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20" windowWidth="20730" windowHeight="11760" tabRatio="885"/>
  </bookViews>
  <sheets>
    <sheet name="Info" sheetId="40" r:id="rId1"/>
    <sheet name="Master" sheetId="1" r:id="rId2"/>
    <sheet name="Cover Page" sheetId="36" r:id="rId3"/>
    <sheet name="forwarding letter" sheetId="20" r:id="rId4"/>
    <sheet name="abc" sheetId="26" r:id="rId5"/>
    <sheet name="Formet 8" sheetId="4" r:id="rId6"/>
    <sheet name="Formet 9" sheetId="5" r:id="rId7"/>
    <sheet name="9 (GA-4)" sheetId="32" r:id="rId8"/>
    <sheet name="Summary" sheetId="3" r:id="rId9"/>
    <sheet name="sharansh" sheetId="27" r:id="rId10"/>
    <sheet name="01 Salary" sheetId="8" r:id="rId11"/>
    <sheet name="Format 1A" sheetId="9" r:id="rId12"/>
    <sheet name="A" sheetId="28" r:id="rId13"/>
    <sheet name="Format 1B" sheetId="11" r:id="rId14"/>
    <sheet name="Format 1C" sheetId="12" r:id="rId15"/>
    <sheet name="GA2" sheetId="24" r:id="rId16"/>
    <sheet name="GA3" sheetId="25" r:id="rId17"/>
    <sheet name=" Formet 10" sheetId="2" r:id="rId18"/>
    <sheet name="Namankan" sheetId="7" r:id="rId19"/>
    <sheet name="P-2" sheetId="29" r:id="rId20"/>
    <sheet name="P 3" sheetId="30" r:id="rId21"/>
    <sheet name="P 4(A)" sheetId="31" r:id="rId22"/>
    <sheet name="(1) Prapatra kh" sheetId="6" state="hidden" r:id="rId23"/>
    <sheet name="Pending TA-Med List" sheetId="10" state="hidden" r:id="rId24"/>
    <sheet name="Scholership" sheetId="13" state="hidden" r:id="rId25"/>
    <sheet name="PL Encash" sheetId="16" r:id="rId26"/>
    <sheet name="Liveries" sheetId="15" r:id="rId27"/>
    <sheet name="Fix Pay" sheetId="17" r:id="rId28"/>
    <sheet name="Fix Pay NPS" sheetId="38" state="hidden" r:id="rId29"/>
    <sheet name="DA AREAR" sheetId="39" r:id="rId30"/>
    <sheet name="Sanvida" sheetId="18" r:id="rId31"/>
    <sheet name="Income" sheetId="19" state="hidden" r:id="rId32"/>
    <sheet name="Vardi" sheetId="21" r:id="rId33"/>
    <sheet name="7th pay fix. arr." sheetId="22" state="hidden" r:id="rId34"/>
    <sheet name="vidhyarthimitra" sheetId="23" state="hidden" r:id="rId35"/>
    <sheet name="P-14" sheetId="33" state="hidden" r:id="rId36"/>
    <sheet name="P-7" sheetId="34" state="hidden" r:id="rId37"/>
    <sheet name="P-5" sheetId="35" state="hidden" r:id="rId38"/>
    <sheet name="Bonus Calc." sheetId="37" r:id="rId39"/>
  </sheets>
  <externalReferences>
    <externalReference r:id="rId40"/>
    <externalReference r:id="rId41"/>
    <externalReference r:id="rId42"/>
  </externalReferences>
  <definedNames>
    <definedName name="_xlnm._FilterDatabase" localSheetId="1" hidden="1">Master!$C$59:$M$60</definedName>
    <definedName name="_xlnm.Print_Area" localSheetId="17">' Formet 10'!$A$1:$P$21</definedName>
    <definedName name="_xlnm.Print_Area" localSheetId="22">'(1) Prapatra kh'!$A$1:$I$21</definedName>
    <definedName name="_xlnm.Print_Area" localSheetId="10">'01 Salary'!$A$1:$I$17</definedName>
    <definedName name="_xlnm.Print_Area" localSheetId="33">'7th pay fix. arr.'!$A$1:$I$45</definedName>
    <definedName name="_xlnm.Print_Area" localSheetId="7">'9 (GA-4)'!$A:$O</definedName>
    <definedName name="_xlnm.Print_Area" localSheetId="27">'Fix Pay'!$A$1:$K$123</definedName>
    <definedName name="_xlnm.Print_Area" localSheetId="28">'Fix Pay NPS'!$A$1:$N$156</definedName>
    <definedName name="_xlnm.Print_Area" localSheetId="11">'Format 1A'!$A$1:$P$38</definedName>
    <definedName name="_xlnm.Print_Area" localSheetId="14">'Format 1C'!$A$1:$G$34</definedName>
    <definedName name="_xlnm.Print_Area" localSheetId="5">'Formet 8'!$B$1:$O$378</definedName>
    <definedName name="_xlnm.Print_Area" localSheetId="6">'Formet 9'!$A$1:$T$38</definedName>
    <definedName name="_xlnm.Print_Area" localSheetId="3">'forwarding letter'!$A$1:$C$20</definedName>
    <definedName name="_xlnm.Print_Area" localSheetId="15">'GA2'!$A$1:$N$23</definedName>
    <definedName name="_xlnm.Print_Area" localSheetId="26">Liveries!$A$1:$S$20</definedName>
    <definedName name="_xlnm.Print_Area" localSheetId="18">Namankan!$A:$X</definedName>
    <definedName name="_xlnm.Print_Area" localSheetId="23">'Pending TA-Med List'!$A$1:$R$57</definedName>
    <definedName name="_xlnm.Print_Area" localSheetId="25">'PL Encash'!$A$1:$H$20</definedName>
    <definedName name="_xlnm.Print_Area" localSheetId="30">Sanvida!$A:$L</definedName>
    <definedName name="_xlnm.Print_Area" localSheetId="24">Scholership!$A$1:$U$43</definedName>
    <definedName name="_xlnm.Print_Area" localSheetId="8">Summary!$A$1:$C$51</definedName>
    <definedName name="_xlnm.Print_Area" localSheetId="32">Vardi!$A$1:$K$13</definedName>
    <definedName name="_xlnm.Print_Area" localSheetId="34">vidhyarthimitra!$A$1:$H$20</definedName>
    <definedName name="_xlnm.Print_Titles" localSheetId="38">'Bonus Calc.'!$6:$7</definedName>
    <definedName name="_xlnm.Print_Titles" localSheetId="29">'DA AREAR'!$5:$5</definedName>
    <definedName name="_xlnm.Print_Titles" localSheetId="30">Sanvida!$7:$7</definedName>
  </definedNames>
  <calcPr calcId="124519"/>
</workbook>
</file>

<file path=xl/calcChain.xml><?xml version="1.0" encoding="utf-8"?>
<calcChain xmlns="http://schemas.openxmlformats.org/spreadsheetml/2006/main">
  <c r="C10" i="8"/>
  <c r="C17" i="3"/>
  <c r="B17"/>
  <c r="I151" i="37"/>
  <c r="I150"/>
  <c r="I149"/>
  <c r="I148"/>
  <c r="I147"/>
  <c r="I146"/>
  <c r="I145"/>
  <c r="I144"/>
  <c r="I143"/>
  <c r="I142"/>
  <c r="I141"/>
  <c r="I140"/>
  <c r="K7" i="18"/>
  <c r="J7"/>
  <c r="B13" i="25"/>
  <c r="F6"/>
  <c r="K6"/>
  <c r="J6"/>
  <c r="J23" i="24"/>
  <c r="H27" i="27"/>
  <c r="C6" i="3"/>
  <c r="B6"/>
  <c r="H6" i="36"/>
  <c r="F6"/>
  <c r="A6"/>
  <c r="E9" i="1"/>
  <c r="C41" i="3"/>
  <c r="C42"/>
  <c r="C43"/>
  <c r="C44"/>
  <c r="C45"/>
  <c r="B41"/>
  <c r="B42"/>
  <c r="B43"/>
  <c r="B44"/>
  <c r="B45"/>
  <c r="N19" i="24"/>
  <c r="M19"/>
  <c r="L19"/>
  <c r="K19"/>
  <c r="J19"/>
  <c r="H19"/>
  <c r="G19"/>
  <c r="I19" s="1"/>
  <c r="F19"/>
  <c r="E19"/>
  <c r="D19"/>
  <c r="C19"/>
  <c r="N18"/>
  <c r="M18"/>
  <c r="L18"/>
  <c r="K18"/>
  <c r="J18"/>
  <c r="H18"/>
  <c r="G18"/>
  <c r="I18" s="1"/>
  <c r="F18"/>
  <c r="E18"/>
  <c r="D18"/>
  <c r="C18"/>
  <c r="N17"/>
  <c r="M17"/>
  <c r="L17"/>
  <c r="K17"/>
  <c r="J17"/>
  <c r="H17"/>
  <c r="G17"/>
  <c r="F17"/>
  <c r="E17"/>
  <c r="D17"/>
  <c r="C17"/>
  <c r="N16"/>
  <c r="M16"/>
  <c r="L16"/>
  <c r="K16"/>
  <c r="J16"/>
  <c r="H16"/>
  <c r="G16"/>
  <c r="F16"/>
  <c r="E16"/>
  <c r="D16"/>
  <c r="C16"/>
  <c r="N15"/>
  <c r="M15"/>
  <c r="L15"/>
  <c r="K15"/>
  <c r="J15"/>
  <c r="H15"/>
  <c r="I15" s="1"/>
  <c r="G15"/>
  <c r="F15"/>
  <c r="E15"/>
  <c r="D15"/>
  <c r="C15"/>
  <c r="K14"/>
  <c r="L14"/>
  <c r="M14"/>
  <c r="N14"/>
  <c r="J14"/>
  <c r="I13"/>
  <c r="D14"/>
  <c r="E14"/>
  <c r="F14"/>
  <c r="G14"/>
  <c r="H14"/>
  <c r="C14"/>
  <c r="K12"/>
  <c r="L12"/>
  <c r="M12"/>
  <c r="N12"/>
  <c r="J12"/>
  <c r="E12"/>
  <c r="F12"/>
  <c r="G12"/>
  <c r="H12"/>
  <c r="D12"/>
  <c r="C12"/>
  <c r="E31" i="5"/>
  <c r="F31"/>
  <c r="G31"/>
  <c r="H31"/>
  <c r="I31"/>
  <c r="J31"/>
  <c r="K31"/>
  <c r="L31"/>
  <c r="M31"/>
  <c r="N31"/>
  <c r="O31"/>
  <c r="P31"/>
  <c r="Q31"/>
  <c r="R31"/>
  <c r="D31"/>
  <c r="D30"/>
  <c r="E30"/>
  <c r="F30"/>
  <c r="G30"/>
  <c r="H30"/>
  <c r="I30"/>
  <c r="J30" s="1"/>
  <c r="L30"/>
  <c r="Q30" s="1"/>
  <c r="O30"/>
  <c r="R30"/>
  <c r="A26"/>
  <c r="B26"/>
  <c r="A27"/>
  <c r="B27"/>
  <c r="A28"/>
  <c r="B28"/>
  <c r="A29"/>
  <c r="B29"/>
  <c r="A30"/>
  <c r="B30"/>
  <c r="A25"/>
  <c r="B25"/>
  <c r="J16" i="1"/>
  <c r="J17"/>
  <c r="F31"/>
  <c r="G31"/>
  <c r="H31"/>
  <c r="I31"/>
  <c r="J31"/>
  <c r="K31"/>
  <c r="E31"/>
  <c r="J30"/>
  <c r="C4" i="34"/>
  <c r="B9" i="20" l="1"/>
  <c r="I16" i="24"/>
  <c r="I14"/>
  <c r="I12"/>
  <c r="I17"/>
  <c r="P30" i="5"/>
  <c r="I1" i="18"/>
  <c r="E12" i="7" l="1"/>
  <c r="N30" i="32"/>
  <c r="M30"/>
  <c r="L30"/>
  <c r="N27"/>
  <c r="M27"/>
  <c r="L27"/>
  <c r="N25"/>
  <c r="M25"/>
  <c r="L25"/>
  <c r="N22"/>
  <c r="M22"/>
  <c r="L22"/>
  <c r="D28"/>
  <c r="E28"/>
  <c r="F28"/>
  <c r="G28"/>
  <c r="H28"/>
  <c r="I28"/>
  <c r="N14" i="5"/>
  <c r="F24" i="1"/>
  <c r="F32" s="1"/>
  <c r="F33" s="1"/>
  <c r="G24"/>
  <c r="G32" s="1"/>
  <c r="G33" s="1"/>
  <c r="H24"/>
  <c r="H32" s="1"/>
  <c r="H33" s="1"/>
  <c r="I24"/>
  <c r="I32" s="1"/>
  <c r="I33" s="1"/>
  <c r="K24"/>
  <c r="K32" s="1"/>
  <c r="K33" s="1"/>
  <c r="G31" i="12"/>
  <c r="D7" i="2"/>
  <c r="E7"/>
  <c r="F7"/>
  <c r="G7"/>
  <c r="H7"/>
  <c r="I7"/>
  <c r="C7"/>
  <c r="B10"/>
  <c r="B10" i="25" s="1"/>
  <c r="C10" i="2"/>
  <c r="C10" i="25" s="1"/>
  <c r="D10" i="2"/>
  <c r="D10" i="25" s="1"/>
  <c r="E10" i="2"/>
  <c r="E10" i="25" s="1"/>
  <c r="F10" i="2"/>
  <c r="F10" i="25" s="1"/>
  <c r="G10" i="2"/>
  <c r="G10" i="25" s="1"/>
  <c r="H10" i="2"/>
  <c r="H10" i="25" s="1"/>
  <c r="I10" i="2"/>
  <c r="I10" i="25" s="1"/>
  <c r="J10" i="2"/>
  <c r="L10"/>
  <c r="K10" i="25" s="1"/>
  <c r="B11" i="2"/>
  <c r="B11" i="25" s="1"/>
  <c r="C11" i="2"/>
  <c r="C11" i="25" s="1"/>
  <c r="D11" i="2"/>
  <c r="D11" i="25" s="1"/>
  <c r="E11" i="2"/>
  <c r="E11" i="25" s="1"/>
  <c r="F11" i="2"/>
  <c r="F11" i="25" s="1"/>
  <c r="G11" i="2"/>
  <c r="G11" i="25" s="1"/>
  <c r="H11" i="2"/>
  <c r="H11" i="25" s="1"/>
  <c r="I11" i="2"/>
  <c r="I11" i="25" s="1"/>
  <c r="J11" i="2"/>
  <c r="K11"/>
  <c r="J11" i="25" s="1"/>
  <c r="L11" i="2"/>
  <c r="K11" i="25" s="1"/>
  <c r="B12" i="2"/>
  <c r="B12" i="25" s="1"/>
  <c r="C12" i="2"/>
  <c r="C12" i="25" s="1"/>
  <c r="D12" i="2"/>
  <c r="D12" i="25" s="1"/>
  <c r="E12" i="2"/>
  <c r="E12" i="25" s="1"/>
  <c r="F12" i="2"/>
  <c r="F12" i="25" s="1"/>
  <c r="G12" i="2"/>
  <c r="G12" i="25" s="1"/>
  <c r="H12" i="2"/>
  <c r="H12" i="25" s="1"/>
  <c r="I12" i="2"/>
  <c r="I12" i="25" s="1"/>
  <c r="J12" i="2"/>
  <c r="K12"/>
  <c r="J12" i="25" s="1"/>
  <c r="L12" i="2"/>
  <c r="K12" i="25" s="1"/>
  <c r="B13" i="2"/>
  <c r="C13"/>
  <c r="C13" i="25" s="1"/>
  <c r="D13" i="2"/>
  <c r="D13" i="25" s="1"/>
  <c r="E13" i="2"/>
  <c r="E13" i="25" s="1"/>
  <c r="F13" i="2"/>
  <c r="F13" i="25" s="1"/>
  <c r="G13" i="2"/>
  <c r="G13" i="25" s="1"/>
  <c r="H13" i="2"/>
  <c r="H13" i="25" s="1"/>
  <c r="I13" i="2"/>
  <c r="I13" i="25" s="1"/>
  <c r="J13" i="2"/>
  <c r="K13"/>
  <c r="N13" s="1"/>
  <c r="L13"/>
  <c r="O13" s="1"/>
  <c r="B14"/>
  <c r="B14" i="25" s="1"/>
  <c r="C14" i="2"/>
  <c r="C14" i="25" s="1"/>
  <c r="D14" i="2"/>
  <c r="D14" i="25" s="1"/>
  <c r="E14" i="2"/>
  <c r="E14" i="25" s="1"/>
  <c r="F14" i="2"/>
  <c r="F14" i="25" s="1"/>
  <c r="G14" i="2"/>
  <c r="G14" i="25" s="1"/>
  <c r="H14" i="2"/>
  <c r="H14" i="25" s="1"/>
  <c r="I14" i="2"/>
  <c r="I14" i="25" s="1"/>
  <c r="J14" i="2"/>
  <c r="K14"/>
  <c r="J14" i="25" s="1"/>
  <c r="L14" i="2"/>
  <c r="O14" s="1"/>
  <c r="C9"/>
  <c r="C9" i="25" s="1"/>
  <c r="D9" i="2"/>
  <c r="D9" i="25" s="1"/>
  <c r="E9" i="2"/>
  <c r="E9" i="25" s="1"/>
  <c r="F9" i="2"/>
  <c r="F9" i="25" s="1"/>
  <c r="G9" i="2"/>
  <c r="G15" s="1"/>
  <c r="H9"/>
  <c r="H9" i="25" s="1"/>
  <c r="I9" i="2"/>
  <c r="I9" i="25" s="1"/>
  <c r="J9" i="2"/>
  <c r="K9"/>
  <c r="L9"/>
  <c r="K9" i="25" s="1"/>
  <c r="B9" i="2"/>
  <c r="B9" i="25" s="1"/>
  <c r="M40" i="1"/>
  <c r="K10" i="2" s="1"/>
  <c r="J10" i="25" s="1"/>
  <c r="M41" i="1"/>
  <c r="M42"/>
  <c r="M43"/>
  <c r="M44"/>
  <c r="M39"/>
  <c r="K40"/>
  <c r="K41"/>
  <c r="K42"/>
  <c r="K43"/>
  <c r="K44"/>
  <c r="K39"/>
  <c r="K45" s="1"/>
  <c r="F45"/>
  <c r="G45"/>
  <c r="H45"/>
  <c r="I45"/>
  <c r="J45"/>
  <c r="L45"/>
  <c r="N45"/>
  <c r="E45"/>
  <c r="D9" i="29"/>
  <c r="L4" i="31"/>
  <c r="E30" i="12"/>
  <c r="D30"/>
  <c r="D8"/>
  <c r="E8"/>
  <c r="D9"/>
  <c r="E9"/>
  <c r="D10"/>
  <c r="E10"/>
  <c r="D11"/>
  <c r="E11"/>
  <c r="D12"/>
  <c r="E12"/>
  <c r="D13"/>
  <c r="E13"/>
  <c r="D14"/>
  <c r="E14"/>
  <c r="D15"/>
  <c r="E15"/>
  <c r="D16"/>
  <c r="E16"/>
  <c r="D17"/>
  <c r="E17"/>
  <c r="D18"/>
  <c r="E18"/>
  <c r="D19"/>
  <c r="E19"/>
  <c r="D20"/>
  <c r="E20"/>
  <c r="D21"/>
  <c r="E21"/>
  <c r="D22"/>
  <c r="E22"/>
  <c r="D23"/>
  <c r="E23"/>
  <c r="D24"/>
  <c r="E24"/>
  <c r="D25"/>
  <c r="E25"/>
  <c r="D26"/>
  <c r="E26"/>
  <c r="D27"/>
  <c r="E27"/>
  <c r="D28"/>
  <c r="E28"/>
  <c r="D29"/>
  <c r="E29"/>
  <c r="D7"/>
  <c r="E7"/>
  <c r="C31" i="11"/>
  <c r="C32" i="9" s="1"/>
  <c r="C30" i="12" s="1"/>
  <c r="D31" i="11"/>
  <c r="E31"/>
  <c r="C30"/>
  <c r="C31" i="9" s="1"/>
  <c r="C29" i="12" s="1"/>
  <c r="E30" i="11"/>
  <c r="D30"/>
  <c r="E29"/>
  <c r="D29"/>
  <c r="E28"/>
  <c r="D28"/>
  <c r="E27"/>
  <c r="D27"/>
  <c r="E26"/>
  <c r="D26"/>
  <c r="E25"/>
  <c r="D25"/>
  <c r="E24"/>
  <c r="D24"/>
  <c r="E23"/>
  <c r="D23"/>
  <c r="E22"/>
  <c r="D22"/>
  <c r="E21"/>
  <c r="D21"/>
  <c r="E20"/>
  <c r="D20"/>
  <c r="E19"/>
  <c r="D19"/>
  <c r="E18"/>
  <c r="D18"/>
  <c r="E17"/>
  <c r="D17"/>
  <c r="E16"/>
  <c r="D16"/>
  <c r="E15"/>
  <c r="D15"/>
  <c r="E14"/>
  <c r="D14"/>
  <c r="E13"/>
  <c r="D13"/>
  <c r="E12"/>
  <c r="D12"/>
  <c r="E11"/>
  <c r="D11"/>
  <c r="E10"/>
  <c r="D10"/>
  <c r="E9"/>
  <c r="D9"/>
  <c r="E8"/>
  <c r="D8"/>
  <c r="A1" i="36"/>
  <c r="F120" i="17" s="1"/>
  <c r="I22" i="28"/>
  <c r="I11" i="21"/>
  <c r="I33" i="18"/>
  <c r="P16" i="15"/>
  <c r="F15" i="16"/>
  <c r="O53" i="10"/>
  <c r="F53"/>
  <c r="E33" i="12"/>
  <c r="N36" i="11"/>
  <c r="L36" i="9"/>
  <c r="G14" i="8"/>
  <c r="R23" i="7"/>
  <c r="B51" i="3"/>
  <c r="A3"/>
  <c r="L36" i="32"/>
  <c r="L34"/>
  <c r="L19" i="2"/>
  <c r="K18" i="25"/>
  <c r="J36" i="32" s="1"/>
  <c r="P36" i="5"/>
  <c r="M376" i="4"/>
  <c r="C19" i="20"/>
  <c r="J140" i="37"/>
  <c r="J141"/>
  <c r="J142"/>
  <c r="J143"/>
  <c r="J144"/>
  <c r="J145"/>
  <c r="J146"/>
  <c r="J147"/>
  <c r="J148"/>
  <c r="J149"/>
  <c r="J150"/>
  <c r="J151"/>
  <c r="E436" i="1"/>
  <c r="E437"/>
  <c r="E438"/>
  <c r="E439"/>
  <c r="E440"/>
  <c r="E441"/>
  <c r="E442"/>
  <c r="E443"/>
  <c r="E444"/>
  <c r="E445"/>
  <c r="E446"/>
  <c r="E447"/>
  <c r="E448"/>
  <c r="E449"/>
  <c r="E450"/>
  <c r="E451"/>
  <c r="E452"/>
  <c r="E453"/>
  <c r="E454"/>
  <c r="E455"/>
  <c r="E456"/>
  <c r="E457"/>
  <c r="E458"/>
  <c r="E435"/>
  <c r="J15" i="2" l="1"/>
  <c r="M45" i="1"/>
  <c r="K15" i="2"/>
  <c r="M14"/>
  <c r="C15"/>
  <c r="L15"/>
  <c r="H15"/>
  <c r="D15"/>
  <c r="G9" i="25"/>
  <c r="J9"/>
  <c r="K14"/>
  <c r="N14" i="2"/>
  <c r="M13"/>
  <c r="I15"/>
  <c r="E15"/>
  <c r="J13" i="25"/>
  <c r="F15" i="2"/>
  <c r="K13" i="25"/>
  <c r="A1" i="20"/>
  <c r="A2" i="5"/>
  <c r="F5" i="25"/>
  <c r="B2" i="4"/>
  <c r="A2" i="2"/>
  <c r="A4" i="32"/>
  <c r="D3" i="28"/>
  <c r="F5" i="24"/>
  <c r="A2" i="3"/>
  <c r="C4" i="29"/>
  <c r="D4" i="30" s="1"/>
  <c r="E4" i="31" s="1"/>
  <c r="A1" i="11" s="1"/>
  <c r="A1" i="12" s="1"/>
  <c r="H45" i="27"/>
  <c r="H41"/>
  <c r="BW367" i="4"/>
  <c r="A237"/>
  <c r="A238"/>
  <c r="H10" i="16"/>
  <c r="G10" s="1"/>
  <c r="H8"/>
  <c r="G8" s="1"/>
  <c r="K9" i="10"/>
  <c r="L9"/>
  <c r="M9"/>
  <c r="N9"/>
  <c r="O9"/>
  <c r="P9"/>
  <c r="Q9"/>
  <c r="R9"/>
  <c r="K10"/>
  <c r="L10"/>
  <c r="M10"/>
  <c r="N10"/>
  <c r="O10"/>
  <c r="P10"/>
  <c r="Q10"/>
  <c r="R10"/>
  <c r="K11"/>
  <c r="L11"/>
  <c r="M11"/>
  <c r="N11"/>
  <c r="O11"/>
  <c r="P11"/>
  <c r="Q11"/>
  <c r="R11"/>
  <c r="K12"/>
  <c r="L12"/>
  <c r="M12"/>
  <c r="N12"/>
  <c r="O12"/>
  <c r="P12"/>
  <c r="Q12"/>
  <c r="R12"/>
  <c r="K13"/>
  <c r="L13"/>
  <c r="M13"/>
  <c r="N13"/>
  <c r="O13"/>
  <c r="P13"/>
  <c r="Q13"/>
  <c r="R13"/>
  <c r="K14"/>
  <c r="R14" s="1"/>
  <c r="L14"/>
  <c r="M14"/>
  <c r="N14"/>
  <c r="O14"/>
  <c r="P14"/>
  <c r="Q14"/>
  <c r="K15"/>
  <c r="R15" s="1"/>
  <c r="L15"/>
  <c r="M15"/>
  <c r="N15"/>
  <c r="O15"/>
  <c r="P15"/>
  <c r="Q15"/>
  <c r="K16"/>
  <c r="R16" s="1"/>
  <c r="L16"/>
  <c r="M16"/>
  <c r="N16"/>
  <c r="O16"/>
  <c r="P16"/>
  <c r="Q16"/>
  <c r="K17"/>
  <c r="R17" s="1"/>
  <c r="L17"/>
  <c r="M17"/>
  <c r="N17"/>
  <c r="O17"/>
  <c r="P17"/>
  <c r="Q17"/>
  <c r="K18"/>
  <c r="R18" s="1"/>
  <c r="L18"/>
  <c r="M18"/>
  <c r="N18"/>
  <c r="O18"/>
  <c r="P18"/>
  <c r="Q18"/>
  <c r="K19"/>
  <c r="R19" s="1"/>
  <c r="L19"/>
  <c r="M19"/>
  <c r="N19"/>
  <c r="O19"/>
  <c r="P19"/>
  <c r="Q19"/>
  <c r="K20"/>
  <c r="R20" s="1"/>
  <c r="L20"/>
  <c r="M20"/>
  <c r="N20"/>
  <c r="O20"/>
  <c r="P20"/>
  <c r="Q20"/>
  <c r="K21"/>
  <c r="R21" s="1"/>
  <c r="L21"/>
  <c r="M21"/>
  <c r="N21"/>
  <c r="O21"/>
  <c r="P21"/>
  <c r="Q21"/>
  <c r="K22"/>
  <c r="R22" s="1"/>
  <c r="L22"/>
  <c r="M22"/>
  <c r="N22"/>
  <c r="O22"/>
  <c r="P22"/>
  <c r="Q22"/>
  <c r="K23"/>
  <c r="R23" s="1"/>
  <c r="L23"/>
  <c r="M23"/>
  <c r="N23"/>
  <c r="O23"/>
  <c r="P23"/>
  <c r="Q23"/>
  <c r="K24"/>
  <c r="R24" s="1"/>
  <c r="L24"/>
  <c r="M24"/>
  <c r="N24"/>
  <c r="O24"/>
  <c r="P24"/>
  <c r="Q24"/>
  <c r="K25"/>
  <c r="R25" s="1"/>
  <c r="L25"/>
  <c r="M25"/>
  <c r="N25"/>
  <c r="O25"/>
  <c r="P25"/>
  <c r="Q25"/>
  <c r="K26"/>
  <c r="R26" s="1"/>
  <c r="L26"/>
  <c r="M26"/>
  <c r="N26"/>
  <c r="O26"/>
  <c r="P26"/>
  <c r="Q26"/>
  <c r="K27"/>
  <c r="R27" s="1"/>
  <c r="L27"/>
  <c r="M27"/>
  <c r="N27"/>
  <c r="O27"/>
  <c r="P27"/>
  <c r="Q27"/>
  <c r="K28"/>
  <c r="R28" s="1"/>
  <c r="L28"/>
  <c r="M28"/>
  <c r="N28"/>
  <c r="O28"/>
  <c r="P28"/>
  <c r="Q28"/>
  <c r="K29"/>
  <c r="R29" s="1"/>
  <c r="L29"/>
  <c r="M29"/>
  <c r="N29"/>
  <c r="O29"/>
  <c r="P29"/>
  <c r="Q29"/>
  <c r="K30"/>
  <c r="R30" s="1"/>
  <c r="L30"/>
  <c r="M30"/>
  <c r="N30"/>
  <c r="O30"/>
  <c r="P30"/>
  <c r="Q30"/>
  <c r="K31"/>
  <c r="R31" s="1"/>
  <c r="L31"/>
  <c r="M31"/>
  <c r="N31"/>
  <c r="O31"/>
  <c r="P31"/>
  <c r="Q31"/>
  <c r="K32"/>
  <c r="R32" s="1"/>
  <c r="L32"/>
  <c r="M32"/>
  <c r="N32"/>
  <c r="O32"/>
  <c r="P32"/>
  <c r="Q32"/>
  <c r="K33"/>
  <c r="R33" s="1"/>
  <c r="L33"/>
  <c r="M33"/>
  <c r="N33"/>
  <c r="O33"/>
  <c r="P33"/>
  <c r="Q33"/>
  <c r="K34"/>
  <c r="R34" s="1"/>
  <c r="L34"/>
  <c r="M34"/>
  <c r="N34"/>
  <c r="O34"/>
  <c r="P34"/>
  <c r="Q34"/>
  <c r="K35"/>
  <c r="R35" s="1"/>
  <c r="L35"/>
  <c r="M35"/>
  <c r="N35"/>
  <c r="O35"/>
  <c r="P35"/>
  <c r="Q35"/>
  <c r="K36"/>
  <c r="R36" s="1"/>
  <c r="L36"/>
  <c r="M36"/>
  <c r="N36"/>
  <c r="O36"/>
  <c r="P36"/>
  <c r="Q36"/>
  <c r="K37"/>
  <c r="R37" s="1"/>
  <c r="L37"/>
  <c r="M37"/>
  <c r="N37"/>
  <c r="O37"/>
  <c r="P37"/>
  <c r="Q37"/>
  <c r="K38"/>
  <c r="R38" s="1"/>
  <c r="L38"/>
  <c r="M38"/>
  <c r="N38"/>
  <c r="O38"/>
  <c r="P38"/>
  <c r="Q38"/>
  <c r="K39"/>
  <c r="R39" s="1"/>
  <c r="L39"/>
  <c r="M39"/>
  <c r="N39"/>
  <c r="O39"/>
  <c r="P39"/>
  <c r="Q39"/>
  <c r="K40"/>
  <c r="R40" s="1"/>
  <c r="L40"/>
  <c r="M40"/>
  <c r="N40"/>
  <c r="O40"/>
  <c r="P40"/>
  <c r="Q40"/>
  <c r="K41"/>
  <c r="R41" s="1"/>
  <c r="L41"/>
  <c r="M41"/>
  <c r="N41"/>
  <c r="O41"/>
  <c r="P41"/>
  <c r="Q41"/>
  <c r="K42"/>
  <c r="R42" s="1"/>
  <c r="L42"/>
  <c r="M42"/>
  <c r="N42"/>
  <c r="O42"/>
  <c r="P42"/>
  <c r="Q42"/>
  <c r="K43"/>
  <c r="R43" s="1"/>
  <c r="L43"/>
  <c r="M43"/>
  <c r="N43"/>
  <c r="O43"/>
  <c r="P43"/>
  <c r="Q43"/>
  <c r="K44"/>
  <c r="R44" s="1"/>
  <c r="L44"/>
  <c r="M44"/>
  <c r="N44"/>
  <c r="O44"/>
  <c r="P44"/>
  <c r="Q44"/>
  <c r="K45"/>
  <c r="R45" s="1"/>
  <c r="L45"/>
  <c r="M45"/>
  <c r="N45"/>
  <c r="O45"/>
  <c r="P45"/>
  <c r="Q45"/>
  <c r="K46"/>
  <c r="R46" s="1"/>
  <c r="L46"/>
  <c r="M46"/>
  <c r="N46"/>
  <c r="O46"/>
  <c r="P46"/>
  <c r="Q46"/>
  <c r="K47"/>
  <c r="R47" s="1"/>
  <c r="L47"/>
  <c r="M47"/>
  <c r="N47"/>
  <c r="O47"/>
  <c r="P47"/>
  <c r="Q47"/>
  <c r="K8"/>
  <c r="R8" s="1"/>
  <c r="M8"/>
  <c r="N8"/>
  <c r="O8"/>
  <c r="P8"/>
  <c r="Q8"/>
  <c r="L8"/>
  <c r="B9"/>
  <c r="I9" s="1"/>
  <c r="C9"/>
  <c r="D9"/>
  <c r="E9"/>
  <c r="F9"/>
  <c r="G9"/>
  <c r="H9"/>
  <c r="B10"/>
  <c r="I10" s="1"/>
  <c r="C10"/>
  <c r="D10"/>
  <c r="E10"/>
  <c r="F10"/>
  <c r="G10"/>
  <c r="H10"/>
  <c r="B11"/>
  <c r="I11" s="1"/>
  <c r="C11"/>
  <c r="D11"/>
  <c r="E11"/>
  <c r="F11"/>
  <c r="G11"/>
  <c r="H11"/>
  <c r="B12"/>
  <c r="I12" s="1"/>
  <c r="C12"/>
  <c r="D12"/>
  <c r="E12"/>
  <c r="F12"/>
  <c r="G12"/>
  <c r="H12"/>
  <c r="B13"/>
  <c r="I13" s="1"/>
  <c r="C13"/>
  <c r="D13"/>
  <c r="E13"/>
  <c r="F13"/>
  <c r="G13"/>
  <c r="H13"/>
  <c r="B14"/>
  <c r="I14" s="1"/>
  <c r="C14"/>
  <c r="D14"/>
  <c r="E14"/>
  <c r="F14"/>
  <c r="G14"/>
  <c r="H14"/>
  <c r="B15"/>
  <c r="I15" s="1"/>
  <c r="C15"/>
  <c r="D15"/>
  <c r="E15"/>
  <c r="F15"/>
  <c r="G15"/>
  <c r="H15"/>
  <c r="B16"/>
  <c r="I16" s="1"/>
  <c r="C16"/>
  <c r="D16"/>
  <c r="E16"/>
  <c r="F16"/>
  <c r="G16"/>
  <c r="H16"/>
  <c r="B17"/>
  <c r="I17" s="1"/>
  <c r="C17"/>
  <c r="D17"/>
  <c r="E17"/>
  <c r="F17"/>
  <c r="G17"/>
  <c r="H17"/>
  <c r="B18"/>
  <c r="I18" s="1"/>
  <c r="C18"/>
  <c r="D18"/>
  <c r="E18"/>
  <c r="F18"/>
  <c r="G18"/>
  <c r="H18"/>
  <c r="B19"/>
  <c r="I19" s="1"/>
  <c r="C19"/>
  <c r="D19"/>
  <c r="E19"/>
  <c r="F19"/>
  <c r="G19"/>
  <c r="H19"/>
  <c r="B20"/>
  <c r="I20" s="1"/>
  <c r="C20"/>
  <c r="D20"/>
  <c r="E20"/>
  <c r="F20"/>
  <c r="G20"/>
  <c r="H20"/>
  <c r="B21"/>
  <c r="I21" s="1"/>
  <c r="C21"/>
  <c r="D21"/>
  <c r="E21"/>
  <c r="F21"/>
  <c r="G21"/>
  <c r="H21"/>
  <c r="B22"/>
  <c r="I22" s="1"/>
  <c r="C22"/>
  <c r="D22"/>
  <c r="E22"/>
  <c r="F22"/>
  <c r="G22"/>
  <c r="H22"/>
  <c r="B23"/>
  <c r="I23" s="1"/>
  <c r="C23"/>
  <c r="D23"/>
  <c r="E23"/>
  <c r="F23"/>
  <c r="G23"/>
  <c r="H23"/>
  <c r="B24"/>
  <c r="I24" s="1"/>
  <c r="C24"/>
  <c r="D24"/>
  <c r="E24"/>
  <c r="F24"/>
  <c r="G24"/>
  <c r="H24"/>
  <c r="B25"/>
  <c r="I25" s="1"/>
  <c r="C25"/>
  <c r="D25"/>
  <c r="E25"/>
  <c r="F25"/>
  <c r="G25"/>
  <c r="H25"/>
  <c r="B26"/>
  <c r="I26" s="1"/>
  <c r="C26"/>
  <c r="D26"/>
  <c r="E26"/>
  <c r="F26"/>
  <c r="G26"/>
  <c r="H26"/>
  <c r="B27"/>
  <c r="I27" s="1"/>
  <c r="C27"/>
  <c r="D27"/>
  <c r="E27"/>
  <c r="F27"/>
  <c r="G27"/>
  <c r="H27"/>
  <c r="B28"/>
  <c r="I28" s="1"/>
  <c r="C28"/>
  <c r="D28"/>
  <c r="E28"/>
  <c r="F28"/>
  <c r="G28"/>
  <c r="H28"/>
  <c r="B29"/>
  <c r="I29" s="1"/>
  <c r="C29"/>
  <c r="D29"/>
  <c r="E29"/>
  <c r="F29"/>
  <c r="G29"/>
  <c r="H29"/>
  <c r="B30"/>
  <c r="I30" s="1"/>
  <c r="C30"/>
  <c r="D30"/>
  <c r="E30"/>
  <c r="F30"/>
  <c r="G30"/>
  <c r="H30"/>
  <c r="B31"/>
  <c r="I31" s="1"/>
  <c r="C31"/>
  <c r="D31"/>
  <c r="E31"/>
  <c r="F31"/>
  <c r="G31"/>
  <c r="H31"/>
  <c r="B32"/>
  <c r="I32" s="1"/>
  <c r="C32"/>
  <c r="D32"/>
  <c r="E32"/>
  <c r="F32"/>
  <c r="G32"/>
  <c r="H32"/>
  <c r="B33"/>
  <c r="I33" s="1"/>
  <c r="C33"/>
  <c r="D33"/>
  <c r="E33"/>
  <c r="F33"/>
  <c r="G33"/>
  <c r="H33"/>
  <c r="B34"/>
  <c r="I34" s="1"/>
  <c r="C34"/>
  <c r="D34"/>
  <c r="E34"/>
  <c r="F34"/>
  <c r="G34"/>
  <c r="H34"/>
  <c r="B35"/>
  <c r="I35" s="1"/>
  <c r="C35"/>
  <c r="D35"/>
  <c r="E35"/>
  <c r="F35"/>
  <c r="G35"/>
  <c r="H35"/>
  <c r="B36"/>
  <c r="I36" s="1"/>
  <c r="C36"/>
  <c r="D36"/>
  <c r="E36"/>
  <c r="F36"/>
  <c r="G36"/>
  <c r="H36"/>
  <c r="B37"/>
  <c r="I37" s="1"/>
  <c r="C37"/>
  <c r="D37"/>
  <c r="E37"/>
  <c r="F37"/>
  <c r="G37"/>
  <c r="H37"/>
  <c r="B38"/>
  <c r="I38" s="1"/>
  <c r="C38"/>
  <c r="D38"/>
  <c r="E38"/>
  <c r="F38"/>
  <c r="G38"/>
  <c r="H38"/>
  <c r="B39"/>
  <c r="I39" s="1"/>
  <c r="C39"/>
  <c r="D39"/>
  <c r="E39"/>
  <c r="F39"/>
  <c r="G39"/>
  <c r="H39"/>
  <c r="B40"/>
  <c r="I40" s="1"/>
  <c r="C40"/>
  <c r="D40"/>
  <c r="E40"/>
  <c r="F40"/>
  <c r="G40"/>
  <c r="H40"/>
  <c r="B41"/>
  <c r="I41" s="1"/>
  <c r="C41"/>
  <c r="D41"/>
  <c r="E41"/>
  <c r="F41"/>
  <c r="G41"/>
  <c r="H41"/>
  <c r="B42"/>
  <c r="I42" s="1"/>
  <c r="C42"/>
  <c r="D42"/>
  <c r="E42"/>
  <c r="F42"/>
  <c r="G42"/>
  <c r="H42"/>
  <c r="B43"/>
  <c r="I43" s="1"/>
  <c r="C43"/>
  <c r="D43"/>
  <c r="E43"/>
  <c r="F43"/>
  <c r="G43"/>
  <c r="H43"/>
  <c r="B44"/>
  <c r="I44" s="1"/>
  <c r="C44"/>
  <c r="D44"/>
  <c r="E44"/>
  <c r="F44"/>
  <c r="G44"/>
  <c r="H44"/>
  <c r="B45"/>
  <c r="I45" s="1"/>
  <c r="C45"/>
  <c r="D45"/>
  <c r="E45"/>
  <c r="F45"/>
  <c r="G45"/>
  <c r="H45"/>
  <c r="B46"/>
  <c r="I46" s="1"/>
  <c r="C46"/>
  <c r="D46"/>
  <c r="E46"/>
  <c r="F46"/>
  <c r="G46"/>
  <c r="H46"/>
  <c r="B47"/>
  <c r="I47" s="1"/>
  <c r="C47"/>
  <c r="D47"/>
  <c r="E47"/>
  <c r="F47"/>
  <c r="G47"/>
  <c r="H47"/>
  <c r="H8"/>
  <c r="G8"/>
  <c r="F8"/>
  <c r="E8"/>
  <c r="D8"/>
  <c r="C8"/>
  <c r="B8"/>
  <c r="I8" s="1"/>
  <c r="D7"/>
  <c r="M7" s="1"/>
  <c r="E7"/>
  <c r="N7" s="1"/>
  <c r="F7"/>
  <c r="O7" s="1"/>
  <c r="G7"/>
  <c r="P7" s="1"/>
  <c r="H7"/>
  <c r="Q7" s="1"/>
  <c r="C7"/>
  <c r="L7" s="1"/>
  <c r="F9" i="9"/>
  <c r="A62" i="1"/>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14"/>
  <c r="A215"/>
  <c r="A216"/>
  <c r="A217"/>
  <c r="A218"/>
  <c r="A219"/>
  <c r="A220"/>
  <c r="A221"/>
  <c r="A222"/>
  <c r="A223"/>
  <c r="A224"/>
  <c r="A225"/>
  <c r="A226"/>
  <c r="A227"/>
  <c r="A228"/>
  <c r="A229"/>
  <c r="A230"/>
  <c r="A231"/>
  <c r="A232"/>
  <c r="A233"/>
  <c r="A234"/>
  <c r="A235"/>
  <c r="A236"/>
  <c r="A237"/>
  <c r="A238"/>
  <c r="A239"/>
  <c r="A240"/>
  <c r="A241"/>
  <c r="A242"/>
  <c r="A243"/>
  <c r="A244"/>
  <c r="A245"/>
  <c r="A246"/>
  <c r="A247"/>
  <c r="A248"/>
  <c r="A249"/>
  <c r="A250"/>
  <c r="A251"/>
  <c r="A252"/>
  <c r="A253"/>
  <c r="A254"/>
  <c r="A255"/>
  <c r="A256"/>
  <c r="A257"/>
  <c r="A258"/>
  <c r="A259"/>
  <c r="A260"/>
  <c r="A261"/>
  <c r="A262"/>
  <c r="A263"/>
  <c r="A264"/>
  <c r="A265"/>
  <c r="A266"/>
  <c r="A267"/>
  <c r="A268"/>
  <c r="A269"/>
  <c r="A270"/>
  <c r="A271"/>
  <c r="A272"/>
  <c r="A273"/>
  <c r="A274"/>
  <c r="A275"/>
  <c r="A276"/>
  <c r="A277"/>
  <c r="A278"/>
  <c r="A279"/>
  <c r="A280"/>
  <c r="A281"/>
  <c r="A282"/>
  <c r="A283"/>
  <c r="A284"/>
  <c r="A285"/>
  <c r="A286"/>
  <c r="A61"/>
  <c r="F10" i="9"/>
  <c r="F11"/>
  <c r="F9" i="12" s="1"/>
  <c r="F12" i="9"/>
  <c r="F13"/>
  <c r="F14"/>
  <c r="F15"/>
  <c r="F16"/>
  <c r="F17"/>
  <c r="F18"/>
  <c r="F19"/>
  <c r="F20"/>
  <c r="F21"/>
  <c r="F22"/>
  <c r="F23"/>
  <c r="F21" i="12" s="1"/>
  <c r="F24" i="9"/>
  <c r="F22" i="12" s="1"/>
  <c r="F25" i="9"/>
  <c r="F26"/>
  <c r="F27"/>
  <c r="F28"/>
  <c r="F29"/>
  <c r="F30"/>
  <c r="F31"/>
  <c r="F29" i="12" s="1"/>
  <c r="F32" i="9"/>
  <c r="AT217" i="4"/>
  <c r="AT218"/>
  <c r="AT220"/>
  <c r="AT221"/>
  <c r="AT222"/>
  <c r="AT223"/>
  <c r="AT224"/>
  <c r="AT225"/>
  <c r="AT226"/>
  <c r="AT227"/>
  <c r="AT228"/>
  <c r="AT237"/>
  <c r="AT238"/>
  <c r="AT340"/>
  <c r="AT341"/>
  <c r="AT346"/>
  <c r="AT347"/>
  <c r="AT368"/>
  <c r="AT369"/>
  <c r="AT370"/>
  <c r="AT371"/>
  <c r="AT372"/>
  <c r="H21" i="27"/>
  <c r="K10" i="9" l="1"/>
  <c r="L10" s="1"/>
  <c r="K14"/>
  <c r="L14" s="1"/>
  <c r="K18"/>
  <c r="L18" s="1"/>
  <c r="K22"/>
  <c r="L22" s="1"/>
  <c r="K26"/>
  <c r="L26" s="1"/>
  <c r="K30"/>
  <c r="L30" s="1"/>
  <c r="Y9"/>
  <c r="K17"/>
  <c r="L17" s="1"/>
  <c r="K21"/>
  <c r="L21" s="1"/>
  <c r="K25"/>
  <c r="L25" s="1"/>
  <c r="K9"/>
  <c r="K16"/>
  <c r="L16" s="1"/>
  <c r="K24"/>
  <c r="L24" s="1"/>
  <c r="K32"/>
  <c r="L32" s="1"/>
  <c r="K13"/>
  <c r="L13" s="1"/>
  <c r="K12"/>
  <c r="L12" s="1"/>
  <c r="K11"/>
  <c r="L11" s="1"/>
  <c r="K15"/>
  <c r="L15" s="1"/>
  <c r="K19"/>
  <c r="L19" s="1"/>
  <c r="K23"/>
  <c r="L23" s="1"/>
  <c r="K27"/>
  <c r="L27" s="1"/>
  <c r="K31"/>
  <c r="L31" s="1"/>
  <c r="K29"/>
  <c r="L29" s="1"/>
  <c r="K20"/>
  <c r="L20" s="1"/>
  <c r="K28"/>
  <c r="L28" s="1"/>
  <c r="F48" i="10"/>
  <c r="O48"/>
  <c r="D48"/>
  <c r="W27" i="9"/>
  <c r="A27" s="1"/>
  <c r="F25" i="12"/>
  <c r="W19" i="9"/>
  <c r="A19" s="1"/>
  <c r="F17" i="12"/>
  <c r="W15" i="9"/>
  <c r="A15" s="1"/>
  <c r="F13" i="12"/>
  <c r="R9" i="9"/>
  <c r="W9" s="1"/>
  <c r="A9" s="1"/>
  <c r="F7" i="12"/>
  <c r="C48" i="10"/>
  <c r="G48"/>
  <c r="F26" i="12"/>
  <c r="W20" i="9"/>
  <c r="A20" s="1"/>
  <c r="F18" i="12"/>
  <c r="W16" i="9"/>
  <c r="A16" s="1"/>
  <c r="F14" i="12"/>
  <c r="W12" i="9"/>
  <c r="A12" s="1"/>
  <c r="F10" i="12"/>
  <c r="R32" i="9"/>
  <c r="F30" i="12"/>
  <c r="R29" i="9"/>
  <c r="F27" i="12"/>
  <c r="R25" i="9"/>
  <c r="F23" i="12"/>
  <c r="F19"/>
  <c r="R17" i="9"/>
  <c r="F15" i="12"/>
  <c r="R13" i="9"/>
  <c r="F11" i="12"/>
  <c r="E48" i="10"/>
  <c r="W30" i="9"/>
  <c r="A30" s="1"/>
  <c r="F28" i="12"/>
  <c r="R26" i="9"/>
  <c r="F24" i="12"/>
  <c r="W22" i="9"/>
  <c r="A22" s="1"/>
  <c r="F20" i="12"/>
  <c r="R18" i="9"/>
  <c r="F16" i="12"/>
  <c r="W14" i="9"/>
  <c r="A14" s="1"/>
  <c r="F12" i="12"/>
  <c r="W10" i="9"/>
  <c r="A10" s="1"/>
  <c r="A9" i="11" s="1"/>
  <c r="F8" i="12"/>
  <c r="H48" i="10"/>
  <c r="I48"/>
  <c r="B1" i="27"/>
  <c r="A1" i="7" s="1"/>
  <c r="P48" i="10"/>
  <c r="Q48"/>
  <c r="M48"/>
  <c r="W11" i="9"/>
  <c r="A11" s="1"/>
  <c r="W17"/>
  <c r="A17" s="1"/>
  <c r="W25"/>
  <c r="A25" s="1"/>
  <c r="W29"/>
  <c r="A29" s="1"/>
  <c r="W13"/>
  <c r="A13" s="1"/>
  <c r="R30"/>
  <c r="R22"/>
  <c r="R14"/>
  <c r="R31"/>
  <c r="R27"/>
  <c r="R23"/>
  <c r="R19"/>
  <c r="R15"/>
  <c r="R11"/>
  <c r="W26"/>
  <c r="A26" s="1"/>
  <c r="R10"/>
  <c r="R28"/>
  <c r="R24"/>
  <c r="R20"/>
  <c r="R16"/>
  <c r="R12"/>
  <c r="R21"/>
  <c r="R48" i="10"/>
  <c r="L48"/>
  <c r="N48"/>
  <c r="K33" i="9" l="1"/>
  <c r="L9"/>
  <c r="L33" s="1"/>
  <c r="F31" i="12"/>
  <c r="A8"/>
  <c r="A15"/>
  <c r="A16" i="11"/>
  <c r="A11"/>
  <c r="A10" i="12"/>
  <c r="A19" i="11"/>
  <c r="A18" i="12"/>
  <c r="A14" i="11"/>
  <c r="A13" i="12"/>
  <c r="A26" i="11"/>
  <c r="A25" i="12"/>
  <c r="A24"/>
  <c r="A25" i="11"/>
  <c r="A23" i="12"/>
  <c r="A24" i="11"/>
  <c r="A27" i="12"/>
  <c r="A28" i="11"/>
  <c r="A15"/>
  <c r="A14" i="12"/>
  <c r="A7"/>
  <c r="A8" i="11"/>
  <c r="A18"/>
  <c r="A17" i="12"/>
  <c r="A11"/>
  <c r="A12" i="11"/>
  <c r="A10"/>
  <c r="A9" i="12"/>
  <c r="A12"/>
  <c r="A13" i="11"/>
  <c r="A20" i="12"/>
  <c r="A21" i="11"/>
  <c r="A28" i="12"/>
  <c r="A29" i="11"/>
  <c r="W18" i="9"/>
  <c r="W21" s="1"/>
  <c r="A21" s="1"/>
  <c r="A19" i="12" s="1"/>
  <c r="A20" i="11" l="1"/>
  <c r="A18" i="9"/>
  <c r="W23"/>
  <c r="A23" l="1"/>
  <c r="A21" i="12" s="1"/>
  <c r="A16"/>
  <c r="A17" i="11"/>
  <c r="W24" i="9"/>
  <c r="W28" s="1"/>
  <c r="A28" s="1"/>
  <c r="A22" i="11" l="1"/>
  <c r="A26" i="12"/>
  <c r="A27" i="11"/>
  <c r="A24" i="9"/>
  <c r="W31"/>
  <c r="A31" s="1"/>
  <c r="A23" i="11" l="1"/>
  <c r="A22" i="12"/>
  <c r="A30" i="11"/>
  <c r="A29" i="12"/>
  <c r="W32" i="9"/>
  <c r="A32" s="1"/>
  <c r="J4" i="27"/>
  <c r="E2" i="1"/>
  <c r="H13" i="34"/>
  <c r="H9" i="33" s="1"/>
  <c r="H11" s="1"/>
  <c r="H11" i="34"/>
  <c r="M371" i="4"/>
  <c r="A30" i="12" l="1"/>
  <c r="A31" i="11"/>
  <c r="D16" i="28"/>
  <c r="D12"/>
  <c r="E11"/>
  <c r="E10"/>
  <c r="E18"/>
  <c r="E14"/>
  <c r="D14"/>
  <c r="D11"/>
  <c r="E9"/>
  <c r="D13"/>
  <c r="E16"/>
  <c r="D18"/>
  <c r="D10"/>
  <c r="E12"/>
  <c r="E15"/>
  <c r="D9"/>
  <c r="E17"/>
  <c r="D15"/>
  <c r="E13"/>
  <c r="D17"/>
  <c r="J15" i="1"/>
  <c r="J24" s="1"/>
  <c r="J32" s="1"/>
  <c r="J33" s="1"/>
  <c r="G9" i="28" l="1"/>
  <c r="H9"/>
  <c r="H17"/>
  <c r="E15" i="27" s="1"/>
  <c r="G17" i="28"/>
  <c r="D15" i="27" s="1"/>
  <c r="F17" i="28"/>
  <c r="C15" i="27" s="1"/>
  <c r="G10" i="28"/>
  <c r="D8" i="27" s="1"/>
  <c r="F10" i="28"/>
  <c r="H10"/>
  <c r="E8" i="27" s="1"/>
  <c r="B16"/>
  <c r="I18" i="28"/>
  <c r="G18"/>
  <c r="D16" i="27" s="1"/>
  <c r="F18" i="28"/>
  <c r="C16" i="27" s="1"/>
  <c r="H18" i="28"/>
  <c r="E16" i="27" s="1"/>
  <c r="G11" i="28"/>
  <c r="D9" i="27" s="1"/>
  <c r="F11" i="28"/>
  <c r="H11"/>
  <c r="E9" i="27" s="1"/>
  <c r="F9" i="28"/>
  <c r="B14" i="27"/>
  <c r="F16" i="28"/>
  <c r="C14" i="27" s="1"/>
  <c r="H16" i="28"/>
  <c r="E14" i="27" s="1"/>
  <c r="G16" i="28"/>
  <c r="D14" i="27" s="1"/>
  <c r="G14" i="28"/>
  <c r="D12" i="27" s="1"/>
  <c r="F14" i="28"/>
  <c r="C12" i="27" s="1"/>
  <c r="H14" i="28"/>
  <c r="E12" i="27" s="1"/>
  <c r="B13"/>
  <c r="G15" i="28"/>
  <c r="D13" i="27" s="1"/>
  <c r="F15" i="28"/>
  <c r="C13" i="27" s="1"/>
  <c r="H15" i="28"/>
  <c r="E13" i="27" s="1"/>
  <c r="H13" i="28"/>
  <c r="E11" i="27" s="1"/>
  <c r="G13" i="28"/>
  <c r="D11" i="27" s="1"/>
  <c r="F13" i="28"/>
  <c r="C11" i="27" s="1"/>
  <c r="B10"/>
  <c r="F12" i="28"/>
  <c r="C10" i="27" s="1"/>
  <c r="H12" i="28"/>
  <c r="E10" i="27" s="1"/>
  <c r="G12" i="28"/>
  <c r="D10" i="27" s="1"/>
  <c r="J18" i="28"/>
  <c r="B15" i="27"/>
  <c r="B12"/>
  <c r="B11"/>
  <c r="I32" i="9"/>
  <c r="I17" i="28" l="1"/>
  <c r="J17" s="1"/>
  <c r="I16"/>
  <c r="J16" s="1"/>
  <c r="O32" i="9"/>
  <c r="F31" i="11" s="1"/>
  <c r="I9" i="28"/>
  <c r="J9" s="1"/>
  <c r="I15"/>
  <c r="J15" s="1"/>
  <c r="F10" i="27"/>
  <c r="G10" s="1"/>
  <c r="F19" i="28"/>
  <c r="G16" i="27"/>
  <c r="F16"/>
  <c r="F14"/>
  <c r="G14" s="1"/>
  <c r="F11"/>
  <c r="G11" s="1"/>
  <c r="I10" i="28"/>
  <c r="J10" s="1"/>
  <c r="F12" i="27"/>
  <c r="G12" s="1"/>
  <c r="I11" i="28"/>
  <c r="J11" s="1"/>
  <c r="E7" i="27"/>
  <c r="E17" s="1"/>
  <c r="H19" i="28"/>
  <c r="F15" i="27"/>
  <c r="G15" s="1"/>
  <c r="D7"/>
  <c r="G19" i="28"/>
  <c r="I13"/>
  <c r="J13" s="1"/>
  <c r="I12"/>
  <c r="J12" s="1"/>
  <c r="F13" i="27"/>
  <c r="G13" s="1"/>
  <c r="I14" i="28"/>
  <c r="J14" s="1"/>
  <c r="B62" i="1"/>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B106"/>
  <c r="B107"/>
  <c r="B108"/>
  <c r="B109"/>
  <c r="B110"/>
  <c r="B111"/>
  <c r="B112"/>
  <c r="B113"/>
  <c r="B114"/>
  <c r="B115"/>
  <c r="B116"/>
  <c r="B117"/>
  <c r="B118"/>
  <c r="B119"/>
  <c r="B120"/>
  <c r="B121"/>
  <c r="B122"/>
  <c r="B123"/>
  <c r="B124"/>
  <c r="B125"/>
  <c r="B126"/>
  <c r="B127"/>
  <c r="B128"/>
  <c r="B129"/>
  <c r="B130"/>
  <c r="B131"/>
  <c r="B132"/>
  <c r="B133"/>
  <c r="B134"/>
  <c r="B135"/>
  <c r="B136"/>
  <c r="B137"/>
  <c r="B138"/>
  <c r="B139"/>
  <c r="B140"/>
  <c r="B141"/>
  <c r="B142"/>
  <c r="B143"/>
  <c r="B144"/>
  <c r="B145"/>
  <c r="B146"/>
  <c r="B147"/>
  <c r="B148"/>
  <c r="B149"/>
  <c r="B150"/>
  <c r="B151"/>
  <c r="B152"/>
  <c r="B153"/>
  <c r="B154"/>
  <c r="B155"/>
  <c r="B156"/>
  <c r="B157"/>
  <c r="B158"/>
  <c r="B159"/>
  <c r="B160"/>
  <c r="B161"/>
  <c r="B162"/>
  <c r="B163"/>
  <c r="B164"/>
  <c r="B165"/>
  <c r="B166"/>
  <c r="B167"/>
  <c r="B168"/>
  <c r="B169"/>
  <c r="B170"/>
  <c r="B171"/>
  <c r="B172"/>
  <c r="B173"/>
  <c r="B174"/>
  <c r="B175"/>
  <c r="B176"/>
  <c r="B177"/>
  <c r="B178"/>
  <c r="B179"/>
  <c r="B180"/>
  <c r="B181"/>
  <c r="B182"/>
  <c r="B183"/>
  <c r="B184"/>
  <c r="B185"/>
  <c r="B186"/>
  <c r="B187"/>
  <c r="B188"/>
  <c r="B189"/>
  <c r="B190"/>
  <c r="B191"/>
  <c r="B192"/>
  <c r="B193"/>
  <c r="B194"/>
  <c r="B195"/>
  <c r="B196"/>
  <c r="B197"/>
  <c r="B198"/>
  <c r="B199"/>
  <c r="B200"/>
  <c r="B201"/>
  <c r="B202"/>
  <c r="B203"/>
  <c r="B204"/>
  <c r="B205"/>
  <c r="B206"/>
  <c r="B207"/>
  <c r="B208"/>
  <c r="B209"/>
  <c r="B210"/>
  <c r="B211"/>
  <c r="B212"/>
  <c r="B213"/>
  <c r="B214"/>
  <c r="B215"/>
  <c r="B216"/>
  <c r="B217"/>
  <c r="B218"/>
  <c r="B219"/>
  <c r="B220"/>
  <c r="B221"/>
  <c r="B222"/>
  <c r="B223"/>
  <c r="B224"/>
  <c r="B225"/>
  <c r="B226"/>
  <c r="B227"/>
  <c r="B228"/>
  <c r="B229"/>
  <c r="B230"/>
  <c r="B231"/>
  <c r="B232"/>
  <c r="B233"/>
  <c r="B234"/>
  <c r="B235"/>
  <c r="B236"/>
  <c r="B237"/>
  <c r="B238"/>
  <c r="B239"/>
  <c r="B240"/>
  <c r="B241"/>
  <c r="B242"/>
  <c r="B243"/>
  <c r="B244"/>
  <c r="B245"/>
  <c r="B246"/>
  <c r="B247"/>
  <c r="B248"/>
  <c r="B249"/>
  <c r="B250"/>
  <c r="B251"/>
  <c r="B252"/>
  <c r="B253"/>
  <c r="B254"/>
  <c r="B255"/>
  <c r="B256"/>
  <c r="B257"/>
  <c r="B258"/>
  <c r="B259"/>
  <c r="B260"/>
  <c r="B261"/>
  <c r="B262"/>
  <c r="B263"/>
  <c r="B264"/>
  <c r="B265"/>
  <c r="B266"/>
  <c r="B267"/>
  <c r="B268"/>
  <c r="B269"/>
  <c r="B270"/>
  <c r="B271"/>
  <c r="B272"/>
  <c r="B273"/>
  <c r="B274"/>
  <c r="B275"/>
  <c r="B276"/>
  <c r="B277"/>
  <c r="B278"/>
  <c r="B279"/>
  <c r="B280"/>
  <c r="B281"/>
  <c r="B282"/>
  <c r="B283"/>
  <c r="B284"/>
  <c r="B285"/>
  <c r="B286"/>
  <c r="B61"/>
  <c r="DC279"/>
  <c r="CQ279" s="1"/>
  <c r="DB279"/>
  <c r="DA279"/>
  <c r="CZ279"/>
  <c r="CY279"/>
  <c r="CX279"/>
  <c r="CW279"/>
  <c r="CV279"/>
  <c r="CU279"/>
  <c r="CT279"/>
  <c r="CS279"/>
  <c r="CP279"/>
  <c r="CD279" s="1"/>
  <c r="CO279"/>
  <c r="CN279"/>
  <c r="CM279"/>
  <c r="CL279"/>
  <c r="CK279"/>
  <c r="CJ279"/>
  <c r="CI279"/>
  <c r="CH279"/>
  <c r="CG279"/>
  <c r="CF279"/>
  <c r="CC279"/>
  <c r="BQ279" s="1"/>
  <c r="CB279"/>
  <c r="CA279"/>
  <c r="BZ279"/>
  <c r="BY279"/>
  <c r="BX279"/>
  <c r="BW279"/>
  <c r="BV279"/>
  <c r="BU279"/>
  <c r="BT279"/>
  <c r="BS279"/>
  <c r="BP279"/>
  <c r="BD279" s="1"/>
  <c r="BO279"/>
  <c r="BN279"/>
  <c r="BM279"/>
  <c r="BL279"/>
  <c r="BK279"/>
  <c r="BJ279"/>
  <c r="BI279"/>
  <c r="BH279"/>
  <c r="BG279"/>
  <c r="BF279"/>
  <c r="BC279"/>
  <c r="AQ279" s="1"/>
  <c r="BB279"/>
  <c r="BA279"/>
  <c r="AZ279"/>
  <c r="AY279"/>
  <c r="AX279"/>
  <c r="AW279"/>
  <c r="AV279"/>
  <c r="AU279"/>
  <c r="AT279"/>
  <c r="AS279"/>
  <c r="AP279"/>
  <c r="AD279" s="1"/>
  <c r="AO279"/>
  <c r="AN279"/>
  <c r="AM279"/>
  <c r="AL279"/>
  <c r="AK279"/>
  <c r="AJ279"/>
  <c r="AI279"/>
  <c r="AH279"/>
  <c r="AG279"/>
  <c r="AF279"/>
  <c r="AC279"/>
  <c r="AB279"/>
  <c r="DC278"/>
  <c r="CQ278" s="1"/>
  <c r="DB278"/>
  <c r="DA278"/>
  <c r="CZ278"/>
  <c r="CY278"/>
  <c r="CX278"/>
  <c r="CW278"/>
  <c r="CV278"/>
  <c r="CU278"/>
  <c r="CT278"/>
  <c r="CS278"/>
  <c r="CP278"/>
  <c r="CD278" s="1"/>
  <c r="CO278"/>
  <c r="CN278"/>
  <c r="CM278"/>
  <c r="CL278"/>
  <c r="CK278"/>
  <c r="CJ278"/>
  <c r="CI278"/>
  <c r="CH278"/>
  <c r="CG278"/>
  <c r="CF278"/>
  <c r="CC278"/>
  <c r="BQ278" s="1"/>
  <c r="CB278"/>
  <c r="CA278"/>
  <c r="BZ278"/>
  <c r="BY278"/>
  <c r="BX278"/>
  <c r="BW278"/>
  <c r="BV278"/>
  <c r="BU278"/>
  <c r="BT278"/>
  <c r="BS278"/>
  <c r="BP278"/>
  <c r="BD278" s="1"/>
  <c r="BO278"/>
  <c r="BN278"/>
  <c r="BM278"/>
  <c r="BL278"/>
  <c r="BK278"/>
  <c r="BJ278"/>
  <c r="BI278"/>
  <c r="BH278"/>
  <c r="BG278"/>
  <c r="BF278"/>
  <c r="BC278"/>
  <c r="AQ278" s="1"/>
  <c r="BB278"/>
  <c r="BA278"/>
  <c r="AZ278"/>
  <c r="AY278"/>
  <c r="AX278"/>
  <c r="AW278"/>
  <c r="AV278"/>
  <c r="AU278"/>
  <c r="AT278"/>
  <c r="AS278"/>
  <c r="AP278"/>
  <c r="AD278" s="1"/>
  <c r="AO278"/>
  <c r="AN278"/>
  <c r="AM278"/>
  <c r="AL278"/>
  <c r="AK278"/>
  <c r="AJ278"/>
  <c r="AI278"/>
  <c r="AH278"/>
  <c r="AG278"/>
  <c r="AF278"/>
  <c r="AC278"/>
  <c r="AB278"/>
  <c r="DC277"/>
  <c r="CQ277" s="1"/>
  <c r="DB277"/>
  <c r="DA277"/>
  <c r="CZ277"/>
  <c r="CY277"/>
  <c r="CX277"/>
  <c r="CW277"/>
  <c r="CV277"/>
  <c r="CU277"/>
  <c r="CT277"/>
  <c r="CS277"/>
  <c r="CP277"/>
  <c r="CD277" s="1"/>
  <c r="CO277"/>
  <c r="CN277"/>
  <c r="CM277"/>
  <c r="CL277"/>
  <c r="CK277"/>
  <c r="CJ277"/>
  <c r="CI277"/>
  <c r="CH277"/>
  <c r="CG277"/>
  <c r="CF277"/>
  <c r="CC277"/>
  <c r="BQ277" s="1"/>
  <c r="CB277"/>
  <c r="CA277"/>
  <c r="BZ277"/>
  <c r="BY277"/>
  <c r="BX277"/>
  <c r="BW277"/>
  <c r="BV277"/>
  <c r="BU277"/>
  <c r="BT277"/>
  <c r="BS277"/>
  <c r="BP277"/>
  <c r="BD277" s="1"/>
  <c r="BO277"/>
  <c r="BN277"/>
  <c r="BM277"/>
  <c r="BL277"/>
  <c r="BK277"/>
  <c r="BJ277"/>
  <c r="BI277"/>
  <c r="BH277"/>
  <c r="BG277"/>
  <c r="BF277"/>
  <c r="BC277"/>
  <c r="AQ277" s="1"/>
  <c r="BB277"/>
  <c r="BA277"/>
  <c r="AZ277"/>
  <c r="AY277"/>
  <c r="AX277"/>
  <c r="AW277"/>
  <c r="AV277"/>
  <c r="AU277"/>
  <c r="AT277"/>
  <c r="AS277"/>
  <c r="AP277"/>
  <c r="AD277" s="1"/>
  <c r="AO277"/>
  <c r="AN277"/>
  <c r="AM277"/>
  <c r="AL277"/>
  <c r="AK277"/>
  <c r="AJ277"/>
  <c r="AI277"/>
  <c r="AH277"/>
  <c r="AG277"/>
  <c r="AF277"/>
  <c r="AC277"/>
  <c r="AB277"/>
  <c r="DC276"/>
  <c r="CQ276" s="1"/>
  <c r="DB276"/>
  <c r="DA276"/>
  <c r="CZ276"/>
  <c r="CY276"/>
  <c r="CX276"/>
  <c r="CW276"/>
  <c r="CV276"/>
  <c r="CU276"/>
  <c r="CT276"/>
  <c r="CS276"/>
  <c r="CP276"/>
  <c r="CD276" s="1"/>
  <c r="CO276"/>
  <c r="CN276"/>
  <c r="CM276"/>
  <c r="CL276"/>
  <c r="CK276"/>
  <c r="CJ276"/>
  <c r="CI276"/>
  <c r="CH276"/>
  <c r="CG276"/>
  <c r="CF276"/>
  <c r="CC276"/>
  <c r="BQ276" s="1"/>
  <c r="CB276"/>
  <c r="CA276"/>
  <c r="BZ276"/>
  <c r="BY276"/>
  <c r="BX276"/>
  <c r="BW276"/>
  <c r="BV276"/>
  <c r="BU276"/>
  <c r="BT276"/>
  <c r="BS276"/>
  <c r="BP276"/>
  <c r="BD276" s="1"/>
  <c r="BO276"/>
  <c r="BN276"/>
  <c r="BM276"/>
  <c r="BL276"/>
  <c r="BK276"/>
  <c r="BJ276"/>
  <c r="BI276"/>
  <c r="BH276"/>
  <c r="BG276"/>
  <c r="BF276"/>
  <c r="BC276"/>
  <c r="AQ276" s="1"/>
  <c r="BB276"/>
  <c r="BA276"/>
  <c r="AZ276"/>
  <c r="AY276"/>
  <c r="AX276"/>
  <c r="AW276"/>
  <c r="AV276"/>
  <c r="AU276"/>
  <c r="AT276"/>
  <c r="AS276"/>
  <c r="AP276"/>
  <c r="AD276" s="1"/>
  <c r="AO276"/>
  <c r="AN276"/>
  <c r="AM276"/>
  <c r="AL276"/>
  <c r="AK276"/>
  <c r="AJ276"/>
  <c r="AI276"/>
  <c r="AH276"/>
  <c r="AG276"/>
  <c r="AF276"/>
  <c r="AC276"/>
  <c r="AB276"/>
  <c r="DC275"/>
  <c r="CQ275" s="1"/>
  <c r="DB275"/>
  <c r="DA275"/>
  <c r="CZ275"/>
  <c r="CY275"/>
  <c r="CX275"/>
  <c r="CW275"/>
  <c r="CV275"/>
  <c r="CU275"/>
  <c r="CT275"/>
  <c r="CS275"/>
  <c r="CP275"/>
  <c r="CD275" s="1"/>
  <c r="CO275"/>
  <c r="CN275"/>
  <c r="CM275"/>
  <c r="CL275"/>
  <c r="CK275"/>
  <c r="CJ275"/>
  <c r="CI275"/>
  <c r="CH275"/>
  <c r="CG275"/>
  <c r="CF275"/>
  <c r="CC275"/>
  <c r="BQ275" s="1"/>
  <c r="CB275"/>
  <c r="CA275"/>
  <c r="BZ275"/>
  <c r="BY275"/>
  <c r="BX275"/>
  <c r="BW275"/>
  <c r="BV275"/>
  <c r="BU275"/>
  <c r="BT275"/>
  <c r="BS275"/>
  <c r="BP275"/>
  <c r="BD275" s="1"/>
  <c r="BO275"/>
  <c r="BN275"/>
  <c r="BM275"/>
  <c r="BL275"/>
  <c r="BK275"/>
  <c r="BJ275"/>
  <c r="BI275"/>
  <c r="BH275"/>
  <c r="BG275"/>
  <c r="BF275"/>
  <c r="BC275"/>
  <c r="AQ275" s="1"/>
  <c r="BB275"/>
  <c r="BA275"/>
  <c r="AZ275"/>
  <c r="AY275"/>
  <c r="AX275"/>
  <c r="AW275"/>
  <c r="AV275"/>
  <c r="AU275"/>
  <c r="AT275"/>
  <c r="AS275"/>
  <c r="AP275"/>
  <c r="AD275" s="1"/>
  <c r="AO275"/>
  <c r="AN275"/>
  <c r="AM275"/>
  <c r="AL275"/>
  <c r="AK275"/>
  <c r="AJ275"/>
  <c r="AI275"/>
  <c r="AH275"/>
  <c r="AG275"/>
  <c r="AF275"/>
  <c r="AC275"/>
  <c r="AB275"/>
  <c r="DC274"/>
  <c r="CQ274" s="1"/>
  <c r="DB274"/>
  <c r="DA274"/>
  <c r="CZ274"/>
  <c r="CY274"/>
  <c r="CX274"/>
  <c r="CW274"/>
  <c r="CV274"/>
  <c r="CU274"/>
  <c r="CT274"/>
  <c r="CS274"/>
  <c r="CP274"/>
  <c r="CD274" s="1"/>
  <c r="CO274"/>
  <c r="CN274"/>
  <c r="CM274"/>
  <c r="CL274"/>
  <c r="CK274"/>
  <c r="CJ274"/>
  <c r="CI274"/>
  <c r="CH274"/>
  <c r="CG274"/>
  <c r="CF274"/>
  <c r="CC274"/>
  <c r="BQ274" s="1"/>
  <c r="CB274"/>
  <c r="CA274"/>
  <c r="BZ274"/>
  <c r="BY274"/>
  <c r="BX274"/>
  <c r="BW274"/>
  <c r="BV274"/>
  <c r="BU274"/>
  <c r="BT274"/>
  <c r="BS274"/>
  <c r="BP274"/>
  <c r="BD274" s="1"/>
  <c r="BO274"/>
  <c r="BN274"/>
  <c r="BM274"/>
  <c r="BL274"/>
  <c r="BK274"/>
  <c r="BJ274"/>
  <c r="BI274"/>
  <c r="BH274"/>
  <c r="BG274"/>
  <c r="BF274"/>
  <c r="BC274"/>
  <c r="AQ274" s="1"/>
  <c r="BB274"/>
  <c r="BA274"/>
  <c r="AZ274"/>
  <c r="AY274"/>
  <c r="AX274"/>
  <c r="AW274"/>
  <c r="AV274"/>
  <c r="AU274"/>
  <c r="AT274"/>
  <c r="AS274"/>
  <c r="AP274"/>
  <c r="AD274" s="1"/>
  <c r="AO274"/>
  <c r="AN274"/>
  <c r="AM274"/>
  <c r="AL274"/>
  <c r="AK274"/>
  <c r="AJ274"/>
  <c r="AI274"/>
  <c r="AH274"/>
  <c r="AG274"/>
  <c r="AF274"/>
  <c r="AC274"/>
  <c r="AB274"/>
  <c r="DC273"/>
  <c r="CQ273" s="1"/>
  <c r="DB273"/>
  <c r="DA273"/>
  <c r="CZ273"/>
  <c r="CY273"/>
  <c r="CX273"/>
  <c r="CW273"/>
  <c r="CV273"/>
  <c r="CU273"/>
  <c r="CT273"/>
  <c r="CS273"/>
  <c r="CP273"/>
  <c r="CD273" s="1"/>
  <c r="CO273"/>
  <c r="CN273"/>
  <c r="CM273"/>
  <c r="CL273"/>
  <c r="CK273"/>
  <c r="CJ273"/>
  <c r="CI273"/>
  <c r="CH273"/>
  <c r="CG273"/>
  <c r="CF273"/>
  <c r="CC273"/>
  <c r="BQ273" s="1"/>
  <c r="CB273"/>
  <c r="CA273"/>
  <c r="BZ273"/>
  <c r="BY273"/>
  <c r="BX273"/>
  <c r="BW273"/>
  <c r="BV273"/>
  <c r="BU273"/>
  <c r="BT273"/>
  <c r="BS273"/>
  <c r="BP273"/>
  <c r="BD273" s="1"/>
  <c r="BO273"/>
  <c r="BN273"/>
  <c r="BM273"/>
  <c r="BL273"/>
  <c r="BK273"/>
  <c r="BJ273"/>
  <c r="BI273"/>
  <c r="BH273"/>
  <c r="BG273"/>
  <c r="BF273"/>
  <c r="BC273"/>
  <c r="BB273"/>
  <c r="BA273"/>
  <c r="AZ273"/>
  <c r="AY273"/>
  <c r="AX273"/>
  <c r="AW273"/>
  <c r="AV273"/>
  <c r="AU273"/>
  <c r="AT273"/>
  <c r="AS273"/>
  <c r="AP273"/>
  <c r="AD273" s="1"/>
  <c r="AO273"/>
  <c r="AN273"/>
  <c r="AM273"/>
  <c r="AL273"/>
  <c r="AK273"/>
  <c r="AJ273"/>
  <c r="AI273"/>
  <c r="AH273"/>
  <c r="AG273"/>
  <c r="AF273"/>
  <c r="AC273"/>
  <c r="AB273"/>
  <c r="DC272"/>
  <c r="DB272"/>
  <c r="DA272"/>
  <c r="CZ272"/>
  <c r="CY272"/>
  <c r="CX272"/>
  <c r="CW272"/>
  <c r="CV272"/>
  <c r="CU272"/>
  <c r="CT272"/>
  <c r="CS272"/>
  <c r="CP272"/>
  <c r="CD272" s="1"/>
  <c r="CO272"/>
  <c r="CN272"/>
  <c r="CM272"/>
  <c r="CL272"/>
  <c r="CK272"/>
  <c r="CJ272"/>
  <c r="CI272"/>
  <c r="CH272"/>
  <c r="CG272"/>
  <c r="CF272"/>
  <c r="CC272"/>
  <c r="BQ272" s="1"/>
  <c r="CB272"/>
  <c r="CA272"/>
  <c r="BZ272"/>
  <c r="BY272"/>
  <c r="BX272"/>
  <c r="BW272"/>
  <c r="BV272"/>
  <c r="BU272"/>
  <c r="BT272"/>
  <c r="BS272"/>
  <c r="BP272"/>
  <c r="BD272" s="1"/>
  <c r="BO272"/>
  <c r="BN272"/>
  <c r="BM272"/>
  <c r="BL272"/>
  <c r="BK272"/>
  <c r="BJ272"/>
  <c r="BI272"/>
  <c r="BH272"/>
  <c r="BG272"/>
  <c r="BF272"/>
  <c r="BC272"/>
  <c r="BB272"/>
  <c r="BA272"/>
  <c r="AZ272"/>
  <c r="AY272"/>
  <c r="AX272"/>
  <c r="AW272"/>
  <c r="AV272"/>
  <c r="AU272"/>
  <c r="AT272"/>
  <c r="AS272"/>
  <c r="AP272"/>
  <c r="AD272" s="1"/>
  <c r="AO272"/>
  <c r="AN272"/>
  <c r="AM272"/>
  <c r="AL272"/>
  <c r="AK272"/>
  <c r="AJ272"/>
  <c r="AI272"/>
  <c r="AH272"/>
  <c r="AG272"/>
  <c r="AF272"/>
  <c r="AC272"/>
  <c r="AB272"/>
  <c r="DC271"/>
  <c r="DB271"/>
  <c r="DA271"/>
  <c r="CZ271"/>
  <c r="CY271"/>
  <c r="CX271"/>
  <c r="CW271"/>
  <c r="CV271"/>
  <c r="CU271"/>
  <c r="CT271"/>
  <c r="CS271"/>
  <c r="CP271"/>
  <c r="CD271" s="1"/>
  <c r="CO271"/>
  <c r="CN271"/>
  <c r="CM271"/>
  <c r="CL271"/>
  <c r="CK271"/>
  <c r="CJ271"/>
  <c r="CI271"/>
  <c r="CH271"/>
  <c r="CG271"/>
  <c r="CF271"/>
  <c r="CC271"/>
  <c r="BQ271" s="1"/>
  <c r="CB271"/>
  <c r="CA271"/>
  <c r="BZ271"/>
  <c r="BY271"/>
  <c r="BX271"/>
  <c r="BW271"/>
  <c r="BV271"/>
  <c r="BU271"/>
  <c r="BT271"/>
  <c r="BS271"/>
  <c r="BP271"/>
  <c r="BD271" s="1"/>
  <c r="BO271"/>
  <c r="BN271"/>
  <c r="BM271"/>
  <c r="BL271"/>
  <c r="BK271"/>
  <c r="BJ271"/>
  <c r="BI271"/>
  <c r="BH271"/>
  <c r="BG271"/>
  <c r="BF271"/>
  <c r="BC271"/>
  <c r="BB271"/>
  <c r="BA271"/>
  <c r="AZ271"/>
  <c r="AY271"/>
  <c r="AX271"/>
  <c r="AW271"/>
  <c r="AV271"/>
  <c r="AU271"/>
  <c r="AT271"/>
  <c r="AS271"/>
  <c r="AP271"/>
  <c r="AD271" s="1"/>
  <c r="AO271"/>
  <c r="AN271"/>
  <c r="AM271"/>
  <c r="AL271"/>
  <c r="AK271"/>
  <c r="AJ271"/>
  <c r="AI271"/>
  <c r="AH271"/>
  <c r="AG271"/>
  <c r="AF271"/>
  <c r="AC271"/>
  <c r="AB271"/>
  <c r="DC270"/>
  <c r="DB270"/>
  <c r="DA270"/>
  <c r="CZ270"/>
  <c r="CY270"/>
  <c r="CX270"/>
  <c r="CW270"/>
  <c r="CV270"/>
  <c r="CU270"/>
  <c r="CT270"/>
  <c r="CS270"/>
  <c r="CP270"/>
  <c r="CD270" s="1"/>
  <c r="CO270"/>
  <c r="CN270"/>
  <c r="CM270"/>
  <c r="CL270"/>
  <c r="CK270"/>
  <c r="CJ270"/>
  <c r="CI270"/>
  <c r="CH270"/>
  <c r="CG270"/>
  <c r="CF270"/>
  <c r="CC270"/>
  <c r="CB270"/>
  <c r="CA270"/>
  <c r="BZ270"/>
  <c r="BY270"/>
  <c r="BX270"/>
  <c r="BW270"/>
  <c r="BV270"/>
  <c r="BU270"/>
  <c r="BT270"/>
  <c r="BS270"/>
  <c r="BP270"/>
  <c r="BD270" s="1"/>
  <c r="BO270"/>
  <c r="BN270"/>
  <c r="BM270"/>
  <c r="BL270"/>
  <c r="BK270"/>
  <c r="BJ270"/>
  <c r="BI270"/>
  <c r="BH270"/>
  <c r="BG270"/>
  <c r="BF270"/>
  <c r="BC270"/>
  <c r="BB270"/>
  <c r="BA270"/>
  <c r="AZ270"/>
  <c r="AY270"/>
  <c r="AX270"/>
  <c r="AW270"/>
  <c r="AV270"/>
  <c r="AU270"/>
  <c r="AT270"/>
  <c r="AS270"/>
  <c r="AP270"/>
  <c r="AD270" s="1"/>
  <c r="AO270"/>
  <c r="AN270"/>
  <c r="AM270"/>
  <c r="AL270"/>
  <c r="AK270"/>
  <c r="AJ270"/>
  <c r="AI270"/>
  <c r="AH270"/>
  <c r="AG270"/>
  <c r="AF270"/>
  <c r="AC270"/>
  <c r="AB270"/>
  <c r="DC269"/>
  <c r="DB269"/>
  <c r="DA269"/>
  <c r="CZ269"/>
  <c r="CY269"/>
  <c r="CX269"/>
  <c r="CW269"/>
  <c r="CV269"/>
  <c r="CU269"/>
  <c r="CT269"/>
  <c r="CS269"/>
  <c r="CP269"/>
  <c r="CD269" s="1"/>
  <c r="CO269"/>
  <c r="CN269"/>
  <c r="CM269"/>
  <c r="CL269"/>
  <c r="CK269"/>
  <c r="CJ269"/>
  <c r="CI269"/>
  <c r="CH269"/>
  <c r="CG269"/>
  <c r="CF269"/>
  <c r="CC269"/>
  <c r="CB269"/>
  <c r="CA269"/>
  <c r="BZ269"/>
  <c r="BY269"/>
  <c r="BX269"/>
  <c r="BW269"/>
  <c r="BV269"/>
  <c r="BU269"/>
  <c r="BT269"/>
  <c r="BS269"/>
  <c r="BP269"/>
  <c r="BD269" s="1"/>
  <c r="BO269"/>
  <c r="BN269"/>
  <c r="BM269"/>
  <c r="BL269"/>
  <c r="BK269"/>
  <c r="BJ269"/>
  <c r="BI269"/>
  <c r="BH269"/>
  <c r="BG269"/>
  <c r="BF269"/>
  <c r="BC269"/>
  <c r="BB269"/>
  <c r="BA269"/>
  <c r="AZ269"/>
  <c r="AY269"/>
  <c r="AX269"/>
  <c r="AW269"/>
  <c r="AV269"/>
  <c r="AU269"/>
  <c r="AT269"/>
  <c r="AS269"/>
  <c r="AP269"/>
  <c r="AD269" s="1"/>
  <c r="AO269"/>
  <c r="AN269"/>
  <c r="AM269"/>
  <c r="AL269"/>
  <c r="AK269"/>
  <c r="AJ269"/>
  <c r="AI269"/>
  <c r="AH269"/>
  <c r="AG269"/>
  <c r="AF269"/>
  <c r="AC269"/>
  <c r="AB269"/>
  <c r="DC268"/>
  <c r="DB268"/>
  <c r="DA268"/>
  <c r="CZ268"/>
  <c r="CY268"/>
  <c r="CX268"/>
  <c r="CW268"/>
  <c r="CV268"/>
  <c r="CU268"/>
  <c r="CT268"/>
  <c r="CS268"/>
  <c r="CP268"/>
  <c r="CD268" s="1"/>
  <c r="CO268"/>
  <c r="CN268"/>
  <c r="CM268"/>
  <c r="CL268"/>
  <c r="CK268"/>
  <c r="CJ268"/>
  <c r="CI268"/>
  <c r="CH268"/>
  <c r="CG268"/>
  <c r="CF268"/>
  <c r="CC268"/>
  <c r="BQ268" s="1"/>
  <c r="CB268"/>
  <c r="CA268"/>
  <c r="BZ268"/>
  <c r="BY268"/>
  <c r="BX268"/>
  <c r="BW268"/>
  <c r="BV268"/>
  <c r="BU268"/>
  <c r="BT268"/>
  <c r="BS268"/>
  <c r="BP268"/>
  <c r="BD268" s="1"/>
  <c r="BO268"/>
  <c r="BN268"/>
  <c r="BM268"/>
  <c r="BL268"/>
  <c r="BK268"/>
  <c r="BJ268"/>
  <c r="BI268"/>
  <c r="BH268"/>
  <c r="BG268"/>
  <c r="BF268"/>
  <c r="BC268"/>
  <c r="BB268"/>
  <c r="BA268"/>
  <c r="AZ268"/>
  <c r="AY268"/>
  <c r="AX268"/>
  <c r="AW268"/>
  <c r="AV268"/>
  <c r="AU268"/>
  <c r="AT268"/>
  <c r="AS268"/>
  <c r="AP268"/>
  <c r="AD268" s="1"/>
  <c r="AO268"/>
  <c r="AN268"/>
  <c r="AM268"/>
  <c r="AL268"/>
  <c r="AK268"/>
  <c r="AJ268"/>
  <c r="AI268"/>
  <c r="AH268"/>
  <c r="AG268"/>
  <c r="AF268"/>
  <c r="AC268"/>
  <c r="AB268"/>
  <c r="DC267"/>
  <c r="DB267"/>
  <c r="DA267"/>
  <c r="CZ267"/>
  <c r="CY267"/>
  <c r="CX267"/>
  <c r="CW267"/>
  <c r="CV267"/>
  <c r="CU267"/>
  <c r="CT267"/>
  <c r="CS267"/>
  <c r="CP267"/>
  <c r="CD267" s="1"/>
  <c r="CO267"/>
  <c r="CN267"/>
  <c r="CM267"/>
  <c r="CL267"/>
  <c r="CK267"/>
  <c r="CJ267"/>
  <c r="CI267"/>
  <c r="CH267"/>
  <c r="CG267"/>
  <c r="CF267"/>
  <c r="CC267"/>
  <c r="BQ267" s="1"/>
  <c r="CB267"/>
  <c r="CA267"/>
  <c r="BZ267"/>
  <c r="BY267"/>
  <c r="BX267"/>
  <c r="BW267"/>
  <c r="BV267"/>
  <c r="BU267"/>
  <c r="BT267"/>
  <c r="BS267"/>
  <c r="BP267"/>
  <c r="BD267" s="1"/>
  <c r="BO267"/>
  <c r="BN267"/>
  <c r="BM267"/>
  <c r="BL267"/>
  <c r="BK267"/>
  <c r="BJ267"/>
  <c r="BI267"/>
  <c r="BH267"/>
  <c r="BG267"/>
  <c r="BF267"/>
  <c r="BC267"/>
  <c r="BB267"/>
  <c r="BA267"/>
  <c r="AZ267"/>
  <c r="AY267"/>
  <c r="AX267"/>
  <c r="AW267"/>
  <c r="AV267"/>
  <c r="AU267"/>
  <c r="AT267"/>
  <c r="AS267"/>
  <c r="AP267"/>
  <c r="AD267" s="1"/>
  <c r="AO267"/>
  <c r="AN267"/>
  <c r="AM267"/>
  <c r="AL267"/>
  <c r="AK267"/>
  <c r="AJ267"/>
  <c r="AI267"/>
  <c r="AH267"/>
  <c r="AG267"/>
  <c r="AF267"/>
  <c r="AC267"/>
  <c r="AB267"/>
  <c r="DC266"/>
  <c r="DB266"/>
  <c r="DA266"/>
  <c r="CZ266"/>
  <c r="CY266"/>
  <c r="CX266"/>
  <c r="CW266"/>
  <c r="CV266"/>
  <c r="CU266"/>
  <c r="CT266"/>
  <c r="CS266"/>
  <c r="CP266"/>
  <c r="CD266" s="1"/>
  <c r="CO266"/>
  <c r="CN266"/>
  <c r="CM266"/>
  <c r="CL266"/>
  <c r="CK266"/>
  <c r="CJ266"/>
  <c r="CI266"/>
  <c r="CH266"/>
  <c r="CG266"/>
  <c r="CF266"/>
  <c r="CC266"/>
  <c r="BQ266" s="1"/>
  <c r="CB266"/>
  <c r="CA266"/>
  <c r="BZ266"/>
  <c r="BY266"/>
  <c r="BX266"/>
  <c r="BW266"/>
  <c r="BV266"/>
  <c r="BU266"/>
  <c r="BT266"/>
  <c r="BS266"/>
  <c r="BP266"/>
  <c r="BD266" s="1"/>
  <c r="BO266"/>
  <c r="BN266"/>
  <c r="BM266"/>
  <c r="BL266"/>
  <c r="BK266"/>
  <c r="BJ266"/>
  <c r="BI266"/>
  <c r="BH266"/>
  <c r="BG266"/>
  <c r="BF266"/>
  <c r="BC266"/>
  <c r="BB266"/>
  <c r="BA266"/>
  <c r="AZ266"/>
  <c r="AY266"/>
  <c r="AX266"/>
  <c r="AW266"/>
  <c r="AV266"/>
  <c r="AU266"/>
  <c r="AT266"/>
  <c r="AS266"/>
  <c r="AP266"/>
  <c r="AD266" s="1"/>
  <c r="AO266"/>
  <c r="AN266"/>
  <c r="AM266"/>
  <c r="AL266"/>
  <c r="AK266"/>
  <c r="AJ266"/>
  <c r="AI266"/>
  <c r="AH266"/>
  <c r="AG266"/>
  <c r="AF266"/>
  <c r="AC266"/>
  <c r="AB266"/>
  <c r="DC265"/>
  <c r="DB265"/>
  <c r="DA265"/>
  <c r="CZ265"/>
  <c r="CY265"/>
  <c r="CX265"/>
  <c r="CW265"/>
  <c r="CV265"/>
  <c r="CU265"/>
  <c r="CT265"/>
  <c r="CS265"/>
  <c r="CP265"/>
  <c r="CD265" s="1"/>
  <c r="CO265"/>
  <c r="CN265"/>
  <c r="CM265"/>
  <c r="CL265"/>
  <c r="CK265"/>
  <c r="CJ265"/>
  <c r="CI265"/>
  <c r="CH265"/>
  <c r="CG265"/>
  <c r="CF265"/>
  <c r="CC265"/>
  <c r="BQ265" s="1"/>
  <c r="CB265"/>
  <c r="CA265"/>
  <c r="BZ265"/>
  <c r="BY265"/>
  <c r="BX265"/>
  <c r="BW265"/>
  <c r="BV265"/>
  <c r="BU265"/>
  <c r="BT265"/>
  <c r="BS265"/>
  <c r="BP265"/>
  <c r="BD265" s="1"/>
  <c r="BO265"/>
  <c r="BN265"/>
  <c r="BM265"/>
  <c r="BL265"/>
  <c r="BK265"/>
  <c r="BJ265"/>
  <c r="BI265"/>
  <c r="BH265"/>
  <c r="BG265"/>
  <c r="BF265"/>
  <c r="BC265"/>
  <c r="BB265"/>
  <c r="BA265"/>
  <c r="AZ265"/>
  <c r="AY265"/>
  <c r="AX265"/>
  <c r="AW265"/>
  <c r="AV265"/>
  <c r="AU265"/>
  <c r="AT265"/>
  <c r="AS265"/>
  <c r="AP265"/>
  <c r="AD265" s="1"/>
  <c r="AO265"/>
  <c r="AN265"/>
  <c r="AM265"/>
  <c r="AL265"/>
  <c r="AK265"/>
  <c r="AJ265"/>
  <c r="AI265"/>
  <c r="AH265"/>
  <c r="AG265"/>
  <c r="AF265"/>
  <c r="AC265"/>
  <c r="AB265"/>
  <c r="DC264"/>
  <c r="DB264"/>
  <c r="DA264"/>
  <c r="CZ264"/>
  <c r="CY264"/>
  <c r="CX264"/>
  <c r="CW264"/>
  <c r="CV264"/>
  <c r="CU264"/>
  <c r="CT264"/>
  <c r="CS264"/>
  <c r="CP264"/>
  <c r="CD264" s="1"/>
  <c r="CO264"/>
  <c r="CN264"/>
  <c r="CM264"/>
  <c r="CL264"/>
  <c r="CK264"/>
  <c r="CJ264"/>
  <c r="CI264"/>
  <c r="CH264"/>
  <c r="CG264"/>
  <c r="CF264"/>
  <c r="CC264"/>
  <c r="BQ264" s="1"/>
  <c r="CB264"/>
  <c r="CA264"/>
  <c r="BZ264"/>
  <c r="BY264"/>
  <c r="BX264"/>
  <c r="BW264"/>
  <c r="BV264"/>
  <c r="BU264"/>
  <c r="BT264"/>
  <c r="BS264"/>
  <c r="BP264"/>
  <c r="BD264" s="1"/>
  <c r="BO264"/>
  <c r="BN264"/>
  <c r="BM264"/>
  <c r="BL264"/>
  <c r="BK264"/>
  <c r="BJ264"/>
  <c r="BI264"/>
  <c r="BH264"/>
  <c r="BG264"/>
  <c r="BF264"/>
  <c r="BC264"/>
  <c r="BB264"/>
  <c r="BA264"/>
  <c r="AZ264"/>
  <c r="AY264"/>
  <c r="AX264"/>
  <c r="AW264"/>
  <c r="AV264"/>
  <c r="AU264"/>
  <c r="AT264"/>
  <c r="AS264"/>
  <c r="AP264"/>
  <c r="AD264" s="1"/>
  <c r="AO264"/>
  <c r="AN264"/>
  <c r="AM264"/>
  <c r="AL264"/>
  <c r="AK264"/>
  <c r="AJ264"/>
  <c r="AI264"/>
  <c r="AH264"/>
  <c r="AG264"/>
  <c r="AF264"/>
  <c r="AC264"/>
  <c r="AB264"/>
  <c r="DC263"/>
  <c r="DB263"/>
  <c r="DA263"/>
  <c r="CZ263"/>
  <c r="CY263"/>
  <c r="CX263"/>
  <c r="CW263"/>
  <c r="CV263"/>
  <c r="CU263"/>
  <c r="CT263"/>
  <c r="CS263"/>
  <c r="CP263"/>
  <c r="CD263" s="1"/>
  <c r="CO263"/>
  <c r="CN263"/>
  <c r="CM263"/>
  <c r="CL263"/>
  <c r="CK263"/>
  <c r="CJ263"/>
  <c r="CI263"/>
  <c r="CH263"/>
  <c r="CG263"/>
  <c r="CF263"/>
  <c r="CC263"/>
  <c r="BQ263" s="1"/>
  <c r="CB263"/>
  <c r="CA263"/>
  <c r="BZ263"/>
  <c r="BY263"/>
  <c r="BX263"/>
  <c r="BW263"/>
  <c r="BV263"/>
  <c r="BU263"/>
  <c r="BT263"/>
  <c r="BS263"/>
  <c r="BP263"/>
  <c r="BD263" s="1"/>
  <c r="BO263"/>
  <c r="BN263"/>
  <c r="BM263"/>
  <c r="BL263"/>
  <c r="BK263"/>
  <c r="BJ263"/>
  <c r="BI263"/>
  <c r="BH263"/>
  <c r="BG263"/>
  <c r="BF263"/>
  <c r="BC263"/>
  <c r="BB263"/>
  <c r="BA263"/>
  <c r="AZ263"/>
  <c r="AY263"/>
  <c r="AX263"/>
  <c r="AW263"/>
  <c r="AV263"/>
  <c r="AU263"/>
  <c r="AT263"/>
  <c r="AS263"/>
  <c r="AP263"/>
  <c r="AD263" s="1"/>
  <c r="AO263"/>
  <c r="AN263"/>
  <c r="AM263"/>
  <c r="AL263"/>
  <c r="AK263"/>
  <c r="AJ263"/>
  <c r="AI263"/>
  <c r="AH263"/>
  <c r="AG263"/>
  <c r="AF263"/>
  <c r="AC263"/>
  <c r="AB263"/>
  <c r="DC262"/>
  <c r="DB262"/>
  <c r="DA262"/>
  <c r="CZ262"/>
  <c r="CY262"/>
  <c r="CX262"/>
  <c r="CW262"/>
  <c r="CV262"/>
  <c r="CU262"/>
  <c r="CT262"/>
  <c r="CS262"/>
  <c r="CP262"/>
  <c r="CD262" s="1"/>
  <c r="CO262"/>
  <c r="CN262"/>
  <c r="CM262"/>
  <c r="CL262"/>
  <c r="CK262"/>
  <c r="CJ262"/>
  <c r="CI262"/>
  <c r="CH262"/>
  <c r="CG262"/>
  <c r="CF262"/>
  <c r="CC262"/>
  <c r="BQ262" s="1"/>
  <c r="CB262"/>
  <c r="CA262"/>
  <c r="BZ262"/>
  <c r="BY262"/>
  <c r="BX262"/>
  <c r="BW262"/>
  <c r="BV262"/>
  <c r="BU262"/>
  <c r="BT262"/>
  <c r="BS262"/>
  <c r="BP262"/>
  <c r="BD262" s="1"/>
  <c r="BO262"/>
  <c r="BN262"/>
  <c r="BM262"/>
  <c r="BL262"/>
  <c r="BK262"/>
  <c r="BJ262"/>
  <c r="BI262"/>
  <c r="BH262"/>
  <c r="BG262"/>
  <c r="BF262"/>
  <c r="BC262"/>
  <c r="BB262"/>
  <c r="BA262"/>
  <c r="AZ262"/>
  <c r="AY262"/>
  <c r="AX262"/>
  <c r="AW262"/>
  <c r="AV262"/>
  <c r="AU262"/>
  <c r="AT262"/>
  <c r="AS262"/>
  <c r="AP262"/>
  <c r="AD262" s="1"/>
  <c r="AO262"/>
  <c r="AN262"/>
  <c r="AM262"/>
  <c r="AL262"/>
  <c r="AK262"/>
  <c r="AJ262"/>
  <c r="AI262"/>
  <c r="AH262"/>
  <c r="AG262"/>
  <c r="AF262"/>
  <c r="AC262"/>
  <c r="AB262"/>
  <c r="DC261"/>
  <c r="DB261"/>
  <c r="DA261"/>
  <c r="CZ261"/>
  <c r="CY261"/>
  <c r="CX261"/>
  <c r="CW261"/>
  <c r="CV261"/>
  <c r="CU261"/>
  <c r="CT261"/>
  <c r="CS261"/>
  <c r="CP261"/>
  <c r="CD261" s="1"/>
  <c r="CO261"/>
  <c r="CN261"/>
  <c r="CM261"/>
  <c r="CL261"/>
  <c r="CK261"/>
  <c r="CJ261"/>
  <c r="CI261"/>
  <c r="CH261"/>
  <c r="CG261"/>
  <c r="CF261"/>
  <c r="CC261"/>
  <c r="BQ261" s="1"/>
  <c r="CB261"/>
  <c r="CA261"/>
  <c r="BZ261"/>
  <c r="BY261"/>
  <c r="BX261"/>
  <c r="BW261"/>
  <c r="BV261"/>
  <c r="BU261"/>
  <c r="BT261"/>
  <c r="BS261"/>
  <c r="BP261"/>
  <c r="BD261" s="1"/>
  <c r="BO261"/>
  <c r="BN261"/>
  <c r="BM261"/>
  <c r="BL261"/>
  <c r="BK261"/>
  <c r="BJ261"/>
  <c r="BI261"/>
  <c r="BH261"/>
  <c r="BG261"/>
  <c r="BF261"/>
  <c r="BC261"/>
  <c r="BB261"/>
  <c r="BA261"/>
  <c r="AZ261"/>
  <c r="AY261"/>
  <c r="AX261"/>
  <c r="AW261"/>
  <c r="AV261"/>
  <c r="AU261"/>
  <c r="AT261"/>
  <c r="AS261"/>
  <c r="AP261"/>
  <c r="AD261" s="1"/>
  <c r="AO261"/>
  <c r="AN261"/>
  <c r="AM261"/>
  <c r="AL261"/>
  <c r="AK261"/>
  <c r="AJ261"/>
  <c r="AI261"/>
  <c r="AH261"/>
  <c r="AG261"/>
  <c r="AF261"/>
  <c r="AC261"/>
  <c r="AB261"/>
  <c r="DC260"/>
  <c r="DB260"/>
  <c r="DA260"/>
  <c r="CZ260"/>
  <c r="CY260"/>
  <c r="CX260"/>
  <c r="CW260"/>
  <c r="CV260"/>
  <c r="CU260"/>
  <c r="CT260"/>
  <c r="CS260"/>
  <c r="CP260"/>
  <c r="CD260" s="1"/>
  <c r="CO260"/>
  <c r="CN260"/>
  <c r="CM260"/>
  <c r="CL260"/>
  <c r="CK260"/>
  <c r="CJ260"/>
  <c r="CI260"/>
  <c r="CH260"/>
  <c r="CG260"/>
  <c r="CF260"/>
  <c r="CC260"/>
  <c r="BQ260" s="1"/>
  <c r="CB260"/>
  <c r="CA260"/>
  <c r="BZ260"/>
  <c r="BY260"/>
  <c r="BX260"/>
  <c r="BW260"/>
  <c r="BV260"/>
  <c r="BU260"/>
  <c r="BT260"/>
  <c r="BS260"/>
  <c r="BP260"/>
  <c r="BD260" s="1"/>
  <c r="BO260"/>
  <c r="BN260"/>
  <c r="BM260"/>
  <c r="BL260"/>
  <c r="BK260"/>
  <c r="BJ260"/>
  <c r="BI260"/>
  <c r="BH260"/>
  <c r="BG260"/>
  <c r="BF260"/>
  <c r="BC260"/>
  <c r="BB260"/>
  <c r="BA260"/>
  <c r="AZ260"/>
  <c r="AY260"/>
  <c r="AX260"/>
  <c r="AW260"/>
  <c r="AV260"/>
  <c r="AU260"/>
  <c r="AT260"/>
  <c r="AS260"/>
  <c r="AP260"/>
  <c r="AD260" s="1"/>
  <c r="AO260"/>
  <c r="AN260"/>
  <c r="AM260"/>
  <c r="AL260"/>
  <c r="AK260"/>
  <c r="AJ260"/>
  <c r="AI260"/>
  <c r="AH260"/>
  <c r="AG260"/>
  <c r="AF260"/>
  <c r="AC260"/>
  <c r="AB260"/>
  <c r="DC259"/>
  <c r="DB259"/>
  <c r="DA259"/>
  <c r="CZ259"/>
  <c r="CY259"/>
  <c r="CX259"/>
  <c r="CW259"/>
  <c r="CV259"/>
  <c r="CU259"/>
  <c r="CT259"/>
  <c r="CS259"/>
  <c r="CP259"/>
  <c r="CD259" s="1"/>
  <c r="CO259"/>
  <c r="CN259"/>
  <c r="CM259"/>
  <c r="CL259"/>
  <c r="CK259"/>
  <c r="CJ259"/>
  <c r="CI259"/>
  <c r="CH259"/>
  <c r="CG259"/>
  <c r="CF259"/>
  <c r="CC259"/>
  <c r="BQ259" s="1"/>
  <c r="CB259"/>
  <c r="CA259"/>
  <c r="BZ259"/>
  <c r="BY259"/>
  <c r="BX259"/>
  <c r="BW259"/>
  <c r="BV259"/>
  <c r="BU259"/>
  <c r="BT259"/>
  <c r="BS259"/>
  <c r="BP259"/>
  <c r="BD259" s="1"/>
  <c r="BO259"/>
  <c r="BN259"/>
  <c r="BM259"/>
  <c r="BL259"/>
  <c r="BK259"/>
  <c r="BJ259"/>
  <c r="BI259"/>
  <c r="BH259"/>
  <c r="BG259"/>
  <c r="BF259"/>
  <c r="BC259"/>
  <c r="BB259"/>
  <c r="BA259"/>
  <c r="AZ259"/>
  <c r="AY259"/>
  <c r="AX259"/>
  <c r="AW259"/>
  <c r="AV259"/>
  <c r="AU259"/>
  <c r="AT259"/>
  <c r="AS259"/>
  <c r="AP259"/>
  <c r="AD259" s="1"/>
  <c r="AO259"/>
  <c r="AN259"/>
  <c r="AM259"/>
  <c r="AL259"/>
  <c r="AK259"/>
  <c r="AJ259"/>
  <c r="AI259"/>
  <c r="AH259"/>
  <c r="AG259"/>
  <c r="AF259"/>
  <c r="AC259"/>
  <c r="AB259"/>
  <c r="DC258"/>
  <c r="DB258"/>
  <c r="DA258"/>
  <c r="CZ258"/>
  <c r="CY258"/>
  <c r="CX258"/>
  <c r="CW258"/>
  <c r="CV258"/>
  <c r="CU258"/>
  <c r="CT258"/>
  <c r="CS258"/>
  <c r="CP258"/>
  <c r="CD258" s="1"/>
  <c r="CO258"/>
  <c r="CN258"/>
  <c r="CM258"/>
  <c r="CL258"/>
  <c r="CK258"/>
  <c r="CJ258"/>
  <c r="CI258"/>
  <c r="CH258"/>
  <c r="CG258"/>
  <c r="CF258"/>
  <c r="CC258"/>
  <c r="BQ258" s="1"/>
  <c r="CB258"/>
  <c r="CA258"/>
  <c r="BZ258"/>
  <c r="BY258"/>
  <c r="BX258"/>
  <c r="BW258"/>
  <c r="BV258"/>
  <c r="BU258"/>
  <c r="BT258"/>
  <c r="BS258"/>
  <c r="BP258"/>
  <c r="BD258" s="1"/>
  <c r="BO258"/>
  <c r="BN258"/>
  <c r="BM258"/>
  <c r="BL258"/>
  <c r="BK258"/>
  <c r="BJ258"/>
  <c r="BI258"/>
  <c r="BH258"/>
  <c r="BG258"/>
  <c r="BF258"/>
  <c r="BC258"/>
  <c r="BB258"/>
  <c r="BA258"/>
  <c r="AZ258"/>
  <c r="AY258"/>
  <c r="AX258"/>
  <c r="AW258"/>
  <c r="AV258"/>
  <c r="AU258"/>
  <c r="AT258"/>
  <c r="AS258"/>
  <c r="AP258"/>
  <c r="AD258" s="1"/>
  <c r="AO258"/>
  <c r="AN258"/>
  <c r="AM258"/>
  <c r="AL258"/>
  <c r="AK258"/>
  <c r="AJ258"/>
  <c r="AI258"/>
  <c r="AH258"/>
  <c r="AG258"/>
  <c r="AF258"/>
  <c r="AC258"/>
  <c r="AB258"/>
  <c r="DC257"/>
  <c r="CQ257" s="1"/>
  <c r="DB257"/>
  <c r="DA257"/>
  <c r="CZ257"/>
  <c r="CY257"/>
  <c r="CX257"/>
  <c r="CW257"/>
  <c r="CV257"/>
  <c r="CU257"/>
  <c r="CT257"/>
  <c r="CS257"/>
  <c r="CP257"/>
  <c r="CD257" s="1"/>
  <c r="CO257"/>
  <c r="CN257"/>
  <c r="CM257"/>
  <c r="CL257"/>
  <c r="CK257"/>
  <c r="CJ257"/>
  <c r="CI257"/>
  <c r="CH257"/>
  <c r="CG257"/>
  <c r="CF257"/>
  <c r="CC257"/>
  <c r="BQ257" s="1"/>
  <c r="CB257"/>
  <c r="CA257"/>
  <c r="BZ257"/>
  <c r="BY257"/>
  <c r="BX257"/>
  <c r="BW257"/>
  <c r="BV257"/>
  <c r="BU257"/>
  <c r="BT257"/>
  <c r="BS257"/>
  <c r="BP257"/>
  <c r="BD257" s="1"/>
  <c r="BO257"/>
  <c r="BN257"/>
  <c r="BM257"/>
  <c r="BL257"/>
  <c r="BK257"/>
  <c r="BJ257"/>
  <c r="BI257"/>
  <c r="BH257"/>
  <c r="BG257"/>
  <c r="BF257"/>
  <c r="BC257"/>
  <c r="BB257"/>
  <c r="BA257"/>
  <c r="AZ257"/>
  <c r="AY257"/>
  <c r="AX257"/>
  <c r="AW257"/>
  <c r="AV257"/>
  <c r="AU257"/>
  <c r="AT257"/>
  <c r="AS257"/>
  <c r="AP257"/>
  <c r="AD257" s="1"/>
  <c r="AO257"/>
  <c r="AN257"/>
  <c r="AM257"/>
  <c r="AL257"/>
  <c r="AK257"/>
  <c r="AJ257"/>
  <c r="AI257"/>
  <c r="AH257"/>
  <c r="AG257"/>
  <c r="AF257"/>
  <c r="AC257"/>
  <c r="AB257"/>
  <c r="DC256"/>
  <c r="CQ256" s="1"/>
  <c r="DB256"/>
  <c r="DA256"/>
  <c r="CZ256"/>
  <c r="CY256"/>
  <c r="CX256"/>
  <c r="CW256"/>
  <c r="CV256"/>
  <c r="CU256"/>
  <c r="CT256"/>
  <c r="CS256"/>
  <c r="CP256"/>
  <c r="CD256" s="1"/>
  <c r="CO256"/>
  <c r="CN256"/>
  <c r="CM256"/>
  <c r="CL256"/>
  <c r="CK256"/>
  <c r="CJ256"/>
  <c r="CI256"/>
  <c r="CH256"/>
  <c r="CG256"/>
  <c r="CF256"/>
  <c r="CC256"/>
  <c r="BQ256" s="1"/>
  <c r="CB256"/>
  <c r="CA256"/>
  <c r="BZ256"/>
  <c r="BY256"/>
  <c r="BX256"/>
  <c r="BW256"/>
  <c r="BV256"/>
  <c r="BU256"/>
  <c r="BT256"/>
  <c r="BS256"/>
  <c r="BP256"/>
  <c r="BD256" s="1"/>
  <c r="BO256"/>
  <c r="BN256"/>
  <c r="BM256"/>
  <c r="BL256"/>
  <c r="BK256"/>
  <c r="BJ256"/>
  <c r="BI256"/>
  <c r="BH256"/>
  <c r="BG256"/>
  <c r="BF256"/>
  <c r="BC256"/>
  <c r="BB256"/>
  <c r="BA256"/>
  <c r="AZ256"/>
  <c r="AY256"/>
  <c r="AX256"/>
  <c r="AW256"/>
  <c r="AV256"/>
  <c r="AU256"/>
  <c r="AT256"/>
  <c r="AS256"/>
  <c r="AP256"/>
  <c r="AD256" s="1"/>
  <c r="AO256"/>
  <c r="AN256"/>
  <c r="AM256"/>
  <c r="AL256"/>
  <c r="AK256"/>
  <c r="AJ256"/>
  <c r="AI256"/>
  <c r="AH256"/>
  <c r="AG256"/>
  <c r="AF256"/>
  <c r="AC256"/>
  <c r="AB256"/>
  <c r="DC255"/>
  <c r="CQ255" s="1"/>
  <c r="DB255"/>
  <c r="DA255"/>
  <c r="CZ255"/>
  <c r="CY255"/>
  <c r="CX255"/>
  <c r="CW255"/>
  <c r="CV255"/>
  <c r="CU255"/>
  <c r="CT255"/>
  <c r="CS255"/>
  <c r="CP255"/>
  <c r="CD255" s="1"/>
  <c r="CO255"/>
  <c r="CN255"/>
  <c r="CM255"/>
  <c r="CL255"/>
  <c r="CK255"/>
  <c r="CJ255"/>
  <c r="CI255"/>
  <c r="CH255"/>
  <c r="CG255"/>
  <c r="CF255"/>
  <c r="CC255"/>
  <c r="BQ255" s="1"/>
  <c r="CB255"/>
  <c r="CA255"/>
  <c r="BZ255"/>
  <c r="BY255"/>
  <c r="BX255"/>
  <c r="BW255"/>
  <c r="BV255"/>
  <c r="BU255"/>
  <c r="BT255"/>
  <c r="BS255"/>
  <c r="BP255"/>
  <c r="BD255" s="1"/>
  <c r="BO255"/>
  <c r="BN255"/>
  <c r="BM255"/>
  <c r="BL255"/>
  <c r="BK255"/>
  <c r="BJ255"/>
  <c r="BI255"/>
  <c r="BH255"/>
  <c r="BG255"/>
  <c r="BF255"/>
  <c r="BC255"/>
  <c r="BB255"/>
  <c r="BA255"/>
  <c r="AZ255"/>
  <c r="AY255"/>
  <c r="AX255"/>
  <c r="AW255"/>
  <c r="AV255"/>
  <c r="AU255"/>
  <c r="AT255"/>
  <c r="AS255"/>
  <c r="AP255"/>
  <c r="AD255" s="1"/>
  <c r="AO255"/>
  <c r="AN255"/>
  <c r="AM255"/>
  <c r="AL255"/>
  <c r="AK255"/>
  <c r="AJ255"/>
  <c r="AI255"/>
  <c r="AH255"/>
  <c r="AG255"/>
  <c r="AF255"/>
  <c r="AC255"/>
  <c r="AB255"/>
  <c r="DC254"/>
  <c r="CQ254" s="1"/>
  <c r="DB254"/>
  <c r="DA254"/>
  <c r="CZ254"/>
  <c r="CY254"/>
  <c r="CX254"/>
  <c r="CW254"/>
  <c r="CV254"/>
  <c r="CU254"/>
  <c r="CT254"/>
  <c r="CS254"/>
  <c r="CP254"/>
  <c r="CD254" s="1"/>
  <c r="CO254"/>
  <c r="CN254"/>
  <c r="CM254"/>
  <c r="CL254"/>
  <c r="CK254"/>
  <c r="CJ254"/>
  <c r="CI254"/>
  <c r="CH254"/>
  <c r="CG254"/>
  <c r="CF254"/>
  <c r="CC254"/>
  <c r="BQ254" s="1"/>
  <c r="CB254"/>
  <c r="CA254"/>
  <c r="BZ254"/>
  <c r="BY254"/>
  <c r="BX254"/>
  <c r="BW254"/>
  <c r="BV254"/>
  <c r="BU254"/>
  <c r="BT254"/>
  <c r="BS254"/>
  <c r="BP254"/>
  <c r="BD254" s="1"/>
  <c r="BO254"/>
  <c r="BN254"/>
  <c r="BM254"/>
  <c r="BL254"/>
  <c r="BK254"/>
  <c r="BJ254"/>
  <c r="BI254"/>
  <c r="BH254"/>
  <c r="BG254"/>
  <c r="BF254"/>
  <c r="BC254"/>
  <c r="BB254"/>
  <c r="BA254"/>
  <c r="AZ254"/>
  <c r="AY254"/>
  <c r="AX254"/>
  <c r="AW254"/>
  <c r="AV254"/>
  <c r="AU254"/>
  <c r="AT254"/>
  <c r="AS254"/>
  <c r="AP254"/>
  <c r="AD254" s="1"/>
  <c r="AO254"/>
  <c r="AN254"/>
  <c r="AM254"/>
  <c r="AL254"/>
  <c r="AK254"/>
  <c r="AJ254"/>
  <c r="AI254"/>
  <c r="AH254"/>
  <c r="AG254"/>
  <c r="AF254"/>
  <c r="AC254"/>
  <c r="AB254"/>
  <c r="DC253"/>
  <c r="CQ253" s="1"/>
  <c r="DB253"/>
  <c r="DA253"/>
  <c r="CZ253"/>
  <c r="CY253"/>
  <c r="CX253"/>
  <c r="CW253"/>
  <c r="CV253"/>
  <c r="CU253"/>
  <c r="CT253"/>
  <c r="CS253"/>
  <c r="CP253"/>
  <c r="CD253" s="1"/>
  <c r="CO253"/>
  <c r="CN253"/>
  <c r="CM253"/>
  <c r="CL253"/>
  <c r="CK253"/>
  <c r="CJ253"/>
  <c r="CI253"/>
  <c r="CH253"/>
  <c r="CG253"/>
  <c r="CF253"/>
  <c r="CC253"/>
  <c r="BQ253" s="1"/>
  <c r="CB253"/>
  <c r="CA253"/>
  <c r="BZ253"/>
  <c r="BY253"/>
  <c r="BX253"/>
  <c r="BW253"/>
  <c r="BV253"/>
  <c r="BU253"/>
  <c r="BT253"/>
  <c r="BS253"/>
  <c r="BP253"/>
  <c r="BD253" s="1"/>
  <c r="BO253"/>
  <c r="BN253"/>
  <c r="BM253"/>
  <c r="BL253"/>
  <c r="BK253"/>
  <c r="BJ253"/>
  <c r="BI253"/>
  <c r="BH253"/>
  <c r="BG253"/>
  <c r="BF253"/>
  <c r="BC253"/>
  <c r="BB253"/>
  <c r="BA253"/>
  <c r="AZ253"/>
  <c r="AY253"/>
  <c r="AX253"/>
  <c r="AW253"/>
  <c r="AV253"/>
  <c r="AU253"/>
  <c r="AT253"/>
  <c r="AS253"/>
  <c r="AP253"/>
  <c r="AD253" s="1"/>
  <c r="AO253"/>
  <c r="AN253"/>
  <c r="AM253"/>
  <c r="AL253"/>
  <c r="AK253"/>
  <c r="AJ253"/>
  <c r="AI253"/>
  <c r="AH253"/>
  <c r="AG253"/>
  <c r="AF253"/>
  <c r="AC253"/>
  <c r="AB253"/>
  <c r="DC252"/>
  <c r="CQ252" s="1"/>
  <c r="DB252"/>
  <c r="DA252"/>
  <c r="CZ252"/>
  <c r="CY252"/>
  <c r="CX252"/>
  <c r="CW252"/>
  <c r="CV252"/>
  <c r="CU252"/>
  <c r="CT252"/>
  <c r="CS252"/>
  <c r="CP252"/>
  <c r="CD252" s="1"/>
  <c r="CO252"/>
  <c r="CN252"/>
  <c r="CM252"/>
  <c r="CL252"/>
  <c r="CK252"/>
  <c r="CJ252"/>
  <c r="CI252"/>
  <c r="CH252"/>
  <c r="CG252"/>
  <c r="CF252"/>
  <c r="CC252"/>
  <c r="BQ252" s="1"/>
  <c r="CB252"/>
  <c r="CA252"/>
  <c r="BZ252"/>
  <c r="BY252"/>
  <c r="BX252"/>
  <c r="BW252"/>
  <c r="BV252"/>
  <c r="BU252"/>
  <c r="BT252"/>
  <c r="BS252"/>
  <c r="BP252"/>
  <c r="BD252" s="1"/>
  <c r="BO252"/>
  <c r="BN252"/>
  <c r="BM252"/>
  <c r="BL252"/>
  <c r="BK252"/>
  <c r="BJ252"/>
  <c r="BI252"/>
  <c r="BH252"/>
  <c r="BG252"/>
  <c r="BF252"/>
  <c r="BC252"/>
  <c r="BB252"/>
  <c r="BA252"/>
  <c r="AZ252"/>
  <c r="AY252"/>
  <c r="AX252"/>
  <c r="AW252"/>
  <c r="AV252"/>
  <c r="AU252"/>
  <c r="AT252"/>
  <c r="AS252"/>
  <c r="AP252"/>
  <c r="AD252" s="1"/>
  <c r="AO252"/>
  <c r="AN252"/>
  <c r="AM252"/>
  <c r="AL252"/>
  <c r="AK252"/>
  <c r="AJ252"/>
  <c r="AI252"/>
  <c r="AH252"/>
  <c r="AG252"/>
  <c r="AF252"/>
  <c r="AC252"/>
  <c r="AB252"/>
  <c r="DC251"/>
  <c r="CQ251" s="1"/>
  <c r="DB251"/>
  <c r="DA251"/>
  <c r="CZ251"/>
  <c r="CY251"/>
  <c r="CX251"/>
  <c r="CW251"/>
  <c r="CV251"/>
  <c r="CU251"/>
  <c r="CT251"/>
  <c r="CS251"/>
  <c r="CP251"/>
  <c r="CD251" s="1"/>
  <c r="CO251"/>
  <c r="CN251"/>
  <c r="CM251"/>
  <c r="CL251"/>
  <c r="CK251"/>
  <c r="CJ251"/>
  <c r="CI251"/>
  <c r="CH251"/>
  <c r="CG251"/>
  <c r="CF251"/>
  <c r="CC251"/>
  <c r="BQ251" s="1"/>
  <c r="CB251"/>
  <c r="CA251"/>
  <c r="BZ251"/>
  <c r="BY251"/>
  <c r="BX251"/>
  <c r="BW251"/>
  <c r="BV251"/>
  <c r="BU251"/>
  <c r="BT251"/>
  <c r="BS251"/>
  <c r="BP251"/>
  <c r="BD251" s="1"/>
  <c r="BO251"/>
  <c r="BN251"/>
  <c r="BM251"/>
  <c r="BL251"/>
  <c r="BK251"/>
  <c r="BJ251"/>
  <c r="BI251"/>
  <c r="BH251"/>
  <c r="BG251"/>
  <c r="BF251"/>
  <c r="BC251"/>
  <c r="BB251"/>
  <c r="BA251"/>
  <c r="AZ251"/>
  <c r="AY251"/>
  <c r="AX251"/>
  <c r="AW251"/>
  <c r="AV251"/>
  <c r="AU251"/>
  <c r="AT251"/>
  <c r="AS251"/>
  <c r="AP251"/>
  <c r="AD251" s="1"/>
  <c r="AO251"/>
  <c r="AN251"/>
  <c r="AM251"/>
  <c r="AL251"/>
  <c r="AK251"/>
  <c r="AJ251"/>
  <c r="AI251"/>
  <c r="AH251"/>
  <c r="AG251"/>
  <c r="AF251"/>
  <c r="AC251"/>
  <c r="AB251"/>
  <c r="DC250"/>
  <c r="CQ250" s="1"/>
  <c r="DB250"/>
  <c r="DA250"/>
  <c r="CZ250"/>
  <c r="CY250"/>
  <c r="CX250"/>
  <c r="CW250"/>
  <c r="CV250"/>
  <c r="CU250"/>
  <c r="CT250"/>
  <c r="CS250"/>
  <c r="CP250"/>
  <c r="CD250" s="1"/>
  <c r="CO250"/>
  <c r="CN250"/>
  <c r="CM250"/>
  <c r="CL250"/>
  <c r="CK250"/>
  <c r="CJ250"/>
  <c r="CI250"/>
  <c r="CH250"/>
  <c r="CG250"/>
  <c r="CF250"/>
  <c r="CC250"/>
  <c r="BQ250" s="1"/>
  <c r="CB250"/>
  <c r="CA250"/>
  <c r="BZ250"/>
  <c r="BY250"/>
  <c r="BX250"/>
  <c r="BW250"/>
  <c r="BV250"/>
  <c r="BU250"/>
  <c r="BT250"/>
  <c r="BS250"/>
  <c r="BP250"/>
  <c r="BD250" s="1"/>
  <c r="BO250"/>
  <c r="BN250"/>
  <c r="BM250"/>
  <c r="BL250"/>
  <c r="BK250"/>
  <c r="BJ250"/>
  <c r="BI250"/>
  <c r="BH250"/>
  <c r="BG250"/>
  <c r="BF250"/>
  <c r="BC250"/>
  <c r="BB250"/>
  <c r="BA250"/>
  <c r="AZ250"/>
  <c r="AY250"/>
  <c r="AX250"/>
  <c r="AW250"/>
  <c r="AV250"/>
  <c r="AU250"/>
  <c r="AT250"/>
  <c r="AS250"/>
  <c r="AP250"/>
  <c r="AD250" s="1"/>
  <c r="AO250"/>
  <c r="AN250"/>
  <c r="AM250"/>
  <c r="AL250"/>
  <c r="AK250"/>
  <c r="AJ250"/>
  <c r="AI250"/>
  <c r="AH250"/>
  <c r="AG250"/>
  <c r="AF250"/>
  <c r="AC250"/>
  <c r="AB250"/>
  <c r="DC249"/>
  <c r="DB249"/>
  <c r="DA249"/>
  <c r="CZ249"/>
  <c r="CY249"/>
  <c r="CX249"/>
  <c r="CW249"/>
  <c r="CV249"/>
  <c r="CU249"/>
  <c r="CT249"/>
  <c r="CS249"/>
  <c r="CP249"/>
  <c r="CD249" s="1"/>
  <c r="CO249"/>
  <c r="CN249"/>
  <c r="CM249"/>
  <c r="CL249"/>
  <c r="CK249"/>
  <c r="CJ249"/>
  <c r="CI249"/>
  <c r="CH249"/>
  <c r="CG249"/>
  <c r="CF249"/>
  <c r="CC249"/>
  <c r="BQ249" s="1"/>
  <c r="CB249"/>
  <c r="CA249"/>
  <c r="BZ249"/>
  <c r="BY249"/>
  <c r="BX249"/>
  <c r="BW249"/>
  <c r="BV249"/>
  <c r="BU249"/>
  <c r="BT249"/>
  <c r="BS249"/>
  <c r="BP249"/>
  <c r="BD249" s="1"/>
  <c r="BO249"/>
  <c r="BN249"/>
  <c r="BM249"/>
  <c r="BL249"/>
  <c r="BK249"/>
  <c r="BJ249"/>
  <c r="BI249"/>
  <c r="BH249"/>
  <c r="BG249"/>
  <c r="BF249"/>
  <c r="BC249"/>
  <c r="BB249"/>
  <c r="BA249"/>
  <c r="AZ249"/>
  <c r="AY249"/>
  <c r="AX249"/>
  <c r="AW249"/>
  <c r="AV249"/>
  <c r="AU249"/>
  <c r="AT249"/>
  <c r="AS249"/>
  <c r="AP249"/>
  <c r="AD249" s="1"/>
  <c r="AO249"/>
  <c r="AN249"/>
  <c r="AM249"/>
  <c r="AL249"/>
  <c r="AK249"/>
  <c r="AJ249"/>
  <c r="AI249"/>
  <c r="AH249"/>
  <c r="AG249"/>
  <c r="AF249"/>
  <c r="AC249"/>
  <c r="AB249"/>
  <c r="DC248"/>
  <c r="CQ248" s="1"/>
  <c r="DB248"/>
  <c r="DA248"/>
  <c r="CZ248"/>
  <c r="CY248"/>
  <c r="CX248"/>
  <c r="CW248"/>
  <c r="CV248"/>
  <c r="CU248"/>
  <c r="CT248"/>
  <c r="CS248"/>
  <c r="CP248"/>
  <c r="CD248" s="1"/>
  <c r="CO248"/>
  <c r="CN248"/>
  <c r="CM248"/>
  <c r="CL248"/>
  <c r="CK248"/>
  <c r="CJ248"/>
  <c r="CI248"/>
  <c r="CH248"/>
  <c r="CG248"/>
  <c r="CF248"/>
  <c r="CC248"/>
  <c r="CB248"/>
  <c r="CA248"/>
  <c r="BZ248"/>
  <c r="BY248"/>
  <c r="BX248"/>
  <c r="BW248"/>
  <c r="BV248"/>
  <c r="BU248"/>
  <c r="BT248"/>
  <c r="BS248"/>
  <c r="BP248"/>
  <c r="BD248" s="1"/>
  <c r="BO248"/>
  <c r="BN248"/>
  <c r="BM248"/>
  <c r="BL248"/>
  <c r="BK248"/>
  <c r="BJ248"/>
  <c r="BI248"/>
  <c r="BH248"/>
  <c r="BG248"/>
  <c r="BF248"/>
  <c r="BC248"/>
  <c r="BB248"/>
  <c r="BA248"/>
  <c r="AZ248"/>
  <c r="AY248"/>
  <c r="AX248"/>
  <c r="AW248"/>
  <c r="AV248"/>
  <c r="AU248"/>
  <c r="AT248"/>
  <c r="AS248"/>
  <c r="AP248"/>
  <c r="AD248" s="1"/>
  <c r="AO248"/>
  <c r="AN248"/>
  <c r="AM248"/>
  <c r="AL248"/>
  <c r="AK248"/>
  <c r="AJ248"/>
  <c r="AI248"/>
  <c r="AH248"/>
  <c r="AG248"/>
  <c r="AF248"/>
  <c r="AC248"/>
  <c r="AB248"/>
  <c r="DC247"/>
  <c r="CQ247" s="1"/>
  <c r="DB247"/>
  <c r="DA247"/>
  <c r="CZ247"/>
  <c r="CY247"/>
  <c r="CX247"/>
  <c r="CW247"/>
  <c r="CV247"/>
  <c r="CU247"/>
  <c r="CT247"/>
  <c r="CS247"/>
  <c r="CP247"/>
  <c r="CD247" s="1"/>
  <c r="CO247"/>
  <c r="CN247"/>
  <c r="CM247"/>
  <c r="CL247"/>
  <c r="CK247"/>
  <c r="CJ247"/>
  <c r="CI247"/>
  <c r="CH247"/>
  <c r="CG247"/>
  <c r="CF247"/>
  <c r="CC247"/>
  <c r="BQ247" s="1"/>
  <c r="CB247"/>
  <c r="CA247"/>
  <c r="BZ247"/>
  <c r="BY247"/>
  <c r="BX247"/>
  <c r="BW247"/>
  <c r="BV247"/>
  <c r="BU247"/>
  <c r="BT247"/>
  <c r="BS247"/>
  <c r="BP247"/>
  <c r="BD247" s="1"/>
  <c r="BO247"/>
  <c r="BN247"/>
  <c r="BM247"/>
  <c r="BL247"/>
  <c r="BK247"/>
  <c r="BJ247"/>
  <c r="BI247"/>
  <c r="BH247"/>
  <c r="BG247"/>
  <c r="BF247"/>
  <c r="BC247"/>
  <c r="BB247"/>
  <c r="BA247"/>
  <c r="AZ247"/>
  <c r="AY247"/>
  <c r="AX247"/>
  <c r="AW247"/>
  <c r="AV247"/>
  <c r="AU247"/>
  <c r="AT247"/>
  <c r="AS247"/>
  <c r="AP247"/>
  <c r="AD247" s="1"/>
  <c r="AO247"/>
  <c r="AN247"/>
  <c r="AM247"/>
  <c r="AL247"/>
  <c r="AK247"/>
  <c r="AJ247"/>
  <c r="AI247"/>
  <c r="AH247"/>
  <c r="AG247"/>
  <c r="AF247"/>
  <c r="AC247"/>
  <c r="AB247"/>
  <c r="DC246"/>
  <c r="CQ246" s="1"/>
  <c r="DB246"/>
  <c r="DA246"/>
  <c r="CZ246"/>
  <c r="CY246"/>
  <c r="CX246"/>
  <c r="CW246"/>
  <c r="CV246"/>
  <c r="CU246"/>
  <c r="CT246"/>
  <c r="CS246"/>
  <c r="CP246"/>
  <c r="CD246" s="1"/>
  <c r="CO246"/>
  <c r="CN246"/>
  <c r="CM246"/>
  <c r="CL246"/>
  <c r="CK246"/>
  <c r="CJ246"/>
  <c r="CI246"/>
  <c r="CH246"/>
  <c r="CG246"/>
  <c r="CF246"/>
  <c r="CC246"/>
  <c r="BQ246" s="1"/>
  <c r="CB246"/>
  <c r="CA246"/>
  <c r="BZ246"/>
  <c r="BY246"/>
  <c r="BX246"/>
  <c r="BW246"/>
  <c r="BV246"/>
  <c r="BU246"/>
  <c r="BT246"/>
  <c r="BS246"/>
  <c r="BP246"/>
  <c r="BD246" s="1"/>
  <c r="BO246"/>
  <c r="BN246"/>
  <c r="BM246"/>
  <c r="BL246"/>
  <c r="BK246"/>
  <c r="BJ246"/>
  <c r="BI246"/>
  <c r="BH246"/>
  <c r="BG246"/>
  <c r="BF246"/>
  <c r="BC246"/>
  <c r="BB246"/>
  <c r="BA246"/>
  <c r="AZ246"/>
  <c r="AY246"/>
  <c r="AX246"/>
  <c r="AW246"/>
  <c r="AV246"/>
  <c r="AU246"/>
  <c r="AT246"/>
  <c r="AS246"/>
  <c r="AP246"/>
  <c r="AD246" s="1"/>
  <c r="AO246"/>
  <c r="AN246"/>
  <c r="AM246"/>
  <c r="AL246"/>
  <c r="AK246"/>
  <c r="AJ246"/>
  <c r="AI246"/>
  <c r="AH246"/>
  <c r="AG246"/>
  <c r="AF246"/>
  <c r="AC246"/>
  <c r="AB246"/>
  <c r="DC245"/>
  <c r="CQ245" s="1"/>
  <c r="DB245"/>
  <c r="DA245"/>
  <c r="CZ245"/>
  <c r="CY245"/>
  <c r="CX245"/>
  <c r="CW245"/>
  <c r="CV245"/>
  <c r="CU245"/>
  <c r="CT245"/>
  <c r="CS245"/>
  <c r="CP245"/>
  <c r="CD245" s="1"/>
  <c r="CO245"/>
  <c r="CN245"/>
  <c r="CM245"/>
  <c r="CL245"/>
  <c r="CK245"/>
  <c r="CJ245"/>
  <c r="CI245"/>
  <c r="CH245"/>
  <c r="CG245"/>
  <c r="CF245"/>
  <c r="CC245"/>
  <c r="BQ245" s="1"/>
  <c r="CB245"/>
  <c r="CA245"/>
  <c r="BZ245"/>
  <c r="BY245"/>
  <c r="BX245"/>
  <c r="BW245"/>
  <c r="BV245"/>
  <c r="BU245"/>
  <c r="BT245"/>
  <c r="BS245"/>
  <c r="BP245"/>
  <c r="BD245" s="1"/>
  <c r="BO245"/>
  <c r="BN245"/>
  <c r="BM245"/>
  <c r="BL245"/>
  <c r="BK245"/>
  <c r="BJ245"/>
  <c r="BI245"/>
  <c r="BH245"/>
  <c r="BG245"/>
  <c r="BF245"/>
  <c r="BC245"/>
  <c r="BB245"/>
  <c r="BA245"/>
  <c r="AZ245"/>
  <c r="AY245"/>
  <c r="AX245"/>
  <c r="AW245"/>
  <c r="AV245"/>
  <c r="AU245"/>
  <c r="AT245"/>
  <c r="AS245"/>
  <c r="AP245"/>
  <c r="AD245" s="1"/>
  <c r="AO245"/>
  <c r="AN245"/>
  <c r="AM245"/>
  <c r="AL245"/>
  <c r="AK245"/>
  <c r="AJ245"/>
  <c r="AI245"/>
  <c r="AH245"/>
  <c r="AG245"/>
  <c r="AF245"/>
  <c r="AC245"/>
  <c r="AB245"/>
  <c r="DC244"/>
  <c r="CQ244" s="1"/>
  <c r="DB244"/>
  <c r="DA244"/>
  <c r="CZ244"/>
  <c r="CY244"/>
  <c r="CX244"/>
  <c r="CW244"/>
  <c r="CV244"/>
  <c r="CU244"/>
  <c r="CT244"/>
  <c r="CS244"/>
  <c r="CP244"/>
  <c r="CD244" s="1"/>
  <c r="CO244"/>
  <c r="CN244"/>
  <c r="CM244"/>
  <c r="CL244"/>
  <c r="CK244"/>
  <c r="CJ244"/>
  <c r="CI244"/>
  <c r="CH244"/>
  <c r="CG244"/>
  <c r="CF244"/>
  <c r="CC244"/>
  <c r="BQ244" s="1"/>
  <c r="CB244"/>
  <c r="CA244"/>
  <c r="BZ244"/>
  <c r="BY244"/>
  <c r="BX244"/>
  <c r="BW244"/>
  <c r="BV244"/>
  <c r="BU244"/>
  <c r="BT244"/>
  <c r="BS244"/>
  <c r="BP244"/>
  <c r="BD244" s="1"/>
  <c r="BO244"/>
  <c r="BN244"/>
  <c r="BM244"/>
  <c r="BL244"/>
  <c r="BK244"/>
  <c r="BJ244"/>
  <c r="BI244"/>
  <c r="BH244"/>
  <c r="BG244"/>
  <c r="BF244"/>
  <c r="BC244"/>
  <c r="BB244"/>
  <c r="BA244"/>
  <c r="AZ244"/>
  <c r="AY244"/>
  <c r="AX244"/>
  <c r="AW244"/>
  <c r="AV244"/>
  <c r="AU244"/>
  <c r="AT244"/>
  <c r="AS244"/>
  <c r="AP244"/>
  <c r="AD244" s="1"/>
  <c r="AO244"/>
  <c r="AN244"/>
  <c r="AM244"/>
  <c r="AL244"/>
  <c r="AK244"/>
  <c r="AJ244"/>
  <c r="AI244"/>
  <c r="AH244"/>
  <c r="AG244"/>
  <c r="AF244"/>
  <c r="AC244"/>
  <c r="AB244"/>
  <c r="DC243"/>
  <c r="CQ243" s="1"/>
  <c r="DB243"/>
  <c r="DA243"/>
  <c r="CZ243"/>
  <c r="CY243"/>
  <c r="CX243"/>
  <c r="CW243"/>
  <c r="CV243"/>
  <c r="CU243"/>
  <c r="CT243"/>
  <c r="CS243"/>
  <c r="CP243"/>
  <c r="CD243" s="1"/>
  <c r="CO243"/>
  <c r="CN243"/>
  <c r="CM243"/>
  <c r="CL243"/>
  <c r="CK243"/>
  <c r="CJ243"/>
  <c r="CI243"/>
  <c r="CH243"/>
  <c r="CG243"/>
  <c r="CF243"/>
  <c r="CC243"/>
  <c r="BQ243" s="1"/>
  <c r="CB243"/>
  <c r="CA243"/>
  <c r="BZ243"/>
  <c r="BY243"/>
  <c r="BX243"/>
  <c r="BW243"/>
  <c r="BV243"/>
  <c r="BU243"/>
  <c r="BT243"/>
  <c r="BS243"/>
  <c r="BP243"/>
  <c r="BD243" s="1"/>
  <c r="BO243"/>
  <c r="BN243"/>
  <c r="BM243"/>
  <c r="BL243"/>
  <c r="BK243"/>
  <c r="BJ243"/>
  <c r="BI243"/>
  <c r="BH243"/>
  <c r="BG243"/>
  <c r="BF243"/>
  <c r="BC243"/>
  <c r="BB243"/>
  <c r="BA243"/>
  <c r="AZ243"/>
  <c r="AY243"/>
  <c r="AX243"/>
  <c r="AW243"/>
  <c r="AV243"/>
  <c r="AU243"/>
  <c r="AT243"/>
  <c r="AS243"/>
  <c r="AP243"/>
  <c r="AD243" s="1"/>
  <c r="AO243"/>
  <c r="AN243"/>
  <c r="AM243"/>
  <c r="AL243"/>
  <c r="AK243"/>
  <c r="AJ243"/>
  <c r="AI243"/>
  <c r="AH243"/>
  <c r="AG243"/>
  <c r="AF243"/>
  <c r="AC243"/>
  <c r="AB243"/>
  <c r="DC242"/>
  <c r="CQ242" s="1"/>
  <c r="DB242"/>
  <c r="DA242"/>
  <c r="CZ242"/>
  <c r="CY242"/>
  <c r="CX242"/>
  <c r="CW242"/>
  <c r="CV242"/>
  <c r="CU242"/>
  <c r="CT242"/>
  <c r="CS242"/>
  <c r="CP242"/>
  <c r="CD242" s="1"/>
  <c r="CO242"/>
  <c r="CN242"/>
  <c r="CM242"/>
  <c r="CL242"/>
  <c r="CK242"/>
  <c r="CJ242"/>
  <c r="CI242"/>
  <c r="CH242"/>
  <c r="CG242"/>
  <c r="CF242"/>
  <c r="CC242"/>
  <c r="BQ242" s="1"/>
  <c r="CB242"/>
  <c r="CA242"/>
  <c r="BZ242"/>
  <c r="BY242"/>
  <c r="BX242"/>
  <c r="BW242"/>
  <c r="BV242"/>
  <c r="BU242"/>
  <c r="BT242"/>
  <c r="BS242"/>
  <c r="BP242"/>
  <c r="BD242" s="1"/>
  <c r="BO242"/>
  <c r="BN242"/>
  <c r="BM242"/>
  <c r="BL242"/>
  <c r="BK242"/>
  <c r="BJ242"/>
  <c r="BI242"/>
  <c r="BH242"/>
  <c r="BG242"/>
  <c r="BF242"/>
  <c r="BC242"/>
  <c r="BB242"/>
  <c r="BA242"/>
  <c r="AZ242"/>
  <c r="AY242"/>
  <c r="AX242"/>
  <c r="AW242"/>
  <c r="AV242"/>
  <c r="AU242"/>
  <c r="AT242"/>
  <c r="AS242"/>
  <c r="AP242"/>
  <c r="AD242" s="1"/>
  <c r="AO242"/>
  <c r="AN242"/>
  <c r="AM242"/>
  <c r="AL242"/>
  <c r="AK242"/>
  <c r="AJ242"/>
  <c r="AI242"/>
  <c r="AH242"/>
  <c r="AG242"/>
  <c r="AF242"/>
  <c r="AC242"/>
  <c r="AB242"/>
  <c r="DC241"/>
  <c r="CQ241" s="1"/>
  <c r="DB241"/>
  <c r="DA241"/>
  <c r="CZ241"/>
  <c r="CY241"/>
  <c r="CX241"/>
  <c r="CW241"/>
  <c r="CV241"/>
  <c r="CU241"/>
  <c r="CT241"/>
  <c r="CS241"/>
  <c r="CP241"/>
  <c r="CD241" s="1"/>
  <c r="CO241"/>
  <c r="CN241"/>
  <c r="CM241"/>
  <c r="CL241"/>
  <c r="CK241"/>
  <c r="CJ241"/>
  <c r="CI241"/>
  <c r="CH241"/>
  <c r="CG241"/>
  <c r="CF241"/>
  <c r="CC241"/>
  <c r="BQ241" s="1"/>
  <c r="CB241"/>
  <c r="CA241"/>
  <c r="BZ241"/>
  <c r="BY241"/>
  <c r="BX241"/>
  <c r="BW241"/>
  <c r="BV241"/>
  <c r="BU241"/>
  <c r="BT241"/>
  <c r="BS241"/>
  <c r="BP241"/>
  <c r="BD241" s="1"/>
  <c r="BO241"/>
  <c r="BN241"/>
  <c r="BM241"/>
  <c r="BL241"/>
  <c r="BK241"/>
  <c r="BJ241"/>
  <c r="BI241"/>
  <c r="BH241"/>
  <c r="BG241"/>
  <c r="BF241"/>
  <c r="BC241"/>
  <c r="BB241"/>
  <c r="BA241"/>
  <c r="AZ241"/>
  <c r="AY241"/>
  <c r="AX241"/>
  <c r="AW241"/>
  <c r="AV241"/>
  <c r="AU241"/>
  <c r="AT241"/>
  <c r="AS241"/>
  <c r="AP241"/>
  <c r="AD241" s="1"/>
  <c r="AO241"/>
  <c r="AN241"/>
  <c r="AM241"/>
  <c r="AL241"/>
  <c r="AK241"/>
  <c r="AJ241"/>
  <c r="AI241"/>
  <c r="AH241"/>
  <c r="AG241"/>
  <c r="AF241"/>
  <c r="AC241"/>
  <c r="AB241"/>
  <c r="DC240"/>
  <c r="CQ240" s="1"/>
  <c r="DB240"/>
  <c r="DA240"/>
  <c r="CZ240"/>
  <c r="CY240"/>
  <c r="CX240"/>
  <c r="CW240"/>
  <c r="CV240"/>
  <c r="CU240"/>
  <c r="CT240"/>
  <c r="CS240"/>
  <c r="CP240"/>
  <c r="CD240" s="1"/>
  <c r="CO240"/>
  <c r="CN240"/>
  <c r="CM240"/>
  <c r="CL240"/>
  <c r="CK240"/>
  <c r="CJ240"/>
  <c r="CI240"/>
  <c r="CH240"/>
  <c r="CG240"/>
  <c r="CF240"/>
  <c r="CC240"/>
  <c r="BQ240" s="1"/>
  <c r="CB240"/>
  <c r="CA240"/>
  <c r="BZ240"/>
  <c r="BY240"/>
  <c r="BX240"/>
  <c r="BW240"/>
  <c r="BV240"/>
  <c r="BU240"/>
  <c r="BT240"/>
  <c r="BS240"/>
  <c r="BP240"/>
  <c r="BD240" s="1"/>
  <c r="BO240"/>
  <c r="BN240"/>
  <c r="BM240"/>
  <c r="BL240"/>
  <c r="BK240"/>
  <c r="BJ240"/>
  <c r="BI240"/>
  <c r="BH240"/>
  <c r="BG240"/>
  <c r="BF240"/>
  <c r="BC240"/>
  <c r="BB240"/>
  <c r="BA240"/>
  <c r="AZ240"/>
  <c r="AY240"/>
  <c r="AX240"/>
  <c r="AW240"/>
  <c r="AV240"/>
  <c r="AU240"/>
  <c r="AT240"/>
  <c r="AS240"/>
  <c r="AP240"/>
  <c r="AD240" s="1"/>
  <c r="AO240"/>
  <c r="AN240"/>
  <c r="AM240"/>
  <c r="AL240"/>
  <c r="AK240"/>
  <c r="AJ240"/>
  <c r="AI240"/>
  <c r="AH240"/>
  <c r="AG240"/>
  <c r="AF240"/>
  <c r="AC240"/>
  <c r="AB240"/>
  <c r="DC239"/>
  <c r="CQ239" s="1"/>
  <c r="DB239"/>
  <c r="DA239"/>
  <c r="CZ239"/>
  <c r="CY239"/>
  <c r="CX239"/>
  <c r="CW239"/>
  <c r="CV239"/>
  <c r="CU239"/>
  <c r="CT239"/>
  <c r="CS239"/>
  <c r="CP239"/>
  <c r="CD239" s="1"/>
  <c r="CO239"/>
  <c r="CN239"/>
  <c r="CM239"/>
  <c r="CL239"/>
  <c r="CK239"/>
  <c r="CJ239"/>
  <c r="CI239"/>
  <c r="CH239"/>
  <c r="CG239"/>
  <c r="CF239"/>
  <c r="CC239"/>
  <c r="BQ239" s="1"/>
  <c r="CB239"/>
  <c r="CA239"/>
  <c r="BZ239"/>
  <c r="BY239"/>
  <c r="BX239"/>
  <c r="BW239"/>
  <c r="BV239"/>
  <c r="BU239"/>
  <c r="BT239"/>
  <c r="BS239"/>
  <c r="BP239"/>
  <c r="BD239" s="1"/>
  <c r="BO239"/>
  <c r="BN239"/>
  <c r="BM239"/>
  <c r="BL239"/>
  <c r="BK239"/>
  <c r="BJ239"/>
  <c r="BI239"/>
  <c r="BH239"/>
  <c r="BG239"/>
  <c r="BF239"/>
  <c r="BC239"/>
  <c r="BB239"/>
  <c r="BA239"/>
  <c r="AZ239"/>
  <c r="AY239"/>
  <c r="AX239"/>
  <c r="AW239"/>
  <c r="AV239"/>
  <c r="AU239"/>
  <c r="AT239"/>
  <c r="AS239"/>
  <c r="AP239"/>
  <c r="AD239" s="1"/>
  <c r="AO239"/>
  <c r="AN239"/>
  <c r="AM239"/>
  <c r="AL239"/>
  <c r="AK239"/>
  <c r="AJ239"/>
  <c r="AI239"/>
  <c r="AH239"/>
  <c r="AG239"/>
  <c r="AF239"/>
  <c r="AC239"/>
  <c r="AB239"/>
  <c r="DC238"/>
  <c r="DB238"/>
  <c r="DA238"/>
  <c r="CZ238"/>
  <c r="CY238"/>
  <c r="CX238"/>
  <c r="CW238"/>
  <c r="CV238"/>
  <c r="CU238"/>
  <c r="CT238"/>
  <c r="CS238"/>
  <c r="CP238"/>
  <c r="CD238" s="1"/>
  <c r="CO238"/>
  <c r="CN238"/>
  <c r="CM238"/>
  <c r="CL238"/>
  <c r="CK238"/>
  <c r="CJ238"/>
  <c r="CI238"/>
  <c r="CH238"/>
  <c r="CG238"/>
  <c r="CF238"/>
  <c r="CC238"/>
  <c r="BQ238" s="1"/>
  <c r="CB238"/>
  <c r="CA238"/>
  <c r="BZ238"/>
  <c r="BY238"/>
  <c r="BX238"/>
  <c r="BW238"/>
  <c r="BV238"/>
  <c r="BU238"/>
  <c r="BT238"/>
  <c r="BS238"/>
  <c r="BP238"/>
  <c r="BD238" s="1"/>
  <c r="BO238"/>
  <c r="BN238"/>
  <c r="BM238"/>
  <c r="BL238"/>
  <c r="BK238"/>
  <c r="BJ238"/>
  <c r="BI238"/>
  <c r="BH238"/>
  <c r="BG238"/>
  <c r="BF238"/>
  <c r="BC238"/>
  <c r="BB238"/>
  <c r="BA238"/>
  <c r="AZ238"/>
  <c r="AY238"/>
  <c r="AX238"/>
  <c r="AW238"/>
  <c r="AV238"/>
  <c r="AU238"/>
  <c r="AT238"/>
  <c r="AS238"/>
  <c r="AP238"/>
  <c r="AD238" s="1"/>
  <c r="AO238"/>
  <c r="AN238"/>
  <c r="AM238"/>
  <c r="AL238"/>
  <c r="AK238"/>
  <c r="AJ238"/>
  <c r="AI238"/>
  <c r="AH238"/>
  <c r="AG238"/>
  <c r="AF238"/>
  <c r="AC238"/>
  <c r="AB238"/>
  <c r="DC237"/>
  <c r="CQ237" s="1"/>
  <c r="DB237"/>
  <c r="DA237"/>
  <c r="CZ237"/>
  <c r="CY237"/>
  <c r="CX237"/>
  <c r="CW237"/>
  <c r="CV237"/>
  <c r="CU237"/>
  <c r="CT237"/>
  <c r="CS237"/>
  <c r="CP237"/>
  <c r="CD237" s="1"/>
  <c r="CO237"/>
  <c r="CN237"/>
  <c r="CM237"/>
  <c r="CL237"/>
  <c r="CK237"/>
  <c r="CJ237"/>
  <c r="CI237"/>
  <c r="CH237"/>
  <c r="CG237"/>
  <c r="CF237"/>
  <c r="CC237"/>
  <c r="BQ237" s="1"/>
  <c r="CB237"/>
  <c r="CA237"/>
  <c r="BZ237"/>
  <c r="BY237"/>
  <c r="BX237"/>
  <c r="BW237"/>
  <c r="BV237"/>
  <c r="BU237"/>
  <c r="BT237"/>
  <c r="BS237"/>
  <c r="BP237"/>
  <c r="BD237" s="1"/>
  <c r="BO237"/>
  <c r="BN237"/>
  <c r="BM237"/>
  <c r="BL237"/>
  <c r="BK237"/>
  <c r="BJ237"/>
  <c r="BI237"/>
  <c r="BH237"/>
  <c r="BG237"/>
  <c r="BF237"/>
  <c r="BC237"/>
  <c r="BB237"/>
  <c r="BA237"/>
  <c r="AZ237"/>
  <c r="AY237"/>
  <c r="AX237"/>
  <c r="AW237"/>
  <c r="AV237"/>
  <c r="AU237"/>
  <c r="AT237"/>
  <c r="AS237"/>
  <c r="AP237"/>
  <c r="AD237" s="1"/>
  <c r="AO237"/>
  <c r="AN237"/>
  <c r="AM237"/>
  <c r="AL237"/>
  <c r="AK237"/>
  <c r="AJ237"/>
  <c r="AI237"/>
  <c r="AH237"/>
  <c r="AG237"/>
  <c r="AF237"/>
  <c r="AC237"/>
  <c r="AB237"/>
  <c r="DC236"/>
  <c r="CQ236" s="1"/>
  <c r="DB236"/>
  <c r="DA236"/>
  <c r="CZ236"/>
  <c r="CY236"/>
  <c r="CX236"/>
  <c r="CW236"/>
  <c r="CV236"/>
  <c r="CU236"/>
  <c r="CT236"/>
  <c r="CS236"/>
  <c r="CP236"/>
  <c r="CD236" s="1"/>
  <c r="CO236"/>
  <c r="CN236"/>
  <c r="CM236"/>
  <c r="CL236"/>
  <c r="CK236"/>
  <c r="CJ236"/>
  <c r="CI236"/>
  <c r="CH236"/>
  <c r="CG236"/>
  <c r="CF236"/>
  <c r="CC236"/>
  <c r="BQ236" s="1"/>
  <c r="CB236"/>
  <c r="CA236"/>
  <c r="BZ236"/>
  <c r="BY236"/>
  <c r="BX236"/>
  <c r="BW236"/>
  <c r="BV236"/>
  <c r="BU236"/>
  <c r="BT236"/>
  <c r="BS236"/>
  <c r="BP236"/>
  <c r="BD236" s="1"/>
  <c r="BO236"/>
  <c r="BN236"/>
  <c r="BM236"/>
  <c r="BL236"/>
  <c r="BK236"/>
  <c r="BJ236"/>
  <c r="BI236"/>
  <c r="BH236"/>
  <c r="BG236"/>
  <c r="BF236"/>
  <c r="BC236"/>
  <c r="BB236"/>
  <c r="BA236"/>
  <c r="AZ236"/>
  <c r="AY236"/>
  <c r="AX236"/>
  <c r="AW236"/>
  <c r="AV236"/>
  <c r="AU236"/>
  <c r="AT236"/>
  <c r="AS236"/>
  <c r="AP236"/>
  <c r="AD236" s="1"/>
  <c r="AO236"/>
  <c r="AN236"/>
  <c r="AM236"/>
  <c r="AL236"/>
  <c r="AK236"/>
  <c r="AJ236"/>
  <c r="AI236"/>
  <c r="AH236"/>
  <c r="AG236"/>
  <c r="AF236"/>
  <c r="AC236"/>
  <c r="AB236"/>
  <c r="DC235"/>
  <c r="CQ235" s="1"/>
  <c r="DB235"/>
  <c r="DA235"/>
  <c r="CZ235"/>
  <c r="CY235"/>
  <c r="CX235"/>
  <c r="CW235"/>
  <c r="CV235"/>
  <c r="CU235"/>
  <c r="CT235"/>
  <c r="CS235"/>
  <c r="CP235"/>
  <c r="CD235" s="1"/>
  <c r="CO235"/>
  <c r="CN235"/>
  <c r="CM235"/>
  <c r="CL235"/>
  <c r="CK235"/>
  <c r="CJ235"/>
  <c r="CI235"/>
  <c r="CH235"/>
  <c r="CG235"/>
  <c r="CF235"/>
  <c r="CC235"/>
  <c r="BQ235" s="1"/>
  <c r="CB235"/>
  <c r="CA235"/>
  <c r="BZ235"/>
  <c r="BY235"/>
  <c r="BX235"/>
  <c r="BW235"/>
  <c r="BV235"/>
  <c r="BU235"/>
  <c r="BT235"/>
  <c r="BS235"/>
  <c r="BP235"/>
  <c r="BD235" s="1"/>
  <c r="BO235"/>
  <c r="BN235"/>
  <c r="BM235"/>
  <c r="BL235"/>
  <c r="BK235"/>
  <c r="BJ235"/>
  <c r="BI235"/>
  <c r="BH235"/>
  <c r="BG235"/>
  <c r="BF235"/>
  <c r="BC235"/>
  <c r="BB235"/>
  <c r="BA235"/>
  <c r="AZ235"/>
  <c r="AY235"/>
  <c r="AX235"/>
  <c r="AW235"/>
  <c r="AV235"/>
  <c r="AU235"/>
  <c r="AT235"/>
  <c r="AS235"/>
  <c r="AP235"/>
  <c r="AD235" s="1"/>
  <c r="AO235"/>
  <c r="AN235"/>
  <c r="AM235"/>
  <c r="AL235"/>
  <c r="AK235"/>
  <c r="AJ235"/>
  <c r="AI235"/>
  <c r="AH235"/>
  <c r="AG235"/>
  <c r="AF235"/>
  <c r="AC235"/>
  <c r="AB235"/>
  <c r="DC234"/>
  <c r="DB234"/>
  <c r="DA234"/>
  <c r="CZ234"/>
  <c r="CY234"/>
  <c r="CX234"/>
  <c r="CW234"/>
  <c r="CV234"/>
  <c r="CU234"/>
  <c r="CT234"/>
  <c r="CS234"/>
  <c r="CP234"/>
  <c r="CD234" s="1"/>
  <c r="CO234"/>
  <c r="CN234"/>
  <c r="CM234"/>
  <c r="CL234"/>
  <c r="CK234"/>
  <c r="CJ234"/>
  <c r="CI234"/>
  <c r="CH234"/>
  <c r="CG234"/>
  <c r="CF234"/>
  <c r="CC234"/>
  <c r="BQ234" s="1"/>
  <c r="CB234"/>
  <c r="CA234"/>
  <c r="BZ234"/>
  <c r="BY234"/>
  <c r="BX234"/>
  <c r="BW234"/>
  <c r="BV234"/>
  <c r="BU234"/>
  <c r="BT234"/>
  <c r="BS234"/>
  <c r="BP234"/>
  <c r="BD234" s="1"/>
  <c r="BO234"/>
  <c r="BN234"/>
  <c r="BM234"/>
  <c r="BL234"/>
  <c r="BK234"/>
  <c r="BJ234"/>
  <c r="BI234"/>
  <c r="BH234"/>
  <c r="BG234"/>
  <c r="BF234"/>
  <c r="BC234"/>
  <c r="BB234"/>
  <c r="BA234"/>
  <c r="AZ234"/>
  <c r="AY234"/>
  <c r="AX234"/>
  <c r="AW234"/>
  <c r="AV234"/>
  <c r="AU234"/>
  <c r="AT234"/>
  <c r="AS234"/>
  <c r="AP234"/>
  <c r="AD234" s="1"/>
  <c r="AO234"/>
  <c r="AN234"/>
  <c r="AM234"/>
  <c r="AL234"/>
  <c r="AK234"/>
  <c r="AJ234"/>
  <c r="AI234"/>
  <c r="AH234"/>
  <c r="AG234"/>
  <c r="AF234"/>
  <c r="AC234"/>
  <c r="AB234"/>
  <c r="DC233"/>
  <c r="CQ233" s="1"/>
  <c r="DB233"/>
  <c r="DA233"/>
  <c r="CZ233"/>
  <c r="CY233"/>
  <c r="CX233"/>
  <c r="CW233"/>
  <c r="CV233"/>
  <c r="CU233"/>
  <c r="CT233"/>
  <c r="CS233"/>
  <c r="CP233"/>
  <c r="CD233" s="1"/>
  <c r="CO233"/>
  <c r="CN233"/>
  <c r="CM233"/>
  <c r="CL233"/>
  <c r="CK233"/>
  <c r="CJ233"/>
  <c r="CI233"/>
  <c r="CH233"/>
  <c r="CG233"/>
  <c r="CF233"/>
  <c r="CC233"/>
  <c r="BQ233" s="1"/>
  <c r="CB233"/>
  <c r="CA233"/>
  <c r="BZ233"/>
  <c r="BY233"/>
  <c r="BX233"/>
  <c r="BW233"/>
  <c r="BV233"/>
  <c r="BU233"/>
  <c r="BT233"/>
  <c r="BS233"/>
  <c r="BP233"/>
  <c r="BD233" s="1"/>
  <c r="BO233"/>
  <c r="BN233"/>
  <c r="BM233"/>
  <c r="BL233"/>
  <c r="BK233"/>
  <c r="BJ233"/>
  <c r="BI233"/>
  <c r="BH233"/>
  <c r="BG233"/>
  <c r="BF233"/>
  <c r="BC233"/>
  <c r="BB233"/>
  <c r="BA233"/>
  <c r="AZ233"/>
  <c r="AY233"/>
  <c r="AX233"/>
  <c r="AW233"/>
  <c r="AV233"/>
  <c r="AU233"/>
  <c r="AT233"/>
  <c r="AS233"/>
  <c r="AP233"/>
  <c r="AD233" s="1"/>
  <c r="AO233"/>
  <c r="AN233"/>
  <c r="AM233"/>
  <c r="AL233"/>
  <c r="AK233"/>
  <c r="AJ233"/>
  <c r="AI233"/>
  <c r="AH233"/>
  <c r="AG233"/>
  <c r="AF233"/>
  <c r="AC233"/>
  <c r="AB233"/>
  <c r="DC232"/>
  <c r="DB232"/>
  <c r="DA232"/>
  <c r="CZ232"/>
  <c r="CY232"/>
  <c r="CX232"/>
  <c r="CW232"/>
  <c r="CV232"/>
  <c r="CU232"/>
  <c r="CT232"/>
  <c r="CS232"/>
  <c r="CP232"/>
  <c r="CD232" s="1"/>
  <c r="CO232"/>
  <c r="CN232"/>
  <c r="CM232"/>
  <c r="CL232"/>
  <c r="CK232"/>
  <c r="CJ232"/>
  <c r="CI232"/>
  <c r="CH232"/>
  <c r="CG232"/>
  <c r="CF232"/>
  <c r="CC232"/>
  <c r="CB232"/>
  <c r="CA232"/>
  <c r="BZ232"/>
  <c r="BY232"/>
  <c r="BX232"/>
  <c r="BW232"/>
  <c r="BV232"/>
  <c r="BU232"/>
  <c r="BT232"/>
  <c r="BS232"/>
  <c r="BP232"/>
  <c r="BD232" s="1"/>
  <c r="BO232"/>
  <c r="BN232"/>
  <c r="BM232"/>
  <c r="BL232"/>
  <c r="BK232"/>
  <c r="BJ232"/>
  <c r="BI232"/>
  <c r="BH232"/>
  <c r="BG232"/>
  <c r="BF232"/>
  <c r="BC232"/>
  <c r="BB232"/>
  <c r="BA232"/>
  <c r="AZ232"/>
  <c r="AY232"/>
  <c r="AX232"/>
  <c r="AW232"/>
  <c r="AV232"/>
  <c r="AU232"/>
  <c r="AT232"/>
  <c r="AS232"/>
  <c r="AP232"/>
  <c r="AD232" s="1"/>
  <c r="AO232"/>
  <c r="AN232"/>
  <c r="AM232"/>
  <c r="AL232"/>
  <c r="AK232"/>
  <c r="AJ232"/>
  <c r="AI232"/>
  <c r="AH232"/>
  <c r="AG232"/>
  <c r="AF232"/>
  <c r="AC232"/>
  <c r="AB232"/>
  <c r="DC231"/>
  <c r="DB231"/>
  <c r="DA231"/>
  <c r="CZ231"/>
  <c r="CY231"/>
  <c r="CX231"/>
  <c r="CW231"/>
  <c r="CV231"/>
  <c r="CU231"/>
  <c r="CT231"/>
  <c r="CS231"/>
  <c r="CP231"/>
  <c r="CD231" s="1"/>
  <c r="CO231"/>
  <c r="CN231"/>
  <c r="CM231"/>
  <c r="CL231"/>
  <c r="CK231"/>
  <c r="CJ231"/>
  <c r="CI231"/>
  <c r="CH231"/>
  <c r="CG231"/>
  <c r="CF231"/>
  <c r="CC231"/>
  <c r="BQ231" s="1"/>
  <c r="CB231"/>
  <c r="CA231"/>
  <c r="BZ231"/>
  <c r="BY231"/>
  <c r="BX231"/>
  <c r="BW231"/>
  <c r="BV231"/>
  <c r="BU231"/>
  <c r="BT231"/>
  <c r="BS231"/>
  <c r="BP231"/>
  <c r="BD231" s="1"/>
  <c r="BO231"/>
  <c r="BN231"/>
  <c r="BM231"/>
  <c r="BL231"/>
  <c r="BK231"/>
  <c r="BJ231"/>
  <c r="BI231"/>
  <c r="BH231"/>
  <c r="BG231"/>
  <c r="BF231"/>
  <c r="BC231"/>
  <c r="BB231"/>
  <c r="BA231"/>
  <c r="AZ231"/>
  <c r="AY231"/>
  <c r="AX231"/>
  <c r="AW231"/>
  <c r="AV231"/>
  <c r="AU231"/>
  <c r="AT231"/>
  <c r="AS231"/>
  <c r="AP231"/>
  <c r="AD231" s="1"/>
  <c r="AO231"/>
  <c r="AN231"/>
  <c r="AM231"/>
  <c r="AL231"/>
  <c r="AK231"/>
  <c r="AJ231"/>
  <c r="AI231"/>
  <c r="AH231"/>
  <c r="AG231"/>
  <c r="AF231"/>
  <c r="AC231"/>
  <c r="AB231"/>
  <c r="DC230"/>
  <c r="DB230"/>
  <c r="DA230"/>
  <c r="CZ230"/>
  <c r="CY230"/>
  <c r="CX230"/>
  <c r="CW230"/>
  <c r="CV230"/>
  <c r="CU230"/>
  <c r="CT230"/>
  <c r="CS230"/>
  <c r="CP230"/>
  <c r="CD230" s="1"/>
  <c r="CO230"/>
  <c r="CN230"/>
  <c r="CM230"/>
  <c r="CL230"/>
  <c r="CK230"/>
  <c r="CJ230"/>
  <c r="CI230"/>
  <c r="CH230"/>
  <c r="CG230"/>
  <c r="CF230"/>
  <c r="CC230"/>
  <c r="BQ230" s="1"/>
  <c r="CB230"/>
  <c r="CA230"/>
  <c r="BZ230"/>
  <c r="BY230"/>
  <c r="BX230"/>
  <c r="BW230"/>
  <c r="BV230"/>
  <c r="BU230"/>
  <c r="BT230"/>
  <c r="BS230"/>
  <c r="BP230"/>
  <c r="BD230" s="1"/>
  <c r="BO230"/>
  <c r="BN230"/>
  <c r="BM230"/>
  <c r="BL230"/>
  <c r="BK230"/>
  <c r="BJ230"/>
  <c r="BI230"/>
  <c r="BH230"/>
  <c r="BG230"/>
  <c r="BF230"/>
  <c r="BC230"/>
  <c r="BB230"/>
  <c r="BA230"/>
  <c r="AZ230"/>
  <c r="AY230"/>
  <c r="AX230"/>
  <c r="AW230"/>
  <c r="AV230"/>
  <c r="AU230"/>
  <c r="AT230"/>
  <c r="AS230"/>
  <c r="AP230"/>
  <c r="AD230" s="1"/>
  <c r="AO230"/>
  <c r="AN230"/>
  <c r="AM230"/>
  <c r="AL230"/>
  <c r="AK230"/>
  <c r="AJ230"/>
  <c r="AI230"/>
  <c r="AH230"/>
  <c r="AG230"/>
  <c r="AF230"/>
  <c r="AC230"/>
  <c r="AB230"/>
  <c r="DC229"/>
  <c r="DB229"/>
  <c r="DA229"/>
  <c r="CZ229"/>
  <c r="CY229"/>
  <c r="CX229"/>
  <c r="CW229"/>
  <c r="CV229"/>
  <c r="CU229"/>
  <c r="CT229"/>
  <c r="CS229"/>
  <c r="CP229"/>
  <c r="CD229" s="1"/>
  <c r="CO229"/>
  <c r="CN229"/>
  <c r="CM229"/>
  <c r="CL229"/>
  <c r="CK229"/>
  <c r="CJ229"/>
  <c r="CI229"/>
  <c r="CH229"/>
  <c r="CG229"/>
  <c r="CF229"/>
  <c r="CC229"/>
  <c r="BQ229" s="1"/>
  <c r="CB229"/>
  <c r="CA229"/>
  <c r="BZ229"/>
  <c r="BY229"/>
  <c r="BX229"/>
  <c r="BW229"/>
  <c r="BV229"/>
  <c r="BU229"/>
  <c r="BT229"/>
  <c r="BS229"/>
  <c r="BP229"/>
  <c r="BD229" s="1"/>
  <c r="BO229"/>
  <c r="BN229"/>
  <c r="BM229"/>
  <c r="BL229"/>
  <c r="BK229"/>
  <c r="BJ229"/>
  <c r="BI229"/>
  <c r="BH229"/>
  <c r="BG229"/>
  <c r="BF229"/>
  <c r="BC229"/>
  <c r="BB229"/>
  <c r="BA229"/>
  <c r="AZ229"/>
  <c r="AY229"/>
  <c r="AX229"/>
  <c r="AW229"/>
  <c r="AV229"/>
  <c r="AU229"/>
  <c r="AT229"/>
  <c r="AS229"/>
  <c r="AP229"/>
  <c r="AD229" s="1"/>
  <c r="AO229"/>
  <c r="AN229"/>
  <c r="AM229"/>
  <c r="AL229"/>
  <c r="AK229"/>
  <c r="AJ229"/>
  <c r="AI229"/>
  <c r="AH229"/>
  <c r="AG229"/>
  <c r="AF229"/>
  <c r="AC229"/>
  <c r="AB229"/>
  <c r="DC228"/>
  <c r="DB228"/>
  <c r="DA228"/>
  <c r="CZ228"/>
  <c r="CY228"/>
  <c r="CX228"/>
  <c r="CW228"/>
  <c r="CV228"/>
  <c r="CU228"/>
  <c r="CT228"/>
  <c r="CS228"/>
  <c r="CP228"/>
  <c r="CD228" s="1"/>
  <c r="CO228"/>
  <c r="CN228"/>
  <c r="CM228"/>
  <c r="CL228"/>
  <c r="CK228"/>
  <c r="CJ228"/>
  <c r="CI228"/>
  <c r="CH228"/>
  <c r="CG228"/>
  <c r="CF228"/>
  <c r="CC228"/>
  <c r="BQ228" s="1"/>
  <c r="CB228"/>
  <c r="CA228"/>
  <c r="BZ228"/>
  <c r="BY228"/>
  <c r="BX228"/>
  <c r="BW228"/>
  <c r="BV228"/>
  <c r="BU228"/>
  <c r="BT228"/>
  <c r="BS228"/>
  <c r="BP228"/>
  <c r="BD228" s="1"/>
  <c r="BO228"/>
  <c r="BN228"/>
  <c r="BM228"/>
  <c r="BL228"/>
  <c r="BK228"/>
  <c r="BJ228"/>
  <c r="BI228"/>
  <c r="BH228"/>
  <c r="BG228"/>
  <c r="BF228"/>
  <c r="BC228"/>
  <c r="BB228"/>
  <c r="BA228"/>
  <c r="AZ228"/>
  <c r="AY228"/>
  <c r="AX228"/>
  <c r="AW228"/>
  <c r="AV228"/>
  <c r="AU228"/>
  <c r="AT228"/>
  <c r="AS228"/>
  <c r="AP228"/>
  <c r="AD228" s="1"/>
  <c r="AO228"/>
  <c r="AN228"/>
  <c r="AM228"/>
  <c r="AL228"/>
  <c r="AK228"/>
  <c r="AJ228"/>
  <c r="AI228"/>
  <c r="AH228"/>
  <c r="AG228"/>
  <c r="AF228"/>
  <c r="AC228"/>
  <c r="AB228"/>
  <c r="DC227"/>
  <c r="DB227"/>
  <c r="DA227"/>
  <c r="CZ227"/>
  <c r="CY227"/>
  <c r="CX227"/>
  <c r="CW227"/>
  <c r="CV227"/>
  <c r="CU227"/>
  <c r="CT227"/>
  <c r="CS227"/>
  <c r="CP227"/>
  <c r="CD227" s="1"/>
  <c r="CO227"/>
  <c r="CN227"/>
  <c r="CM227"/>
  <c r="CL227"/>
  <c r="CK227"/>
  <c r="CJ227"/>
  <c r="CI227"/>
  <c r="CH227"/>
  <c r="CG227"/>
  <c r="CF227"/>
  <c r="CC227"/>
  <c r="BQ227" s="1"/>
  <c r="CB227"/>
  <c r="CA227"/>
  <c r="BZ227"/>
  <c r="BY227"/>
  <c r="BX227"/>
  <c r="BW227"/>
  <c r="BV227"/>
  <c r="BU227"/>
  <c r="BT227"/>
  <c r="BS227"/>
  <c r="BP227"/>
  <c r="BD227" s="1"/>
  <c r="BO227"/>
  <c r="BN227"/>
  <c r="BM227"/>
  <c r="BL227"/>
  <c r="BK227"/>
  <c r="BJ227"/>
  <c r="BI227"/>
  <c r="BH227"/>
  <c r="BG227"/>
  <c r="BF227"/>
  <c r="BC227"/>
  <c r="BB227"/>
  <c r="BA227"/>
  <c r="AZ227"/>
  <c r="AY227"/>
  <c r="AX227"/>
  <c r="AW227"/>
  <c r="AV227"/>
  <c r="AU227"/>
  <c r="AT227"/>
  <c r="AS227"/>
  <c r="AP227"/>
  <c r="AD227" s="1"/>
  <c r="AO227"/>
  <c r="AN227"/>
  <c r="AM227"/>
  <c r="AL227"/>
  <c r="AK227"/>
  <c r="AJ227"/>
  <c r="AI227"/>
  <c r="AH227"/>
  <c r="AG227"/>
  <c r="AF227"/>
  <c r="AC227"/>
  <c r="AB227"/>
  <c r="DC226"/>
  <c r="DB226"/>
  <c r="DA226"/>
  <c r="CZ226"/>
  <c r="CY226"/>
  <c r="CX226"/>
  <c r="CW226"/>
  <c r="CV226"/>
  <c r="CU226"/>
  <c r="CT226"/>
  <c r="CS226"/>
  <c r="CP226"/>
  <c r="CD226" s="1"/>
  <c r="CO226"/>
  <c r="CN226"/>
  <c r="CM226"/>
  <c r="CL226"/>
  <c r="CK226"/>
  <c r="CJ226"/>
  <c r="CI226"/>
  <c r="CH226"/>
  <c r="CG226"/>
  <c r="CF226"/>
  <c r="CC226"/>
  <c r="BQ226" s="1"/>
  <c r="CB226"/>
  <c r="CA226"/>
  <c r="BZ226"/>
  <c r="BY226"/>
  <c r="BX226"/>
  <c r="BW226"/>
  <c r="BV226"/>
  <c r="BU226"/>
  <c r="BT226"/>
  <c r="BS226"/>
  <c r="BP226"/>
  <c r="BD226" s="1"/>
  <c r="BO226"/>
  <c r="BN226"/>
  <c r="BM226"/>
  <c r="BL226"/>
  <c r="BK226"/>
  <c r="BJ226"/>
  <c r="BI226"/>
  <c r="BH226"/>
  <c r="BG226"/>
  <c r="BF226"/>
  <c r="BC226"/>
  <c r="BB226"/>
  <c r="BA226"/>
  <c r="AZ226"/>
  <c r="AY226"/>
  <c r="AX226"/>
  <c r="AW226"/>
  <c r="AV226"/>
  <c r="AU226"/>
  <c r="AT226"/>
  <c r="AS226"/>
  <c r="AP226"/>
  <c r="AD226" s="1"/>
  <c r="AO226"/>
  <c r="AN226"/>
  <c r="AM226"/>
  <c r="AL226"/>
  <c r="AK226"/>
  <c r="AJ226"/>
  <c r="AI226"/>
  <c r="AH226"/>
  <c r="AG226"/>
  <c r="AF226"/>
  <c r="AC226"/>
  <c r="AB226"/>
  <c r="DC225"/>
  <c r="DB225"/>
  <c r="DA225"/>
  <c r="CZ225"/>
  <c r="CY225"/>
  <c r="CX225"/>
  <c r="CW225"/>
  <c r="CV225"/>
  <c r="CU225"/>
  <c r="CT225"/>
  <c r="CS225"/>
  <c r="CP225"/>
  <c r="CD225" s="1"/>
  <c r="CO225"/>
  <c r="CN225"/>
  <c r="CM225"/>
  <c r="CL225"/>
  <c r="CK225"/>
  <c r="CJ225"/>
  <c r="CI225"/>
  <c r="CH225"/>
  <c r="CG225"/>
  <c r="CF225"/>
  <c r="CC225"/>
  <c r="CB225"/>
  <c r="CA225"/>
  <c r="BZ225"/>
  <c r="BY225"/>
  <c r="BX225"/>
  <c r="BW225"/>
  <c r="BV225"/>
  <c r="BU225"/>
  <c r="BT225"/>
  <c r="BS225"/>
  <c r="BP225"/>
  <c r="BD225" s="1"/>
  <c r="BO225"/>
  <c r="BN225"/>
  <c r="BM225"/>
  <c r="BL225"/>
  <c r="BK225"/>
  <c r="BJ225"/>
  <c r="BI225"/>
  <c r="BH225"/>
  <c r="BG225"/>
  <c r="BF225"/>
  <c r="BC225"/>
  <c r="BB225"/>
  <c r="BA225"/>
  <c r="AZ225"/>
  <c r="AY225"/>
  <c r="AX225"/>
  <c r="AW225"/>
  <c r="AV225"/>
  <c r="AU225"/>
  <c r="AT225"/>
  <c r="AS225"/>
  <c r="AP225"/>
  <c r="AD225" s="1"/>
  <c r="AO225"/>
  <c r="AN225"/>
  <c r="AM225"/>
  <c r="AL225"/>
  <c r="AK225"/>
  <c r="AJ225"/>
  <c r="AI225"/>
  <c r="AH225"/>
  <c r="AG225"/>
  <c r="AF225"/>
  <c r="AC225"/>
  <c r="AB225"/>
  <c r="DC224"/>
  <c r="DB224"/>
  <c r="DA224"/>
  <c r="CZ224"/>
  <c r="CY224"/>
  <c r="CX224"/>
  <c r="CW224"/>
  <c r="CV224"/>
  <c r="CU224"/>
  <c r="CT224"/>
  <c r="CS224"/>
  <c r="CP224"/>
  <c r="CD224" s="1"/>
  <c r="CO224"/>
  <c r="CN224"/>
  <c r="CM224"/>
  <c r="CL224"/>
  <c r="CK224"/>
  <c r="CJ224"/>
  <c r="CI224"/>
  <c r="CH224"/>
  <c r="CG224"/>
  <c r="CF224"/>
  <c r="CC224"/>
  <c r="BQ224" s="1"/>
  <c r="CB224"/>
  <c r="CA224"/>
  <c r="BZ224"/>
  <c r="BY224"/>
  <c r="BX224"/>
  <c r="BW224"/>
  <c r="BV224"/>
  <c r="BU224"/>
  <c r="BT224"/>
  <c r="BS224"/>
  <c r="BP224"/>
  <c r="BD224" s="1"/>
  <c r="BO224"/>
  <c r="BN224"/>
  <c r="BM224"/>
  <c r="BL224"/>
  <c r="BK224"/>
  <c r="BJ224"/>
  <c r="BI224"/>
  <c r="BH224"/>
  <c r="BG224"/>
  <c r="BF224"/>
  <c r="BC224"/>
  <c r="BB224"/>
  <c r="BA224"/>
  <c r="AZ224"/>
  <c r="AY224"/>
  <c r="AX224"/>
  <c r="AW224"/>
  <c r="AV224"/>
  <c r="AU224"/>
  <c r="AT224"/>
  <c r="AS224"/>
  <c r="AP224"/>
  <c r="AD224" s="1"/>
  <c r="AO224"/>
  <c r="AN224"/>
  <c r="AM224"/>
  <c r="AL224"/>
  <c r="AK224"/>
  <c r="AJ224"/>
  <c r="AI224"/>
  <c r="AH224"/>
  <c r="AG224"/>
  <c r="AF224"/>
  <c r="AC224"/>
  <c r="AB224"/>
  <c r="DC223"/>
  <c r="DB223"/>
  <c r="DA223"/>
  <c r="CZ223"/>
  <c r="CY223"/>
  <c r="CX223"/>
  <c r="CW223"/>
  <c r="CV223"/>
  <c r="CU223"/>
  <c r="CT223"/>
  <c r="CS223"/>
  <c r="CP223"/>
  <c r="CD223" s="1"/>
  <c r="CO223"/>
  <c r="CN223"/>
  <c r="CM223"/>
  <c r="CL223"/>
  <c r="CK223"/>
  <c r="CJ223"/>
  <c r="CI223"/>
  <c r="CH223"/>
  <c r="CG223"/>
  <c r="CF223"/>
  <c r="CC223"/>
  <c r="BQ223" s="1"/>
  <c r="CB223"/>
  <c r="CA223"/>
  <c r="BZ223"/>
  <c r="BY223"/>
  <c r="BX223"/>
  <c r="BW223"/>
  <c r="BV223"/>
  <c r="BU223"/>
  <c r="BT223"/>
  <c r="BS223"/>
  <c r="BP223"/>
  <c r="BD223" s="1"/>
  <c r="BO223"/>
  <c r="BN223"/>
  <c r="BM223"/>
  <c r="BL223"/>
  <c r="BK223"/>
  <c r="BJ223"/>
  <c r="BI223"/>
  <c r="BH223"/>
  <c r="BG223"/>
  <c r="BF223"/>
  <c r="BC223"/>
  <c r="BB223"/>
  <c r="BA223"/>
  <c r="AZ223"/>
  <c r="AY223"/>
  <c r="AX223"/>
  <c r="AW223"/>
  <c r="AV223"/>
  <c r="AU223"/>
  <c r="AT223"/>
  <c r="AS223"/>
  <c r="AP223"/>
  <c r="AD223" s="1"/>
  <c r="AO223"/>
  <c r="AN223"/>
  <c r="AM223"/>
  <c r="AL223"/>
  <c r="AK223"/>
  <c r="AJ223"/>
  <c r="AI223"/>
  <c r="AH223"/>
  <c r="AG223"/>
  <c r="AF223"/>
  <c r="AC223"/>
  <c r="AB223"/>
  <c r="DC222"/>
  <c r="DB222"/>
  <c r="DA222"/>
  <c r="CZ222"/>
  <c r="CY222"/>
  <c r="CX222"/>
  <c r="CW222"/>
  <c r="CV222"/>
  <c r="CU222"/>
  <c r="CT222"/>
  <c r="CS222"/>
  <c r="CP222"/>
  <c r="CD222" s="1"/>
  <c r="CO222"/>
  <c r="CN222"/>
  <c r="CM222"/>
  <c r="CL222"/>
  <c r="CK222"/>
  <c r="CJ222"/>
  <c r="CI222"/>
  <c r="CH222"/>
  <c r="CG222"/>
  <c r="CF222"/>
  <c r="CC222"/>
  <c r="CB222"/>
  <c r="CA222"/>
  <c r="BZ222"/>
  <c r="BY222"/>
  <c r="BX222"/>
  <c r="BW222"/>
  <c r="BV222"/>
  <c r="BU222"/>
  <c r="BT222"/>
  <c r="BS222"/>
  <c r="BP222"/>
  <c r="BD222" s="1"/>
  <c r="BO222"/>
  <c r="BN222"/>
  <c r="BM222"/>
  <c r="BL222"/>
  <c r="BK222"/>
  <c r="BJ222"/>
  <c r="BI222"/>
  <c r="BH222"/>
  <c r="BG222"/>
  <c r="BF222"/>
  <c r="BC222"/>
  <c r="BB222"/>
  <c r="BA222"/>
  <c r="AZ222"/>
  <c r="AY222"/>
  <c r="AX222"/>
  <c r="AW222"/>
  <c r="AV222"/>
  <c r="AU222"/>
  <c r="AT222"/>
  <c r="AS222"/>
  <c r="AP222"/>
  <c r="AD222" s="1"/>
  <c r="AO222"/>
  <c r="AN222"/>
  <c r="AM222"/>
  <c r="AL222"/>
  <c r="AK222"/>
  <c r="AJ222"/>
  <c r="AI222"/>
  <c r="AH222"/>
  <c r="AG222"/>
  <c r="AF222"/>
  <c r="AC222"/>
  <c r="AB222"/>
  <c r="DC221"/>
  <c r="DB221"/>
  <c r="DA221"/>
  <c r="CZ221"/>
  <c r="CY221"/>
  <c r="CX221"/>
  <c r="CW221"/>
  <c r="CV221"/>
  <c r="CU221"/>
  <c r="CT221"/>
  <c r="CS221"/>
  <c r="CP221"/>
  <c r="CD221" s="1"/>
  <c r="CO221"/>
  <c r="CN221"/>
  <c r="CM221"/>
  <c r="CL221"/>
  <c r="CK221"/>
  <c r="CJ221"/>
  <c r="CI221"/>
  <c r="CH221"/>
  <c r="CG221"/>
  <c r="CF221"/>
  <c r="CC221"/>
  <c r="CB221"/>
  <c r="CA221"/>
  <c r="BZ221"/>
  <c r="BY221"/>
  <c r="BX221"/>
  <c r="BW221"/>
  <c r="BV221"/>
  <c r="BU221"/>
  <c r="BT221"/>
  <c r="BS221"/>
  <c r="BP221"/>
  <c r="BD221" s="1"/>
  <c r="BO221"/>
  <c r="BN221"/>
  <c r="BM221"/>
  <c r="BL221"/>
  <c r="BK221"/>
  <c r="BJ221"/>
  <c r="BI221"/>
  <c r="BH221"/>
  <c r="BG221"/>
  <c r="BF221"/>
  <c r="BC221"/>
  <c r="BB221"/>
  <c r="BA221"/>
  <c r="AZ221"/>
  <c r="AY221"/>
  <c r="AX221"/>
  <c r="AW221"/>
  <c r="AV221"/>
  <c r="AU221"/>
  <c r="AT221"/>
  <c r="AS221"/>
  <c r="AP221"/>
  <c r="AD221" s="1"/>
  <c r="AO221"/>
  <c r="AN221"/>
  <c r="AM221"/>
  <c r="AL221"/>
  <c r="AK221"/>
  <c r="AJ221"/>
  <c r="AI221"/>
  <c r="AH221"/>
  <c r="AG221"/>
  <c r="AF221"/>
  <c r="AC221"/>
  <c r="AB221"/>
  <c r="DC220"/>
  <c r="DB220"/>
  <c r="DA220"/>
  <c r="CZ220"/>
  <c r="CY220"/>
  <c r="CX220"/>
  <c r="CW220"/>
  <c r="CV220"/>
  <c r="CU220"/>
  <c r="CT220"/>
  <c r="CS220"/>
  <c r="CP220"/>
  <c r="CD220" s="1"/>
  <c r="CO220"/>
  <c r="CN220"/>
  <c r="CM220"/>
  <c r="CL220"/>
  <c r="CK220"/>
  <c r="CJ220"/>
  <c r="CI220"/>
  <c r="CH220"/>
  <c r="CG220"/>
  <c r="CF220"/>
  <c r="CC220"/>
  <c r="BQ220" s="1"/>
  <c r="CB220"/>
  <c r="CA220"/>
  <c r="BZ220"/>
  <c r="BY220"/>
  <c r="BX220"/>
  <c r="BW220"/>
  <c r="BV220"/>
  <c r="BU220"/>
  <c r="BT220"/>
  <c r="BS220"/>
  <c r="BP220"/>
  <c r="BD220" s="1"/>
  <c r="BO220"/>
  <c r="BN220"/>
  <c r="BM220"/>
  <c r="BL220"/>
  <c r="BK220"/>
  <c r="BJ220"/>
  <c r="BI220"/>
  <c r="BH220"/>
  <c r="BG220"/>
  <c r="BF220"/>
  <c r="BC220"/>
  <c r="BB220"/>
  <c r="BA220"/>
  <c r="AZ220"/>
  <c r="AY220"/>
  <c r="AX220"/>
  <c r="AW220"/>
  <c r="AV220"/>
  <c r="AU220"/>
  <c r="AT220"/>
  <c r="AS220"/>
  <c r="AP220"/>
  <c r="AD220" s="1"/>
  <c r="AO220"/>
  <c r="AN220"/>
  <c r="AM220"/>
  <c r="AL220"/>
  <c r="AK220"/>
  <c r="AJ220"/>
  <c r="AI220"/>
  <c r="AH220"/>
  <c r="AG220"/>
  <c r="AF220"/>
  <c r="AC220"/>
  <c r="AB220"/>
  <c r="DC219"/>
  <c r="DB219"/>
  <c r="DA219"/>
  <c r="CZ219"/>
  <c r="CY219"/>
  <c r="CX219"/>
  <c r="CW219"/>
  <c r="CV219"/>
  <c r="CU219"/>
  <c r="CT219"/>
  <c r="CS219"/>
  <c r="CP219"/>
  <c r="CD219" s="1"/>
  <c r="CO219"/>
  <c r="CN219"/>
  <c r="CM219"/>
  <c r="CL219"/>
  <c r="CK219"/>
  <c r="CJ219"/>
  <c r="CI219"/>
  <c r="CH219"/>
  <c r="CG219"/>
  <c r="CF219"/>
  <c r="CC219"/>
  <c r="BQ219" s="1"/>
  <c r="CB219"/>
  <c r="CA219"/>
  <c r="BZ219"/>
  <c r="BY219"/>
  <c r="BX219"/>
  <c r="BW219"/>
  <c r="BV219"/>
  <c r="BU219"/>
  <c r="BT219"/>
  <c r="BS219"/>
  <c r="BP219"/>
  <c r="BD219" s="1"/>
  <c r="BO219"/>
  <c r="BN219"/>
  <c r="BM219"/>
  <c r="BL219"/>
  <c r="BK219"/>
  <c r="BJ219"/>
  <c r="BI219"/>
  <c r="BH219"/>
  <c r="BG219"/>
  <c r="BF219"/>
  <c r="BC219"/>
  <c r="BB219"/>
  <c r="BA219"/>
  <c r="AZ219"/>
  <c r="AY219"/>
  <c r="AX219"/>
  <c r="AW219"/>
  <c r="AV219"/>
  <c r="AU219"/>
  <c r="AT219"/>
  <c r="AS219"/>
  <c r="AP219"/>
  <c r="AD219" s="1"/>
  <c r="AO219"/>
  <c r="AN219"/>
  <c r="AM219"/>
  <c r="AL219"/>
  <c r="AK219"/>
  <c r="AJ219"/>
  <c r="AI219"/>
  <c r="AH219"/>
  <c r="AG219"/>
  <c r="AF219"/>
  <c r="AC219"/>
  <c r="AB219"/>
  <c r="DC218"/>
  <c r="DB218"/>
  <c r="DA218"/>
  <c r="CZ218"/>
  <c r="CY218"/>
  <c r="CX218"/>
  <c r="CW218"/>
  <c r="CV218"/>
  <c r="CU218"/>
  <c r="CT218"/>
  <c r="CS218"/>
  <c r="CP218"/>
  <c r="CD218" s="1"/>
  <c r="CO218"/>
  <c r="CN218"/>
  <c r="CM218"/>
  <c r="CL218"/>
  <c r="CK218"/>
  <c r="CJ218"/>
  <c r="CI218"/>
  <c r="CH218"/>
  <c r="CG218"/>
  <c r="CF218"/>
  <c r="CC218"/>
  <c r="BQ218" s="1"/>
  <c r="CB218"/>
  <c r="CA218"/>
  <c r="BZ218"/>
  <c r="BY218"/>
  <c r="BX218"/>
  <c r="BW218"/>
  <c r="BV218"/>
  <c r="BU218"/>
  <c r="BT218"/>
  <c r="BS218"/>
  <c r="BP218"/>
  <c r="BD218" s="1"/>
  <c r="BO218"/>
  <c r="BN218"/>
  <c r="BM218"/>
  <c r="BL218"/>
  <c r="BK218"/>
  <c r="BJ218"/>
  <c r="BI218"/>
  <c r="BH218"/>
  <c r="BG218"/>
  <c r="BF218"/>
  <c r="BC218"/>
  <c r="BB218"/>
  <c r="BA218"/>
  <c r="AZ218"/>
  <c r="AY218"/>
  <c r="AX218"/>
  <c r="AW218"/>
  <c r="AV218"/>
  <c r="AU218"/>
  <c r="AT218"/>
  <c r="AS218"/>
  <c r="AP218"/>
  <c r="AD218" s="1"/>
  <c r="AO218"/>
  <c r="AN218"/>
  <c r="AM218"/>
  <c r="AL218"/>
  <c r="AK218"/>
  <c r="AJ218"/>
  <c r="AI218"/>
  <c r="AH218"/>
  <c r="AG218"/>
  <c r="AF218"/>
  <c r="AC218"/>
  <c r="AB218"/>
  <c r="DC217"/>
  <c r="DB217"/>
  <c r="DA217"/>
  <c r="CZ217"/>
  <c r="CY217"/>
  <c r="CX217"/>
  <c r="CW217"/>
  <c r="CV217"/>
  <c r="CU217"/>
  <c r="CT217"/>
  <c r="CS217"/>
  <c r="CP217"/>
  <c r="CD217" s="1"/>
  <c r="CO217"/>
  <c r="CN217"/>
  <c r="CM217"/>
  <c r="CL217"/>
  <c r="CK217"/>
  <c r="CJ217"/>
  <c r="CI217"/>
  <c r="CH217"/>
  <c r="CG217"/>
  <c r="CF217"/>
  <c r="CC217"/>
  <c r="CB217"/>
  <c r="CA217"/>
  <c r="BZ217"/>
  <c r="BY217"/>
  <c r="BX217"/>
  <c r="BW217"/>
  <c r="BV217"/>
  <c r="BU217"/>
  <c r="BT217"/>
  <c r="BS217"/>
  <c r="BP217"/>
  <c r="BD217" s="1"/>
  <c r="BO217"/>
  <c r="BN217"/>
  <c r="BM217"/>
  <c r="BL217"/>
  <c r="BK217"/>
  <c r="BJ217"/>
  <c r="BI217"/>
  <c r="BH217"/>
  <c r="BG217"/>
  <c r="BF217"/>
  <c r="BC217"/>
  <c r="BB217"/>
  <c r="BA217"/>
  <c r="AZ217"/>
  <c r="AY217"/>
  <c r="AX217"/>
  <c r="AW217"/>
  <c r="AV217"/>
  <c r="AU217"/>
  <c r="AT217"/>
  <c r="AS217"/>
  <c r="AP217"/>
  <c r="AD217" s="1"/>
  <c r="AO217"/>
  <c r="AN217"/>
  <c r="AM217"/>
  <c r="AL217"/>
  <c r="AK217"/>
  <c r="AJ217"/>
  <c r="AI217"/>
  <c r="AH217"/>
  <c r="AG217"/>
  <c r="AF217"/>
  <c r="AC217"/>
  <c r="AB217"/>
  <c r="DC216"/>
  <c r="CQ216" s="1"/>
  <c r="DB216"/>
  <c r="DA216"/>
  <c r="CZ216"/>
  <c r="CY216"/>
  <c r="CX216"/>
  <c r="CW216"/>
  <c r="CV216"/>
  <c r="CU216"/>
  <c r="CT216"/>
  <c r="CS216"/>
  <c r="CP216"/>
  <c r="CD216" s="1"/>
  <c r="CO216"/>
  <c r="CN216"/>
  <c r="CM216"/>
  <c r="CL216"/>
  <c r="CK216"/>
  <c r="CJ216"/>
  <c r="CI216"/>
  <c r="CH216"/>
  <c r="CG216"/>
  <c r="CF216"/>
  <c r="CC216"/>
  <c r="BQ216" s="1"/>
  <c r="CB216"/>
  <c r="CA216"/>
  <c r="BZ216"/>
  <c r="BY216"/>
  <c r="BX216"/>
  <c r="BW216"/>
  <c r="BV216"/>
  <c r="BU216"/>
  <c r="BT216"/>
  <c r="BS216"/>
  <c r="BP216"/>
  <c r="BD216" s="1"/>
  <c r="BO216"/>
  <c r="BN216"/>
  <c r="BM216"/>
  <c r="BL216"/>
  <c r="BK216"/>
  <c r="BJ216"/>
  <c r="BI216"/>
  <c r="BH216"/>
  <c r="BG216"/>
  <c r="BF216"/>
  <c r="BC216"/>
  <c r="BB216"/>
  <c r="BA216"/>
  <c r="AZ216"/>
  <c r="AY216"/>
  <c r="AX216"/>
  <c r="AW216"/>
  <c r="AV216"/>
  <c r="AU216"/>
  <c r="AT216"/>
  <c r="AS216"/>
  <c r="AP216"/>
  <c r="AD216" s="1"/>
  <c r="AO216"/>
  <c r="AN216"/>
  <c r="AM216"/>
  <c r="AL216"/>
  <c r="AK216"/>
  <c r="AJ216"/>
  <c r="AI216"/>
  <c r="AH216"/>
  <c r="AG216"/>
  <c r="AF216"/>
  <c r="AC216"/>
  <c r="AB216"/>
  <c r="DC215"/>
  <c r="CQ215" s="1"/>
  <c r="DB215"/>
  <c r="DA215"/>
  <c r="CZ215"/>
  <c r="CY215"/>
  <c r="CX215"/>
  <c r="CW215"/>
  <c r="CV215"/>
  <c r="CU215"/>
  <c r="CT215"/>
  <c r="CS215"/>
  <c r="CP215"/>
  <c r="CD215" s="1"/>
  <c r="CO215"/>
  <c r="CN215"/>
  <c r="CM215"/>
  <c r="CL215"/>
  <c r="CK215"/>
  <c r="CJ215"/>
  <c r="CI215"/>
  <c r="CH215"/>
  <c r="CG215"/>
  <c r="CF215"/>
  <c r="CC215"/>
  <c r="BQ215" s="1"/>
  <c r="CB215"/>
  <c r="CA215"/>
  <c r="BZ215"/>
  <c r="BY215"/>
  <c r="BX215"/>
  <c r="BW215"/>
  <c r="BV215"/>
  <c r="BU215"/>
  <c r="BT215"/>
  <c r="BS215"/>
  <c r="BP215"/>
  <c r="BD215" s="1"/>
  <c r="BO215"/>
  <c r="BN215"/>
  <c r="BM215"/>
  <c r="BL215"/>
  <c r="BK215"/>
  <c r="BJ215"/>
  <c r="BI215"/>
  <c r="BH215"/>
  <c r="BG215"/>
  <c r="BF215"/>
  <c r="BC215"/>
  <c r="BB215"/>
  <c r="BA215"/>
  <c r="AZ215"/>
  <c r="AY215"/>
  <c r="AX215"/>
  <c r="AW215"/>
  <c r="AV215"/>
  <c r="AU215"/>
  <c r="AT215"/>
  <c r="AS215"/>
  <c r="AP215"/>
  <c r="AD215" s="1"/>
  <c r="AO215"/>
  <c r="AN215"/>
  <c r="AM215"/>
  <c r="AL215"/>
  <c r="AK215"/>
  <c r="AJ215"/>
  <c r="AI215"/>
  <c r="AH215"/>
  <c r="AG215"/>
  <c r="AF215"/>
  <c r="AC215"/>
  <c r="AB215"/>
  <c r="DC214"/>
  <c r="CQ214" s="1"/>
  <c r="DB214"/>
  <c r="DA214"/>
  <c r="CZ214"/>
  <c r="CY214"/>
  <c r="CX214"/>
  <c r="CW214"/>
  <c r="CV214"/>
  <c r="CU214"/>
  <c r="CT214"/>
  <c r="CS214"/>
  <c r="CP214"/>
  <c r="CD214" s="1"/>
  <c r="CO214"/>
  <c r="CN214"/>
  <c r="CM214"/>
  <c r="CL214"/>
  <c r="CK214"/>
  <c r="CJ214"/>
  <c r="CI214"/>
  <c r="CH214"/>
  <c r="CG214"/>
  <c r="CF214"/>
  <c r="CC214"/>
  <c r="BQ214" s="1"/>
  <c r="CB214"/>
  <c r="CA214"/>
  <c r="BZ214"/>
  <c r="BY214"/>
  <c r="BX214"/>
  <c r="BW214"/>
  <c r="BV214"/>
  <c r="BU214"/>
  <c r="BT214"/>
  <c r="BS214"/>
  <c r="BP214"/>
  <c r="BD214" s="1"/>
  <c r="BO214"/>
  <c r="BN214"/>
  <c r="BM214"/>
  <c r="BL214"/>
  <c r="BK214"/>
  <c r="BJ214"/>
  <c r="BI214"/>
  <c r="BH214"/>
  <c r="BG214"/>
  <c r="BF214"/>
  <c r="BC214"/>
  <c r="BB214"/>
  <c r="BA214"/>
  <c r="AZ214"/>
  <c r="AY214"/>
  <c r="AX214"/>
  <c r="AW214"/>
  <c r="AV214"/>
  <c r="AU214"/>
  <c r="AT214"/>
  <c r="AS214"/>
  <c r="AP214"/>
  <c r="AD214" s="1"/>
  <c r="AO214"/>
  <c r="AN214"/>
  <c r="AM214"/>
  <c r="AL214"/>
  <c r="AK214"/>
  <c r="AJ214"/>
  <c r="AI214"/>
  <c r="AH214"/>
  <c r="AG214"/>
  <c r="AF214"/>
  <c r="AC214"/>
  <c r="AB214"/>
  <c r="DC213"/>
  <c r="CQ213" s="1"/>
  <c r="DB213"/>
  <c r="DA213"/>
  <c r="CZ213"/>
  <c r="CY213"/>
  <c r="CX213"/>
  <c r="CW213"/>
  <c r="CV213"/>
  <c r="CU213"/>
  <c r="CT213"/>
  <c r="CS213"/>
  <c r="CP213"/>
  <c r="CD213" s="1"/>
  <c r="CO213"/>
  <c r="CN213"/>
  <c r="CM213"/>
  <c r="CL213"/>
  <c r="CK213"/>
  <c r="CJ213"/>
  <c r="CI213"/>
  <c r="CH213"/>
  <c r="CG213"/>
  <c r="CF213"/>
  <c r="CC213"/>
  <c r="CB213"/>
  <c r="CA213"/>
  <c r="BZ213"/>
  <c r="BY213"/>
  <c r="BX213"/>
  <c r="BW213"/>
  <c r="BV213"/>
  <c r="BU213"/>
  <c r="BT213"/>
  <c r="BS213"/>
  <c r="BP213"/>
  <c r="BD213" s="1"/>
  <c r="BO213"/>
  <c r="BN213"/>
  <c r="BM213"/>
  <c r="BL213"/>
  <c r="BK213"/>
  <c r="BJ213"/>
  <c r="BI213"/>
  <c r="BH213"/>
  <c r="BG213"/>
  <c r="BF213"/>
  <c r="BC213"/>
  <c r="BB213"/>
  <c r="BA213"/>
  <c r="AZ213"/>
  <c r="AY213"/>
  <c r="AX213"/>
  <c r="AW213"/>
  <c r="AV213"/>
  <c r="AU213"/>
  <c r="AT213"/>
  <c r="AS213"/>
  <c r="AP213"/>
  <c r="AD213" s="1"/>
  <c r="AO213"/>
  <c r="AN213"/>
  <c r="AM213"/>
  <c r="AL213"/>
  <c r="AK213"/>
  <c r="AJ213"/>
  <c r="AI213"/>
  <c r="AH213"/>
  <c r="AG213"/>
  <c r="AF213"/>
  <c r="AC213"/>
  <c r="AB213"/>
  <c r="DC212"/>
  <c r="CQ212" s="1"/>
  <c r="DB212"/>
  <c r="DA212"/>
  <c r="CZ212"/>
  <c r="CY212"/>
  <c r="CX212"/>
  <c r="CW212"/>
  <c r="CV212"/>
  <c r="CU212"/>
  <c r="CT212"/>
  <c r="CS212"/>
  <c r="CP212"/>
  <c r="CD212" s="1"/>
  <c r="CO212"/>
  <c r="CN212"/>
  <c r="CM212"/>
  <c r="CL212"/>
  <c r="CK212"/>
  <c r="CJ212"/>
  <c r="CI212"/>
  <c r="CH212"/>
  <c r="CG212"/>
  <c r="CF212"/>
  <c r="CC212"/>
  <c r="CB212"/>
  <c r="CA212"/>
  <c r="BZ212"/>
  <c r="BY212"/>
  <c r="BX212"/>
  <c r="BW212"/>
  <c r="BV212"/>
  <c r="BU212"/>
  <c r="BT212"/>
  <c r="BS212"/>
  <c r="BP212"/>
  <c r="BD212" s="1"/>
  <c r="BO212"/>
  <c r="BN212"/>
  <c r="BM212"/>
  <c r="BL212"/>
  <c r="BK212"/>
  <c r="BJ212"/>
  <c r="BI212"/>
  <c r="BH212"/>
  <c r="BG212"/>
  <c r="BF212"/>
  <c r="BC212"/>
  <c r="BB212"/>
  <c r="BA212"/>
  <c r="AZ212"/>
  <c r="AY212"/>
  <c r="AX212"/>
  <c r="AW212"/>
  <c r="AV212"/>
  <c r="AU212"/>
  <c r="AT212"/>
  <c r="AS212"/>
  <c r="AP212"/>
  <c r="AD212" s="1"/>
  <c r="AO212"/>
  <c r="AN212"/>
  <c r="AM212"/>
  <c r="AL212"/>
  <c r="AK212"/>
  <c r="AJ212"/>
  <c r="AI212"/>
  <c r="AH212"/>
  <c r="AG212"/>
  <c r="AF212"/>
  <c r="AC212"/>
  <c r="AB212"/>
  <c r="DC211"/>
  <c r="CQ211" s="1"/>
  <c r="DB211"/>
  <c r="DA211"/>
  <c r="CZ211"/>
  <c r="CY211"/>
  <c r="CX211"/>
  <c r="CW211"/>
  <c r="CV211"/>
  <c r="CU211"/>
  <c r="CT211"/>
  <c r="CS211"/>
  <c r="CP211"/>
  <c r="CD211" s="1"/>
  <c r="CO211"/>
  <c r="CN211"/>
  <c r="CM211"/>
  <c r="CL211"/>
  <c r="CK211"/>
  <c r="CJ211"/>
  <c r="CI211"/>
  <c r="CH211"/>
  <c r="CG211"/>
  <c r="CF211"/>
  <c r="CC211"/>
  <c r="BQ211" s="1"/>
  <c r="CB211"/>
  <c r="CA211"/>
  <c r="BZ211"/>
  <c r="BY211"/>
  <c r="BX211"/>
  <c r="BW211"/>
  <c r="BV211"/>
  <c r="BU211"/>
  <c r="BT211"/>
  <c r="BS211"/>
  <c r="BP211"/>
  <c r="BD211" s="1"/>
  <c r="BO211"/>
  <c r="BN211"/>
  <c r="BM211"/>
  <c r="BL211"/>
  <c r="BK211"/>
  <c r="BJ211"/>
  <c r="BI211"/>
  <c r="BH211"/>
  <c r="BG211"/>
  <c r="BF211"/>
  <c r="BC211"/>
  <c r="BB211"/>
  <c r="BA211"/>
  <c r="AZ211"/>
  <c r="AY211"/>
  <c r="AX211"/>
  <c r="AW211"/>
  <c r="AV211"/>
  <c r="AU211"/>
  <c r="AT211"/>
  <c r="AS211"/>
  <c r="AP211"/>
  <c r="AD211" s="1"/>
  <c r="AO211"/>
  <c r="AN211"/>
  <c r="AM211"/>
  <c r="AL211"/>
  <c r="AK211"/>
  <c r="AJ211"/>
  <c r="AI211"/>
  <c r="AH211"/>
  <c r="AG211"/>
  <c r="AF211"/>
  <c r="AC211"/>
  <c r="AB211"/>
  <c r="DC210"/>
  <c r="CQ210" s="1"/>
  <c r="DB210"/>
  <c r="DA210"/>
  <c r="CZ210"/>
  <c r="CY210"/>
  <c r="CX210"/>
  <c r="CW210"/>
  <c r="CV210"/>
  <c r="CU210"/>
  <c r="CT210"/>
  <c r="CS210"/>
  <c r="CP210"/>
  <c r="CD210" s="1"/>
  <c r="CO210"/>
  <c r="CN210"/>
  <c r="CM210"/>
  <c r="CL210"/>
  <c r="CK210"/>
  <c r="CJ210"/>
  <c r="CI210"/>
  <c r="CH210"/>
  <c r="CG210"/>
  <c r="CF210"/>
  <c r="CC210"/>
  <c r="BQ210" s="1"/>
  <c r="CB210"/>
  <c r="CA210"/>
  <c r="BZ210"/>
  <c r="BY210"/>
  <c r="BX210"/>
  <c r="BW210"/>
  <c r="BV210"/>
  <c r="BU210"/>
  <c r="BT210"/>
  <c r="BS210"/>
  <c r="BP210"/>
  <c r="BD210" s="1"/>
  <c r="BO210"/>
  <c r="BN210"/>
  <c r="BM210"/>
  <c r="BL210"/>
  <c r="BK210"/>
  <c r="BJ210"/>
  <c r="BI210"/>
  <c r="BH210"/>
  <c r="BG210"/>
  <c r="BF210"/>
  <c r="BC210"/>
  <c r="BB210"/>
  <c r="BA210"/>
  <c r="AZ210"/>
  <c r="AY210"/>
  <c r="AX210"/>
  <c r="AW210"/>
  <c r="AV210"/>
  <c r="AU210"/>
  <c r="AT210"/>
  <c r="AS210"/>
  <c r="AP210"/>
  <c r="AD210" s="1"/>
  <c r="AO210"/>
  <c r="AN210"/>
  <c r="AM210"/>
  <c r="AL210"/>
  <c r="AK210"/>
  <c r="AJ210"/>
  <c r="AI210"/>
  <c r="AH210"/>
  <c r="AG210"/>
  <c r="AF210"/>
  <c r="AC210"/>
  <c r="AB210"/>
  <c r="DC209"/>
  <c r="CQ209" s="1"/>
  <c r="DB209"/>
  <c r="DA209"/>
  <c r="CZ209"/>
  <c r="CY209"/>
  <c r="CX209"/>
  <c r="CW209"/>
  <c r="CV209"/>
  <c r="CU209"/>
  <c r="CT209"/>
  <c r="CS209"/>
  <c r="CP209"/>
  <c r="CD209" s="1"/>
  <c r="CO209"/>
  <c r="CN209"/>
  <c r="CM209"/>
  <c r="CL209"/>
  <c r="CK209"/>
  <c r="CJ209"/>
  <c r="CI209"/>
  <c r="CH209"/>
  <c r="CG209"/>
  <c r="CF209"/>
  <c r="CC209"/>
  <c r="BQ209" s="1"/>
  <c r="CB209"/>
  <c r="CA209"/>
  <c r="BZ209"/>
  <c r="BY209"/>
  <c r="BX209"/>
  <c r="BW209"/>
  <c r="BV209"/>
  <c r="BU209"/>
  <c r="BT209"/>
  <c r="BS209"/>
  <c r="BP209"/>
  <c r="BD209" s="1"/>
  <c r="BO209"/>
  <c r="BN209"/>
  <c r="BM209"/>
  <c r="BL209"/>
  <c r="BK209"/>
  <c r="BJ209"/>
  <c r="BI209"/>
  <c r="BH209"/>
  <c r="BG209"/>
  <c r="BF209"/>
  <c r="BC209"/>
  <c r="BB209"/>
  <c r="BA209"/>
  <c r="AZ209"/>
  <c r="AY209"/>
  <c r="AX209"/>
  <c r="AW209"/>
  <c r="AV209"/>
  <c r="AU209"/>
  <c r="AT209"/>
  <c r="AS209"/>
  <c r="AP209"/>
  <c r="AD209" s="1"/>
  <c r="AO209"/>
  <c r="AN209"/>
  <c r="AM209"/>
  <c r="AL209"/>
  <c r="AK209"/>
  <c r="AJ209"/>
  <c r="AI209"/>
  <c r="AH209"/>
  <c r="AG209"/>
  <c r="AF209"/>
  <c r="AC209"/>
  <c r="AB209"/>
  <c r="DC208"/>
  <c r="CQ208" s="1"/>
  <c r="DB208"/>
  <c r="DA208"/>
  <c r="CZ208"/>
  <c r="CY208"/>
  <c r="CX208"/>
  <c r="CW208"/>
  <c r="CV208"/>
  <c r="CU208"/>
  <c r="CT208"/>
  <c r="CS208"/>
  <c r="CP208"/>
  <c r="CD208" s="1"/>
  <c r="CO208"/>
  <c r="CN208"/>
  <c r="CM208"/>
  <c r="CL208"/>
  <c r="CK208"/>
  <c r="CJ208"/>
  <c r="CI208"/>
  <c r="CH208"/>
  <c r="CG208"/>
  <c r="CF208"/>
  <c r="CC208"/>
  <c r="BQ208" s="1"/>
  <c r="CB208"/>
  <c r="CA208"/>
  <c r="BZ208"/>
  <c r="BY208"/>
  <c r="BX208"/>
  <c r="BW208"/>
  <c r="BV208"/>
  <c r="BU208"/>
  <c r="BT208"/>
  <c r="BS208"/>
  <c r="BP208"/>
  <c r="BD208" s="1"/>
  <c r="BO208"/>
  <c r="BN208"/>
  <c r="BM208"/>
  <c r="BL208"/>
  <c r="BK208"/>
  <c r="BJ208"/>
  <c r="BI208"/>
  <c r="BH208"/>
  <c r="BG208"/>
  <c r="BF208"/>
  <c r="BC208"/>
  <c r="BB208"/>
  <c r="BA208"/>
  <c r="AZ208"/>
  <c r="AY208"/>
  <c r="AX208"/>
  <c r="AW208"/>
  <c r="AV208"/>
  <c r="AU208"/>
  <c r="AT208"/>
  <c r="AS208"/>
  <c r="AP208"/>
  <c r="AD208" s="1"/>
  <c r="AO208"/>
  <c r="AN208"/>
  <c r="AM208"/>
  <c r="AL208"/>
  <c r="AK208"/>
  <c r="AJ208"/>
  <c r="AI208"/>
  <c r="AH208"/>
  <c r="AG208"/>
  <c r="AF208"/>
  <c r="AC208"/>
  <c r="AB208"/>
  <c r="DC207"/>
  <c r="CQ207" s="1"/>
  <c r="DB207"/>
  <c r="DA207"/>
  <c r="CZ207"/>
  <c r="CY207"/>
  <c r="CX207"/>
  <c r="CW207"/>
  <c r="CV207"/>
  <c r="CU207"/>
  <c r="CT207"/>
  <c r="CS207"/>
  <c r="CP207"/>
  <c r="CD207" s="1"/>
  <c r="CO207"/>
  <c r="CN207"/>
  <c r="CM207"/>
  <c r="CL207"/>
  <c r="CK207"/>
  <c r="CJ207"/>
  <c r="CI207"/>
  <c r="CH207"/>
  <c r="CG207"/>
  <c r="CF207"/>
  <c r="CC207"/>
  <c r="BQ207" s="1"/>
  <c r="CB207"/>
  <c r="CA207"/>
  <c r="BZ207"/>
  <c r="BY207"/>
  <c r="BX207"/>
  <c r="BW207"/>
  <c r="BV207"/>
  <c r="BU207"/>
  <c r="BT207"/>
  <c r="BS207"/>
  <c r="BP207"/>
  <c r="BD207" s="1"/>
  <c r="BO207"/>
  <c r="BN207"/>
  <c r="BM207"/>
  <c r="BL207"/>
  <c r="BK207"/>
  <c r="BJ207"/>
  <c r="BI207"/>
  <c r="BH207"/>
  <c r="BG207"/>
  <c r="BF207"/>
  <c r="BC207"/>
  <c r="BB207"/>
  <c r="BA207"/>
  <c r="AZ207"/>
  <c r="AY207"/>
  <c r="AX207"/>
  <c r="AW207"/>
  <c r="AV207"/>
  <c r="AU207"/>
  <c r="AT207"/>
  <c r="AS207"/>
  <c r="AP207"/>
  <c r="AD207" s="1"/>
  <c r="AO207"/>
  <c r="AN207"/>
  <c r="AM207"/>
  <c r="AL207"/>
  <c r="AK207"/>
  <c r="AJ207"/>
  <c r="AI207"/>
  <c r="AH207"/>
  <c r="AG207"/>
  <c r="AF207"/>
  <c r="AC207"/>
  <c r="AB207"/>
  <c r="DC206"/>
  <c r="CQ206" s="1"/>
  <c r="DB206"/>
  <c r="DA206"/>
  <c r="CZ206"/>
  <c r="CY206"/>
  <c r="CX206"/>
  <c r="CW206"/>
  <c r="CV206"/>
  <c r="CU206"/>
  <c r="CT206"/>
  <c r="CS206"/>
  <c r="CP206"/>
  <c r="CD206" s="1"/>
  <c r="CO206"/>
  <c r="CN206"/>
  <c r="CM206"/>
  <c r="CL206"/>
  <c r="CK206"/>
  <c r="CJ206"/>
  <c r="CI206"/>
  <c r="CH206"/>
  <c r="CG206"/>
  <c r="CF206"/>
  <c r="CC206"/>
  <c r="BQ206" s="1"/>
  <c r="CB206"/>
  <c r="CA206"/>
  <c r="BZ206"/>
  <c r="BY206"/>
  <c r="BX206"/>
  <c r="BW206"/>
  <c r="BV206"/>
  <c r="BU206"/>
  <c r="BT206"/>
  <c r="BS206"/>
  <c r="BP206"/>
  <c r="BD206" s="1"/>
  <c r="BO206"/>
  <c r="BN206"/>
  <c r="BM206"/>
  <c r="BL206"/>
  <c r="BK206"/>
  <c r="BJ206"/>
  <c r="BI206"/>
  <c r="BH206"/>
  <c r="BG206"/>
  <c r="BF206"/>
  <c r="BC206"/>
  <c r="BB206"/>
  <c r="BA206"/>
  <c r="AZ206"/>
  <c r="AY206"/>
  <c r="AX206"/>
  <c r="AW206"/>
  <c r="AV206"/>
  <c r="AU206"/>
  <c r="AT206"/>
  <c r="AS206"/>
  <c r="AP206"/>
  <c r="AD206" s="1"/>
  <c r="AO206"/>
  <c r="AN206"/>
  <c r="AM206"/>
  <c r="AL206"/>
  <c r="AK206"/>
  <c r="AJ206"/>
  <c r="AI206"/>
  <c r="AH206"/>
  <c r="AG206"/>
  <c r="AF206"/>
  <c r="AC206"/>
  <c r="AB206"/>
  <c r="DC205"/>
  <c r="CQ205" s="1"/>
  <c r="DB205"/>
  <c r="DA205"/>
  <c r="CZ205"/>
  <c r="CY205"/>
  <c r="CX205"/>
  <c r="CW205"/>
  <c r="CV205"/>
  <c r="CU205"/>
  <c r="CT205"/>
  <c r="CS205"/>
  <c r="CP205"/>
  <c r="CD205" s="1"/>
  <c r="CO205"/>
  <c r="CN205"/>
  <c r="CM205"/>
  <c r="CL205"/>
  <c r="CK205"/>
  <c r="CJ205"/>
  <c r="CI205"/>
  <c r="CH205"/>
  <c r="CG205"/>
  <c r="CF205"/>
  <c r="CC205"/>
  <c r="BQ205" s="1"/>
  <c r="CB205"/>
  <c r="CA205"/>
  <c r="BZ205"/>
  <c r="BY205"/>
  <c r="BX205"/>
  <c r="BW205"/>
  <c r="BV205"/>
  <c r="BU205"/>
  <c r="BT205"/>
  <c r="BS205"/>
  <c r="BP205"/>
  <c r="BD205" s="1"/>
  <c r="BO205"/>
  <c r="BN205"/>
  <c r="BM205"/>
  <c r="BL205"/>
  <c r="BK205"/>
  <c r="BJ205"/>
  <c r="BI205"/>
  <c r="BH205"/>
  <c r="BG205"/>
  <c r="BF205"/>
  <c r="BC205"/>
  <c r="BB205"/>
  <c r="BA205"/>
  <c r="AZ205"/>
  <c r="AY205"/>
  <c r="AX205"/>
  <c r="AW205"/>
  <c r="AV205"/>
  <c r="AU205"/>
  <c r="AT205"/>
  <c r="AS205"/>
  <c r="AP205"/>
  <c r="AD205" s="1"/>
  <c r="AO205"/>
  <c r="AN205"/>
  <c r="AM205"/>
  <c r="AL205"/>
  <c r="AK205"/>
  <c r="AJ205"/>
  <c r="AI205"/>
  <c r="AH205"/>
  <c r="AG205"/>
  <c r="AF205"/>
  <c r="AC205"/>
  <c r="AB205"/>
  <c r="DC204"/>
  <c r="CQ204" s="1"/>
  <c r="DB204"/>
  <c r="DA204"/>
  <c r="CZ204"/>
  <c r="CY204"/>
  <c r="CX204"/>
  <c r="CW204"/>
  <c r="CV204"/>
  <c r="CU204"/>
  <c r="CT204"/>
  <c r="CS204"/>
  <c r="CP204"/>
  <c r="CD204" s="1"/>
  <c r="CO204"/>
  <c r="CN204"/>
  <c r="CM204"/>
  <c r="CL204"/>
  <c r="CK204"/>
  <c r="CJ204"/>
  <c r="CI204"/>
  <c r="CH204"/>
  <c r="CG204"/>
  <c r="CF204"/>
  <c r="CC204"/>
  <c r="BQ204" s="1"/>
  <c r="CB204"/>
  <c r="CA204"/>
  <c r="BZ204"/>
  <c r="BY204"/>
  <c r="BX204"/>
  <c r="BW204"/>
  <c r="BV204"/>
  <c r="BU204"/>
  <c r="BT204"/>
  <c r="BS204"/>
  <c r="BP204"/>
  <c r="BD204" s="1"/>
  <c r="BO204"/>
  <c r="BN204"/>
  <c r="BM204"/>
  <c r="BL204"/>
  <c r="BK204"/>
  <c r="BJ204"/>
  <c r="BI204"/>
  <c r="BH204"/>
  <c r="BG204"/>
  <c r="BF204"/>
  <c r="BC204"/>
  <c r="BB204"/>
  <c r="BA204"/>
  <c r="AZ204"/>
  <c r="AY204"/>
  <c r="AX204"/>
  <c r="AW204"/>
  <c r="AV204"/>
  <c r="AU204"/>
  <c r="AT204"/>
  <c r="AS204"/>
  <c r="AP204"/>
  <c r="AD204" s="1"/>
  <c r="AO204"/>
  <c r="AN204"/>
  <c r="AM204"/>
  <c r="AL204"/>
  <c r="AK204"/>
  <c r="AJ204"/>
  <c r="AI204"/>
  <c r="AH204"/>
  <c r="AG204"/>
  <c r="AF204"/>
  <c r="AC204"/>
  <c r="AB204"/>
  <c r="DC203"/>
  <c r="CQ203" s="1"/>
  <c r="DB203"/>
  <c r="DA203"/>
  <c r="CZ203"/>
  <c r="CY203"/>
  <c r="CX203"/>
  <c r="CW203"/>
  <c r="CV203"/>
  <c r="CU203"/>
  <c r="CT203"/>
  <c r="CS203"/>
  <c r="CP203"/>
  <c r="CD203" s="1"/>
  <c r="CO203"/>
  <c r="CN203"/>
  <c r="CM203"/>
  <c r="CL203"/>
  <c r="CK203"/>
  <c r="CJ203"/>
  <c r="CI203"/>
  <c r="CH203"/>
  <c r="CG203"/>
  <c r="CF203"/>
  <c r="CC203"/>
  <c r="BQ203" s="1"/>
  <c r="CB203"/>
  <c r="CA203"/>
  <c r="BZ203"/>
  <c r="BY203"/>
  <c r="BX203"/>
  <c r="BW203"/>
  <c r="BV203"/>
  <c r="BU203"/>
  <c r="BT203"/>
  <c r="BS203"/>
  <c r="BP203"/>
  <c r="BD203" s="1"/>
  <c r="BO203"/>
  <c r="BN203"/>
  <c r="BM203"/>
  <c r="BL203"/>
  <c r="BK203"/>
  <c r="BJ203"/>
  <c r="BI203"/>
  <c r="BH203"/>
  <c r="BG203"/>
  <c r="BF203"/>
  <c r="BC203"/>
  <c r="BB203"/>
  <c r="BA203"/>
  <c r="AZ203"/>
  <c r="AY203"/>
  <c r="AX203"/>
  <c r="AW203"/>
  <c r="AV203"/>
  <c r="AU203"/>
  <c r="AT203"/>
  <c r="AS203"/>
  <c r="AP203"/>
  <c r="AD203" s="1"/>
  <c r="AO203"/>
  <c r="AN203"/>
  <c r="AM203"/>
  <c r="AL203"/>
  <c r="AK203"/>
  <c r="AJ203"/>
  <c r="AI203"/>
  <c r="AH203"/>
  <c r="AG203"/>
  <c r="AF203"/>
  <c r="AC203"/>
  <c r="AB203"/>
  <c r="DC202"/>
  <c r="DB202"/>
  <c r="DA202"/>
  <c r="CZ202"/>
  <c r="CY202"/>
  <c r="CX202"/>
  <c r="CW202"/>
  <c r="CV202"/>
  <c r="CU202"/>
  <c r="CT202"/>
  <c r="CS202"/>
  <c r="CP202"/>
  <c r="CD202" s="1"/>
  <c r="CO202"/>
  <c r="CN202"/>
  <c r="CM202"/>
  <c r="CL202"/>
  <c r="CK202"/>
  <c r="CJ202"/>
  <c r="CI202"/>
  <c r="CH202"/>
  <c r="CG202"/>
  <c r="CF202"/>
  <c r="CC202"/>
  <c r="BQ202" s="1"/>
  <c r="CB202"/>
  <c r="CA202"/>
  <c r="BZ202"/>
  <c r="BY202"/>
  <c r="BX202"/>
  <c r="BW202"/>
  <c r="BV202"/>
  <c r="BU202"/>
  <c r="BT202"/>
  <c r="BS202"/>
  <c r="BP202"/>
  <c r="BD202" s="1"/>
  <c r="BO202"/>
  <c r="BN202"/>
  <c r="BM202"/>
  <c r="BL202"/>
  <c r="BK202"/>
  <c r="BJ202"/>
  <c r="BI202"/>
  <c r="BH202"/>
  <c r="BG202"/>
  <c r="BF202"/>
  <c r="BC202"/>
  <c r="BB202"/>
  <c r="BA202"/>
  <c r="AZ202"/>
  <c r="AY202"/>
  <c r="AX202"/>
  <c r="AW202"/>
  <c r="AV202"/>
  <c r="AU202"/>
  <c r="AT202"/>
  <c r="AS202"/>
  <c r="AP202"/>
  <c r="AD202" s="1"/>
  <c r="AO202"/>
  <c r="AN202"/>
  <c r="AM202"/>
  <c r="AL202"/>
  <c r="AK202"/>
  <c r="AJ202"/>
  <c r="AI202"/>
  <c r="AH202"/>
  <c r="AG202"/>
  <c r="AF202"/>
  <c r="AC202"/>
  <c r="AB202"/>
  <c r="DC201"/>
  <c r="CQ201" s="1"/>
  <c r="DB201"/>
  <c r="DA201"/>
  <c r="CZ201"/>
  <c r="CY201"/>
  <c r="CX201"/>
  <c r="CW201"/>
  <c r="CV201"/>
  <c r="CU201"/>
  <c r="CT201"/>
  <c r="CS201"/>
  <c r="CP201"/>
  <c r="CD201" s="1"/>
  <c r="CO201"/>
  <c r="CN201"/>
  <c r="CM201"/>
  <c r="CL201"/>
  <c r="CK201"/>
  <c r="CJ201"/>
  <c r="CI201"/>
  <c r="CH201"/>
  <c r="CG201"/>
  <c r="CF201"/>
  <c r="CC201"/>
  <c r="BQ201" s="1"/>
  <c r="CB201"/>
  <c r="CA201"/>
  <c r="BZ201"/>
  <c r="BY201"/>
  <c r="BX201"/>
  <c r="BW201"/>
  <c r="BV201"/>
  <c r="BU201"/>
  <c r="BT201"/>
  <c r="BS201"/>
  <c r="BP201"/>
  <c r="BD201" s="1"/>
  <c r="BO201"/>
  <c r="BN201"/>
  <c r="BM201"/>
  <c r="BL201"/>
  <c r="BK201"/>
  <c r="BJ201"/>
  <c r="BI201"/>
  <c r="BH201"/>
  <c r="BG201"/>
  <c r="BF201"/>
  <c r="BC201"/>
  <c r="BB201"/>
  <c r="BA201"/>
  <c r="AZ201"/>
  <c r="AY201"/>
  <c r="AX201"/>
  <c r="AW201"/>
  <c r="AV201"/>
  <c r="AU201"/>
  <c r="AT201"/>
  <c r="AS201"/>
  <c r="AP201"/>
  <c r="AD201" s="1"/>
  <c r="AO201"/>
  <c r="AN201"/>
  <c r="AM201"/>
  <c r="AL201"/>
  <c r="AK201"/>
  <c r="AJ201"/>
  <c r="AI201"/>
  <c r="AH201"/>
  <c r="AG201"/>
  <c r="AF201"/>
  <c r="AC201"/>
  <c r="AB201"/>
  <c r="DC200"/>
  <c r="CQ200" s="1"/>
  <c r="DB200"/>
  <c r="DA200"/>
  <c r="CZ200"/>
  <c r="CY200"/>
  <c r="CX200"/>
  <c r="CW200"/>
  <c r="CV200"/>
  <c r="CU200"/>
  <c r="CT200"/>
  <c r="CS200"/>
  <c r="CP200"/>
  <c r="CD200" s="1"/>
  <c r="CO200"/>
  <c r="CN200"/>
  <c r="CM200"/>
  <c r="CL200"/>
  <c r="CK200"/>
  <c r="CJ200"/>
  <c r="CI200"/>
  <c r="CH200"/>
  <c r="CG200"/>
  <c r="CF200"/>
  <c r="CC200"/>
  <c r="BQ200" s="1"/>
  <c r="CB200"/>
  <c r="CA200"/>
  <c r="BZ200"/>
  <c r="BY200"/>
  <c r="BX200"/>
  <c r="BW200"/>
  <c r="BV200"/>
  <c r="BU200"/>
  <c r="BT200"/>
  <c r="BS200"/>
  <c r="BP200"/>
  <c r="BD200" s="1"/>
  <c r="BO200"/>
  <c r="BN200"/>
  <c r="BM200"/>
  <c r="BL200"/>
  <c r="BK200"/>
  <c r="BJ200"/>
  <c r="BI200"/>
  <c r="BH200"/>
  <c r="BG200"/>
  <c r="BF200"/>
  <c r="BC200"/>
  <c r="BB200"/>
  <c r="BA200"/>
  <c r="AZ200"/>
  <c r="AY200"/>
  <c r="AX200"/>
  <c r="AW200"/>
  <c r="AV200"/>
  <c r="AU200"/>
  <c r="AT200"/>
  <c r="AS200"/>
  <c r="AP200"/>
  <c r="AD200" s="1"/>
  <c r="AO200"/>
  <c r="AN200"/>
  <c r="AM200"/>
  <c r="AL200"/>
  <c r="AK200"/>
  <c r="AJ200"/>
  <c r="AI200"/>
  <c r="AH200"/>
  <c r="AG200"/>
  <c r="AF200"/>
  <c r="AC200"/>
  <c r="AB200"/>
  <c r="DC199"/>
  <c r="CQ199" s="1"/>
  <c r="DB199"/>
  <c r="DA199"/>
  <c r="CZ199"/>
  <c r="CY199"/>
  <c r="CX199"/>
  <c r="CW199"/>
  <c r="CV199"/>
  <c r="CU199"/>
  <c r="CT199"/>
  <c r="CS199"/>
  <c r="CP199"/>
  <c r="CD199" s="1"/>
  <c r="CO199"/>
  <c r="CN199"/>
  <c r="CM199"/>
  <c r="CL199"/>
  <c r="CK199"/>
  <c r="CJ199"/>
  <c r="CI199"/>
  <c r="CH199"/>
  <c r="CG199"/>
  <c r="CF199"/>
  <c r="CC199"/>
  <c r="BQ199" s="1"/>
  <c r="CB199"/>
  <c r="CA199"/>
  <c r="BZ199"/>
  <c r="BY199"/>
  <c r="BX199"/>
  <c r="BW199"/>
  <c r="BV199"/>
  <c r="BU199"/>
  <c r="BT199"/>
  <c r="BS199"/>
  <c r="BP199"/>
  <c r="BD199" s="1"/>
  <c r="BO199"/>
  <c r="BN199"/>
  <c r="BM199"/>
  <c r="BL199"/>
  <c r="BK199"/>
  <c r="BJ199"/>
  <c r="BI199"/>
  <c r="BH199"/>
  <c r="BG199"/>
  <c r="BF199"/>
  <c r="BC199"/>
  <c r="BB199"/>
  <c r="BA199"/>
  <c r="AZ199"/>
  <c r="AY199"/>
  <c r="AX199"/>
  <c r="AW199"/>
  <c r="AV199"/>
  <c r="AU199"/>
  <c r="AT199"/>
  <c r="AS199"/>
  <c r="AP199"/>
  <c r="AD199" s="1"/>
  <c r="AO199"/>
  <c r="AN199"/>
  <c r="AM199"/>
  <c r="AL199"/>
  <c r="AK199"/>
  <c r="AJ199"/>
  <c r="AI199"/>
  <c r="AH199"/>
  <c r="AG199"/>
  <c r="AF199"/>
  <c r="AC199"/>
  <c r="AB199"/>
  <c r="DC198"/>
  <c r="CQ198" s="1"/>
  <c r="DB198"/>
  <c r="DA198"/>
  <c r="CZ198"/>
  <c r="CY198"/>
  <c r="CX198"/>
  <c r="CW198"/>
  <c r="CV198"/>
  <c r="CU198"/>
  <c r="CT198"/>
  <c r="CS198"/>
  <c r="CP198"/>
  <c r="CD198" s="1"/>
  <c r="CO198"/>
  <c r="CN198"/>
  <c r="CM198"/>
  <c r="CL198"/>
  <c r="CK198"/>
  <c r="CJ198"/>
  <c r="CI198"/>
  <c r="CH198"/>
  <c r="CG198"/>
  <c r="CF198"/>
  <c r="CC198"/>
  <c r="CB198"/>
  <c r="CA198"/>
  <c r="BZ198"/>
  <c r="BY198"/>
  <c r="BX198"/>
  <c r="BW198"/>
  <c r="BV198"/>
  <c r="BU198"/>
  <c r="BT198"/>
  <c r="BS198"/>
  <c r="BP198"/>
  <c r="BD198" s="1"/>
  <c r="BO198"/>
  <c r="BN198"/>
  <c r="BM198"/>
  <c r="BL198"/>
  <c r="BK198"/>
  <c r="BJ198"/>
  <c r="BI198"/>
  <c r="BH198"/>
  <c r="BG198"/>
  <c r="BF198"/>
  <c r="BC198"/>
  <c r="BB198"/>
  <c r="BA198"/>
  <c r="AZ198"/>
  <c r="AY198"/>
  <c r="AX198"/>
  <c r="AW198"/>
  <c r="AV198"/>
  <c r="AU198"/>
  <c r="AT198"/>
  <c r="AS198"/>
  <c r="AP198"/>
  <c r="AD198" s="1"/>
  <c r="AO198"/>
  <c r="AN198"/>
  <c r="AM198"/>
  <c r="AL198"/>
  <c r="AK198"/>
  <c r="AJ198"/>
  <c r="AI198"/>
  <c r="AH198"/>
  <c r="AG198"/>
  <c r="AF198"/>
  <c r="AC198"/>
  <c r="AB198"/>
  <c r="DC197"/>
  <c r="CQ197" s="1"/>
  <c r="DB197"/>
  <c r="DA197"/>
  <c r="CZ197"/>
  <c r="CY197"/>
  <c r="CX197"/>
  <c r="CW197"/>
  <c r="CV197"/>
  <c r="CU197"/>
  <c r="CT197"/>
  <c r="CS197"/>
  <c r="CP197"/>
  <c r="CD197" s="1"/>
  <c r="CO197"/>
  <c r="CN197"/>
  <c r="CM197"/>
  <c r="CL197"/>
  <c r="CK197"/>
  <c r="CJ197"/>
  <c r="CI197"/>
  <c r="CH197"/>
  <c r="CG197"/>
  <c r="CF197"/>
  <c r="CC197"/>
  <c r="CB197"/>
  <c r="CA197"/>
  <c r="BZ197"/>
  <c r="BY197"/>
  <c r="BX197"/>
  <c r="BW197"/>
  <c r="BV197"/>
  <c r="BU197"/>
  <c r="BT197"/>
  <c r="BS197"/>
  <c r="BP197"/>
  <c r="BD197" s="1"/>
  <c r="BO197"/>
  <c r="BN197"/>
  <c r="BM197"/>
  <c r="BL197"/>
  <c r="BK197"/>
  <c r="BJ197"/>
  <c r="BI197"/>
  <c r="BH197"/>
  <c r="BG197"/>
  <c r="BF197"/>
  <c r="BC197"/>
  <c r="BB197"/>
  <c r="BA197"/>
  <c r="AZ197"/>
  <c r="AY197"/>
  <c r="AX197"/>
  <c r="AW197"/>
  <c r="AV197"/>
  <c r="AU197"/>
  <c r="AT197"/>
  <c r="AS197"/>
  <c r="AP197"/>
  <c r="AD197" s="1"/>
  <c r="AO197"/>
  <c r="AN197"/>
  <c r="AM197"/>
  <c r="AL197"/>
  <c r="AK197"/>
  <c r="AJ197"/>
  <c r="AI197"/>
  <c r="AH197"/>
  <c r="AG197"/>
  <c r="AF197"/>
  <c r="AC197"/>
  <c r="AB197"/>
  <c r="DC196"/>
  <c r="CQ196" s="1"/>
  <c r="DB196"/>
  <c r="DA196"/>
  <c r="CZ196"/>
  <c r="CY196"/>
  <c r="CX196"/>
  <c r="CW196"/>
  <c r="CV196"/>
  <c r="CU196"/>
  <c r="CT196"/>
  <c r="CS196"/>
  <c r="CP196"/>
  <c r="CD196" s="1"/>
  <c r="CO196"/>
  <c r="CN196"/>
  <c r="CM196"/>
  <c r="CL196"/>
  <c r="CK196"/>
  <c r="CJ196"/>
  <c r="CI196"/>
  <c r="CH196"/>
  <c r="CG196"/>
  <c r="CF196"/>
  <c r="CC196"/>
  <c r="BQ196" s="1"/>
  <c r="CB196"/>
  <c r="CA196"/>
  <c r="BZ196"/>
  <c r="BY196"/>
  <c r="BX196"/>
  <c r="BW196"/>
  <c r="BV196"/>
  <c r="BU196"/>
  <c r="BT196"/>
  <c r="BS196"/>
  <c r="BP196"/>
  <c r="BD196" s="1"/>
  <c r="BO196"/>
  <c r="BN196"/>
  <c r="BM196"/>
  <c r="BL196"/>
  <c r="BK196"/>
  <c r="BJ196"/>
  <c r="BI196"/>
  <c r="BH196"/>
  <c r="BG196"/>
  <c r="BF196"/>
  <c r="BC196"/>
  <c r="BB196"/>
  <c r="BA196"/>
  <c r="AZ196"/>
  <c r="AY196"/>
  <c r="AX196"/>
  <c r="AW196"/>
  <c r="AV196"/>
  <c r="AU196"/>
  <c r="AT196"/>
  <c r="AS196"/>
  <c r="AP196"/>
  <c r="AD196" s="1"/>
  <c r="AO196"/>
  <c r="AN196"/>
  <c r="AM196"/>
  <c r="AL196"/>
  <c r="AK196"/>
  <c r="AJ196"/>
  <c r="AI196"/>
  <c r="AH196"/>
  <c r="AG196"/>
  <c r="AF196"/>
  <c r="AC196"/>
  <c r="AB196"/>
  <c r="DC195"/>
  <c r="CQ195" s="1"/>
  <c r="DB195"/>
  <c r="DA195"/>
  <c r="CZ195"/>
  <c r="CY195"/>
  <c r="CX195"/>
  <c r="CW195"/>
  <c r="CV195"/>
  <c r="CU195"/>
  <c r="CT195"/>
  <c r="CS195"/>
  <c r="CP195"/>
  <c r="CD195" s="1"/>
  <c r="CO195"/>
  <c r="CN195"/>
  <c r="CM195"/>
  <c r="CL195"/>
  <c r="CK195"/>
  <c r="CJ195"/>
  <c r="CI195"/>
  <c r="CH195"/>
  <c r="CG195"/>
  <c r="CF195"/>
  <c r="CC195"/>
  <c r="CB195"/>
  <c r="CA195"/>
  <c r="BZ195"/>
  <c r="BY195"/>
  <c r="BX195"/>
  <c r="BW195"/>
  <c r="BV195"/>
  <c r="BU195"/>
  <c r="BT195"/>
  <c r="BS195"/>
  <c r="BP195"/>
  <c r="BD195" s="1"/>
  <c r="BO195"/>
  <c r="BN195"/>
  <c r="BM195"/>
  <c r="BL195"/>
  <c r="BK195"/>
  <c r="BJ195"/>
  <c r="BI195"/>
  <c r="BH195"/>
  <c r="BG195"/>
  <c r="BF195"/>
  <c r="BC195"/>
  <c r="BB195"/>
  <c r="BA195"/>
  <c r="AZ195"/>
  <c r="AY195"/>
  <c r="AX195"/>
  <c r="AW195"/>
  <c r="AV195"/>
  <c r="AU195"/>
  <c r="AT195"/>
  <c r="AS195"/>
  <c r="AP195"/>
  <c r="AD195" s="1"/>
  <c r="AO195"/>
  <c r="AN195"/>
  <c r="AM195"/>
  <c r="AL195"/>
  <c r="AK195"/>
  <c r="AJ195"/>
  <c r="AI195"/>
  <c r="AH195"/>
  <c r="AG195"/>
  <c r="AF195"/>
  <c r="AC195"/>
  <c r="AB195"/>
  <c r="DC194"/>
  <c r="CQ194" s="1"/>
  <c r="DB194"/>
  <c r="DA194"/>
  <c r="CZ194"/>
  <c r="CY194"/>
  <c r="CX194"/>
  <c r="CW194"/>
  <c r="CV194"/>
  <c r="CU194"/>
  <c r="CT194"/>
  <c r="CS194"/>
  <c r="CP194"/>
  <c r="CD194" s="1"/>
  <c r="CO194"/>
  <c r="CN194"/>
  <c r="CM194"/>
  <c r="CL194"/>
  <c r="CK194"/>
  <c r="CJ194"/>
  <c r="CI194"/>
  <c r="CH194"/>
  <c r="CG194"/>
  <c r="CF194"/>
  <c r="CC194"/>
  <c r="CB194"/>
  <c r="CA194"/>
  <c r="BZ194"/>
  <c r="BY194"/>
  <c r="BX194"/>
  <c r="BW194"/>
  <c r="BV194"/>
  <c r="BU194"/>
  <c r="BT194"/>
  <c r="BS194"/>
  <c r="BP194"/>
  <c r="BD194" s="1"/>
  <c r="BO194"/>
  <c r="BN194"/>
  <c r="BM194"/>
  <c r="BL194"/>
  <c r="BK194"/>
  <c r="BJ194"/>
  <c r="BI194"/>
  <c r="BH194"/>
  <c r="BG194"/>
  <c r="BF194"/>
  <c r="BC194"/>
  <c r="BB194"/>
  <c r="BA194"/>
  <c r="AZ194"/>
  <c r="AY194"/>
  <c r="AX194"/>
  <c r="AW194"/>
  <c r="AV194"/>
  <c r="AU194"/>
  <c r="AT194"/>
  <c r="AS194"/>
  <c r="AP194"/>
  <c r="AD194" s="1"/>
  <c r="AO194"/>
  <c r="AN194"/>
  <c r="AM194"/>
  <c r="AL194"/>
  <c r="AK194"/>
  <c r="AJ194"/>
  <c r="AI194"/>
  <c r="AH194"/>
  <c r="AG194"/>
  <c r="AF194"/>
  <c r="AC194"/>
  <c r="AB194"/>
  <c r="DC193"/>
  <c r="CQ193" s="1"/>
  <c r="DB193"/>
  <c r="DA193"/>
  <c r="CZ193"/>
  <c r="CY193"/>
  <c r="CX193"/>
  <c r="CW193"/>
  <c r="CV193"/>
  <c r="CU193"/>
  <c r="CT193"/>
  <c r="CS193"/>
  <c r="CP193"/>
  <c r="CD193" s="1"/>
  <c r="CO193"/>
  <c r="CN193"/>
  <c r="CM193"/>
  <c r="CL193"/>
  <c r="CK193"/>
  <c r="CJ193"/>
  <c r="CI193"/>
  <c r="CH193"/>
  <c r="CG193"/>
  <c r="CF193"/>
  <c r="CC193"/>
  <c r="CB193"/>
  <c r="CA193"/>
  <c r="BZ193"/>
  <c r="BY193"/>
  <c r="BX193"/>
  <c r="BW193"/>
  <c r="BV193"/>
  <c r="BU193"/>
  <c r="BT193"/>
  <c r="BS193"/>
  <c r="BP193"/>
  <c r="BD193" s="1"/>
  <c r="BO193"/>
  <c r="BN193"/>
  <c r="BM193"/>
  <c r="BL193"/>
  <c r="BK193"/>
  <c r="BJ193"/>
  <c r="BI193"/>
  <c r="BH193"/>
  <c r="BG193"/>
  <c r="BF193"/>
  <c r="BC193"/>
  <c r="BB193"/>
  <c r="BA193"/>
  <c r="AZ193"/>
  <c r="AY193"/>
  <c r="AX193"/>
  <c r="AW193"/>
  <c r="AV193"/>
  <c r="AU193"/>
  <c r="AT193"/>
  <c r="AS193"/>
  <c r="AP193"/>
  <c r="AD193" s="1"/>
  <c r="AO193"/>
  <c r="AN193"/>
  <c r="AM193"/>
  <c r="AL193"/>
  <c r="AK193"/>
  <c r="AJ193"/>
  <c r="AI193"/>
  <c r="AH193"/>
  <c r="AG193"/>
  <c r="AF193"/>
  <c r="AC193"/>
  <c r="AB193"/>
  <c r="DC192"/>
  <c r="CQ192" s="1"/>
  <c r="DB192"/>
  <c r="DA192"/>
  <c r="CZ192"/>
  <c r="CY192"/>
  <c r="CX192"/>
  <c r="CW192"/>
  <c r="CV192"/>
  <c r="CU192"/>
  <c r="CT192"/>
  <c r="CS192"/>
  <c r="CP192"/>
  <c r="CD192" s="1"/>
  <c r="CO192"/>
  <c r="CN192"/>
  <c r="CM192"/>
  <c r="CL192"/>
  <c r="CK192"/>
  <c r="CJ192"/>
  <c r="CI192"/>
  <c r="CH192"/>
  <c r="CG192"/>
  <c r="CF192"/>
  <c r="CC192"/>
  <c r="BQ192" s="1"/>
  <c r="CB192"/>
  <c r="CA192"/>
  <c r="BZ192"/>
  <c r="BY192"/>
  <c r="BX192"/>
  <c r="BW192"/>
  <c r="BV192"/>
  <c r="BU192"/>
  <c r="BT192"/>
  <c r="BS192"/>
  <c r="BP192"/>
  <c r="BD192" s="1"/>
  <c r="BO192"/>
  <c r="BN192"/>
  <c r="BM192"/>
  <c r="BL192"/>
  <c r="BK192"/>
  <c r="BJ192"/>
  <c r="BI192"/>
  <c r="BH192"/>
  <c r="BG192"/>
  <c r="BF192"/>
  <c r="BC192"/>
  <c r="BB192"/>
  <c r="BA192"/>
  <c r="AZ192"/>
  <c r="AY192"/>
  <c r="AX192"/>
  <c r="AW192"/>
  <c r="AV192"/>
  <c r="AU192"/>
  <c r="AT192"/>
  <c r="AS192"/>
  <c r="AP192"/>
  <c r="AD192" s="1"/>
  <c r="AO192"/>
  <c r="AN192"/>
  <c r="AM192"/>
  <c r="AL192"/>
  <c r="AK192"/>
  <c r="AJ192"/>
  <c r="AI192"/>
  <c r="AH192"/>
  <c r="AG192"/>
  <c r="AF192"/>
  <c r="AC192"/>
  <c r="AB192"/>
  <c r="DC191"/>
  <c r="CQ191" s="1"/>
  <c r="DB191"/>
  <c r="DA191"/>
  <c r="CZ191"/>
  <c r="CY191"/>
  <c r="CX191"/>
  <c r="CW191"/>
  <c r="CV191"/>
  <c r="CU191"/>
  <c r="CT191"/>
  <c r="CS191"/>
  <c r="CP191"/>
  <c r="CD191" s="1"/>
  <c r="CO191"/>
  <c r="CN191"/>
  <c r="CM191"/>
  <c r="CL191"/>
  <c r="CK191"/>
  <c r="CJ191"/>
  <c r="CI191"/>
  <c r="CH191"/>
  <c r="CG191"/>
  <c r="CF191"/>
  <c r="CC191"/>
  <c r="BQ191" s="1"/>
  <c r="CB191"/>
  <c r="CA191"/>
  <c r="BZ191"/>
  <c r="BY191"/>
  <c r="BX191"/>
  <c r="BW191"/>
  <c r="BV191"/>
  <c r="BU191"/>
  <c r="BT191"/>
  <c r="BS191"/>
  <c r="BP191"/>
  <c r="BD191" s="1"/>
  <c r="BO191"/>
  <c r="BN191"/>
  <c r="BM191"/>
  <c r="BL191"/>
  <c r="BK191"/>
  <c r="BJ191"/>
  <c r="BI191"/>
  <c r="BH191"/>
  <c r="BG191"/>
  <c r="BF191"/>
  <c r="BC191"/>
  <c r="BB191"/>
  <c r="BA191"/>
  <c r="AZ191"/>
  <c r="AY191"/>
  <c r="AX191"/>
  <c r="AW191"/>
  <c r="AV191"/>
  <c r="AU191"/>
  <c r="AT191"/>
  <c r="AS191"/>
  <c r="AP191"/>
  <c r="AD191" s="1"/>
  <c r="AO191"/>
  <c r="AN191"/>
  <c r="AM191"/>
  <c r="AL191"/>
  <c r="AK191"/>
  <c r="AJ191"/>
  <c r="AI191"/>
  <c r="AH191"/>
  <c r="AG191"/>
  <c r="AF191"/>
  <c r="AC191"/>
  <c r="AB191"/>
  <c r="DC190"/>
  <c r="CQ190" s="1"/>
  <c r="DB190"/>
  <c r="DA190"/>
  <c r="CZ190"/>
  <c r="CY190"/>
  <c r="CX190"/>
  <c r="CW190"/>
  <c r="CV190"/>
  <c r="CU190"/>
  <c r="CT190"/>
  <c r="CS190"/>
  <c r="CP190"/>
  <c r="CD190" s="1"/>
  <c r="CO190"/>
  <c r="CN190"/>
  <c r="CM190"/>
  <c r="CL190"/>
  <c r="CK190"/>
  <c r="CJ190"/>
  <c r="CI190"/>
  <c r="CH190"/>
  <c r="CG190"/>
  <c r="CF190"/>
  <c r="CC190"/>
  <c r="CB190"/>
  <c r="CA190"/>
  <c r="BZ190"/>
  <c r="BY190"/>
  <c r="BX190"/>
  <c r="BW190"/>
  <c r="BV190"/>
  <c r="BU190"/>
  <c r="BT190"/>
  <c r="BS190"/>
  <c r="BP190"/>
  <c r="BD190" s="1"/>
  <c r="BO190"/>
  <c r="BN190"/>
  <c r="BM190"/>
  <c r="BL190"/>
  <c r="BK190"/>
  <c r="BJ190"/>
  <c r="BI190"/>
  <c r="BH190"/>
  <c r="BG190"/>
  <c r="BF190"/>
  <c r="BC190"/>
  <c r="BB190"/>
  <c r="BA190"/>
  <c r="AZ190"/>
  <c r="AY190"/>
  <c r="AX190"/>
  <c r="AW190"/>
  <c r="AV190"/>
  <c r="AU190"/>
  <c r="AT190"/>
  <c r="AS190"/>
  <c r="AP190"/>
  <c r="AD190" s="1"/>
  <c r="AO190"/>
  <c r="AN190"/>
  <c r="AM190"/>
  <c r="AL190"/>
  <c r="AK190"/>
  <c r="AJ190"/>
  <c r="AI190"/>
  <c r="AH190"/>
  <c r="AG190"/>
  <c r="AF190"/>
  <c r="AC190"/>
  <c r="AB190"/>
  <c r="DC189"/>
  <c r="CQ189" s="1"/>
  <c r="DB189"/>
  <c r="DA189"/>
  <c r="CZ189"/>
  <c r="CY189"/>
  <c r="CX189"/>
  <c r="CW189"/>
  <c r="CV189"/>
  <c r="CU189"/>
  <c r="CT189"/>
  <c r="CS189"/>
  <c r="CP189"/>
  <c r="CD189" s="1"/>
  <c r="CO189"/>
  <c r="CN189"/>
  <c r="CM189"/>
  <c r="CL189"/>
  <c r="CK189"/>
  <c r="CJ189"/>
  <c r="CI189"/>
  <c r="CH189"/>
  <c r="CG189"/>
  <c r="CF189"/>
  <c r="CC189"/>
  <c r="BQ189" s="1"/>
  <c r="CB189"/>
  <c r="CA189"/>
  <c r="BZ189"/>
  <c r="BY189"/>
  <c r="BX189"/>
  <c r="BW189"/>
  <c r="BV189"/>
  <c r="BU189"/>
  <c r="BT189"/>
  <c r="BS189"/>
  <c r="BP189"/>
  <c r="BD189" s="1"/>
  <c r="BO189"/>
  <c r="BN189"/>
  <c r="BM189"/>
  <c r="BL189"/>
  <c r="BK189"/>
  <c r="BJ189"/>
  <c r="BI189"/>
  <c r="BH189"/>
  <c r="BG189"/>
  <c r="BF189"/>
  <c r="BC189"/>
  <c r="BB189"/>
  <c r="BA189"/>
  <c r="AZ189"/>
  <c r="AY189"/>
  <c r="AX189"/>
  <c r="AW189"/>
  <c r="AV189"/>
  <c r="AU189"/>
  <c r="AT189"/>
  <c r="AS189"/>
  <c r="AP189"/>
  <c r="AD189" s="1"/>
  <c r="AO189"/>
  <c r="AN189"/>
  <c r="AM189"/>
  <c r="AL189"/>
  <c r="AK189"/>
  <c r="AJ189"/>
  <c r="AI189"/>
  <c r="AH189"/>
  <c r="AG189"/>
  <c r="AF189"/>
  <c r="AC189"/>
  <c r="AB189"/>
  <c r="DC188"/>
  <c r="CQ188" s="1"/>
  <c r="DB188"/>
  <c r="DA188"/>
  <c r="CZ188"/>
  <c r="CY188"/>
  <c r="CX188"/>
  <c r="CW188"/>
  <c r="CV188"/>
  <c r="CU188"/>
  <c r="CT188"/>
  <c r="CS188"/>
  <c r="CP188"/>
  <c r="CD188" s="1"/>
  <c r="CO188"/>
  <c r="CN188"/>
  <c r="CM188"/>
  <c r="CL188"/>
  <c r="CK188"/>
  <c r="CJ188"/>
  <c r="CI188"/>
  <c r="CH188"/>
  <c r="CG188"/>
  <c r="CF188"/>
  <c r="CC188"/>
  <c r="CB188"/>
  <c r="CA188"/>
  <c r="BZ188"/>
  <c r="BY188"/>
  <c r="BX188"/>
  <c r="BW188"/>
  <c r="BV188"/>
  <c r="BU188"/>
  <c r="BT188"/>
  <c r="BS188"/>
  <c r="BP188"/>
  <c r="BD188" s="1"/>
  <c r="BO188"/>
  <c r="BN188"/>
  <c r="BM188"/>
  <c r="BL188"/>
  <c r="BK188"/>
  <c r="BJ188"/>
  <c r="BI188"/>
  <c r="BH188"/>
  <c r="BG188"/>
  <c r="BF188"/>
  <c r="BC188"/>
  <c r="BB188"/>
  <c r="BA188"/>
  <c r="AZ188"/>
  <c r="AY188"/>
  <c r="AX188"/>
  <c r="AW188"/>
  <c r="AV188"/>
  <c r="AU188"/>
  <c r="AT188"/>
  <c r="AS188"/>
  <c r="AP188"/>
  <c r="AD188" s="1"/>
  <c r="AO188"/>
  <c r="AN188"/>
  <c r="AM188"/>
  <c r="AL188"/>
  <c r="AK188"/>
  <c r="AJ188"/>
  <c r="AI188"/>
  <c r="AH188"/>
  <c r="AG188"/>
  <c r="AF188"/>
  <c r="AC188"/>
  <c r="AB188"/>
  <c r="DC187"/>
  <c r="CQ187" s="1"/>
  <c r="DB187"/>
  <c r="DA187"/>
  <c r="CZ187"/>
  <c r="CY187"/>
  <c r="CX187"/>
  <c r="CW187"/>
  <c r="CV187"/>
  <c r="CU187"/>
  <c r="CT187"/>
  <c r="CS187"/>
  <c r="CP187"/>
  <c r="CD187" s="1"/>
  <c r="CO187"/>
  <c r="CN187"/>
  <c r="CM187"/>
  <c r="CL187"/>
  <c r="CK187"/>
  <c r="CJ187"/>
  <c r="CI187"/>
  <c r="CH187"/>
  <c r="CG187"/>
  <c r="CF187"/>
  <c r="CC187"/>
  <c r="CB187"/>
  <c r="CA187"/>
  <c r="BZ187"/>
  <c r="BY187"/>
  <c r="BX187"/>
  <c r="BW187"/>
  <c r="BV187"/>
  <c r="BU187"/>
  <c r="BT187"/>
  <c r="BS187"/>
  <c r="BP187"/>
  <c r="BD187" s="1"/>
  <c r="BO187"/>
  <c r="BN187"/>
  <c r="BM187"/>
  <c r="BL187"/>
  <c r="BK187"/>
  <c r="BJ187"/>
  <c r="BI187"/>
  <c r="BH187"/>
  <c r="BG187"/>
  <c r="BF187"/>
  <c r="BC187"/>
  <c r="BB187"/>
  <c r="BA187"/>
  <c r="AZ187"/>
  <c r="AY187"/>
  <c r="AX187"/>
  <c r="AW187"/>
  <c r="AV187"/>
  <c r="AU187"/>
  <c r="AT187"/>
  <c r="AS187"/>
  <c r="AP187"/>
  <c r="AD187" s="1"/>
  <c r="AO187"/>
  <c r="AN187"/>
  <c r="AM187"/>
  <c r="AL187"/>
  <c r="AK187"/>
  <c r="AJ187"/>
  <c r="AI187"/>
  <c r="AH187"/>
  <c r="AG187"/>
  <c r="AF187"/>
  <c r="AC187"/>
  <c r="AB187"/>
  <c r="DC186"/>
  <c r="CQ186" s="1"/>
  <c r="DB186"/>
  <c r="DA186"/>
  <c r="CZ186"/>
  <c r="CY186"/>
  <c r="CX186"/>
  <c r="CW186"/>
  <c r="CV186"/>
  <c r="CU186"/>
  <c r="CT186"/>
  <c r="CS186"/>
  <c r="CP186"/>
  <c r="CD186" s="1"/>
  <c r="CO186"/>
  <c r="CN186"/>
  <c r="CM186"/>
  <c r="CL186"/>
  <c r="CK186"/>
  <c r="CJ186"/>
  <c r="CI186"/>
  <c r="CH186"/>
  <c r="CG186"/>
  <c r="CF186"/>
  <c r="CC186"/>
  <c r="CB186"/>
  <c r="CA186"/>
  <c r="BZ186"/>
  <c r="BY186"/>
  <c r="BX186"/>
  <c r="BW186"/>
  <c r="BV186"/>
  <c r="BU186"/>
  <c r="BT186"/>
  <c r="BS186"/>
  <c r="BP186"/>
  <c r="BD186" s="1"/>
  <c r="BO186"/>
  <c r="BN186"/>
  <c r="BM186"/>
  <c r="BL186"/>
  <c r="BK186"/>
  <c r="BJ186"/>
  <c r="BI186"/>
  <c r="BH186"/>
  <c r="BG186"/>
  <c r="BF186"/>
  <c r="BC186"/>
  <c r="BB186"/>
  <c r="BA186"/>
  <c r="AZ186"/>
  <c r="AY186"/>
  <c r="AX186"/>
  <c r="AW186"/>
  <c r="AV186"/>
  <c r="AU186"/>
  <c r="AT186"/>
  <c r="AS186"/>
  <c r="AP186"/>
  <c r="AD186" s="1"/>
  <c r="AO186"/>
  <c r="AN186"/>
  <c r="AM186"/>
  <c r="AL186"/>
  <c r="AK186"/>
  <c r="AJ186"/>
  <c r="AI186"/>
  <c r="AH186"/>
  <c r="AG186"/>
  <c r="AF186"/>
  <c r="AC186"/>
  <c r="AB186"/>
  <c r="DC185"/>
  <c r="CQ185" s="1"/>
  <c r="DB185"/>
  <c r="DA185"/>
  <c r="CZ185"/>
  <c r="CY185"/>
  <c r="CX185"/>
  <c r="CW185"/>
  <c r="CV185"/>
  <c r="CU185"/>
  <c r="CT185"/>
  <c r="CS185"/>
  <c r="CP185"/>
  <c r="CD185" s="1"/>
  <c r="CO185"/>
  <c r="CN185"/>
  <c r="CM185"/>
  <c r="CL185"/>
  <c r="CK185"/>
  <c r="CJ185"/>
  <c r="CI185"/>
  <c r="CH185"/>
  <c r="CG185"/>
  <c r="CF185"/>
  <c r="CC185"/>
  <c r="CB185"/>
  <c r="CA185"/>
  <c r="BZ185"/>
  <c r="BY185"/>
  <c r="BX185"/>
  <c r="BW185"/>
  <c r="BV185"/>
  <c r="BU185"/>
  <c r="BT185"/>
  <c r="BS185"/>
  <c r="BP185"/>
  <c r="BD185" s="1"/>
  <c r="BO185"/>
  <c r="BN185"/>
  <c r="BM185"/>
  <c r="BL185"/>
  <c r="BK185"/>
  <c r="BJ185"/>
  <c r="BI185"/>
  <c r="BH185"/>
  <c r="BG185"/>
  <c r="BF185"/>
  <c r="BC185"/>
  <c r="BB185"/>
  <c r="BA185"/>
  <c r="AZ185"/>
  <c r="AY185"/>
  <c r="AX185"/>
  <c r="AW185"/>
  <c r="AV185"/>
  <c r="AU185"/>
  <c r="AT185"/>
  <c r="AS185"/>
  <c r="AP185"/>
  <c r="AD185" s="1"/>
  <c r="AO185"/>
  <c r="AN185"/>
  <c r="AM185"/>
  <c r="AL185"/>
  <c r="AK185"/>
  <c r="AJ185"/>
  <c r="AI185"/>
  <c r="AH185"/>
  <c r="AG185"/>
  <c r="AF185"/>
  <c r="AC185"/>
  <c r="AB185"/>
  <c r="DC184"/>
  <c r="CQ184" s="1"/>
  <c r="DB184"/>
  <c r="DA184"/>
  <c r="CZ184"/>
  <c r="CY184"/>
  <c r="CX184"/>
  <c r="CW184"/>
  <c r="CV184"/>
  <c r="CU184"/>
  <c r="CT184"/>
  <c r="CS184"/>
  <c r="CP184"/>
  <c r="CD184" s="1"/>
  <c r="CO184"/>
  <c r="CN184"/>
  <c r="CM184"/>
  <c r="CL184"/>
  <c r="CK184"/>
  <c r="CJ184"/>
  <c r="CI184"/>
  <c r="CH184"/>
  <c r="CG184"/>
  <c r="CF184"/>
  <c r="CC184"/>
  <c r="CB184"/>
  <c r="CA184"/>
  <c r="BZ184"/>
  <c r="BY184"/>
  <c r="BX184"/>
  <c r="BW184"/>
  <c r="BV184"/>
  <c r="BU184"/>
  <c r="BT184"/>
  <c r="BS184"/>
  <c r="BP184"/>
  <c r="BD184" s="1"/>
  <c r="BO184"/>
  <c r="BN184"/>
  <c r="BM184"/>
  <c r="BL184"/>
  <c r="BK184"/>
  <c r="BJ184"/>
  <c r="BI184"/>
  <c r="BH184"/>
  <c r="BG184"/>
  <c r="BF184"/>
  <c r="BC184"/>
  <c r="BB184"/>
  <c r="BA184"/>
  <c r="AZ184"/>
  <c r="AY184"/>
  <c r="AX184"/>
  <c r="AW184"/>
  <c r="AV184"/>
  <c r="AU184"/>
  <c r="AT184"/>
  <c r="AS184"/>
  <c r="AP184"/>
  <c r="AD184" s="1"/>
  <c r="AO184"/>
  <c r="AN184"/>
  <c r="AM184"/>
  <c r="AL184"/>
  <c r="AK184"/>
  <c r="AJ184"/>
  <c r="AI184"/>
  <c r="AH184"/>
  <c r="AG184"/>
  <c r="AF184"/>
  <c r="AC184"/>
  <c r="AB184"/>
  <c r="DC183"/>
  <c r="CQ183" s="1"/>
  <c r="DB183"/>
  <c r="DA183"/>
  <c r="CZ183"/>
  <c r="CY183"/>
  <c r="CX183"/>
  <c r="CW183"/>
  <c r="CV183"/>
  <c r="CU183"/>
  <c r="CT183"/>
  <c r="CS183"/>
  <c r="CP183"/>
  <c r="CD183" s="1"/>
  <c r="CO183"/>
  <c r="CN183"/>
  <c r="CM183"/>
  <c r="CL183"/>
  <c r="CK183"/>
  <c r="CJ183"/>
  <c r="CI183"/>
  <c r="CH183"/>
  <c r="CG183"/>
  <c r="CF183"/>
  <c r="CC183"/>
  <c r="CB183"/>
  <c r="CA183"/>
  <c r="BZ183"/>
  <c r="BY183"/>
  <c r="BX183"/>
  <c r="BW183"/>
  <c r="BV183"/>
  <c r="BU183"/>
  <c r="BT183"/>
  <c r="BS183"/>
  <c r="BP183"/>
  <c r="BD183" s="1"/>
  <c r="BO183"/>
  <c r="BN183"/>
  <c r="BM183"/>
  <c r="BL183"/>
  <c r="BK183"/>
  <c r="BJ183"/>
  <c r="BI183"/>
  <c r="BH183"/>
  <c r="BG183"/>
  <c r="BF183"/>
  <c r="BC183"/>
  <c r="BB183"/>
  <c r="BA183"/>
  <c r="AZ183"/>
  <c r="AY183"/>
  <c r="AX183"/>
  <c r="AW183"/>
  <c r="AV183"/>
  <c r="AU183"/>
  <c r="AT183"/>
  <c r="AS183"/>
  <c r="AP183"/>
  <c r="AD183" s="1"/>
  <c r="AO183"/>
  <c r="AN183"/>
  <c r="AM183"/>
  <c r="AL183"/>
  <c r="AK183"/>
  <c r="AJ183"/>
  <c r="AI183"/>
  <c r="AH183"/>
  <c r="AG183"/>
  <c r="AF183"/>
  <c r="AC183"/>
  <c r="AB183"/>
  <c r="DC182"/>
  <c r="CQ182" s="1"/>
  <c r="DB182"/>
  <c r="DA182"/>
  <c r="CZ182"/>
  <c r="CY182"/>
  <c r="CX182"/>
  <c r="CW182"/>
  <c r="CV182"/>
  <c r="CU182"/>
  <c r="CT182"/>
  <c r="CS182"/>
  <c r="CP182"/>
  <c r="CD182" s="1"/>
  <c r="CO182"/>
  <c r="CN182"/>
  <c r="CM182"/>
  <c r="CL182"/>
  <c r="CK182"/>
  <c r="CJ182"/>
  <c r="CI182"/>
  <c r="CH182"/>
  <c r="CG182"/>
  <c r="CF182"/>
  <c r="CC182"/>
  <c r="CB182"/>
  <c r="CA182"/>
  <c r="BZ182"/>
  <c r="BY182"/>
  <c r="BX182"/>
  <c r="BW182"/>
  <c r="BV182"/>
  <c r="BU182"/>
  <c r="BT182"/>
  <c r="BS182"/>
  <c r="BP182"/>
  <c r="BD182" s="1"/>
  <c r="BO182"/>
  <c r="BN182"/>
  <c r="BM182"/>
  <c r="BL182"/>
  <c r="BK182"/>
  <c r="BJ182"/>
  <c r="BI182"/>
  <c r="BH182"/>
  <c r="BG182"/>
  <c r="BF182"/>
  <c r="BC182"/>
  <c r="BB182"/>
  <c r="BA182"/>
  <c r="AZ182"/>
  <c r="AY182"/>
  <c r="AX182"/>
  <c r="AW182"/>
  <c r="AV182"/>
  <c r="AU182"/>
  <c r="AT182"/>
  <c r="AS182"/>
  <c r="AP182"/>
  <c r="AD182" s="1"/>
  <c r="AO182"/>
  <c r="AN182"/>
  <c r="AM182"/>
  <c r="AL182"/>
  <c r="AK182"/>
  <c r="AJ182"/>
  <c r="AI182"/>
  <c r="AH182"/>
  <c r="AG182"/>
  <c r="AF182"/>
  <c r="AC182"/>
  <c r="AB182"/>
  <c r="DC181"/>
  <c r="CQ181" s="1"/>
  <c r="DB181"/>
  <c r="DA181"/>
  <c r="CZ181"/>
  <c r="CY181"/>
  <c r="CX181"/>
  <c r="CW181"/>
  <c r="CV181"/>
  <c r="CU181"/>
  <c r="CT181"/>
  <c r="CS181"/>
  <c r="CP181"/>
  <c r="CD181" s="1"/>
  <c r="CO181"/>
  <c r="CN181"/>
  <c r="CM181"/>
  <c r="CL181"/>
  <c r="CK181"/>
  <c r="CJ181"/>
  <c r="CI181"/>
  <c r="CH181"/>
  <c r="CG181"/>
  <c r="CF181"/>
  <c r="CC181"/>
  <c r="CB181"/>
  <c r="CA181"/>
  <c r="BZ181"/>
  <c r="BY181"/>
  <c r="BX181"/>
  <c r="BW181"/>
  <c r="BV181"/>
  <c r="BU181"/>
  <c r="BT181"/>
  <c r="BS181"/>
  <c r="BP181"/>
  <c r="BD181" s="1"/>
  <c r="BO181"/>
  <c r="BN181"/>
  <c r="BM181"/>
  <c r="BL181"/>
  <c r="BK181"/>
  <c r="BJ181"/>
  <c r="BI181"/>
  <c r="BH181"/>
  <c r="BG181"/>
  <c r="BF181"/>
  <c r="BC181"/>
  <c r="BB181"/>
  <c r="BA181"/>
  <c r="AZ181"/>
  <c r="AY181"/>
  <c r="AX181"/>
  <c r="AW181"/>
  <c r="AV181"/>
  <c r="AU181"/>
  <c r="AT181"/>
  <c r="AS181"/>
  <c r="AP181"/>
  <c r="AD181" s="1"/>
  <c r="AO181"/>
  <c r="AN181"/>
  <c r="AM181"/>
  <c r="AL181"/>
  <c r="AK181"/>
  <c r="AJ181"/>
  <c r="AI181"/>
  <c r="AH181"/>
  <c r="AG181"/>
  <c r="AF181"/>
  <c r="AC181"/>
  <c r="AB181"/>
  <c r="DC180"/>
  <c r="CQ180" s="1"/>
  <c r="DB180"/>
  <c r="DA180"/>
  <c r="CZ180"/>
  <c r="CY180"/>
  <c r="CX180"/>
  <c r="CW180"/>
  <c r="CV180"/>
  <c r="CU180"/>
  <c r="CT180"/>
  <c r="CS180"/>
  <c r="CP180"/>
  <c r="CD180" s="1"/>
  <c r="CO180"/>
  <c r="CN180"/>
  <c r="CM180"/>
  <c r="CL180"/>
  <c r="CK180"/>
  <c r="CJ180"/>
  <c r="CI180"/>
  <c r="CH180"/>
  <c r="CG180"/>
  <c r="CF180"/>
  <c r="CC180"/>
  <c r="CB180"/>
  <c r="CA180"/>
  <c r="BZ180"/>
  <c r="BY180"/>
  <c r="BX180"/>
  <c r="BW180"/>
  <c r="BV180"/>
  <c r="BU180"/>
  <c r="BT180"/>
  <c r="BS180"/>
  <c r="BP180"/>
  <c r="BD180" s="1"/>
  <c r="BO180"/>
  <c r="BN180"/>
  <c r="BM180"/>
  <c r="BL180"/>
  <c r="BK180"/>
  <c r="BJ180"/>
  <c r="BI180"/>
  <c r="BH180"/>
  <c r="BG180"/>
  <c r="BF180"/>
  <c r="BC180"/>
  <c r="BB180"/>
  <c r="BA180"/>
  <c r="AZ180"/>
  <c r="AY180"/>
  <c r="AX180"/>
  <c r="AW180"/>
  <c r="AV180"/>
  <c r="AU180"/>
  <c r="AT180"/>
  <c r="AS180"/>
  <c r="AP180"/>
  <c r="AD180" s="1"/>
  <c r="AO180"/>
  <c r="AN180"/>
  <c r="AM180"/>
  <c r="AL180"/>
  <c r="AK180"/>
  <c r="AJ180"/>
  <c r="AI180"/>
  <c r="AH180"/>
  <c r="AG180"/>
  <c r="AF180"/>
  <c r="AC180"/>
  <c r="AB180"/>
  <c r="DC179"/>
  <c r="CQ179" s="1"/>
  <c r="DB179"/>
  <c r="DA179"/>
  <c r="CZ179"/>
  <c r="CY179"/>
  <c r="CX179"/>
  <c r="CW179"/>
  <c r="CV179"/>
  <c r="CU179"/>
  <c r="CT179"/>
  <c r="CS179"/>
  <c r="CP179"/>
  <c r="CD179" s="1"/>
  <c r="CO179"/>
  <c r="CN179"/>
  <c r="CM179"/>
  <c r="CL179"/>
  <c r="CK179"/>
  <c r="CJ179"/>
  <c r="CI179"/>
  <c r="CH179"/>
  <c r="CG179"/>
  <c r="CF179"/>
  <c r="CC179"/>
  <c r="CB179"/>
  <c r="CA179"/>
  <c r="BZ179"/>
  <c r="BY179"/>
  <c r="BX179"/>
  <c r="BW179"/>
  <c r="BV179"/>
  <c r="BU179"/>
  <c r="BT179"/>
  <c r="BS179"/>
  <c r="BP179"/>
  <c r="BD179" s="1"/>
  <c r="BO179"/>
  <c r="BN179"/>
  <c r="BM179"/>
  <c r="BL179"/>
  <c r="BK179"/>
  <c r="BJ179"/>
  <c r="BI179"/>
  <c r="BH179"/>
  <c r="BG179"/>
  <c r="BF179"/>
  <c r="BC179"/>
  <c r="BB179"/>
  <c r="BA179"/>
  <c r="AZ179"/>
  <c r="AY179"/>
  <c r="AX179"/>
  <c r="AW179"/>
  <c r="AV179"/>
  <c r="AU179"/>
  <c r="AT179"/>
  <c r="AS179"/>
  <c r="AP179"/>
  <c r="AD179" s="1"/>
  <c r="AO179"/>
  <c r="AN179"/>
  <c r="AM179"/>
  <c r="AL179"/>
  <c r="AK179"/>
  <c r="AJ179"/>
  <c r="AI179"/>
  <c r="AH179"/>
  <c r="AG179"/>
  <c r="AF179"/>
  <c r="AC179"/>
  <c r="AB179"/>
  <c r="F83" i="38"/>
  <c r="F84"/>
  <c r="F85"/>
  <c r="F86"/>
  <c r="F87"/>
  <c r="F88"/>
  <c r="F89"/>
  <c r="F90"/>
  <c r="F91"/>
  <c r="F92"/>
  <c r="F93"/>
  <c r="F94"/>
  <c r="F95"/>
  <c r="F96"/>
  <c r="F97"/>
  <c r="F98"/>
  <c r="F99"/>
  <c r="F100"/>
  <c r="F101"/>
  <c r="F102"/>
  <c r="F103"/>
  <c r="F104"/>
  <c r="F105"/>
  <c r="F106"/>
  <c r="F107"/>
  <c r="F108"/>
  <c r="F109"/>
  <c r="H109" s="1"/>
  <c r="F82"/>
  <c r="H82" s="1"/>
  <c r="I82" s="1"/>
  <c r="K81"/>
  <c r="L81" s="1"/>
  <c r="M81" s="1"/>
  <c r="K80"/>
  <c r="L80" s="1"/>
  <c r="M80" s="1"/>
  <c r="K79"/>
  <c r="L79" s="1"/>
  <c r="M79" s="1"/>
  <c r="K78"/>
  <c r="L78" s="1"/>
  <c r="M78" s="1"/>
  <c r="K77"/>
  <c r="L77" s="1"/>
  <c r="M77" s="1"/>
  <c r="K76"/>
  <c r="L76" s="1"/>
  <c r="M76" s="1"/>
  <c r="K75"/>
  <c r="L75" s="1"/>
  <c r="M75" s="1"/>
  <c r="K74"/>
  <c r="L74" s="1"/>
  <c r="M74" s="1"/>
  <c r="K73"/>
  <c r="L73" s="1"/>
  <c r="M73" s="1"/>
  <c r="K72"/>
  <c r="L72" s="1"/>
  <c r="M72" s="1"/>
  <c r="K71"/>
  <c r="L71" s="1"/>
  <c r="M71" s="1"/>
  <c r="L70"/>
  <c r="M70" s="1"/>
  <c r="K70"/>
  <c r="K69"/>
  <c r="L69" s="1"/>
  <c r="M69" s="1"/>
  <c r="K68"/>
  <c r="L68" s="1"/>
  <c r="M68" s="1"/>
  <c r="K67"/>
  <c r="L67" s="1"/>
  <c r="M67" s="1"/>
  <c r="K66"/>
  <c r="L66" s="1"/>
  <c r="M66" s="1"/>
  <c r="K65"/>
  <c r="L65" s="1"/>
  <c r="M65" s="1"/>
  <c r="K64"/>
  <c r="L64" s="1"/>
  <c r="M64" s="1"/>
  <c r="K63"/>
  <c r="L63" s="1"/>
  <c r="M63" s="1"/>
  <c r="K62"/>
  <c r="L62" s="1"/>
  <c r="M62" s="1"/>
  <c r="K61"/>
  <c r="L61" s="1"/>
  <c r="M61" s="1"/>
  <c r="K60"/>
  <c r="L60" s="1"/>
  <c r="M60" s="1"/>
  <c r="K59"/>
  <c r="L59" s="1"/>
  <c r="M59" s="1"/>
  <c r="K58"/>
  <c r="L58" s="1"/>
  <c r="M58" s="1"/>
  <c r="K57"/>
  <c r="L57" s="1"/>
  <c r="M57" s="1"/>
  <c r="K56"/>
  <c r="L56" s="1"/>
  <c r="M56" s="1"/>
  <c r="K55"/>
  <c r="L55" s="1"/>
  <c r="M55" s="1"/>
  <c r="K54"/>
  <c r="L54" s="1"/>
  <c r="M54" s="1"/>
  <c r="K53"/>
  <c r="L53" s="1"/>
  <c r="M53" s="1"/>
  <c r="K52"/>
  <c r="L52" s="1"/>
  <c r="M52" s="1"/>
  <c r="K51"/>
  <c r="L51" s="1"/>
  <c r="M51" s="1"/>
  <c r="K50"/>
  <c r="L50" s="1"/>
  <c r="M50" s="1"/>
  <c r="K49"/>
  <c r="L49" s="1"/>
  <c r="M49" s="1"/>
  <c r="K48"/>
  <c r="L48" s="1"/>
  <c r="M48" s="1"/>
  <c r="K47"/>
  <c r="L47" s="1"/>
  <c r="M47" s="1"/>
  <c r="K46"/>
  <c r="L46" s="1"/>
  <c r="M46" s="1"/>
  <c r="K45"/>
  <c r="L45" s="1"/>
  <c r="M45" s="1"/>
  <c r="K44"/>
  <c r="L44" s="1"/>
  <c r="M44" s="1"/>
  <c r="K43"/>
  <c r="L43" s="1"/>
  <c r="M43" s="1"/>
  <c r="K42"/>
  <c r="L42" s="1"/>
  <c r="M42" s="1"/>
  <c r="K41"/>
  <c r="L41" s="1"/>
  <c r="M41" s="1"/>
  <c r="K40"/>
  <c r="L40" s="1"/>
  <c r="M40" s="1"/>
  <c r="L39"/>
  <c r="M39" s="1"/>
  <c r="K39"/>
  <c r="K38"/>
  <c r="L38" s="1"/>
  <c r="M38" s="1"/>
  <c r="K37"/>
  <c r="L37" s="1"/>
  <c r="M37" s="1"/>
  <c r="K36"/>
  <c r="L36" s="1"/>
  <c r="M36" s="1"/>
  <c r="K35"/>
  <c r="L35" s="1"/>
  <c r="M35" s="1"/>
  <c r="K34"/>
  <c r="L34" s="1"/>
  <c r="M34" s="1"/>
  <c r="K33"/>
  <c r="L33" s="1"/>
  <c r="M33" s="1"/>
  <c r="K32"/>
  <c r="L32" s="1"/>
  <c r="M32" s="1"/>
  <c r="K31"/>
  <c r="L31" s="1"/>
  <c r="M31" s="1"/>
  <c r="K30"/>
  <c r="L30" s="1"/>
  <c r="M30" s="1"/>
  <c r="K29"/>
  <c r="L29" s="1"/>
  <c r="M29" s="1"/>
  <c r="K28"/>
  <c r="L28" s="1"/>
  <c r="M28" s="1"/>
  <c r="K27"/>
  <c r="L27" s="1"/>
  <c r="M27" s="1"/>
  <c r="K26"/>
  <c r="L26" s="1"/>
  <c r="M26" s="1"/>
  <c r="K25"/>
  <c r="L25" s="1"/>
  <c r="M25" s="1"/>
  <c r="K24"/>
  <c r="L24" s="1"/>
  <c r="M24" s="1"/>
  <c r="K23"/>
  <c r="L23" s="1"/>
  <c r="M23" s="1"/>
  <c r="K22"/>
  <c r="L22" s="1"/>
  <c r="M22" s="1"/>
  <c r="K21"/>
  <c r="L21" s="1"/>
  <c r="M21" s="1"/>
  <c r="K20"/>
  <c r="L20" s="1"/>
  <c r="M20" s="1"/>
  <c r="K19"/>
  <c r="L19" s="1"/>
  <c r="M19" s="1"/>
  <c r="K18"/>
  <c r="L18" s="1"/>
  <c r="M18" s="1"/>
  <c r="K17"/>
  <c r="L17" s="1"/>
  <c r="M17" s="1"/>
  <c r="L16"/>
  <c r="M16" s="1"/>
  <c r="K16"/>
  <c r="K15"/>
  <c r="L15" s="1"/>
  <c r="M15" s="1"/>
  <c r="K14"/>
  <c r="L14" s="1"/>
  <c r="M14" s="1"/>
  <c r="K13"/>
  <c r="L13" s="1"/>
  <c r="M13" s="1"/>
  <c r="K12"/>
  <c r="L12" s="1"/>
  <c r="M12" s="1"/>
  <c r="K11"/>
  <c r="L11" s="1"/>
  <c r="M11" s="1"/>
  <c r="K10"/>
  <c r="L10" s="1"/>
  <c r="M10" s="1"/>
  <c r="K9"/>
  <c r="L9" s="1"/>
  <c r="M9" s="1"/>
  <c r="H83"/>
  <c r="I83" s="1"/>
  <c r="H84"/>
  <c r="I84" s="1"/>
  <c r="H85"/>
  <c r="I85" s="1"/>
  <c r="H86"/>
  <c r="I86" s="1"/>
  <c r="H87"/>
  <c r="I87" s="1"/>
  <c r="H88"/>
  <c r="I88" s="1"/>
  <c r="H89"/>
  <c r="I89" s="1"/>
  <c r="H90"/>
  <c r="I90" s="1"/>
  <c r="H91"/>
  <c r="I91" s="1"/>
  <c r="H92"/>
  <c r="I92" s="1"/>
  <c r="H93"/>
  <c r="I93" s="1"/>
  <c r="H94"/>
  <c r="I94" s="1"/>
  <c r="H95"/>
  <c r="I95" s="1"/>
  <c r="H96"/>
  <c r="I96" s="1"/>
  <c r="H97"/>
  <c r="I97" s="1"/>
  <c r="H98"/>
  <c r="I98" s="1"/>
  <c r="H99"/>
  <c r="I99" s="1"/>
  <c r="H100"/>
  <c r="I100" s="1"/>
  <c r="H101"/>
  <c r="I101" s="1"/>
  <c r="H102"/>
  <c r="I102" s="1"/>
  <c r="H103"/>
  <c r="I103" s="1"/>
  <c r="H104"/>
  <c r="I104" s="1"/>
  <c r="H105"/>
  <c r="I105" s="1"/>
  <c r="H106"/>
  <c r="I106" s="1"/>
  <c r="H107"/>
  <c r="I107" s="1"/>
  <c r="H108"/>
  <c r="I108" s="1"/>
  <c r="G10"/>
  <c r="H10" s="1"/>
  <c r="I10" s="1"/>
  <c r="N10" s="1"/>
  <c r="G11"/>
  <c r="H11" s="1"/>
  <c r="I11" s="1"/>
  <c r="N11" s="1"/>
  <c r="G12"/>
  <c r="H12" s="1"/>
  <c r="I12" s="1"/>
  <c r="N12" s="1"/>
  <c r="G13"/>
  <c r="H13" s="1"/>
  <c r="I13" s="1"/>
  <c r="G14"/>
  <c r="H14" s="1"/>
  <c r="I14" s="1"/>
  <c r="N14" s="1"/>
  <c r="G15"/>
  <c r="H15" s="1"/>
  <c r="I15" s="1"/>
  <c r="N15" s="1"/>
  <c r="G16"/>
  <c r="H16" s="1"/>
  <c r="I16" s="1"/>
  <c r="G17"/>
  <c r="H17" s="1"/>
  <c r="I17" s="1"/>
  <c r="N17" s="1"/>
  <c r="G18"/>
  <c r="H18" s="1"/>
  <c r="I18" s="1"/>
  <c r="N18" s="1"/>
  <c r="G19"/>
  <c r="H19" s="1"/>
  <c r="I19" s="1"/>
  <c r="N19" s="1"/>
  <c r="G20"/>
  <c r="H20" s="1"/>
  <c r="I20" s="1"/>
  <c r="G21"/>
  <c r="H21" s="1"/>
  <c r="I21" s="1"/>
  <c r="N21" s="1"/>
  <c r="G22"/>
  <c r="H22" s="1"/>
  <c r="I22" s="1"/>
  <c r="N22" s="1"/>
  <c r="G23"/>
  <c r="H23" s="1"/>
  <c r="I23" s="1"/>
  <c r="N23" s="1"/>
  <c r="G24"/>
  <c r="H24" s="1"/>
  <c r="I24" s="1"/>
  <c r="G25"/>
  <c r="H25" s="1"/>
  <c r="I25" s="1"/>
  <c r="N25" s="1"/>
  <c r="G26"/>
  <c r="H26" s="1"/>
  <c r="I26" s="1"/>
  <c r="N26" s="1"/>
  <c r="G27"/>
  <c r="H27" s="1"/>
  <c r="I27" s="1"/>
  <c r="N27" s="1"/>
  <c r="G28"/>
  <c r="H28" s="1"/>
  <c r="I28" s="1"/>
  <c r="G29"/>
  <c r="H29" s="1"/>
  <c r="I29" s="1"/>
  <c r="N29" s="1"/>
  <c r="G30"/>
  <c r="H30" s="1"/>
  <c r="I30" s="1"/>
  <c r="N30" s="1"/>
  <c r="G31"/>
  <c r="H31" s="1"/>
  <c r="I31" s="1"/>
  <c r="N31" s="1"/>
  <c r="G32"/>
  <c r="H32" s="1"/>
  <c r="I32" s="1"/>
  <c r="G33"/>
  <c r="H33" s="1"/>
  <c r="I33" s="1"/>
  <c r="N33" s="1"/>
  <c r="G34"/>
  <c r="H34" s="1"/>
  <c r="I34" s="1"/>
  <c r="N34" s="1"/>
  <c r="G35"/>
  <c r="H35" s="1"/>
  <c r="I35" s="1"/>
  <c r="N35" s="1"/>
  <c r="G36"/>
  <c r="H36" s="1"/>
  <c r="I36" s="1"/>
  <c r="G37"/>
  <c r="H37" s="1"/>
  <c r="I37" s="1"/>
  <c r="N37" s="1"/>
  <c r="G38"/>
  <c r="H38" s="1"/>
  <c r="I38" s="1"/>
  <c r="N38" s="1"/>
  <c r="G39"/>
  <c r="H39" s="1"/>
  <c r="I39" s="1"/>
  <c r="N39" s="1"/>
  <c r="G40"/>
  <c r="H40" s="1"/>
  <c r="I40" s="1"/>
  <c r="G41"/>
  <c r="H41" s="1"/>
  <c r="I41" s="1"/>
  <c r="N41" s="1"/>
  <c r="G42"/>
  <c r="H42" s="1"/>
  <c r="I42" s="1"/>
  <c r="N42" s="1"/>
  <c r="G43"/>
  <c r="H43" s="1"/>
  <c r="I43" s="1"/>
  <c r="N43" s="1"/>
  <c r="G44"/>
  <c r="H44" s="1"/>
  <c r="I44" s="1"/>
  <c r="G45"/>
  <c r="H45" s="1"/>
  <c r="I45" s="1"/>
  <c r="N45" s="1"/>
  <c r="G46"/>
  <c r="H46" s="1"/>
  <c r="I46" s="1"/>
  <c r="N46" s="1"/>
  <c r="G47"/>
  <c r="H47" s="1"/>
  <c r="I47" s="1"/>
  <c r="N47" s="1"/>
  <c r="G48"/>
  <c r="H48" s="1"/>
  <c r="I48" s="1"/>
  <c r="N48" s="1"/>
  <c r="G49"/>
  <c r="H49" s="1"/>
  <c r="I49" s="1"/>
  <c r="N49" s="1"/>
  <c r="G50"/>
  <c r="H50" s="1"/>
  <c r="I50" s="1"/>
  <c r="N50" s="1"/>
  <c r="G51"/>
  <c r="H51" s="1"/>
  <c r="I51" s="1"/>
  <c r="N51" s="1"/>
  <c r="G52"/>
  <c r="H52" s="1"/>
  <c r="I52" s="1"/>
  <c r="N52" s="1"/>
  <c r="G53"/>
  <c r="H53" s="1"/>
  <c r="I53" s="1"/>
  <c r="N53" s="1"/>
  <c r="G54"/>
  <c r="H54" s="1"/>
  <c r="I54" s="1"/>
  <c r="N54" s="1"/>
  <c r="G55"/>
  <c r="H55" s="1"/>
  <c r="I55" s="1"/>
  <c r="N55" s="1"/>
  <c r="G56"/>
  <c r="H56" s="1"/>
  <c r="I56" s="1"/>
  <c r="G57"/>
  <c r="H57" s="1"/>
  <c r="I57" s="1"/>
  <c r="N57" s="1"/>
  <c r="G58"/>
  <c r="H58" s="1"/>
  <c r="I58" s="1"/>
  <c r="N58" s="1"/>
  <c r="G59"/>
  <c r="H59" s="1"/>
  <c r="I59" s="1"/>
  <c r="N59" s="1"/>
  <c r="G60"/>
  <c r="H60" s="1"/>
  <c r="I60" s="1"/>
  <c r="N60" s="1"/>
  <c r="G61"/>
  <c r="H61" s="1"/>
  <c r="I61" s="1"/>
  <c r="N61" s="1"/>
  <c r="G62"/>
  <c r="H62" s="1"/>
  <c r="I62" s="1"/>
  <c r="N62" s="1"/>
  <c r="G63"/>
  <c r="H63" s="1"/>
  <c r="I63" s="1"/>
  <c r="N63" s="1"/>
  <c r="G64"/>
  <c r="H64" s="1"/>
  <c r="I64" s="1"/>
  <c r="N64" s="1"/>
  <c r="G65"/>
  <c r="H65" s="1"/>
  <c r="I65" s="1"/>
  <c r="N65" s="1"/>
  <c r="G66"/>
  <c r="H66" s="1"/>
  <c r="I66" s="1"/>
  <c r="N66" s="1"/>
  <c r="G67"/>
  <c r="H67" s="1"/>
  <c r="I67" s="1"/>
  <c r="N67" s="1"/>
  <c r="G68"/>
  <c r="H68" s="1"/>
  <c r="I68" s="1"/>
  <c r="N68" s="1"/>
  <c r="G69"/>
  <c r="H69" s="1"/>
  <c r="I69" s="1"/>
  <c r="N69" s="1"/>
  <c r="G70"/>
  <c r="H70" s="1"/>
  <c r="I70" s="1"/>
  <c r="G71"/>
  <c r="H71" s="1"/>
  <c r="I71" s="1"/>
  <c r="N71" s="1"/>
  <c r="G72"/>
  <c r="H72" s="1"/>
  <c r="I72" s="1"/>
  <c r="N72" s="1"/>
  <c r="G73"/>
  <c r="H73" s="1"/>
  <c r="I73" s="1"/>
  <c r="N73" s="1"/>
  <c r="G74"/>
  <c r="H74" s="1"/>
  <c r="I74" s="1"/>
  <c r="G75"/>
  <c r="H75" s="1"/>
  <c r="I75" s="1"/>
  <c r="N75" s="1"/>
  <c r="G76"/>
  <c r="H76" s="1"/>
  <c r="I76" s="1"/>
  <c r="N76" s="1"/>
  <c r="G77"/>
  <c r="H77" s="1"/>
  <c r="I77" s="1"/>
  <c r="N77" s="1"/>
  <c r="G78"/>
  <c r="H78" s="1"/>
  <c r="I78" s="1"/>
  <c r="G79"/>
  <c r="H79" s="1"/>
  <c r="I79" s="1"/>
  <c r="N79" s="1"/>
  <c r="G80"/>
  <c r="H80" s="1"/>
  <c r="I80" s="1"/>
  <c r="N80" s="1"/>
  <c r="G81"/>
  <c r="H81" s="1"/>
  <c r="I81" s="1"/>
  <c r="N81" s="1"/>
  <c r="G9"/>
  <c r="H9" s="1"/>
  <c r="I9" s="1"/>
  <c r="A4" i="36"/>
  <c r="H9" i="35"/>
  <c r="H21" i="34"/>
  <c r="H23" s="1"/>
  <c r="G21"/>
  <c r="G23" s="1"/>
  <c r="F21"/>
  <c r="F23" s="1"/>
  <c r="E21"/>
  <c r="E23" s="1"/>
  <c r="D21"/>
  <c r="D23" s="1"/>
  <c r="C21"/>
  <c r="C23" s="1"/>
  <c r="F11"/>
  <c r="F13" s="1"/>
  <c r="F9" i="33" s="1"/>
  <c r="F11" s="1"/>
  <c r="F13" s="1"/>
  <c r="E11" i="34"/>
  <c r="E13" s="1"/>
  <c r="E9" i="33" s="1"/>
  <c r="E11" s="1"/>
  <c r="E13" s="1"/>
  <c r="D11" i="34"/>
  <c r="D13" s="1"/>
  <c r="D9" i="33" s="1"/>
  <c r="D11" s="1"/>
  <c r="D13" s="1"/>
  <c r="C11" i="34"/>
  <c r="C13" s="1"/>
  <c r="C9" i="33" s="1"/>
  <c r="G10" i="34"/>
  <c r="G9"/>
  <c r="H21" i="33"/>
  <c r="H23" s="1"/>
  <c r="G21"/>
  <c r="G23" s="1"/>
  <c r="F21"/>
  <c r="F23" s="1"/>
  <c r="E21"/>
  <c r="E23" s="1"/>
  <c r="D21"/>
  <c r="D23" s="1"/>
  <c r="C21"/>
  <c r="C23" s="1"/>
  <c r="G10"/>
  <c r="I1" i="35"/>
  <c r="G1" i="34"/>
  <c r="G1" i="33"/>
  <c r="I19" i="28" l="1"/>
  <c r="J19"/>
  <c r="N9" i="38"/>
  <c r="N78"/>
  <c r="N74"/>
  <c r="N70"/>
  <c r="N44"/>
  <c r="N40"/>
  <c r="N36"/>
  <c r="N32"/>
  <c r="N28"/>
  <c r="N24"/>
  <c r="N20"/>
  <c r="N16"/>
  <c r="N13"/>
  <c r="N56"/>
  <c r="G9" i="33"/>
  <c r="G11" s="1"/>
  <c r="G13" s="1"/>
  <c r="C11"/>
  <c r="C13" s="1"/>
  <c r="I109" i="38"/>
  <c r="J93"/>
  <c r="L93" s="1"/>
  <c r="M93" s="1"/>
  <c r="N93" s="1"/>
  <c r="J89"/>
  <c r="J105"/>
  <c r="J85"/>
  <c r="J101"/>
  <c r="L101" s="1"/>
  <c r="M101" s="1"/>
  <c r="N101" s="1"/>
  <c r="J97"/>
  <c r="J84"/>
  <c r="L84" s="1"/>
  <c r="M84" s="1"/>
  <c r="N84" s="1"/>
  <c r="J88"/>
  <c r="L88" s="1"/>
  <c r="M88" s="1"/>
  <c r="N88" s="1"/>
  <c r="J92"/>
  <c r="L92" s="1"/>
  <c r="M92" s="1"/>
  <c r="N92" s="1"/>
  <c r="J96"/>
  <c r="L96" s="1"/>
  <c r="M96" s="1"/>
  <c r="N96" s="1"/>
  <c r="J100"/>
  <c r="L100" s="1"/>
  <c r="M100" s="1"/>
  <c r="N100" s="1"/>
  <c r="J104"/>
  <c r="L104" s="1"/>
  <c r="M104" s="1"/>
  <c r="N104" s="1"/>
  <c r="J108"/>
  <c r="L108" s="1"/>
  <c r="M108" s="1"/>
  <c r="N108" s="1"/>
  <c r="L105"/>
  <c r="M105" s="1"/>
  <c r="N105" s="1"/>
  <c r="L97"/>
  <c r="M97" s="1"/>
  <c r="N97" s="1"/>
  <c r="L89"/>
  <c r="M89" s="1"/>
  <c r="N89" s="1"/>
  <c r="L85"/>
  <c r="M85" s="1"/>
  <c r="N85" s="1"/>
  <c r="J83"/>
  <c r="L83" s="1"/>
  <c r="M83" s="1"/>
  <c r="N83" s="1"/>
  <c r="J87"/>
  <c r="L87" s="1"/>
  <c r="M87" s="1"/>
  <c r="N87" s="1"/>
  <c r="J91"/>
  <c r="L91" s="1"/>
  <c r="M91" s="1"/>
  <c r="N91" s="1"/>
  <c r="J95"/>
  <c r="L95" s="1"/>
  <c r="M95" s="1"/>
  <c r="N95" s="1"/>
  <c r="J99"/>
  <c r="L99" s="1"/>
  <c r="M99" s="1"/>
  <c r="N99" s="1"/>
  <c r="J103"/>
  <c r="L103" s="1"/>
  <c r="M103" s="1"/>
  <c r="N103" s="1"/>
  <c r="J107"/>
  <c r="L107" s="1"/>
  <c r="M107" s="1"/>
  <c r="N107" s="1"/>
  <c r="J82"/>
  <c r="L82" s="1"/>
  <c r="M82" s="1"/>
  <c r="N82" s="1"/>
  <c r="J86"/>
  <c r="L86" s="1"/>
  <c r="M86" s="1"/>
  <c r="N86" s="1"/>
  <c r="J90"/>
  <c r="L90" s="1"/>
  <c r="M90" s="1"/>
  <c r="N90" s="1"/>
  <c r="J94"/>
  <c r="L94" s="1"/>
  <c r="M94" s="1"/>
  <c r="N94" s="1"/>
  <c r="J98"/>
  <c r="L98" s="1"/>
  <c r="M98" s="1"/>
  <c r="N98" s="1"/>
  <c r="J102"/>
  <c r="L102" s="1"/>
  <c r="M102" s="1"/>
  <c r="N102" s="1"/>
  <c r="J106"/>
  <c r="L106" s="1"/>
  <c r="M106" s="1"/>
  <c r="N106" s="1"/>
  <c r="G152"/>
  <c r="G11" i="34"/>
  <c r="G13" s="1"/>
  <c r="F9" i="35"/>
  <c r="I152" i="38" l="1"/>
  <c r="N109"/>
  <c r="J109"/>
  <c r="L109" s="1"/>
  <c r="M109" s="1"/>
  <c r="M152" s="1"/>
  <c r="F209" i="39"/>
  <c r="O3" i="9"/>
  <c r="O2"/>
  <c r="H3" i="16"/>
  <c r="H2"/>
  <c r="L330" i="1"/>
  <c r="G33" i="9"/>
  <c r="H33"/>
  <c r="A2" i="38"/>
  <c r="N152" l="1"/>
  <c r="F2" i="32"/>
  <c r="K30"/>
  <c r="J30"/>
  <c r="C28"/>
  <c r="J18"/>
  <c r="K18"/>
  <c r="L18" s="1"/>
  <c r="J22"/>
  <c r="K22"/>
  <c r="J25"/>
  <c r="K25"/>
  <c r="J27"/>
  <c r="K27"/>
  <c r="I9"/>
  <c r="F6"/>
  <c r="C2" s="1"/>
  <c r="M18" l="1"/>
  <c r="N18"/>
  <c r="B32" i="27"/>
  <c r="BW366" i="4" l="1"/>
  <c r="BW365"/>
  <c r="BW364"/>
  <c r="BW363"/>
  <c r="CS62" i="1"/>
  <c r="CS63"/>
  <c r="CS64"/>
  <c r="CS65"/>
  <c r="CS66"/>
  <c r="CS67"/>
  <c r="CS68"/>
  <c r="CS69"/>
  <c r="CS70"/>
  <c r="CS71"/>
  <c r="CS72"/>
  <c r="CS73"/>
  <c r="CS74"/>
  <c r="CS75"/>
  <c r="CS76"/>
  <c r="CS77"/>
  <c r="CS78"/>
  <c r="CS79"/>
  <c r="CS80"/>
  <c r="CS81"/>
  <c r="CS82"/>
  <c r="CS83"/>
  <c r="CS84"/>
  <c r="CS85"/>
  <c r="CS86"/>
  <c r="CS87"/>
  <c r="CS88"/>
  <c r="CS89"/>
  <c r="CS90"/>
  <c r="CS91"/>
  <c r="CS92"/>
  <c r="CS93"/>
  <c r="CS94"/>
  <c r="CS95"/>
  <c r="CS96"/>
  <c r="CS97"/>
  <c r="CS98"/>
  <c r="CS99"/>
  <c r="CS100"/>
  <c r="CS101"/>
  <c r="CS102"/>
  <c r="CS103"/>
  <c r="CS104"/>
  <c r="CS105"/>
  <c r="CS106"/>
  <c r="CS107"/>
  <c r="CS108"/>
  <c r="CS109"/>
  <c r="CS110"/>
  <c r="CS111"/>
  <c r="CS112"/>
  <c r="CS113"/>
  <c r="CS114"/>
  <c r="CS115"/>
  <c r="CS116"/>
  <c r="CS117"/>
  <c r="CS118"/>
  <c r="CS119"/>
  <c r="CS120"/>
  <c r="CS121"/>
  <c r="CS122"/>
  <c r="CS123"/>
  <c r="CS124"/>
  <c r="CS125"/>
  <c r="CS126"/>
  <c r="CS127"/>
  <c r="CS128"/>
  <c r="CS129"/>
  <c r="CS130"/>
  <c r="CS131"/>
  <c r="CS132"/>
  <c r="CS133"/>
  <c r="CS134"/>
  <c r="CS135"/>
  <c r="CS136"/>
  <c r="CS137"/>
  <c r="CS138"/>
  <c r="CS139"/>
  <c r="CS140"/>
  <c r="CS141"/>
  <c r="CS142"/>
  <c r="CS143"/>
  <c r="CS144"/>
  <c r="CS145"/>
  <c r="CS146"/>
  <c r="CS147"/>
  <c r="CS148"/>
  <c r="CS149"/>
  <c r="CS150"/>
  <c r="CS151"/>
  <c r="CS152"/>
  <c r="CS153"/>
  <c r="CS154"/>
  <c r="CS155"/>
  <c r="CS156"/>
  <c r="CS157"/>
  <c r="CS158"/>
  <c r="CS159"/>
  <c r="CS160"/>
  <c r="CS161"/>
  <c r="CS162"/>
  <c r="CS163"/>
  <c r="CS164"/>
  <c r="CS165"/>
  <c r="CS166"/>
  <c r="CS167"/>
  <c r="CS168"/>
  <c r="CS169"/>
  <c r="CS170"/>
  <c r="CS171"/>
  <c r="CS172"/>
  <c r="CS173"/>
  <c r="CS174"/>
  <c r="CS175"/>
  <c r="CS176"/>
  <c r="CS177"/>
  <c r="AC70"/>
  <c r="AC71"/>
  <c r="AC72"/>
  <c r="AC73"/>
  <c r="AC74"/>
  <c r="AC75"/>
  <c r="AC76"/>
  <c r="AC77"/>
  <c r="AC78"/>
  <c r="AC79"/>
  <c r="AC80"/>
  <c r="AC81"/>
  <c r="AC82"/>
  <c r="AC83"/>
  <c r="AC84"/>
  <c r="AC85"/>
  <c r="AC86"/>
  <c r="AC87"/>
  <c r="AC88"/>
  <c r="AC89"/>
  <c r="AC90"/>
  <c r="AC91"/>
  <c r="AC92"/>
  <c r="AC93"/>
  <c r="AC94"/>
  <c r="AC95"/>
  <c r="AC96"/>
  <c r="AC97"/>
  <c r="AC98"/>
  <c r="AC99"/>
  <c r="AC100"/>
  <c r="AC101"/>
  <c r="AC102"/>
  <c r="AC103"/>
  <c r="AC104"/>
  <c r="AC105"/>
  <c r="AC106"/>
  <c r="AC107"/>
  <c r="AC108"/>
  <c r="AC109"/>
  <c r="AC110"/>
  <c r="AC111"/>
  <c r="AC112"/>
  <c r="AC113"/>
  <c r="AC114"/>
  <c r="AC115"/>
  <c r="AC116"/>
  <c r="AC117"/>
  <c r="AC118"/>
  <c r="AC119"/>
  <c r="AC120"/>
  <c r="AC121"/>
  <c r="AC122"/>
  <c r="AC123"/>
  <c r="AC124"/>
  <c r="AC125"/>
  <c r="AC126"/>
  <c r="AC127"/>
  <c r="AC128"/>
  <c r="AC129"/>
  <c r="AC130"/>
  <c r="AC131"/>
  <c r="AC132"/>
  <c r="AC133"/>
  <c r="AC134"/>
  <c r="AC135"/>
  <c r="AC136"/>
  <c r="AC137"/>
  <c r="AC138"/>
  <c r="AC139"/>
  <c r="AC140"/>
  <c r="AC141"/>
  <c r="AC142"/>
  <c r="AC143"/>
  <c r="AC144"/>
  <c r="AC145"/>
  <c r="AC146"/>
  <c r="AC147"/>
  <c r="AC148"/>
  <c r="AC149"/>
  <c r="AC150"/>
  <c r="AC151"/>
  <c r="AC152"/>
  <c r="AC153"/>
  <c r="AC154"/>
  <c r="AC155"/>
  <c r="AC156"/>
  <c r="AC157"/>
  <c r="AC158"/>
  <c r="AC159"/>
  <c r="AC160"/>
  <c r="AC161"/>
  <c r="AC162"/>
  <c r="AC163"/>
  <c r="AC164"/>
  <c r="AC165"/>
  <c r="AC166"/>
  <c r="AC167"/>
  <c r="AC168"/>
  <c r="AC169"/>
  <c r="AC170"/>
  <c r="AC171"/>
  <c r="AC172"/>
  <c r="AC173"/>
  <c r="AC174"/>
  <c r="AC175"/>
  <c r="AC176"/>
  <c r="AC177"/>
  <c r="AC178"/>
  <c r="AC280"/>
  <c r="AC281"/>
  <c r="AC282"/>
  <c r="AC283"/>
  <c r="AC284"/>
  <c r="AC285"/>
  <c r="AC286"/>
  <c r="AC62"/>
  <c r="AC63"/>
  <c r="AC64"/>
  <c r="AC65"/>
  <c r="AC66"/>
  <c r="AC67"/>
  <c r="AC68"/>
  <c r="AC69"/>
  <c r="DC286"/>
  <c r="CQ286" s="1"/>
  <c r="DB286"/>
  <c r="DA286"/>
  <c r="CZ286"/>
  <c r="CY286"/>
  <c r="CX286"/>
  <c r="CW286"/>
  <c r="CV286"/>
  <c r="CU286"/>
  <c r="CT286"/>
  <c r="CS286"/>
  <c r="CP286"/>
  <c r="CD286" s="1"/>
  <c r="CO286"/>
  <c r="CN286"/>
  <c r="CM286"/>
  <c r="CL286"/>
  <c r="CK286"/>
  <c r="CJ286"/>
  <c r="CI286"/>
  <c r="CH286"/>
  <c r="CG286"/>
  <c r="CF286"/>
  <c r="CC286"/>
  <c r="BQ286" s="1"/>
  <c r="CB286"/>
  <c r="CA286"/>
  <c r="BZ286"/>
  <c r="BY286"/>
  <c r="BX286"/>
  <c r="BW286"/>
  <c r="BV286"/>
  <c r="BU286"/>
  <c r="BT286"/>
  <c r="BS286"/>
  <c r="BP286"/>
  <c r="BD286" s="1"/>
  <c r="BO286"/>
  <c r="BN286"/>
  <c r="BM286"/>
  <c r="BL286"/>
  <c r="BK286"/>
  <c r="BJ286"/>
  <c r="BI286"/>
  <c r="BH286"/>
  <c r="BG286"/>
  <c r="BF286"/>
  <c r="BC286"/>
  <c r="AQ286" s="1"/>
  <c r="BB286"/>
  <c r="BA286"/>
  <c r="AZ286"/>
  <c r="AY286"/>
  <c r="AX286"/>
  <c r="AW286"/>
  <c r="AV286"/>
  <c r="AU286"/>
  <c r="AT286"/>
  <c r="AS286"/>
  <c r="AP286"/>
  <c r="AD286" s="1"/>
  <c r="AO286"/>
  <c r="AN286"/>
  <c r="AM286"/>
  <c r="AL286"/>
  <c r="AK286"/>
  <c r="AJ286"/>
  <c r="AI286"/>
  <c r="AH286"/>
  <c r="AG286"/>
  <c r="AF286"/>
  <c r="AB286"/>
  <c r="DC285"/>
  <c r="CQ285" s="1"/>
  <c r="DB285"/>
  <c r="DA285"/>
  <c r="CZ285"/>
  <c r="CY285"/>
  <c r="CX285"/>
  <c r="CW285"/>
  <c r="CV285"/>
  <c r="CU285"/>
  <c r="CT285"/>
  <c r="CS285"/>
  <c r="CP285"/>
  <c r="CD285" s="1"/>
  <c r="CO285"/>
  <c r="CN285"/>
  <c r="CM285"/>
  <c r="CL285"/>
  <c r="CK285"/>
  <c r="CJ285"/>
  <c r="CI285"/>
  <c r="CH285"/>
  <c r="CG285"/>
  <c r="CF285"/>
  <c r="CC285"/>
  <c r="BQ285" s="1"/>
  <c r="CB285"/>
  <c r="CA285"/>
  <c r="BZ285"/>
  <c r="BY285"/>
  <c r="BX285"/>
  <c r="BW285"/>
  <c r="BV285"/>
  <c r="BU285"/>
  <c r="BT285"/>
  <c r="BS285"/>
  <c r="BP285"/>
  <c r="BD285" s="1"/>
  <c r="BO285"/>
  <c r="BN285"/>
  <c r="BM285"/>
  <c r="BL285"/>
  <c r="BK285"/>
  <c r="BJ285"/>
  <c r="BI285"/>
  <c r="BH285"/>
  <c r="BG285"/>
  <c r="BF285"/>
  <c r="BC285"/>
  <c r="AQ285" s="1"/>
  <c r="BB285"/>
  <c r="BA285"/>
  <c r="AZ285"/>
  <c r="AY285"/>
  <c r="AX285"/>
  <c r="AW285"/>
  <c r="AV285"/>
  <c r="AU285"/>
  <c r="AT285"/>
  <c r="AS285"/>
  <c r="AP285"/>
  <c r="AD285" s="1"/>
  <c r="AO285"/>
  <c r="AN285"/>
  <c r="AM285"/>
  <c r="AL285"/>
  <c r="AK285"/>
  <c r="AJ285"/>
  <c r="AI285"/>
  <c r="AH285"/>
  <c r="AG285"/>
  <c r="AF285"/>
  <c r="AB285"/>
  <c r="DC284"/>
  <c r="CQ284" s="1"/>
  <c r="DB284"/>
  <c r="DA284"/>
  <c r="CZ284"/>
  <c r="CY284"/>
  <c r="CX284"/>
  <c r="CW284"/>
  <c r="CV284"/>
  <c r="CU284"/>
  <c r="CT284"/>
  <c r="CS284"/>
  <c r="CP284"/>
  <c r="CD284" s="1"/>
  <c r="CO284"/>
  <c r="CN284"/>
  <c r="CM284"/>
  <c r="CL284"/>
  <c r="CK284"/>
  <c r="CJ284"/>
  <c r="CI284"/>
  <c r="CH284"/>
  <c r="CG284"/>
  <c r="CF284"/>
  <c r="CC284"/>
  <c r="BQ284" s="1"/>
  <c r="CB284"/>
  <c r="CA284"/>
  <c r="BZ284"/>
  <c r="BY284"/>
  <c r="BX284"/>
  <c r="BW284"/>
  <c r="BV284"/>
  <c r="BU284"/>
  <c r="BT284"/>
  <c r="BS284"/>
  <c r="BP284"/>
  <c r="BD284" s="1"/>
  <c r="BO284"/>
  <c r="BN284"/>
  <c r="BM284"/>
  <c r="BL284"/>
  <c r="BK284"/>
  <c r="BJ284"/>
  <c r="BI284"/>
  <c r="BH284"/>
  <c r="BG284"/>
  <c r="BF284"/>
  <c r="BC284"/>
  <c r="AQ284" s="1"/>
  <c r="BB284"/>
  <c r="BA284"/>
  <c r="AZ284"/>
  <c r="AY284"/>
  <c r="AX284"/>
  <c r="AW284"/>
  <c r="AV284"/>
  <c r="AU284"/>
  <c r="AT284"/>
  <c r="AS284"/>
  <c r="AP284"/>
  <c r="AD284" s="1"/>
  <c r="AO284"/>
  <c r="AN284"/>
  <c r="AM284"/>
  <c r="AL284"/>
  <c r="AK284"/>
  <c r="AJ284"/>
  <c r="AI284"/>
  <c r="AH284"/>
  <c r="AG284"/>
  <c r="AF284"/>
  <c r="AB284"/>
  <c r="DC283"/>
  <c r="CQ283" s="1"/>
  <c r="DB283"/>
  <c r="DA283"/>
  <c r="CZ283"/>
  <c r="CY283"/>
  <c r="CX283"/>
  <c r="CW283"/>
  <c r="CV283"/>
  <c r="CU283"/>
  <c r="CT283"/>
  <c r="CS283"/>
  <c r="CP283"/>
  <c r="CD283" s="1"/>
  <c r="CO283"/>
  <c r="CN283"/>
  <c r="CM283"/>
  <c r="CL283"/>
  <c r="CK283"/>
  <c r="CJ283"/>
  <c r="CI283"/>
  <c r="CH283"/>
  <c r="CG283"/>
  <c r="CF283"/>
  <c r="CC283"/>
  <c r="BQ283" s="1"/>
  <c r="CB283"/>
  <c r="CA283"/>
  <c r="BZ283"/>
  <c r="BY283"/>
  <c r="BX283"/>
  <c r="BW283"/>
  <c r="BV283"/>
  <c r="BU283"/>
  <c r="BT283"/>
  <c r="BS283"/>
  <c r="BP283"/>
  <c r="BD283" s="1"/>
  <c r="BO283"/>
  <c r="BN283"/>
  <c r="BM283"/>
  <c r="BL283"/>
  <c r="BK283"/>
  <c r="BJ283"/>
  <c r="BI283"/>
  <c r="BH283"/>
  <c r="BG283"/>
  <c r="BF283"/>
  <c r="BC283"/>
  <c r="AQ283" s="1"/>
  <c r="BB283"/>
  <c r="BA283"/>
  <c r="AZ283"/>
  <c r="AY283"/>
  <c r="AX283"/>
  <c r="AW283"/>
  <c r="AV283"/>
  <c r="AU283"/>
  <c r="AT283"/>
  <c r="AS283"/>
  <c r="AP283"/>
  <c r="AD283" s="1"/>
  <c r="AO283"/>
  <c r="AN283"/>
  <c r="AM283"/>
  <c r="AL283"/>
  <c r="AK283"/>
  <c r="AJ283"/>
  <c r="AI283"/>
  <c r="AH283"/>
  <c r="AG283"/>
  <c r="AF283"/>
  <c r="AB283"/>
  <c r="DC282"/>
  <c r="CQ282" s="1"/>
  <c r="DB282"/>
  <c r="DA282"/>
  <c r="CZ282"/>
  <c r="CY282"/>
  <c r="CX282"/>
  <c r="CW282"/>
  <c r="CV282"/>
  <c r="CU282"/>
  <c r="CT282"/>
  <c r="CS282"/>
  <c r="CP282"/>
  <c r="CD282" s="1"/>
  <c r="CO282"/>
  <c r="CN282"/>
  <c r="CM282"/>
  <c r="CL282"/>
  <c r="CK282"/>
  <c r="CJ282"/>
  <c r="CI282"/>
  <c r="CH282"/>
  <c r="CG282"/>
  <c r="CF282"/>
  <c r="CC282"/>
  <c r="BQ282" s="1"/>
  <c r="CB282"/>
  <c r="CA282"/>
  <c r="BZ282"/>
  <c r="BY282"/>
  <c r="BX282"/>
  <c r="BW282"/>
  <c r="BV282"/>
  <c r="BU282"/>
  <c r="BT282"/>
  <c r="BS282"/>
  <c r="BP282"/>
  <c r="BD282" s="1"/>
  <c r="BO282"/>
  <c r="BN282"/>
  <c r="BM282"/>
  <c r="BL282"/>
  <c r="BK282"/>
  <c r="BJ282"/>
  <c r="BI282"/>
  <c r="BH282"/>
  <c r="BG282"/>
  <c r="BF282"/>
  <c r="BC282"/>
  <c r="AQ282" s="1"/>
  <c r="BB282"/>
  <c r="BA282"/>
  <c r="AZ282"/>
  <c r="AY282"/>
  <c r="AX282"/>
  <c r="AW282"/>
  <c r="AV282"/>
  <c r="AU282"/>
  <c r="AT282"/>
  <c r="AS282"/>
  <c r="AP282"/>
  <c r="AD282" s="1"/>
  <c r="AO282"/>
  <c r="AN282"/>
  <c r="AM282"/>
  <c r="AL282"/>
  <c r="AK282"/>
  <c r="AJ282"/>
  <c r="AI282"/>
  <c r="AH282"/>
  <c r="AG282"/>
  <c r="AF282"/>
  <c r="AB282"/>
  <c r="DC281"/>
  <c r="CQ281" s="1"/>
  <c r="DB281"/>
  <c r="DA281"/>
  <c r="CZ281"/>
  <c r="CY281"/>
  <c r="CX281"/>
  <c r="CW281"/>
  <c r="CV281"/>
  <c r="CU281"/>
  <c r="CT281"/>
  <c r="CS281"/>
  <c r="CP281"/>
  <c r="CD281" s="1"/>
  <c r="CO281"/>
  <c r="CN281"/>
  <c r="CM281"/>
  <c r="CL281"/>
  <c r="CK281"/>
  <c r="CJ281"/>
  <c r="CI281"/>
  <c r="CH281"/>
  <c r="CG281"/>
  <c r="CF281"/>
  <c r="CC281"/>
  <c r="BQ281" s="1"/>
  <c r="CB281"/>
  <c r="CA281"/>
  <c r="BZ281"/>
  <c r="BY281"/>
  <c r="BX281"/>
  <c r="BW281"/>
  <c r="BV281"/>
  <c r="BU281"/>
  <c r="BT281"/>
  <c r="BS281"/>
  <c r="BP281"/>
  <c r="BD281" s="1"/>
  <c r="BO281"/>
  <c r="BN281"/>
  <c r="BM281"/>
  <c r="BL281"/>
  <c r="BK281"/>
  <c r="BJ281"/>
  <c r="BI281"/>
  <c r="BH281"/>
  <c r="BG281"/>
  <c r="BF281"/>
  <c r="BC281"/>
  <c r="AQ281" s="1"/>
  <c r="BB281"/>
  <c r="BA281"/>
  <c r="AZ281"/>
  <c r="AY281"/>
  <c r="AX281"/>
  <c r="AW281"/>
  <c r="AV281"/>
  <c r="AU281"/>
  <c r="AT281"/>
  <c r="AS281"/>
  <c r="AP281"/>
  <c r="AD281" s="1"/>
  <c r="AO281"/>
  <c r="AN281"/>
  <c r="AM281"/>
  <c r="AL281"/>
  <c r="AK281"/>
  <c r="AJ281"/>
  <c r="AI281"/>
  <c r="AH281"/>
  <c r="AG281"/>
  <c r="AF281"/>
  <c r="AB281"/>
  <c r="DC280"/>
  <c r="CQ280" s="1"/>
  <c r="DB280"/>
  <c r="DA280"/>
  <c r="CZ280"/>
  <c r="CY280"/>
  <c r="CX280"/>
  <c r="CW280"/>
  <c r="CV280"/>
  <c r="CU280"/>
  <c r="CT280"/>
  <c r="CS280"/>
  <c r="CP280"/>
  <c r="CD280" s="1"/>
  <c r="CO280"/>
  <c r="CN280"/>
  <c r="CM280"/>
  <c r="CL280"/>
  <c r="CK280"/>
  <c r="CJ280"/>
  <c r="CI280"/>
  <c r="CH280"/>
  <c r="CG280"/>
  <c r="CF280"/>
  <c r="CC280"/>
  <c r="BQ280" s="1"/>
  <c r="CB280"/>
  <c r="CA280"/>
  <c r="BZ280"/>
  <c r="BY280"/>
  <c r="BX280"/>
  <c r="BW280"/>
  <c r="BV280"/>
  <c r="BU280"/>
  <c r="BT280"/>
  <c r="BS280"/>
  <c r="BP280"/>
  <c r="BD280" s="1"/>
  <c r="BO280"/>
  <c r="BN280"/>
  <c r="BM280"/>
  <c r="BL280"/>
  <c r="BK280"/>
  <c r="BJ280"/>
  <c r="BI280"/>
  <c r="BH280"/>
  <c r="BG280"/>
  <c r="BF280"/>
  <c r="BC280"/>
  <c r="AQ280" s="1"/>
  <c r="BB280"/>
  <c r="BA280"/>
  <c r="AZ280"/>
  <c r="AY280"/>
  <c r="AX280"/>
  <c r="AW280"/>
  <c r="AV280"/>
  <c r="AU280"/>
  <c r="AT280"/>
  <c r="AS280"/>
  <c r="AP280"/>
  <c r="AD280" s="1"/>
  <c r="AO280"/>
  <c r="AN280"/>
  <c r="AM280"/>
  <c r="AL280"/>
  <c r="AK280"/>
  <c r="AJ280"/>
  <c r="AI280"/>
  <c r="AH280"/>
  <c r="AG280"/>
  <c r="AF280"/>
  <c r="AB280"/>
  <c r="DC178"/>
  <c r="CQ178" s="1"/>
  <c r="DB178"/>
  <c r="DA178"/>
  <c r="CZ178"/>
  <c r="CY178"/>
  <c r="CX178"/>
  <c r="CW178"/>
  <c r="CV178"/>
  <c r="CU178"/>
  <c r="CT178"/>
  <c r="CS178"/>
  <c r="CP178"/>
  <c r="CD178" s="1"/>
  <c r="CO178"/>
  <c r="CN178"/>
  <c r="CM178"/>
  <c r="CL178"/>
  <c r="CK178"/>
  <c r="CJ178"/>
  <c r="CI178"/>
  <c r="CH178"/>
  <c r="CG178"/>
  <c r="CF178"/>
  <c r="CC178"/>
  <c r="CB178"/>
  <c r="CA178"/>
  <c r="BZ178"/>
  <c r="BY178"/>
  <c r="BX178"/>
  <c r="BW178"/>
  <c r="BV178"/>
  <c r="BU178"/>
  <c r="BT178"/>
  <c r="BS178"/>
  <c r="BP178"/>
  <c r="BD178" s="1"/>
  <c r="BO178"/>
  <c r="BN178"/>
  <c r="BM178"/>
  <c r="BL178"/>
  <c r="BK178"/>
  <c r="BJ178"/>
  <c r="BI178"/>
  <c r="BH178"/>
  <c r="BG178"/>
  <c r="BF178"/>
  <c r="BC178"/>
  <c r="BB178"/>
  <c r="BA178"/>
  <c r="AZ178"/>
  <c r="AY178"/>
  <c r="AX178"/>
  <c r="AW178"/>
  <c r="AV178"/>
  <c r="AU178"/>
  <c r="AT178"/>
  <c r="AS178"/>
  <c r="AP178"/>
  <c r="AD178" s="1"/>
  <c r="AO178"/>
  <c r="AN178"/>
  <c r="AM178"/>
  <c r="AL178"/>
  <c r="AK178"/>
  <c r="AJ178"/>
  <c r="AI178"/>
  <c r="AH178"/>
  <c r="AG178"/>
  <c r="AF178"/>
  <c r="AB178"/>
  <c r="DC177"/>
  <c r="CQ177" s="1"/>
  <c r="DB177"/>
  <c r="DA177"/>
  <c r="CZ177"/>
  <c r="CY177"/>
  <c r="CX177"/>
  <c r="CW177"/>
  <c r="CV177"/>
  <c r="CU177"/>
  <c r="CT177"/>
  <c r="CP177"/>
  <c r="CD177" s="1"/>
  <c r="CO177"/>
  <c r="CN177"/>
  <c r="CM177"/>
  <c r="CL177"/>
  <c r="CK177"/>
  <c r="CJ177"/>
  <c r="CI177"/>
  <c r="CH177"/>
  <c r="CG177"/>
  <c r="CF177"/>
  <c r="CC177"/>
  <c r="CB177"/>
  <c r="CA177"/>
  <c r="BZ177"/>
  <c r="BY177"/>
  <c r="BX177"/>
  <c r="BW177"/>
  <c r="BV177"/>
  <c r="BU177"/>
  <c r="BT177"/>
  <c r="BS177"/>
  <c r="BP177"/>
  <c r="BD177" s="1"/>
  <c r="BO177"/>
  <c r="BN177"/>
  <c r="BM177"/>
  <c r="BL177"/>
  <c r="BK177"/>
  <c r="BJ177"/>
  <c r="BI177"/>
  <c r="BH177"/>
  <c r="BG177"/>
  <c r="BF177"/>
  <c r="BC177"/>
  <c r="BB177"/>
  <c r="BA177"/>
  <c r="AZ177"/>
  <c r="AY177"/>
  <c r="AX177"/>
  <c r="AW177"/>
  <c r="AV177"/>
  <c r="AU177"/>
  <c r="AT177"/>
  <c r="AS177"/>
  <c r="AP177"/>
  <c r="AD177" s="1"/>
  <c r="AO177"/>
  <c r="AN177"/>
  <c r="AM177"/>
  <c r="AL177"/>
  <c r="AK177"/>
  <c r="AJ177"/>
  <c r="AI177"/>
  <c r="AH177"/>
  <c r="AG177"/>
  <c r="AF177"/>
  <c r="AB177"/>
  <c r="DC176"/>
  <c r="CQ176" s="1"/>
  <c r="DB176"/>
  <c r="DA176"/>
  <c r="CZ176"/>
  <c r="CY176"/>
  <c r="CX176"/>
  <c r="CW176"/>
  <c r="CV176"/>
  <c r="CU176"/>
  <c r="CT176"/>
  <c r="CP176"/>
  <c r="CD176" s="1"/>
  <c r="CO176"/>
  <c r="CN176"/>
  <c r="CM176"/>
  <c r="CL176"/>
  <c r="CK176"/>
  <c r="CJ176"/>
  <c r="CI176"/>
  <c r="CH176"/>
  <c r="CG176"/>
  <c r="CF176"/>
  <c r="CC176"/>
  <c r="CB176"/>
  <c r="CA176"/>
  <c r="BZ176"/>
  <c r="BY176"/>
  <c r="BX176"/>
  <c r="BW176"/>
  <c r="BV176"/>
  <c r="BU176"/>
  <c r="BT176"/>
  <c r="BS176"/>
  <c r="BP176"/>
  <c r="BD176" s="1"/>
  <c r="BO176"/>
  <c r="BN176"/>
  <c r="BM176"/>
  <c r="BL176"/>
  <c r="BK176"/>
  <c r="BJ176"/>
  <c r="BI176"/>
  <c r="BH176"/>
  <c r="BG176"/>
  <c r="BF176"/>
  <c r="BC176"/>
  <c r="BB176"/>
  <c r="BA176"/>
  <c r="AZ176"/>
  <c r="AY176"/>
  <c r="AX176"/>
  <c r="AW176"/>
  <c r="AV176"/>
  <c r="AU176"/>
  <c r="AT176"/>
  <c r="AS176"/>
  <c r="AP176"/>
  <c r="AD176" s="1"/>
  <c r="AO176"/>
  <c r="AN176"/>
  <c r="AM176"/>
  <c r="AL176"/>
  <c r="AK176"/>
  <c r="AJ176"/>
  <c r="AI176"/>
  <c r="AH176"/>
  <c r="AG176"/>
  <c r="AF176"/>
  <c r="AB176"/>
  <c r="DC175"/>
  <c r="CQ175" s="1"/>
  <c r="DB175"/>
  <c r="DA175"/>
  <c r="CZ175"/>
  <c r="CY175"/>
  <c r="CX175"/>
  <c r="CW175"/>
  <c r="CV175"/>
  <c r="CU175"/>
  <c r="CT175"/>
  <c r="CP175"/>
  <c r="CD175" s="1"/>
  <c r="CO175"/>
  <c r="CN175"/>
  <c r="CM175"/>
  <c r="CL175"/>
  <c r="CK175"/>
  <c r="CJ175"/>
  <c r="CI175"/>
  <c r="CH175"/>
  <c r="CG175"/>
  <c r="CF175"/>
  <c r="CC175"/>
  <c r="CB175"/>
  <c r="CA175"/>
  <c r="BZ175"/>
  <c r="BY175"/>
  <c r="BX175"/>
  <c r="BW175"/>
  <c r="BV175"/>
  <c r="BU175"/>
  <c r="BT175"/>
  <c r="BS175"/>
  <c r="BP175"/>
  <c r="BD175" s="1"/>
  <c r="BO175"/>
  <c r="BN175"/>
  <c r="BM175"/>
  <c r="BL175"/>
  <c r="BK175"/>
  <c r="BJ175"/>
  <c r="BI175"/>
  <c r="BH175"/>
  <c r="BG175"/>
  <c r="BF175"/>
  <c r="BC175"/>
  <c r="BB175"/>
  <c r="BA175"/>
  <c r="AZ175"/>
  <c r="AY175"/>
  <c r="AX175"/>
  <c r="AW175"/>
  <c r="AV175"/>
  <c r="AU175"/>
  <c r="AT175"/>
  <c r="AS175"/>
  <c r="AP175"/>
  <c r="AD175" s="1"/>
  <c r="AO175"/>
  <c r="AN175"/>
  <c r="AM175"/>
  <c r="AL175"/>
  <c r="AK175"/>
  <c r="AJ175"/>
  <c r="AI175"/>
  <c r="AH175"/>
  <c r="AG175"/>
  <c r="AF175"/>
  <c r="AB175"/>
  <c r="DC174"/>
  <c r="CQ174" s="1"/>
  <c r="DB174"/>
  <c r="DA174"/>
  <c r="CZ174"/>
  <c r="CY174"/>
  <c r="CX174"/>
  <c r="CW174"/>
  <c r="CV174"/>
  <c r="CU174"/>
  <c r="CT174"/>
  <c r="CP174"/>
  <c r="CD174" s="1"/>
  <c r="CO174"/>
  <c r="CN174"/>
  <c r="CM174"/>
  <c r="CL174"/>
  <c r="CK174"/>
  <c r="CJ174"/>
  <c r="CI174"/>
  <c r="CH174"/>
  <c r="CG174"/>
  <c r="CF174"/>
  <c r="CC174"/>
  <c r="CB174"/>
  <c r="CA174"/>
  <c r="BZ174"/>
  <c r="BY174"/>
  <c r="BX174"/>
  <c r="BW174"/>
  <c r="BV174"/>
  <c r="BU174"/>
  <c r="BT174"/>
  <c r="BS174"/>
  <c r="BP174"/>
  <c r="BD174" s="1"/>
  <c r="BO174"/>
  <c r="BN174"/>
  <c r="BM174"/>
  <c r="BL174"/>
  <c r="BK174"/>
  <c r="BJ174"/>
  <c r="BI174"/>
  <c r="BH174"/>
  <c r="BG174"/>
  <c r="BF174"/>
  <c r="BC174"/>
  <c r="BB174"/>
  <c r="BA174"/>
  <c r="AZ174"/>
  <c r="AY174"/>
  <c r="AX174"/>
  <c r="AW174"/>
  <c r="AV174"/>
  <c r="AU174"/>
  <c r="AT174"/>
  <c r="AS174"/>
  <c r="AP174"/>
  <c r="AD174" s="1"/>
  <c r="AO174"/>
  <c r="AN174"/>
  <c r="AM174"/>
  <c r="AL174"/>
  <c r="AK174"/>
  <c r="AJ174"/>
  <c r="AI174"/>
  <c r="AH174"/>
  <c r="AG174"/>
  <c r="AF174"/>
  <c r="AB174"/>
  <c r="DC173"/>
  <c r="CQ173" s="1"/>
  <c r="DB173"/>
  <c r="DA173"/>
  <c r="CZ173"/>
  <c r="CY173"/>
  <c r="CX173"/>
  <c r="CW173"/>
  <c r="CV173"/>
  <c r="CU173"/>
  <c r="CT173"/>
  <c r="CP173"/>
  <c r="CD173" s="1"/>
  <c r="CO173"/>
  <c r="CN173"/>
  <c r="CM173"/>
  <c r="CL173"/>
  <c r="CK173"/>
  <c r="CJ173"/>
  <c r="CI173"/>
  <c r="CH173"/>
  <c r="CG173"/>
  <c r="CF173"/>
  <c r="CC173"/>
  <c r="CB173"/>
  <c r="CA173"/>
  <c r="BZ173"/>
  <c r="BY173"/>
  <c r="BX173"/>
  <c r="BW173"/>
  <c r="BV173"/>
  <c r="BU173"/>
  <c r="BT173"/>
  <c r="BS173"/>
  <c r="BP173"/>
  <c r="BD173" s="1"/>
  <c r="BO173"/>
  <c r="BN173"/>
  <c r="BM173"/>
  <c r="BL173"/>
  <c r="BK173"/>
  <c r="BJ173"/>
  <c r="BI173"/>
  <c r="BH173"/>
  <c r="BG173"/>
  <c r="BF173"/>
  <c r="BC173"/>
  <c r="BB173"/>
  <c r="BA173"/>
  <c r="AZ173"/>
  <c r="AY173"/>
  <c r="AX173"/>
  <c r="AW173"/>
  <c r="AV173"/>
  <c r="AU173"/>
  <c r="AT173"/>
  <c r="AS173"/>
  <c r="AP173"/>
  <c r="AD173" s="1"/>
  <c r="AO173"/>
  <c r="AN173"/>
  <c r="AM173"/>
  <c r="AL173"/>
  <c r="AK173"/>
  <c r="AJ173"/>
  <c r="AI173"/>
  <c r="AH173"/>
  <c r="AG173"/>
  <c r="AF173"/>
  <c r="AB173"/>
  <c r="DC172"/>
  <c r="CQ172" s="1"/>
  <c r="DB172"/>
  <c r="DA172"/>
  <c r="CZ172"/>
  <c r="CY172"/>
  <c r="CX172"/>
  <c r="CW172"/>
  <c r="CV172"/>
  <c r="CU172"/>
  <c r="CT172"/>
  <c r="CP172"/>
  <c r="CD172" s="1"/>
  <c r="CO172"/>
  <c r="CN172"/>
  <c r="CM172"/>
  <c r="CL172"/>
  <c r="CK172"/>
  <c r="CJ172"/>
  <c r="CI172"/>
  <c r="CH172"/>
  <c r="CG172"/>
  <c r="CF172"/>
  <c r="CC172"/>
  <c r="CB172"/>
  <c r="CA172"/>
  <c r="BZ172"/>
  <c r="BY172"/>
  <c r="BX172"/>
  <c r="BW172"/>
  <c r="BV172"/>
  <c r="BU172"/>
  <c r="BT172"/>
  <c r="BS172"/>
  <c r="BP172"/>
  <c r="BD172" s="1"/>
  <c r="BO172"/>
  <c r="BN172"/>
  <c r="BM172"/>
  <c r="BL172"/>
  <c r="BK172"/>
  <c r="BJ172"/>
  <c r="BI172"/>
  <c r="BH172"/>
  <c r="BG172"/>
  <c r="BF172"/>
  <c r="BC172"/>
  <c r="BB172"/>
  <c r="BA172"/>
  <c r="AZ172"/>
  <c r="AY172"/>
  <c r="AX172"/>
  <c r="AW172"/>
  <c r="AV172"/>
  <c r="AU172"/>
  <c r="AT172"/>
  <c r="AS172"/>
  <c r="AP172"/>
  <c r="AD172" s="1"/>
  <c r="AO172"/>
  <c r="AN172"/>
  <c r="AM172"/>
  <c r="AL172"/>
  <c r="AK172"/>
  <c r="AJ172"/>
  <c r="AI172"/>
  <c r="AH172"/>
  <c r="AG172"/>
  <c r="AF172"/>
  <c r="AB172"/>
  <c r="DC171"/>
  <c r="CQ171" s="1"/>
  <c r="DB171"/>
  <c r="DA171"/>
  <c r="CZ171"/>
  <c r="CY171"/>
  <c r="CX171"/>
  <c r="CW171"/>
  <c r="CV171"/>
  <c r="CU171"/>
  <c r="CT171"/>
  <c r="CP171"/>
  <c r="CD171" s="1"/>
  <c r="CO171"/>
  <c r="CN171"/>
  <c r="CM171"/>
  <c r="CL171"/>
  <c r="CK171"/>
  <c r="CJ171"/>
  <c r="CI171"/>
  <c r="CH171"/>
  <c r="CG171"/>
  <c r="CF171"/>
  <c r="CC171"/>
  <c r="CB171"/>
  <c r="CA171"/>
  <c r="BZ171"/>
  <c r="BY171"/>
  <c r="BX171"/>
  <c r="BW171"/>
  <c r="BV171"/>
  <c r="BU171"/>
  <c r="BT171"/>
  <c r="BS171"/>
  <c r="BP171"/>
  <c r="BD171" s="1"/>
  <c r="BO171"/>
  <c r="BN171"/>
  <c r="BM171"/>
  <c r="BL171"/>
  <c r="BK171"/>
  <c r="BJ171"/>
  <c r="BI171"/>
  <c r="BH171"/>
  <c r="BG171"/>
  <c r="BF171"/>
  <c r="BC171"/>
  <c r="BB171"/>
  <c r="BA171"/>
  <c r="AZ171"/>
  <c r="AY171"/>
  <c r="AX171"/>
  <c r="AW171"/>
  <c r="AV171"/>
  <c r="AU171"/>
  <c r="AT171"/>
  <c r="AS171"/>
  <c r="AP171"/>
  <c r="AD171" s="1"/>
  <c r="AO171"/>
  <c r="AN171"/>
  <c r="AM171"/>
  <c r="AL171"/>
  <c r="AK171"/>
  <c r="AJ171"/>
  <c r="AI171"/>
  <c r="AH171"/>
  <c r="AG171"/>
  <c r="AF171"/>
  <c r="AB171"/>
  <c r="DC170"/>
  <c r="CQ170" s="1"/>
  <c r="DB170"/>
  <c r="DA170"/>
  <c r="CZ170"/>
  <c r="CY170"/>
  <c r="CX170"/>
  <c r="CW170"/>
  <c r="CV170"/>
  <c r="CU170"/>
  <c r="CT170"/>
  <c r="CP170"/>
  <c r="CD170" s="1"/>
  <c r="CO170"/>
  <c r="CN170"/>
  <c r="CM170"/>
  <c r="CL170"/>
  <c r="CK170"/>
  <c r="CJ170"/>
  <c r="CI170"/>
  <c r="CH170"/>
  <c r="CG170"/>
  <c r="CF170"/>
  <c r="CC170"/>
  <c r="CB170"/>
  <c r="CA170"/>
  <c r="BZ170"/>
  <c r="BY170"/>
  <c r="BX170"/>
  <c r="BW170"/>
  <c r="BV170"/>
  <c r="BU170"/>
  <c r="BT170"/>
  <c r="BS170"/>
  <c r="BP170"/>
  <c r="BD170" s="1"/>
  <c r="BO170"/>
  <c r="BN170"/>
  <c r="BM170"/>
  <c r="BL170"/>
  <c r="BK170"/>
  <c r="BJ170"/>
  <c r="BI170"/>
  <c r="BH170"/>
  <c r="BG170"/>
  <c r="BF170"/>
  <c r="BC170"/>
  <c r="BB170"/>
  <c r="BA170"/>
  <c r="AZ170"/>
  <c r="AY170"/>
  <c r="AX170"/>
  <c r="AW170"/>
  <c r="AV170"/>
  <c r="AU170"/>
  <c r="AT170"/>
  <c r="AS170"/>
  <c r="AP170"/>
  <c r="AD170" s="1"/>
  <c r="AO170"/>
  <c r="AN170"/>
  <c r="AM170"/>
  <c r="AL170"/>
  <c r="AK170"/>
  <c r="AJ170"/>
  <c r="AI170"/>
  <c r="AH170"/>
  <c r="AG170"/>
  <c r="AF170"/>
  <c r="AB170"/>
  <c r="DC169"/>
  <c r="CQ169" s="1"/>
  <c r="DB169"/>
  <c r="DA169"/>
  <c r="CZ169"/>
  <c r="CY169"/>
  <c r="CX169"/>
  <c r="CW169"/>
  <c r="CV169"/>
  <c r="CU169"/>
  <c r="CT169"/>
  <c r="CP169"/>
  <c r="CD169" s="1"/>
  <c r="CO169"/>
  <c r="CN169"/>
  <c r="CM169"/>
  <c r="CL169"/>
  <c r="CK169"/>
  <c r="CJ169"/>
  <c r="CI169"/>
  <c r="CH169"/>
  <c r="CG169"/>
  <c r="CF169"/>
  <c r="CC169"/>
  <c r="CB169"/>
  <c r="CA169"/>
  <c r="BZ169"/>
  <c r="BY169"/>
  <c r="BX169"/>
  <c r="BW169"/>
  <c r="BV169"/>
  <c r="BU169"/>
  <c r="BT169"/>
  <c r="BS169"/>
  <c r="BP169"/>
  <c r="BD169" s="1"/>
  <c r="BO169"/>
  <c r="BN169"/>
  <c r="BM169"/>
  <c r="BL169"/>
  <c r="BK169"/>
  <c r="BJ169"/>
  <c r="BI169"/>
  <c r="BH169"/>
  <c r="BG169"/>
  <c r="BF169"/>
  <c r="BC169"/>
  <c r="BB169"/>
  <c r="BA169"/>
  <c r="AZ169"/>
  <c r="AY169"/>
  <c r="AX169"/>
  <c r="AW169"/>
  <c r="AV169"/>
  <c r="AU169"/>
  <c r="AT169"/>
  <c r="AS169"/>
  <c r="AP169"/>
  <c r="AD169" s="1"/>
  <c r="AO169"/>
  <c r="AN169"/>
  <c r="AM169"/>
  <c r="AL169"/>
  <c r="AK169"/>
  <c r="AJ169"/>
  <c r="AI169"/>
  <c r="AH169"/>
  <c r="AG169"/>
  <c r="AF169"/>
  <c r="AB169"/>
  <c r="DC168"/>
  <c r="CQ168" s="1"/>
  <c r="DB168"/>
  <c r="DA168"/>
  <c r="CZ168"/>
  <c r="CY168"/>
  <c r="CX168"/>
  <c r="CW168"/>
  <c r="CV168"/>
  <c r="CU168"/>
  <c r="CT168"/>
  <c r="CP168"/>
  <c r="CD168" s="1"/>
  <c r="CO168"/>
  <c r="CN168"/>
  <c r="CM168"/>
  <c r="CL168"/>
  <c r="CK168"/>
  <c r="CJ168"/>
  <c r="CI168"/>
  <c r="CH168"/>
  <c r="CG168"/>
  <c r="CF168"/>
  <c r="CC168"/>
  <c r="CB168"/>
  <c r="CA168"/>
  <c r="BZ168"/>
  <c r="BY168"/>
  <c r="BX168"/>
  <c r="BW168"/>
  <c r="BV168"/>
  <c r="BU168"/>
  <c r="BT168"/>
  <c r="BS168"/>
  <c r="BP168"/>
  <c r="BD168" s="1"/>
  <c r="BO168"/>
  <c r="BN168"/>
  <c r="BM168"/>
  <c r="BL168"/>
  <c r="BK168"/>
  <c r="BJ168"/>
  <c r="BI168"/>
  <c r="BH168"/>
  <c r="BG168"/>
  <c r="BF168"/>
  <c r="BC168"/>
  <c r="BB168"/>
  <c r="BA168"/>
  <c r="AZ168"/>
  <c r="AY168"/>
  <c r="AX168"/>
  <c r="AW168"/>
  <c r="AV168"/>
  <c r="AU168"/>
  <c r="AT168"/>
  <c r="AS168"/>
  <c r="AP168"/>
  <c r="AD168" s="1"/>
  <c r="AO168"/>
  <c r="AN168"/>
  <c r="AM168"/>
  <c r="AL168"/>
  <c r="AK168"/>
  <c r="AJ168"/>
  <c r="AI168"/>
  <c r="AH168"/>
  <c r="AG168"/>
  <c r="AF168"/>
  <c r="AB168"/>
  <c r="DC167"/>
  <c r="CQ167" s="1"/>
  <c r="DB167"/>
  <c r="DA167"/>
  <c r="CZ167"/>
  <c r="CY167"/>
  <c r="CX167"/>
  <c r="CW167"/>
  <c r="CV167"/>
  <c r="CU167"/>
  <c r="CT167"/>
  <c r="CP167"/>
  <c r="CD167" s="1"/>
  <c r="CO167"/>
  <c r="CN167"/>
  <c r="CM167"/>
  <c r="CL167"/>
  <c r="CK167"/>
  <c r="CJ167"/>
  <c r="CI167"/>
  <c r="CH167"/>
  <c r="CG167"/>
  <c r="CF167"/>
  <c r="CC167"/>
  <c r="CB167"/>
  <c r="CA167"/>
  <c r="BZ167"/>
  <c r="BY167"/>
  <c r="BX167"/>
  <c r="BW167"/>
  <c r="BV167"/>
  <c r="BU167"/>
  <c r="BT167"/>
  <c r="BS167"/>
  <c r="BP167"/>
  <c r="BD167" s="1"/>
  <c r="BO167"/>
  <c r="BN167"/>
  <c r="BM167"/>
  <c r="BL167"/>
  <c r="BK167"/>
  <c r="BJ167"/>
  <c r="BI167"/>
  <c r="BH167"/>
  <c r="BG167"/>
  <c r="BF167"/>
  <c r="BC167"/>
  <c r="BB167"/>
  <c r="BA167"/>
  <c r="AZ167"/>
  <c r="AY167"/>
  <c r="AX167"/>
  <c r="AW167"/>
  <c r="AV167"/>
  <c r="AU167"/>
  <c r="AT167"/>
  <c r="AS167"/>
  <c r="AP167"/>
  <c r="AD167" s="1"/>
  <c r="AO167"/>
  <c r="AN167"/>
  <c r="AM167"/>
  <c r="AL167"/>
  <c r="AK167"/>
  <c r="AJ167"/>
  <c r="AI167"/>
  <c r="AH167"/>
  <c r="AG167"/>
  <c r="AF167"/>
  <c r="AB167"/>
  <c r="DC166"/>
  <c r="CQ166" s="1"/>
  <c r="DB166"/>
  <c r="DA166"/>
  <c r="CZ166"/>
  <c r="CY166"/>
  <c r="CX166"/>
  <c r="CW166"/>
  <c r="CV166"/>
  <c r="CU166"/>
  <c r="CT166"/>
  <c r="CP166"/>
  <c r="CD166" s="1"/>
  <c r="CO166"/>
  <c r="CN166"/>
  <c r="CM166"/>
  <c r="CL166"/>
  <c r="CK166"/>
  <c r="CJ166"/>
  <c r="CI166"/>
  <c r="CH166"/>
  <c r="CG166"/>
  <c r="CF166"/>
  <c r="CC166"/>
  <c r="CB166"/>
  <c r="CA166"/>
  <c r="BZ166"/>
  <c r="BY166"/>
  <c r="BX166"/>
  <c r="BW166"/>
  <c r="BV166"/>
  <c r="BU166"/>
  <c r="BT166"/>
  <c r="BS166"/>
  <c r="BP166"/>
  <c r="BD166" s="1"/>
  <c r="BO166"/>
  <c r="BN166"/>
  <c r="BM166"/>
  <c r="BL166"/>
  <c r="BK166"/>
  <c r="BJ166"/>
  <c r="BI166"/>
  <c r="BH166"/>
  <c r="BG166"/>
  <c r="BF166"/>
  <c r="BC166"/>
  <c r="BB166"/>
  <c r="BA166"/>
  <c r="AZ166"/>
  <c r="AY166"/>
  <c r="AX166"/>
  <c r="AW166"/>
  <c r="AV166"/>
  <c r="AU166"/>
  <c r="AT166"/>
  <c r="AS166"/>
  <c r="AP166"/>
  <c r="AD166" s="1"/>
  <c r="AO166"/>
  <c r="AN166"/>
  <c r="AM166"/>
  <c r="AL166"/>
  <c r="AK166"/>
  <c r="AJ166"/>
  <c r="AI166"/>
  <c r="AH166"/>
  <c r="AG166"/>
  <c r="AF166"/>
  <c r="AB166"/>
  <c r="DC165"/>
  <c r="CQ165" s="1"/>
  <c r="DB165"/>
  <c r="DA165"/>
  <c r="CZ165"/>
  <c r="CY165"/>
  <c r="CX165"/>
  <c r="CW165"/>
  <c r="CV165"/>
  <c r="CU165"/>
  <c r="CT165"/>
  <c r="CP165"/>
  <c r="CD165" s="1"/>
  <c r="CO165"/>
  <c r="CN165"/>
  <c r="CM165"/>
  <c r="CL165"/>
  <c r="CK165"/>
  <c r="CJ165"/>
  <c r="CI165"/>
  <c r="CH165"/>
  <c r="CG165"/>
  <c r="CF165"/>
  <c r="CC165"/>
  <c r="CB165"/>
  <c r="CA165"/>
  <c r="BZ165"/>
  <c r="BY165"/>
  <c r="BX165"/>
  <c r="BW165"/>
  <c r="BV165"/>
  <c r="BU165"/>
  <c r="BT165"/>
  <c r="BS165"/>
  <c r="BP165"/>
  <c r="BD165" s="1"/>
  <c r="BO165"/>
  <c r="BN165"/>
  <c r="BM165"/>
  <c r="BL165"/>
  <c r="BK165"/>
  <c r="BJ165"/>
  <c r="BI165"/>
  <c r="BH165"/>
  <c r="BG165"/>
  <c r="BF165"/>
  <c r="BC165"/>
  <c r="BB165"/>
  <c r="BA165"/>
  <c r="AZ165"/>
  <c r="AY165"/>
  <c r="AX165"/>
  <c r="AW165"/>
  <c r="AV165"/>
  <c r="AU165"/>
  <c r="AT165"/>
  <c r="AS165"/>
  <c r="AP165"/>
  <c r="AD165" s="1"/>
  <c r="AO165"/>
  <c r="AN165"/>
  <c r="AM165"/>
  <c r="AL165"/>
  <c r="AK165"/>
  <c r="AJ165"/>
  <c r="AI165"/>
  <c r="AH165"/>
  <c r="AG165"/>
  <c r="AF165"/>
  <c r="AB165"/>
  <c r="DC164"/>
  <c r="DB164"/>
  <c r="DA164"/>
  <c r="CZ164"/>
  <c r="CY164"/>
  <c r="CX164"/>
  <c r="CW164"/>
  <c r="CV164"/>
  <c r="CU164"/>
  <c r="CT164"/>
  <c r="CP164"/>
  <c r="CD164" s="1"/>
  <c r="CO164"/>
  <c r="CN164"/>
  <c r="CM164"/>
  <c r="CL164"/>
  <c r="CK164"/>
  <c r="CJ164"/>
  <c r="CI164"/>
  <c r="CH164"/>
  <c r="CG164"/>
  <c r="CF164"/>
  <c r="CC164"/>
  <c r="CB164"/>
  <c r="CA164"/>
  <c r="BZ164"/>
  <c r="BY164"/>
  <c r="BX164"/>
  <c r="BW164"/>
  <c r="BV164"/>
  <c r="BU164"/>
  <c r="BT164"/>
  <c r="BS164"/>
  <c r="BP164"/>
  <c r="BD164" s="1"/>
  <c r="BO164"/>
  <c r="BN164"/>
  <c r="BM164"/>
  <c r="BL164"/>
  <c r="BK164"/>
  <c r="BJ164"/>
  <c r="BI164"/>
  <c r="BH164"/>
  <c r="BG164"/>
  <c r="BF164"/>
  <c r="BC164"/>
  <c r="BB164"/>
  <c r="BA164"/>
  <c r="AZ164"/>
  <c r="AY164"/>
  <c r="AX164"/>
  <c r="AW164"/>
  <c r="AV164"/>
  <c r="AU164"/>
  <c r="AT164"/>
  <c r="AS164"/>
  <c r="AP164"/>
  <c r="AD164" s="1"/>
  <c r="AO164"/>
  <c r="AN164"/>
  <c r="AM164"/>
  <c r="AL164"/>
  <c r="AK164"/>
  <c r="AJ164"/>
  <c r="AI164"/>
  <c r="AH164"/>
  <c r="AG164"/>
  <c r="AF164"/>
  <c r="AB164"/>
  <c r="DC163"/>
  <c r="CQ163" s="1"/>
  <c r="DB163"/>
  <c r="DA163"/>
  <c r="CZ163"/>
  <c r="CY163"/>
  <c r="CX163"/>
  <c r="CW163"/>
  <c r="CV163"/>
  <c r="CU163"/>
  <c r="CT163"/>
  <c r="CP163"/>
  <c r="CD163" s="1"/>
  <c r="CO163"/>
  <c r="CN163"/>
  <c r="CM163"/>
  <c r="CL163"/>
  <c r="CK163"/>
  <c r="CJ163"/>
  <c r="CI163"/>
  <c r="CH163"/>
  <c r="CG163"/>
  <c r="CF163"/>
  <c r="CC163"/>
  <c r="CB163"/>
  <c r="CA163"/>
  <c r="BZ163"/>
  <c r="BY163"/>
  <c r="BX163"/>
  <c r="BW163"/>
  <c r="BV163"/>
  <c r="BU163"/>
  <c r="BT163"/>
  <c r="BS163"/>
  <c r="BP163"/>
  <c r="BD163" s="1"/>
  <c r="BO163"/>
  <c r="BN163"/>
  <c r="BM163"/>
  <c r="BL163"/>
  <c r="BK163"/>
  <c r="BJ163"/>
  <c r="BI163"/>
  <c r="BH163"/>
  <c r="BG163"/>
  <c r="BF163"/>
  <c r="BC163"/>
  <c r="BB163"/>
  <c r="BA163"/>
  <c r="AZ163"/>
  <c r="AY163"/>
  <c r="AX163"/>
  <c r="AW163"/>
  <c r="AV163"/>
  <c r="AU163"/>
  <c r="AT163"/>
  <c r="AS163"/>
  <c r="AP163"/>
  <c r="AD163" s="1"/>
  <c r="AO163"/>
  <c r="AN163"/>
  <c r="AM163"/>
  <c r="AL163"/>
  <c r="AK163"/>
  <c r="AJ163"/>
  <c r="AI163"/>
  <c r="AH163"/>
  <c r="AG163"/>
  <c r="AF163"/>
  <c r="AB163"/>
  <c r="DC162"/>
  <c r="DB162"/>
  <c r="DA162"/>
  <c r="CZ162"/>
  <c r="CY162"/>
  <c r="CX162"/>
  <c r="CW162"/>
  <c r="CV162"/>
  <c r="CU162"/>
  <c r="CT162"/>
  <c r="CP162"/>
  <c r="CD162" s="1"/>
  <c r="CO162"/>
  <c r="CN162"/>
  <c r="CM162"/>
  <c r="CL162"/>
  <c r="CK162"/>
  <c r="CJ162"/>
  <c r="CI162"/>
  <c r="CH162"/>
  <c r="CG162"/>
  <c r="CF162"/>
  <c r="CC162"/>
  <c r="CB162"/>
  <c r="CA162"/>
  <c r="BZ162"/>
  <c r="BY162"/>
  <c r="BX162"/>
  <c r="BW162"/>
  <c r="BV162"/>
  <c r="BU162"/>
  <c r="BT162"/>
  <c r="BS162"/>
  <c r="BP162"/>
  <c r="BD162" s="1"/>
  <c r="BO162"/>
  <c r="BN162"/>
  <c r="BM162"/>
  <c r="BL162"/>
  <c r="BK162"/>
  <c r="BJ162"/>
  <c r="BI162"/>
  <c r="BH162"/>
  <c r="BG162"/>
  <c r="BF162"/>
  <c r="BC162"/>
  <c r="BB162"/>
  <c r="BA162"/>
  <c r="AZ162"/>
  <c r="AY162"/>
  <c r="AX162"/>
  <c r="AW162"/>
  <c r="AV162"/>
  <c r="AU162"/>
  <c r="AT162"/>
  <c r="AS162"/>
  <c r="AP162"/>
  <c r="AD162" s="1"/>
  <c r="AO162"/>
  <c r="AN162"/>
  <c r="AM162"/>
  <c r="AL162"/>
  <c r="AK162"/>
  <c r="AJ162"/>
  <c r="AI162"/>
  <c r="AH162"/>
  <c r="AG162"/>
  <c r="AF162"/>
  <c r="AB162"/>
  <c r="DC161"/>
  <c r="CQ161" s="1"/>
  <c r="DB161"/>
  <c r="DA161"/>
  <c r="CZ161"/>
  <c r="CY161"/>
  <c r="CX161"/>
  <c r="CW161"/>
  <c r="CV161"/>
  <c r="CU161"/>
  <c r="CT161"/>
  <c r="CP161"/>
  <c r="CD161" s="1"/>
  <c r="CO161"/>
  <c r="CN161"/>
  <c r="CM161"/>
  <c r="CL161"/>
  <c r="CK161"/>
  <c r="CJ161"/>
  <c r="CI161"/>
  <c r="CH161"/>
  <c r="CG161"/>
  <c r="CF161"/>
  <c r="CC161"/>
  <c r="BQ161" s="1"/>
  <c r="CB161"/>
  <c r="CA161"/>
  <c r="BZ161"/>
  <c r="BY161"/>
  <c r="BX161"/>
  <c r="BW161"/>
  <c r="BV161"/>
  <c r="BU161"/>
  <c r="BT161"/>
  <c r="BS161"/>
  <c r="BP161"/>
  <c r="BD161" s="1"/>
  <c r="BO161"/>
  <c r="BN161"/>
  <c r="BM161"/>
  <c r="BL161"/>
  <c r="BK161"/>
  <c r="BJ161"/>
  <c r="BI161"/>
  <c r="BH161"/>
  <c r="BG161"/>
  <c r="BF161"/>
  <c r="BC161"/>
  <c r="BB161"/>
  <c r="BA161"/>
  <c r="AZ161"/>
  <c r="AY161"/>
  <c r="AX161"/>
  <c r="AW161"/>
  <c r="AV161"/>
  <c r="AU161"/>
  <c r="AT161"/>
  <c r="AS161"/>
  <c r="AP161"/>
  <c r="AD161" s="1"/>
  <c r="AO161"/>
  <c r="AN161"/>
  <c r="AM161"/>
  <c r="AL161"/>
  <c r="AK161"/>
  <c r="AJ161"/>
  <c r="AI161"/>
  <c r="AH161"/>
  <c r="AG161"/>
  <c r="AF161"/>
  <c r="AB161"/>
  <c r="DC160"/>
  <c r="CQ160" s="1"/>
  <c r="DB160"/>
  <c r="DA160"/>
  <c r="CZ160"/>
  <c r="CY160"/>
  <c r="CX160"/>
  <c r="CW160"/>
  <c r="CV160"/>
  <c r="CU160"/>
  <c r="CT160"/>
  <c r="CP160"/>
  <c r="CD160" s="1"/>
  <c r="CO160"/>
  <c r="CN160"/>
  <c r="CM160"/>
  <c r="CL160"/>
  <c r="CK160"/>
  <c r="CJ160"/>
  <c r="CI160"/>
  <c r="CH160"/>
  <c r="CG160"/>
  <c r="CF160"/>
  <c r="CC160"/>
  <c r="BQ160" s="1"/>
  <c r="CB160"/>
  <c r="CA160"/>
  <c r="BZ160"/>
  <c r="BY160"/>
  <c r="BX160"/>
  <c r="BW160"/>
  <c r="BV160"/>
  <c r="BU160"/>
  <c r="BT160"/>
  <c r="BS160"/>
  <c r="BP160"/>
  <c r="BD160" s="1"/>
  <c r="BO160"/>
  <c r="BN160"/>
  <c r="BM160"/>
  <c r="BL160"/>
  <c r="BK160"/>
  <c r="BJ160"/>
  <c r="BI160"/>
  <c r="BH160"/>
  <c r="BG160"/>
  <c r="BF160"/>
  <c r="BC160"/>
  <c r="BB160"/>
  <c r="BA160"/>
  <c r="AZ160"/>
  <c r="AY160"/>
  <c r="AX160"/>
  <c r="AW160"/>
  <c r="AV160"/>
  <c r="AU160"/>
  <c r="AT160"/>
  <c r="AS160"/>
  <c r="AP160"/>
  <c r="AD160" s="1"/>
  <c r="AO160"/>
  <c r="AN160"/>
  <c r="AM160"/>
  <c r="AL160"/>
  <c r="AK160"/>
  <c r="AJ160"/>
  <c r="AI160"/>
  <c r="AH160"/>
  <c r="AG160"/>
  <c r="AF160"/>
  <c r="AB160"/>
  <c r="DC159"/>
  <c r="CQ159" s="1"/>
  <c r="DB159"/>
  <c r="DA159"/>
  <c r="CZ159"/>
  <c r="CY159"/>
  <c r="CX159"/>
  <c r="CW159"/>
  <c r="CV159"/>
  <c r="CU159"/>
  <c r="CT159"/>
  <c r="CP159"/>
  <c r="CD159" s="1"/>
  <c r="CO159"/>
  <c r="CN159"/>
  <c r="CM159"/>
  <c r="CL159"/>
  <c r="CK159"/>
  <c r="CJ159"/>
  <c r="CI159"/>
  <c r="CH159"/>
  <c r="CG159"/>
  <c r="CF159"/>
  <c r="CC159"/>
  <c r="BQ159" s="1"/>
  <c r="CB159"/>
  <c r="CA159"/>
  <c r="BZ159"/>
  <c r="BY159"/>
  <c r="BX159"/>
  <c r="BW159"/>
  <c r="BV159"/>
  <c r="BU159"/>
  <c r="BT159"/>
  <c r="BS159"/>
  <c r="BP159"/>
  <c r="BD159" s="1"/>
  <c r="BO159"/>
  <c r="BN159"/>
  <c r="BM159"/>
  <c r="BL159"/>
  <c r="BK159"/>
  <c r="BJ159"/>
  <c r="BI159"/>
  <c r="BH159"/>
  <c r="BG159"/>
  <c r="BF159"/>
  <c r="BC159"/>
  <c r="BB159"/>
  <c r="BA159"/>
  <c r="AZ159"/>
  <c r="AY159"/>
  <c r="AX159"/>
  <c r="AW159"/>
  <c r="AV159"/>
  <c r="AU159"/>
  <c r="AT159"/>
  <c r="AS159"/>
  <c r="AP159"/>
  <c r="AD159" s="1"/>
  <c r="AO159"/>
  <c r="AN159"/>
  <c r="AM159"/>
  <c r="AL159"/>
  <c r="AK159"/>
  <c r="AJ159"/>
  <c r="AI159"/>
  <c r="AH159"/>
  <c r="AG159"/>
  <c r="AF159"/>
  <c r="AB159"/>
  <c r="DC158"/>
  <c r="CQ158" s="1"/>
  <c r="DB158"/>
  <c r="DA158"/>
  <c r="CZ158"/>
  <c r="CY158"/>
  <c r="CX158"/>
  <c r="CW158"/>
  <c r="CV158"/>
  <c r="CU158"/>
  <c r="CT158"/>
  <c r="CP158"/>
  <c r="CD158" s="1"/>
  <c r="CO158"/>
  <c r="CN158"/>
  <c r="CM158"/>
  <c r="CL158"/>
  <c r="CK158"/>
  <c r="CJ158"/>
  <c r="CI158"/>
  <c r="CH158"/>
  <c r="CG158"/>
  <c r="CF158"/>
  <c r="CC158"/>
  <c r="BQ158" s="1"/>
  <c r="CB158"/>
  <c r="CA158"/>
  <c r="BZ158"/>
  <c r="BY158"/>
  <c r="BX158"/>
  <c r="BW158"/>
  <c r="BV158"/>
  <c r="BU158"/>
  <c r="BT158"/>
  <c r="BS158"/>
  <c r="BP158"/>
  <c r="BD158" s="1"/>
  <c r="BO158"/>
  <c r="BN158"/>
  <c r="BM158"/>
  <c r="BL158"/>
  <c r="BK158"/>
  <c r="BJ158"/>
  <c r="BI158"/>
  <c r="BH158"/>
  <c r="BG158"/>
  <c r="BF158"/>
  <c r="BC158"/>
  <c r="BB158"/>
  <c r="BA158"/>
  <c r="AZ158"/>
  <c r="AY158"/>
  <c r="AX158"/>
  <c r="AW158"/>
  <c r="AV158"/>
  <c r="AU158"/>
  <c r="AT158"/>
  <c r="AS158"/>
  <c r="AP158"/>
  <c r="AD158" s="1"/>
  <c r="AO158"/>
  <c r="AN158"/>
  <c r="AM158"/>
  <c r="AL158"/>
  <c r="AK158"/>
  <c r="AJ158"/>
  <c r="AI158"/>
  <c r="AH158"/>
  <c r="AG158"/>
  <c r="AF158"/>
  <c r="AB158"/>
  <c r="DC157"/>
  <c r="CQ157" s="1"/>
  <c r="DB157"/>
  <c r="DA157"/>
  <c r="CZ157"/>
  <c r="CY157"/>
  <c r="CX157"/>
  <c r="CW157"/>
  <c r="CV157"/>
  <c r="CU157"/>
  <c r="CT157"/>
  <c r="CP157"/>
  <c r="CD157" s="1"/>
  <c r="CO157"/>
  <c r="CN157"/>
  <c r="CM157"/>
  <c r="CL157"/>
  <c r="CK157"/>
  <c r="CJ157"/>
  <c r="CI157"/>
  <c r="CH157"/>
  <c r="CG157"/>
  <c r="CF157"/>
  <c r="CC157"/>
  <c r="BQ157" s="1"/>
  <c r="CB157"/>
  <c r="CA157"/>
  <c r="BZ157"/>
  <c r="BY157"/>
  <c r="BX157"/>
  <c r="BW157"/>
  <c r="BV157"/>
  <c r="BU157"/>
  <c r="BT157"/>
  <c r="BS157"/>
  <c r="BP157"/>
  <c r="BD157" s="1"/>
  <c r="BO157"/>
  <c r="BN157"/>
  <c r="BM157"/>
  <c r="BL157"/>
  <c r="BK157"/>
  <c r="BJ157"/>
  <c r="BI157"/>
  <c r="BH157"/>
  <c r="BG157"/>
  <c r="BF157"/>
  <c r="BC157"/>
  <c r="BB157"/>
  <c r="BA157"/>
  <c r="AZ157"/>
  <c r="AY157"/>
  <c r="AX157"/>
  <c r="AW157"/>
  <c r="AV157"/>
  <c r="AU157"/>
  <c r="AT157"/>
  <c r="AS157"/>
  <c r="AP157"/>
  <c r="AD157" s="1"/>
  <c r="AO157"/>
  <c r="AN157"/>
  <c r="AM157"/>
  <c r="AL157"/>
  <c r="AK157"/>
  <c r="AJ157"/>
  <c r="AI157"/>
  <c r="AH157"/>
  <c r="AG157"/>
  <c r="AF157"/>
  <c r="AB157"/>
  <c r="DC156"/>
  <c r="CQ156" s="1"/>
  <c r="DB156"/>
  <c r="DA156"/>
  <c r="CZ156"/>
  <c r="CY156"/>
  <c r="CX156"/>
  <c r="CW156"/>
  <c r="CV156"/>
  <c r="CU156"/>
  <c r="CT156"/>
  <c r="CP156"/>
  <c r="CD156" s="1"/>
  <c r="CO156"/>
  <c r="CN156"/>
  <c r="CM156"/>
  <c r="CL156"/>
  <c r="CK156"/>
  <c r="CJ156"/>
  <c r="CI156"/>
  <c r="CH156"/>
  <c r="CG156"/>
  <c r="CF156"/>
  <c r="CC156"/>
  <c r="BQ156" s="1"/>
  <c r="CB156"/>
  <c r="CA156"/>
  <c r="BZ156"/>
  <c r="BY156"/>
  <c r="BX156"/>
  <c r="BW156"/>
  <c r="BV156"/>
  <c r="BU156"/>
  <c r="BT156"/>
  <c r="BS156"/>
  <c r="BP156"/>
  <c r="BD156" s="1"/>
  <c r="BO156"/>
  <c r="BN156"/>
  <c r="BM156"/>
  <c r="BL156"/>
  <c r="BK156"/>
  <c r="BJ156"/>
  <c r="BI156"/>
  <c r="BH156"/>
  <c r="BG156"/>
  <c r="BF156"/>
  <c r="BC156"/>
  <c r="BB156"/>
  <c r="BA156"/>
  <c r="AZ156"/>
  <c r="AY156"/>
  <c r="AX156"/>
  <c r="AW156"/>
  <c r="AV156"/>
  <c r="AU156"/>
  <c r="AT156"/>
  <c r="AS156"/>
  <c r="AP156"/>
  <c r="AD156" s="1"/>
  <c r="AO156"/>
  <c r="AN156"/>
  <c r="AM156"/>
  <c r="AL156"/>
  <c r="AK156"/>
  <c r="AJ156"/>
  <c r="AI156"/>
  <c r="AH156"/>
  <c r="AG156"/>
  <c r="AF156"/>
  <c r="AB156"/>
  <c r="DC155"/>
  <c r="CQ155" s="1"/>
  <c r="DB155"/>
  <c r="DA155"/>
  <c r="CZ155"/>
  <c r="CY155"/>
  <c r="CX155"/>
  <c r="CW155"/>
  <c r="CV155"/>
  <c r="CU155"/>
  <c r="CT155"/>
  <c r="CP155"/>
  <c r="CD155" s="1"/>
  <c r="CO155"/>
  <c r="CN155"/>
  <c r="CM155"/>
  <c r="CL155"/>
  <c r="CK155"/>
  <c r="CJ155"/>
  <c r="CI155"/>
  <c r="CH155"/>
  <c r="CG155"/>
  <c r="CF155"/>
  <c r="CC155"/>
  <c r="BQ155" s="1"/>
  <c r="CB155"/>
  <c r="CA155"/>
  <c r="BZ155"/>
  <c r="BY155"/>
  <c r="BX155"/>
  <c r="BW155"/>
  <c r="BV155"/>
  <c r="BU155"/>
  <c r="BT155"/>
  <c r="BS155"/>
  <c r="BP155"/>
  <c r="BD155" s="1"/>
  <c r="BO155"/>
  <c r="BN155"/>
  <c r="BM155"/>
  <c r="BL155"/>
  <c r="BK155"/>
  <c r="BJ155"/>
  <c r="BI155"/>
  <c r="BH155"/>
  <c r="BG155"/>
  <c r="BF155"/>
  <c r="BC155"/>
  <c r="BB155"/>
  <c r="BA155"/>
  <c r="AZ155"/>
  <c r="AY155"/>
  <c r="AX155"/>
  <c r="AW155"/>
  <c r="AV155"/>
  <c r="AU155"/>
  <c r="AT155"/>
  <c r="AS155"/>
  <c r="AP155"/>
  <c r="AD155" s="1"/>
  <c r="AO155"/>
  <c r="AN155"/>
  <c r="AM155"/>
  <c r="AL155"/>
  <c r="AK155"/>
  <c r="AJ155"/>
  <c r="AI155"/>
  <c r="AH155"/>
  <c r="AG155"/>
  <c r="AF155"/>
  <c r="AB155"/>
  <c r="DC154"/>
  <c r="CQ154" s="1"/>
  <c r="DB154"/>
  <c r="DA154"/>
  <c r="CZ154"/>
  <c r="CY154"/>
  <c r="CX154"/>
  <c r="CW154"/>
  <c r="CV154"/>
  <c r="CU154"/>
  <c r="CT154"/>
  <c r="CP154"/>
  <c r="CD154" s="1"/>
  <c r="CO154"/>
  <c r="CN154"/>
  <c r="CM154"/>
  <c r="CL154"/>
  <c r="CK154"/>
  <c r="CJ154"/>
  <c r="CI154"/>
  <c r="CH154"/>
  <c r="CG154"/>
  <c r="CF154"/>
  <c r="CC154"/>
  <c r="BQ154" s="1"/>
  <c r="CB154"/>
  <c r="CA154"/>
  <c r="BZ154"/>
  <c r="BY154"/>
  <c r="BX154"/>
  <c r="BW154"/>
  <c r="BV154"/>
  <c r="BU154"/>
  <c r="BT154"/>
  <c r="BS154"/>
  <c r="BP154"/>
  <c r="BD154" s="1"/>
  <c r="BO154"/>
  <c r="BN154"/>
  <c r="BM154"/>
  <c r="BL154"/>
  <c r="BK154"/>
  <c r="BJ154"/>
  <c r="BI154"/>
  <c r="BH154"/>
  <c r="BG154"/>
  <c r="BF154"/>
  <c r="BC154"/>
  <c r="BB154"/>
  <c r="BA154"/>
  <c r="AZ154"/>
  <c r="AY154"/>
  <c r="AX154"/>
  <c r="AW154"/>
  <c r="AV154"/>
  <c r="AU154"/>
  <c r="AT154"/>
  <c r="AS154"/>
  <c r="AP154"/>
  <c r="AD154" s="1"/>
  <c r="AO154"/>
  <c r="AN154"/>
  <c r="AM154"/>
  <c r="AL154"/>
  <c r="AK154"/>
  <c r="AJ154"/>
  <c r="AI154"/>
  <c r="AH154"/>
  <c r="AG154"/>
  <c r="AF154"/>
  <c r="AB154"/>
  <c r="DC153"/>
  <c r="CQ153" s="1"/>
  <c r="DB153"/>
  <c r="DA153"/>
  <c r="CZ153"/>
  <c r="CY153"/>
  <c r="CX153"/>
  <c r="CW153"/>
  <c r="CV153"/>
  <c r="CU153"/>
  <c r="CT153"/>
  <c r="CP153"/>
  <c r="CD153" s="1"/>
  <c r="CO153"/>
  <c r="CN153"/>
  <c r="CM153"/>
  <c r="CL153"/>
  <c r="CK153"/>
  <c r="CJ153"/>
  <c r="CI153"/>
  <c r="CH153"/>
  <c r="CG153"/>
  <c r="CF153"/>
  <c r="CC153"/>
  <c r="BQ153" s="1"/>
  <c r="CB153"/>
  <c r="CA153"/>
  <c r="BZ153"/>
  <c r="BY153"/>
  <c r="BX153"/>
  <c r="BW153"/>
  <c r="BV153"/>
  <c r="BU153"/>
  <c r="BT153"/>
  <c r="BS153"/>
  <c r="BP153"/>
  <c r="BD153" s="1"/>
  <c r="BO153"/>
  <c r="BN153"/>
  <c r="BM153"/>
  <c r="BL153"/>
  <c r="BK153"/>
  <c r="BJ153"/>
  <c r="BI153"/>
  <c r="BH153"/>
  <c r="BG153"/>
  <c r="BF153"/>
  <c r="BC153"/>
  <c r="BB153"/>
  <c r="BA153"/>
  <c r="AZ153"/>
  <c r="AY153"/>
  <c r="AX153"/>
  <c r="AW153"/>
  <c r="AV153"/>
  <c r="AU153"/>
  <c r="AT153"/>
  <c r="AS153"/>
  <c r="AP153"/>
  <c r="AD153" s="1"/>
  <c r="AO153"/>
  <c r="AN153"/>
  <c r="AM153"/>
  <c r="AL153"/>
  <c r="AK153"/>
  <c r="AJ153"/>
  <c r="AI153"/>
  <c r="AH153"/>
  <c r="AG153"/>
  <c r="AF153"/>
  <c r="AB153"/>
  <c r="DC152"/>
  <c r="CQ152" s="1"/>
  <c r="DB152"/>
  <c r="DA152"/>
  <c r="CZ152"/>
  <c r="CY152"/>
  <c r="CX152"/>
  <c r="CW152"/>
  <c r="CV152"/>
  <c r="CU152"/>
  <c r="CT152"/>
  <c r="CP152"/>
  <c r="CD152" s="1"/>
  <c r="CO152"/>
  <c r="CN152"/>
  <c r="CM152"/>
  <c r="CL152"/>
  <c r="CK152"/>
  <c r="CJ152"/>
  <c r="CI152"/>
  <c r="CH152"/>
  <c r="CG152"/>
  <c r="CF152"/>
  <c r="CC152"/>
  <c r="BQ152" s="1"/>
  <c r="CB152"/>
  <c r="CA152"/>
  <c r="BZ152"/>
  <c r="BY152"/>
  <c r="BX152"/>
  <c r="BW152"/>
  <c r="BV152"/>
  <c r="BU152"/>
  <c r="BT152"/>
  <c r="BS152"/>
  <c r="BP152"/>
  <c r="BD152" s="1"/>
  <c r="BO152"/>
  <c r="BN152"/>
  <c r="BM152"/>
  <c r="BL152"/>
  <c r="BK152"/>
  <c r="BJ152"/>
  <c r="BI152"/>
  <c r="BH152"/>
  <c r="BG152"/>
  <c r="BF152"/>
  <c r="BC152"/>
  <c r="BB152"/>
  <c r="BA152"/>
  <c r="AZ152"/>
  <c r="AY152"/>
  <c r="AX152"/>
  <c r="AW152"/>
  <c r="AV152"/>
  <c r="AU152"/>
  <c r="AT152"/>
  <c r="AS152"/>
  <c r="AP152"/>
  <c r="AD152" s="1"/>
  <c r="AO152"/>
  <c r="AN152"/>
  <c r="AM152"/>
  <c r="AL152"/>
  <c r="AK152"/>
  <c r="AJ152"/>
  <c r="AI152"/>
  <c r="AH152"/>
  <c r="AG152"/>
  <c r="AF152"/>
  <c r="AB152"/>
  <c r="DC151"/>
  <c r="CQ151" s="1"/>
  <c r="DB151"/>
  <c r="DA151"/>
  <c r="CZ151"/>
  <c r="CY151"/>
  <c r="CX151"/>
  <c r="CW151"/>
  <c r="CV151"/>
  <c r="CU151"/>
  <c r="CT151"/>
  <c r="CP151"/>
  <c r="CD151" s="1"/>
  <c r="CO151"/>
  <c r="CN151"/>
  <c r="CM151"/>
  <c r="CL151"/>
  <c r="CK151"/>
  <c r="CJ151"/>
  <c r="CI151"/>
  <c r="CH151"/>
  <c r="CG151"/>
  <c r="CF151"/>
  <c r="CC151"/>
  <c r="BQ151" s="1"/>
  <c r="CB151"/>
  <c r="CA151"/>
  <c r="BZ151"/>
  <c r="BY151"/>
  <c r="BX151"/>
  <c r="BW151"/>
  <c r="BV151"/>
  <c r="BU151"/>
  <c r="BT151"/>
  <c r="BS151"/>
  <c r="BP151"/>
  <c r="BD151" s="1"/>
  <c r="BO151"/>
  <c r="BN151"/>
  <c r="BM151"/>
  <c r="BL151"/>
  <c r="BK151"/>
  <c r="BJ151"/>
  <c r="BI151"/>
  <c r="BH151"/>
  <c r="BG151"/>
  <c r="BF151"/>
  <c r="BC151"/>
  <c r="BB151"/>
  <c r="BA151"/>
  <c r="AZ151"/>
  <c r="AY151"/>
  <c r="AX151"/>
  <c r="AW151"/>
  <c r="AV151"/>
  <c r="AU151"/>
  <c r="AT151"/>
  <c r="AS151"/>
  <c r="AP151"/>
  <c r="AD151" s="1"/>
  <c r="AO151"/>
  <c r="AN151"/>
  <c r="AM151"/>
  <c r="AL151"/>
  <c r="AK151"/>
  <c r="AJ151"/>
  <c r="AI151"/>
  <c r="AH151"/>
  <c r="AG151"/>
  <c r="AF151"/>
  <c r="AB151"/>
  <c r="DC150"/>
  <c r="CQ150" s="1"/>
  <c r="DB150"/>
  <c r="DA150"/>
  <c r="CZ150"/>
  <c r="CY150"/>
  <c r="CX150"/>
  <c r="CW150"/>
  <c r="CV150"/>
  <c r="CU150"/>
  <c r="CT150"/>
  <c r="CP150"/>
  <c r="CD150" s="1"/>
  <c r="CO150"/>
  <c r="CN150"/>
  <c r="CM150"/>
  <c r="CL150"/>
  <c r="CK150"/>
  <c r="CJ150"/>
  <c r="CI150"/>
  <c r="CH150"/>
  <c r="CG150"/>
  <c r="CF150"/>
  <c r="CC150"/>
  <c r="BQ150" s="1"/>
  <c r="CB150"/>
  <c r="CA150"/>
  <c r="BZ150"/>
  <c r="BY150"/>
  <c r="BX150"/>
  <c r="BW150"/>
  <c r="BV150"/>
  <c r="BU150"/>
  <c r="BT150"/>
  <c r="BS150"/>
  <c r="BP150"/>
  <c r="BD150" s="1"/>
  <c r="BO150"/>
  <c r="BN150"/>
  <c r="BM150"/>
  <c r="BL150"/>
  <c r="BK150"/>
  <c r="BJ150"/>
  <c r="BI150"/>
  <c r="BH150"/>
  <c r="BG150"/>
  <c r="BF150"/>
  <c r="BC150"/>
  <c r="BB150"/>
  <c r="BA150"/>
  <c r="AZ150"/>
  <c r="AY150"/>
  <c r="AX150"/>
  <c r="AW150"/>
  <c r="AV150"/>
  <c r="AU150"/>
  <c r="AT150"/>
  <c r="AS150"/>
  <c r="AP150"/>
  <c r="AD150" s="1"/>
  <c r="AO150"/>
  <c r="AN150"/>
  <c r="AM150"/>
  <c r="AL150"/>
  <c r="AK150"/>
  <c r="AJ150"/>
  <c r="AI150"/>
  <c r="AH150"/>
  <c r="AG150"/>
  <c r="AF150"/>
  <c r="AB150"/>
  <c r="DC149"/>
  <c r="CQ149" s="1"/>
  <c r="DB149"/>
  <c r="DA149"/>
  <c r="CZ149"/>
  <c r="CY149"/>
  <c r="CX149"/>
  <c r="CW149"/>
  <c r="CV149"/>
  <c r="CU149"/>
  <c r="CT149"/>
  <c r="CP149"/>
  <c r="CD149" s="1"/>
  <c r="CO149"/>
  <c r="CN149"/>
  <c r="CM149"/>
  <c r="CL149"/>
  <c r="CK149"/>
  <c r="CJ149"/>
  <c r="CI149"/>
  <c r="CH149"/>
  <c r="CG149"/>
  <c r="CF149"/>
  <c r="CC149"/>
  <c r="BQ149" s="1"/>
  <c r="CB149"/>
  <c r="CA149"/>
  <c r="BZ149"/>
  <c r="BY149"/>
  <c r="BX149"/>
  <c r="BW149"/>
  <c r="BV149"/>
  <c r="BU149"/>
  <c r="BT149"/>
  <c r="BS149"/>
  <c r="BP149"/>
  <c r="BD149" s="1"/>
  <c r="BO149"/>
  <c r="BN149"/>
  <c r="BM149"/>
  <c r="BL149"/>
  <c r="BK149"/>
  <c r="BJ149"/>
  <c r="BI149"/>
  <c r="BH149"/>
  <c r="BG149"/>
  <c r="BF149"/>
  <c r="BC149"/>
  <c r="BB149"/>
  <c r="BA149"/>
  <c r="AZ149"/>
  <c r="AY149"/>
  <c r="AX149"/>
  <c r="AW149"/>
  <c r="AV149"/>
  <c r="AU149"/>
  <c r="AT149"/>
  <c r="AS149"/>
  <c r="AP149"/>
  <c r="AD149" s="1"/>
  <c r="AO149"/>
  <c r="AN149"/>
  <c r="AM149"/>
  <c r="AL149"/>
  <c r="AK149"/>
  <c r="AJ149"/>
  <c r="AI149"/>
  <c r="AH149"/>
  <c r="AG149"/>
  <c r="AF149"/>
  <c r="AB149"/>
  <c r="DC148"/>
  <c r="CQ148" s="1"/>
  <c r="DB148"/>
  <c r="DA148"/>
  <c r="CZ148"/>
  <c r="CY148"/>
  <c r="CX148"/>
  <c r="CW148"/>
  <c r="CV148"/>
  <c r="CU148"/>
  <c r="CT148"/>
  <c r="CP148"/>
  <c r="CD148" s="1"/>
  <c r="CO148"/>
  <c r="CN148"/>
  <c r="CM148"/>
  <c r="CL148"/>
  <c r="CK148"/>
  <c r="CJ148"/>
  <c r="CI148"/>
  <c r="CH148"/>
  <c r="CG148"/>
  <c r="CF148"/>
  <c r="CC148"/>
  <c r="BQ148" s="1"/>
  <c r="CB148"/>
  <c r="CA148"/>
  <c r="BZ148"/>
  <c r="BY148"/>
  <c r="BX148"/>
  <c r="BW148"/>
  <c r="BV148"/>
  <c r="BU148"/>
  <c r="BT148"/>
  <c r="BS148"/>
  <c r="BP148"/>
  <c r="BD148" s="1"/>
  <c r="BO148"/>
  <c r="BN148"/>
  <c r="BM148"/>
  <c r="BL148"/>
  <c r="BK148"/>
  <c r="BJ148"/>
  <c r="BI148"/>
  <c r="BH148"/>
  <c r="BG148"/>
  <c r="BF148"/>
  <c r="BC148"/>
  <c r="BB148"/>
  <c r="BA148"/>
  <c r="AZ148"/>
  <c r="AY148"/>
  <c r="AX148"/>
  <c r="AW148"/>
  <c r="AV148"/>
  <c r="AU148"/>
  <c r="AT148"/>
  <c r="AS148"/>
  <c r="AP148"/>
  <c r="AD148" s="1"/>
  <c r="AO148"/>
  <c r="AN148"/>
  <c r="AM148"/>
  <c r="AL148"/>
  <c r="AK148"/>
  <c r="AJ148"/>
  <c r="AI148"/>
  <c r="AH148"/>
  <c r="AG148"/>
  <c r="AF148"/>
  <c r="AB148"/>
  <c r="DC147"/>
  <c r="DB147"/>
  <c r="DA147"/>
  <c r="CZ147"/>
  <c r="CY147"/>
  <c r="CX147"/>
  <c r="CW147"/>
  <c r="CV147"/>
  <c r="CU147"/>
  <c r="CT147"/>
  <c r="CP147"/>
  <c r="CD147" s="1"/>
  <c r="CO147"/>
  <c r="CN147"/>
  <c r="CM147"/>
  <c r="CL147"/>
  <c r="CK147"/>
  <c r="CJ147"/>
  <c r="CI147"/>
  <c r="CH147"/>
  <c r="CG147"/>
  <c r="CF147"/>
  <c r="CC147"/>
  <c r="BQ147" s="1"/>
  <c r="CB147"/>
  <c r="CA147"/>
  <c r="BZ147"/>
  <c r="BY147"/>
  <c r="BX147"/>
  <c r="BW147"/>
  <c r="BV147"/>
  <c r="BU147"/>
  <c r="BT147"/>
  <c r="BS147"/>
  <c r="BP147"/>
  <c r="BD147" s="1"/>
  <c r="BO147"/>
  <c r="BN147"/>
  <c r="BM147"/>
  <c r="BL147"/>
  <c r="BK147"/>
  <c r="BJ147"/>
  <c r="BI147"/>
  <c r="BH147"/>
  <c r="BG147"/>
  <c r="BF147"/>
  <c r="BC147"/>
  <c r="BB147"/>
  <c r="BA147"/>
  <c r="AZ147"/>
  <c r="AY147"/>
  <c r="AX147"/>
  <c r="AW147"/>
  <c r="AV147"/>
  <c r="AU147"/>
  <c r="AT147"/>
  <c r="AS147"/>
  <c r="AP147"/>
  <c r="AD147" s="1"/>
  <c r="AO147"/>
  <c r="AN147"/>
  <c r="AM147"/>
  <c r="AL147"/>
  <c r="AK147"/>
  <c r="AJ147"/>
  <c r="AI147"/>
  <c r="AH147"/>
  <c r="AG147"/>
  <c r="AF147"/>
  <c r="AB147"/>
  <c r="DC146"/>
  <c r="CQ146" s="1"/>
  <c r="DB146"/>
  <c r="DA146"/>
  <c r="CZ146"/>
  <c r="CY146"/>
  <c r="CX146"/>
  <c r="CW146"/>
  <c r="CV146"/>
  <c r="CU146"/>
  <c r="CT146"/>
  <c r="CP146"/>
  <c r="CD146" s="1"/>
  <c r="CO146"/>
  <c r="CN146"/>
  <c r="CM146"/>
  <c r="CL146"/>
  <c r="CK146"/>
  <c r="CJ146"/>
  <c r="CI146"/>
  <c r="CH146"/>
  <c r="CG146"/>
  <c r="CF146"/>
  <c r="CC146"/>
  <c r="BQ146" s="1"/>
  <c r="CB146"/>
  <c r="CA146"/>
  <c r="BZ146"/>
  <c r="BY146"/>
  <c r="BX146"/>
  <c r="BW146"/>
  <c r="BV146"/>
  <c r="BU146"/>
  <c r="BT146"/>
  <c r="BS146"/>
  <c r="BP146"/>
  <c r="BD146" s="1"/>
  <c r="BO146"/>
  <c r="BN146"/>
  <c r="BM146"/>
  <c r="BL146"/>
  <c r="BK146"/>
  <c r="BJ146"/>
  <c r="BI146"/>
  <c r="BH146"/>
  <c r="BG146"/>
  <c r="BF146"/>
  <c r="BC146"/>
  <c r="BB146"/>
  <c r="BA146"/>
  <c r="AZ146"/>
  <c r="AY146"/>
  <c r="AX146"/>
  <c r="AW146"/>
  <c r="AV146"/>
  <c r="AU146"/>
  <c r="AT146"/>
  <c r="AS146"/>
  <c r="AP146"/>
  <c r="AD146" s="1"/>
  <c r="AO146"/>
  <c r="AN146"/>
  <c r="AM146"/>
  <c r="AL146"/>
  <c r="AK146"/>
  <c r="AJ146"/>
  <c r="AI146"/>
  <c r="AH146"/>
  <c r="AG146"/>
  <c r="AF146"/>
  <c r="AB146"/>
  <c r="DC145"/>
  <c r="CQ145" s="1"/>
  <c r="DB145"/>
  <c r="DA145"/>
  <c r="CZ145"/>
  <c r="CY145"/>
  <c r="CX145"/>
  <c r="CW145"/>
  <c r="CV145"/>
  <c r="CU145"/>
  <c r="CT145"/>
  <c r="CP145"/>
  <c r="CD145" s="1"/>
  <c r="CO145"/>
  <c r="CN145"/>
  <c r="CM145"/>
  <c r="CL145"/>
  <c r="CK145"/>
  <c r="CJ145"/>
  <c r="CI145"/>
  <c r="CH145"/>
  <c r="CG145"/>
  <c r="CF145"/>
  <c r="CC145"/>
  <c r="BQ145" s="1"/>
  <c r="CB145"/>
  <c r="CA145"/>
  <c r="BZ145"/>
  <c r="BY145"/>
  <c r="BX145"/>
  <c r="BW145"/>
  <c r="BV145"/>
  <c r="BU145"/>
  <c r="BT145"/>
  <c r="BS145"/>
  <c r="BP145"/>
  <c r="BD145" s="1"/>
  <c r="BO145"/>
  <c r="BN145"/>
  <c r="BM145"/>
  <c r="BL145"/>
  <c r="BK145"/>
  <c r="BJ145"/>
  <c r="BI145"/>
  <c r="BH145"/>
  <c r="BG145"/>
  <c r="BF145"/>
  <c r="BC145"/>
  <c r="BB145"/>
  <c r="BA145"/>
  <c r="AZ145"/>
  <c r="AY145"/>
  <c r="AX145"/>
  <c r="AW145"/>
  <c r="AV145"/>
  <c r="AU145"/>
  <c r="AT145"/>
  <c r="AS145"/>
  <c r="AP145"/>
  <c r="AD145" s="1"/>
  <c r="AO145"/>
  <c r="AN145"/>
  <c r="AM145"/>
  <c r="AL145"/>
  <c r="AK145"/>
  <c r="AJ145"/>
  <c r="AI145"/>
  <c r="AH145"/>
  <c r="AG145"/>
  <c r="AF145"/>
  <c r="AB145"/>
  <c r="DC144"/>
  <c r="CQ144" s="1"/>
  <c r="DB144"/>
  <c r="DA144"/>
  <c r="CZ144"/>
  <c r="CY144"/>
  <c r="CX144"/>
  <c r="CW144"/>
  <c r="CV144"/>
  <c r="CU144"/>
  <c r="CT144"/>
  <c r="CP144"/>
  <c r="CD144" s="1"/>
  <c r="CO144"/>
  <c r="CN144"/>
  <c r="CM144"/>
  <c r="CL144"/>
  <c r="CK144"/>
  <c r="CJ144"/>
  <c r="CI144"/>
  <c r="CH144"/>
  <c r="CG144"/>
  <c r="CF144"/>
  <c r="CC144"/>
  <c r="BQ144" s="1"/>
  <c r="CB144"/>
  <c r="CA144"/>
  <c r="BZ144"/>
  <c r="BY144"/>
  <c r="BX144"/>
  <c r="BW144"/>
  <c r="BV144"/>
  <c r="BU144"/>
  <c r="BT144"/>
  <c r="BS144"/>
  <c r="BP144"/>
  <c r="BD144" s="1"/>
  <c r="BO144"/>
  <c r="BN144"/>
  <c r="BM144"/>
  <c r="BL144"/>
  <c r="BK144"/>
  <c r="BJ144"/>
  <c r="BI144"/>
  <c r="BH144"/>
  <c r="BG144"/>
  <c r="BF144"/>
  <c r="BC144"/>
  <c r="BB144"/>
  <c r="BA144"/>
  <c r="AZ144"/>
  <c r="AY144"/>
  <c r="AX144"/>
  <c r="AW144"/>
  <c r="AV144"/>
  <c r="AU144"/>
  <c r="AT144"/>
  <c r="AS144"/>
  <c r="AP144"/>
  <c r="AD144" s="1"/>
  <c r="AO144"/>
  <c r="AN144"/>
  <c r="AM144"/>
  <c r="AL144"/>
  <c r="AK144"/>
  <c r="AJ144"/>
  <c r="AI144"/>
  <c r="AH144"/>
  <c r="AG144"/>
  <c r="AF144"/>
  <c r="AB144"/>
  <c r="DC143"/>
  <c r="CQ143" s="1"/>
  <c r="DB143"/>
  <c r="DA143"/>
  <c r="CZ143"/>
  <c r="CY143"/>
  <c r="CX143"/>
  <c r="CW143"/>
  <c r="CV143"/>
  <c r="CU143"/>
  <c r="CT143"/>
  <c r="CP143"/>
  <c r="CD143" s="1"/>
  <c r="CO143"/>
  <c r="CN143"/>
  <c r="CM143"/>
  <c r="CL143"/>
  <c r="CK143"/>
  <c r="CJ143"/>
  <c r="CI143"/>
  <c r="CH143"/>
  <c r="CG143"/>
  <c r="CF143"/>
  <c r="CC143"/>
  <c r="BQ143" s="1"/>
  <c r="CB143"/>
  <c r="CA143"/>
  <c r="BZ143"/>
  <c r="BY143"/>
  <c r="BX143"/>
  <c r="BW143"/>
  <c r="BV143"/>
  <c r="BU143"/>
  <c r="BT143"/>
  <c r="BS143"/>
  <c r="BP143"/>
  <c r="BD143" s="1"/>
  <c r="BO143"/>
  <c r="BN143"/>
  <c r="BM143"/>
  <c r="BL143"/>
  <c r="BK143"/>
  <c r="BJ143"/>
  <c r="BI143"/>
  <c r="BH143"/>
  <c r="BG143"/>
  <c r="BF143"/>
  <c r="BC143"/>
  <c r="BB143"/>
  <c r="BA143"/>
  <c r="AZ143"/>
  <c r="AY143"/>
  <c r="AX143"/>
  <c r="AW143"/>
  <c r="AV143"/>
  <c r="AU143"/>
  <c r="AT143"/>
  <c r="AS143"/>
  <c r="AP143"/>
  <c r="AD143" s="1"/>
  <c r="AO143"/>
  <c r="AN143"/>
  <c r="AM143"/>
  <c r="AL143"/>
  <c r="AK143"/>
  <c r="AJ143"/>
  <c r="AI143"/>
  <c r="AH143"/>
  <c r="AG143"/>
  <c r="AF143"/>
  <c r="AB143"/>
  <c r="DC142"/>
  <c r="CQ142" s="1"/>
  <c r="DB142"/>
  <c r="DA142"/>
  <c r="CZ142"/>
  <c r="CY142"/>
  <c r="CX142"/>
  <c r="CW142"/>
  <c r="CV142"/>
  <c r="CU142"/>
  <c r="CT142"/>
  <c r="CP142"/>
  <c r="CD142" s="1"/>
  <c r="CO142"/>
  <c r="CN142"/>
  <c r="CM142"/>
  <c r="CL142"/>
  <c r="CK142"/>
  <c r="CJ142"/>
  <c r="CI142"/>
  <c r="CH142"/>
  <c r="CG142"/>
  <c r="CF142"/>
  <c r="CC142"/>
  <c r="BQ142" s="1"/>
  <c r="CB142"/>
  <c r="CA142"/>
  <c r="BZ142"/>
  <c r="BY142"/>
  <c r="BX142"/>
  <c r="BW142"/>
  <c r="BV142"/>
  <c r="BU142"/>
  <c r="BT142"/>
  <c r="BS142"/>
  <c r="BP142"/>
  <c r="BD142" s="1"/>
  <c r="BO142"/>
  <c r="BN142"/>
  <c r="BM142"/>
  <c r="BL142"/>
  <c r="BK142"/>
  <c r="BJ142"/>
  <c r="BI142"/>
  <c r="BH142"/>
  <c r="BG142"/>
  <c r="BF142"/>
  <c r="BC142"/>
  <c r="BB142"/>
  <c r="BA142"/>
  <c r="AZ142"/>
  <c r="AY142"/>
  <c r="AX142"/>
  <c r="AW142"/>
  <c r="AV142"/>
  <c r="AU142"/>
  <c r="AT142"/>
  <c r="AS142"/>
  <c r="AP142"/>
  <c r="AD142" s="1"/>
  <c r="AO142"/>
  <c r="AN142"/>
  <c r="AM142"/>
  <c r="AL142"/>
  <c r="AK142"/>
  <c r="AJ142"/>
  <c r="AI142"/>
  <c r="AH142"/>
  <c r="AG142"/>
  <c r="AF142"/>
  <c r="AB142"/>
  <c r="DC141"/>
  <c r="CQ141" s="1"/>
  <c r="DB141"/>
  <c r="DA141"/>
  <c r="CZ141"/>
  <c r="CY141"/>
  <c r="CX141"/>
  <c r="CW141"/>
  <c r="CV141"/>
  <c r="CU141"/>
  <c r="CT141"/>
  <c r="CP141"/>
  <c r="CD141" s="1"/>
  <c r="CO141"/>
  <c r="CN141"/>
  <c r="CM141"/>
  <c r="CL141"/>
  <c r="CK141"/>
  <c r="CJ141"/>
  <c r="CI141"/>
  <c r="CH141"/>
  <c r="CG141"/>
  <c r="CF141"/>
  <c r="CC141"/>
  <c r="BQ141" s="1"/>
  <c r="CB141"/>
  <c r="CA141"/>
  <c r="BZ141"/>
  <c r="BY141"/>
  <c r="BX141"/>
  <c r="BW141"/>
  <c r="BV141"/>
  <c r="BU141"/>
  <c r="BT141"/>
  <c r="BS141"/>
  <c r="BP141"/>
  <c r="BD141" s="1"/>
  <c r="BO141"/>
  <c r="BN141"/>
  <c r="BM141"/>
  <c r="BL141"/>
  <c r="BK141"/>
  <c r="BJ141"/>
  <c r="BI141"/>
  <c r="BH141"/>
  <c r="BG141"/>
  <c r="BF141"/>
  <c r="BC141"/>
  <c r="BB141"/>
  <c r="BA141"/>
  <c r="AZ141"/>
  <c r="AY141"/>
  <c r="AX141"/>
  <c r="AW141"/>
  <c r="AV141"/>
  <c r="AU141"/>
  <c r="AT141"/>
  <c r="AS141"/>
  <c r="AP141"/>
  <c r="AD141" s="1"/>
  <c r="AO141"/>
  <c r="AN141"/>
  <c r="AM141"/>
  <c r="AL141"/>
  <c r="AK141"/>
  <c r="AJ141"/>
  <c r="AI141"/>
  <c r="AH141"/>
  <c r="AG141"/>
  <c r="AF141"/>
  <c r="AB141"/>
  <c r="DC140"/>
  <c r="CQ140" s="1"/>
  <c r="DB140"/>
  <c r="DA140"/>
  <c r="CZ140"/>
  <c r="CY140"/>
  <c r="CX140"/>
  <c r="CW140"/>
  <c r="CV140"/>
  <c r="CU140"/>
  <c r="CT140"/>
  <c r="CP140"/>
  <c r="CD140" s="1"/>
  <c r="CO140"/>
  <c r="CN140"/>
  <c r="CM140"/>
  <c r="CL140"/>
  <c r="CK140"/>
  <c r="CJ140"/>
  <c r="CI140"/>
  <c r="CH140"/>
  <c r="CG140"/>
  <c r="CF140"/>
  <c r="CC140"/>
  <c r="CB140"/>
  <c r="CA140"/>
  <c r="BZ140"/>
  <c r="BY140"/>
  <c r="BX140"/>
  <c r="BW140"/>
  <c r="BV140"/>
  <c r="BU140"/>
  <c r="BT140"/>
  <c r="BS140"/>
  <c r="BP140"/>
  <c r="BD140" s="1"/>
  <c r="BO140"/>
  <c r="BN140"/>
  <c r="BM140"/>
  <c r="BL140"/>
  <c r="BK140"/>
  <c r="BJ140"/>
  <c r="BI140"/>
  <c r="BH140"/>
  <c r="BG140"/>
  <c r="BF140"/>
  <c r="BC140"/>
  <c r="BB140"/>
  <c r="BA140"/>
  <c r="AZ140"/>
  <c r="AY140"/>
  <c r="AX140"/>
  <c r="AW140"/>
  <c r="AV140"/>
  <c r="AU140"/>
  <c r="AT140"/>
  <c r="AS140"/>
  <c r="AP140"/>
  <c r="AD140" s="1"/>
  <c r="AO140"/>
  <c r="AN140"/>
  <c r="AM140"/>
  <c r="AL140"/>
  <c r="AK140"/>
  <c r="AJ140"/>
  <c r="AI140"/>
  <c r="AH140"/>
  <c r="AG140"/>
  <c r="AF140"/>
  <c r="AB140"/>
  <c r="DC139"/>
  <c r="CQ139" s="1"/>
  <c r="DB139"/>
  <c r="DA139"/>
  <c r="CZ139"/>
  <c r="CY139"/>
  <c r="CX139"/>
  <c r="CW139"/>
  <c r="CV139"/>
  <c r="CU139"/>
  <c r="CT139"/>
  <c r="CP139"/>
  <c r="CD139" s="1"/>
  <c r="CO139"/>
  <c r="CN139"/>
  <c r="CM139"/>
  <c r="CL139"/>
  <c r="CK139"/>
  <c r="CJ139"/>
  <c r="CI139"/>
  <c r="CH139"/>
  <c r="CG139"/>
  <c r="CF139"/>
  <c r="CC139"/>
  <c r="BQ139" s="1"/>
  <c r="CB139"/>
  <c r="CA139"/>
  <c r="BZ139"/>
  <c r="BY139"/>
  <c r="BX139"/>
  <c r="BW139"/>
  <c r="BV139"/>
  <c r="BU139"/>
  <c r="BT139"/>
  <c r="BS139"/>
  <c r="BP139"/>
  <c r="BD139" s="1"/>
  <c r="BO139"/>
  <c r="BN139"/>
  <c r="BM139"/>
  <c r="BL139"/>
  <c r="BK139"/>
  <c r="BJ139"/>
  <c r="BI139"/>
  <c r="BH139"/>
  <c r="BG139"/>
  <c r="BF139"/>
  <c r="BC139"/>
  <c r="BB139"/>
  <c r="BA139"/>
  <c r="AZ139"/>
  <c r="AY139"/>
  <c r="AX139"/>
  <c r="AW139"/>
  <c r="AV139"/>
  <c r="AU139"/>
  <c r="AT139"/>
  <c r="AS139"/>
  <c r="AP139"/>
  <c r="AD139" s="1"/>
  <c r="AO139"/>
  <c r="AN139"/>
  <c r="AM139"/>
  <c r="AL139"/>
  <c r="AK139"/>
  <c r="AJ139"/>
  <c r="AI139"/>
  <c r="AH139"/>
  <c r="AG139"/>
  <c r="AF139"/>
  <c r="AB139"/>
  <c r="DC138"/>
  <c r="CQ138" s="1"/>
  <c r="DB138"/>
  <c r="DA138"/>
  <c r="CZ138"/>
  <c r="CY138"/>
  <c r="CX138"/>
  <c r="CW138"/>
  <c r="CV138"/>
  <c r="CU138"/>
  <c r="CT138"/>
  <c r="CP138"/>
  <c r="CD138" s="1"/>
  <c r="CO138"/>
  <c r="CN138"/>
  <c r="CM138"/>
  <c r="CL138"/>
  <c r="CK138"/>
  <c r="CJ138"/>
  <c r="CI138"/>
  <c r="CH138"/>
  <c r="CG138"/>
  <c r="CF138"/>
  <c r="CC138"/>
  <c r="BQ138" s="1"/>
  <c r="CB138"/>
  <c r="CA138"/>
  <c r="BZ138"/>
  <c r="BY138"/>
  <c r="BX138"/>
  <c r="BW138"/>
  <c r="BV138"/>
  <c r="BU138"/>
  <c r="BT138"/>
  <c r="BS138"/>
  <c r="BP138"/>
  <c r="BD138" s="1"/>
  <c r="BO138"/>
  <c r="BN138"/>
  <c r="BM138"/>
  <c r="BL138"/>
  <c r="BK138"/>
  <c r="BJ138"/>
  <c r="BI138"/>
  <c r="BH138"/>
  <c r="BG138"/>
  <c r="BF138"/>
  <c r="BC138"/>
  <c r="BB138"/>
  <c r="BA138"/>
  <c r="AZ138"/>
  <c r="AY138"/>
  <c r="AX138"/>
  <c r="AW138"/>
  <c r="AV138"/>
  <c r="AU138"/>
  <c r="AT138"/>
  <c r="AS138"/>
  <c r="AP138"/>
  <c r="AD138" s="1"/>
  <c r="AO138"/>
  <c r="AN138"/>
  <c r="AM138"/>
  <c r="AL138"/>
  <c r="AK138"/>
  <c r="AJ138"/>
  <c r="AI138"/>
  <c r="AH138"/>
  <c r="AG138"/>
  <c r="AF138"/>
  <c r="AB138"/>
  <c r="DC137"/>
  <c r="CQ137" s="1"/>
  <c r="DB137"/>
  <c r="DA137"/>
  <c r="CZ137"/>
  <c r="CY137"/>
  <c r="CX137"/>
  <c r="CW137"/>
  <c r="CV137"/>
  <c r="CU137"/>
  <c r="CT137"/>
  <c r="CP137"/>
  <c r="CD137" s="1"/>
  <c r="CO137"/>
  <c r="CN137"/>
  <c r="CM137"/>
  <c r="CL137"/>
  <c r="CK137"/>
  <c r="CJ137"/>
  <c r="CI137"/>
  <c r="CH137"/>
  <c r="CG137"/>
  <c r="CF137"/>
  <c r="CC137"/>
  <c r="BQ137" s="1"/>
  <c r="CB137"/>
  <c r="CA137"/>
  <c r="BZ137"/>
  <c r="BY137"/>
  <c r="BX137"/>
  <c r="BW137"/>
  <c r="BV137"/>
  <c r="BU137"/>
  <c r="BT137"/>
  <c r="BS137"/>
  <c r="BP137"/>
  <c r="BD137" s="1"/>
  <c r="BO137"/>
  <c r="BN137"/>
  <c r="BM137"/>
  <c r="BL137"/>
  <c r="BK137"/>
  <c r="BJ137"/>
  <c r="BI137"/>
  <c r="BH137"/>
  <c r="BG137"/>
  <c r="BF137"/>
  <c r="BC137"/>
  <c r="BB137"/>
  <c r="BA137"/>
  <c r="AZ137"/>
  <c r="AY137"/>
  <c r="AX137"/>
  <c r="AW137"/>
  <c r="AV137"/>
  <c r="AU137"/>
  <c r="AT137"/>
  <c r="AS137"/>
  <c r="AP137"/>
  <c r="AD137" s="1"/>
  <c r="AO137"/>
  <c r="AN137"/>
  <c r="AM137"/>
  <c r="AL137"/>
  <c r="AK137"/>
  <c r="AJ137"/>
  <c r="AI137"/>
  <c r="AH137"/>
  <c r="AG137"/>
  <c r="AF137"/>
  <c r="AB137"/>
  <c r="DC136"/>
  <c r="CQ136" s="1"/>
  <c r="DB136"/>
  <c r="DA136"/>
  <c r="CZ136"/>
  <c r="CY136"/>
  <c r="CX136"/>
  <c r="CW136"/>
  <c r="CV136"/>
  <c r="CU136"/>
  <c r="CT136"/>
  <c r="CP136"/>
  <c r="CD136" s="1"/>
  <c r="CO136"/>
  <c r="CN136"/>
  <c r="CM136"/>
  <c r="CL136"/>
  <c r="CK136"/>
  <c r="CJ136"/>
  <c r="CI136"/>
  <c r="CH136"/>
  <c r="CG136"/>
  <c r="CF136"/>
  <c r="CC136"/>
  <c r="BQ136" s="1"/>
  <c r="CB136"/>
  <c r="CA136"/>
  <c r="BZ136"/>
  <c r="BY136"/>
  <c r="BX136"/>
  <c r="BW136"/>
  <c r="BV136"/>
  <c r="BU136"/>
  <c r="BT136"/>
  <c r="BS136"/>
  <c r="BP136"/>
  <c r="BD136" s="1"/>
  <c r="BO136"/>
  <c r="BN136"/>
  <c r="BM136"/>
  <c r="BL136"/>
  <c r="BK136"/>
  <c r="BJ136"/>
  <c r="BI136"/>
  <c r="BH136"/>
  <c r="BG136"/>
  <c r="BF136"/>
  <c r="BC136"/>
  <c r="BB136"/>
  <c r="BA136"/>
  <c r="AZ136"/>
  <c r="AY136"/>
  <c r="AX136"/>
  <c r="AW136"/>
  <c r="AV136"/>
  <c r="AU136"/>
  <c r="AT136"/>
  <c r="AS136"/>
  <c r="AP136"/>
  <c r="AD136" s="1"/>
  <c r="AO136"/>
  <c r="AN136"/>
  <c r="AM136"/>
  <c r="AL136"/>
  <c r="AK136"/>
  <c r="AJ136"/>
  <c r="AI136"/>
  <c r="AH136"/>
  <c r="AG136"/>
  <c r="AF136"/>
  <c r="AB136"/>
  <c r="DC135"/>
  <c r="CQ135" s="1"/>
  <c r="DB135"/>
  <c r="DA135"/>
  <c r="CZ135"/>
  <c r="CY135"/>
  <c r="CX135"/>
  <c r="CW135"/>
  <c r="CV135"/>
  <c r="CU135"/>
  <c r="CT135"/>
  <c r="CP135"/>
  <c r="CD135" s="1"/>
  <c r="CO135"/>
  <c r="CN135"/>
  <c r="CM135"/>
  <c r="CL135"/>
  <c r="CK135"/>
  <c r="CJ135"/>
  <c r="CI135"/>
  <c r="CH135"/>
  <c r="CG135"/>
  <c r="CF135"/>
  <c r="CC135"/>
  <c r="BQ135" s="1"/>
  <c r="CB135"/>
  <c r="CA135"/>
  <c r="BZ135"/>
  <c r="BY135"/>
  <c r="BX135"/>
  <c r="BW135"/>
  <c r="BV135"/>
  <c r="BU135"/>
  <c r="BT135"/>
  <c r="BS135"/>
  <c r="BP135"/>
  <c r="BD135" s="1"/>
  <c r="BO135"/>
  <c r="BN135"/>
  <c r="BM135"/>
  <c r="BL135"/>
  <c r="BK135"/>
  <c r="BJ135"/>
  <c r="BI135"/>
  <c r="BH135"/>
  <c r="BG135"/>
  <c r="BF135"/>
  <c r="BC135"/>
  <c r="BB135"/>
  <c r="BA135"/>
  <c r="AZ135"/>
  <c r="AY135"/>
  <c r="AX135"/>
  <c r="AW135"/>
  <c r="AV135"/>
  <c r="AU135"/>
  <c r="AT135"/>
  <c r="AS135"/>
  <c r="AP135"/>
  <c r="AD135" s="1"/>
  <c r="AO135"/>
  <c r="AN135"/>
  <c r="AM135"/>
  <c r="AL135"/>
  <c r="AK135"/>
  <c r="AJ135"/>
  <c r="AI135"/>
  <c r="AH135"/>
  <c r="AG135"/>
  <c r="AF135"/>
  <c r="AB135"/>
  <c r="DC134"/>
  <c r="CQ134" s="1"/>
  <c r="DB134"/>
  <c r="DA134"/>
  <c r="CZ134"/>
  <c r="CY134"/>
  <c r="CX134"/>
  <c r="CW134"/>
  <c r="CV134"/>
  <c r="CU134"/>
  <c r="CT134"/>
  <c r="CP134"/>
  <c r="CD134" s="1"/>
  <c r="CO134"/>
  <c r="CN134"/>
  <c r="CM134"/>
  <c r="CL134"/>
  <c r="CK134"/>
  <c r="CJ134"/>
  <c r="CI134"/>
  <c r="CH134"/>
  <c r="CG134"/>
  <c r="CF134"/>
  <c r="CC134"/>
  <c r="BQ134" s="1"/>
  <c r="CB134"/>
  <c r="CA134"/>
  <c r="BZ134"/>
  <c r="BY134"/>
  <c r="BX134"/>
  <c r="BW134"/>
  <c r="BV134"/>
  <c r="BU134"/>
  <c r="BT134"/>
  <c r="BS134"/>
  <c r="BP134"/>
  <c r="BD134" s="1"/>
  <c r="BO134"/>
  <c r="BN134"/>
  <c r="BM134"/>
  <c r="BL134"/>
  <c r="BK134"/>
  <c r="BJ134"/>
  <c r="BI134"/>
  <c r="BH134"/>
  <c r="BG134"/>
  <c r="BF134"/>
  <c r="BC134"/>
  <c r="BB134"/>
  <c r="BA134"/>
  <c r="AZ134"/>
  <c r="AY134"/>
  <c r="AX134"/>
  <c r="AW134"/>
  <c r="AV134"/>
  <c r="AU134"/>
  <c r="AT134"/>
  <c r="AS134"/>
  <c r="AP134"/>
  <c r="AD134" s="1"/>
  <c r="AO134"/>
  <c r="AN134"/>
  <c r="AM134"/>
  <c r="AL134"/>
  <c r="AK134"/>
  <c r="AJ134"/>
  <c r="AI134"/>
  <c r="AH134"/>
  <c r="AG134"/>
  <c r="AF134"/>
  <c r="AB134"/>
  <c r="DC133"/>
  <c r="CQ133" s="1"/>
  <c r="DB133"/>
  <c r="DA133"/>
  <c r="CZ133"/>
  <c r="CY133"/>
  <c r="CX133"/>
  <c r="CW133"/>
  <c r="CV133"/>
  <c r="CU133"/>
  <c r="CT133"/>
  <c r="CP133"/>
  <c r="CD133" s="1"/>
  <c r="CO133"/>
  <c r="CN133"/>
  <c r="CM133"/>
  <c r="CL133"/>
  <c r="CK133"/>
  <c r="CJ133"/>
  <c r="CI133"/>
  <c r="CH133"/>
  <c r="CG133"/>
  <c r="CF133"/>
  <c r="CC133"/>
  <c r="BQ133" s="1"/>
  <c r="CB133"/>
  <c r="CA133"/>
  <c r="BZ133"/>
  <c r="BY133"/>
  <c r="BX133"/>
  <c r="BW133"/>
  <c r="BV133"/>
  <c r="BU133"/>
  <c r="BT133"/>
  <c r="BS133"/>
  <c r="BP133"/>
  <c r="BD133" s="1"/>
  <c r="BO133"/>
  <c r="BN133"/>
  <c r="BM133"/>
  <c r="BL133"/>
  <c r="BK133"/>
  <c r="BJ133"/>
  <c r="BI133"/>
  <c r="BH133"/>
  <c r="BG133"/>
  <c r="BF133"/>
  <c r="BC133"/>
  <c r="BB133"/>
  <c r="BA133"/>
  <c r="AZ133"/>
  <c r="AY133"/>
  <c r="AX133"/>
  <c r="AW133"/>
  <c r="AV133"/>
  <c r="AU133"/>
  <c r="AT133"/>
  <c r="AS133"/>
  <c r="AP133"/>
  <c r="AD133" s="1"/>
  <c r="AO133"/>
  <c r="AN133"/>
  <c r="AM133"/>
  <c r="AL133"/>
  <c r="AK133"/>
  <c r="AJ133"/>
  <c r="AI133"/>
  <c r="AH133"/>
  <c r="AG133"/>
  <c r="AF133"/>
  <c r="AB133"/>
  <c r="DC132"/>
  <c r="CQ132" s="1"/>
  <c r="DB132"/>
  <c r="DA132"/>
  <c r="CZ132"/>
  <c r="CY132"/>
  <c r="CX132"/>
  <c r="CW132"/>
  <c r="CV132"/>
  <c r="CU132"/>
  <c r="CT132"/>
  <c r="CP132"/>
  <c r="CD132" s="1"/>
  <c r="CO132"/>
  <c r="CN132"/>
  <c r="CM132"/>
  <c r="CL132"/>
  <c r="CK132"/>
  <c r="CJ132"/>
  <c r="CI132"/>
  <c r="CH132"/>
  <c r="CG132"/>
  <c r="CF132"/>
  <c r="CC132"/>
  <c r="BQ132" s="1"/>
  <c r="CB132"/>
  <c r="CA132"/>
  <c r="BZ132"/>
  <c r="BY132"/>
  <c r="BX132"/>
  <c r="BW132"/>
  <c r="BV132"/>
  <c r="BU132"/>
  <c r="BT132"/>
  <c r="BS132"/>
  <c r="BP132"/>
  <c r="BD132" s="1"/>
  <c r="BO132"/>
  <c r="BN132"/>
  <c r="BM132"/>
  <c r="BL132"/>
  <c r="BK132"/>
  <c r="BJ132"/>
  <c r="BI132"/>
  <c r="BH132"/>
  <c r="BG132"/>
  <c r="BF132"/>
  <c r="BC132"/>
  <c r="BB132"/>
  <c r="BA132"/>
  <c r="AZ132"/>
  <c r="AY132"/>
  <c r="AX132"/>
  <c r="AW132"/>
  <c r="AV132"/>
  <c r="AU132"/>
  <c r="AT132"/>
  <c r="AS132"/>
  <c r="AP132"/>
  <c r="AD132" s="1"/>
  <c r="AO132"/>
  <c r="AN132"/>
  <c r="AM132"/>
  <c r="AL132"/>
  <c r="AK132"/>
  <c r="AJ132"/>
  <c r="AI132"/>
  <c r="AH132"/>
  <c r="AG132"/>
  <c r="AF132"/>
  <c r="AB132"/>
  <c r="DC131"/>
  <c r="CQ131" s="1"/>
  <c r="DB131"/>
  <c r="DA131"/>
  <c r="CZ131"/>
  <c r="CY131"/>
  <c r="CX131"/>
  <c r="CW131"/>
  <c r="CV131"/>
  <c r="CU131"/>
  <c r="CT131"/>
  <c r="CP131"/>
  <c r="CD131" s="1"/>
  <c r="CO131"/>
  <c r="CN131"/>
  <c r="CM131"/>
  <c r="CL131"/>
  <c r="CK131"/>
  <c r="CJ131"/>
  <c r="CI131"/>
  <c r="CH131"/>
  <c r="CG131"/>
  <c r="CF131"/>
  <c r="CC131"/>
  <c r="BQ131" s="1"/>
  <c r="CB131"/>
  <c r="CA131"/>
  <c r="BZ131"/>
  <c r="BY131"/>
  <c r="BX131"/>
  <c r="BW131"/>
  <c r="BV131"/>
  <c r="BU131"/>
  <c r="BT131"/>
  <c r="BS131"/>
  <c r="BP131"/>
  <c r="BD131" s="1"/>
  <c r="BO131"/>
  <c r="BN131"/>
  <c r="BM131"/>
  <c r="BL131"/>
  <c r="BK131"/>
  <c r="BJ131"/>
  <c r="BI131"/>
  <c r="BH131"/>
  <c r="BG131"/>
  <c r="BF131"/>
  <c r="BC131"/>
  <c r="BB131"/>
  <c r="BA131"/>
  <c r="AZ131"/>
  <c r="AY131"/>
  <c r="AX131"/>
  <c r="AW131"/>
  <c r="AV131"/>
  <c r="AU131"/>
  <c r="AT131"/>
  <c r="AS131"/>
  <c r="AP131"/>
  <c r="AD131" s="1"/>
  <c r="AO131"/>
  <c r="AN131"/>
  <c r="AM131"/>
  <c r="AL131"/>
  <c r="AK131"/>
  <c r="AJ131"/>
  <c r="AI131"/>
  <c r="AH131"/>
  <c r="AG131"/>
  <c r="AF131"/>
  <c r="AB131"/>
  <c r="DC130"/>
  <c r="CQ130" s="1"/>
  <c r="DB130"/>
  <c r="DA130"/>
  <c r="CZ130"/>
  <c r="CY130"/>
  <c r="CX130"/>
  <c r="CW130"/>
  <c r="CV130"/>
  <c r="CU130"/>
  <c r="CT130"/>
  <c r="CP130"/>
  <c r="CD130" s="1"/>
  <c r="CO130"/>
  <c r="CN130"/>
  <c r="CM130"/>
  <c r="CL130"/>
  <c r="CK130"/>
  <c r="CJ130"/>
  <c r="CI130"/>
  <c r="CH130"/>
  <c r="CG130"/>
  <c r="CF130"/>
  <c r="CC130"/>
  <c r="CB130"/>
  <c r="CA130"/>
  <c r="BZ130"/>
  <c r="BY130"/>
  <c r="BX130"/>
  <c r="BW130"/>
  <c r="BV130"/>
  <c r="BU130"/>
  <c r="BT130"/>
  <c r="BS130"/>
  <c r="BP130"/>
  <c r="BD130" s="1"/>
  <c r="BO130"/>
  <c r="BN130"/>
  <c r="BM130"/>
  <c r="BL130"/>
  <c r="BK130"/>
  <c r="BJ130"/>
  <c r="BI130"/>
  <c r="BH130"/>
  <c r="BG130"/>
  <c r="BF130"/>
  <c r="BC130"/>
  <c r="BB130"/>
  <c r="BA130"/>
  <c r="AZ130"/>
  <c r="AY130"/>
  <c r="AX130"/>
  <c r="AW130"/>
  <c r="AV130"/>
  <c r="AU130"/>
  <c r="AT130"/>
  <c r="AS130"/>
  <c r="AP130"/>
  <c r="AD130" s="1"/>
  <c r="AO130"/>
  <c r="AN130"/>
  <c r="AM130"/>
  <c r="AL130"/>
  <c r="AK130"/>
  <c r="AJ130"/>
  <c r="AI130"/>
  <c r="AH130"/>
  <c r="AG130"/>
  <c r="AF130"/>
  <c r="AB130"/>
  <c r="DC129"/>
  <c r="CQ129" s="1"/>
  <c r="DB129"/>
  <c r="DA129"/>
  <c r="CZ129"/>
  <c r="CY129"/>
  <c r="CX129"/>
  <c r="CW129"/>
  <c r="CV129"/>
  <c r="CU129"/>
  <c r="CT129"/>
  <c r="CP129"/>
  <c r="CD129" s="1"/>
  <c r="CO129"/>
  <c r="CN129"/>
  <c r="CM129"/>
  <c r="CL129"/>
  <c r="CK129"/>
  <c r="CJ129"/>
  <c r="CI129"/>
  <c r="CH129"/>
  <c r="CG129"/>
  <c r="CF129"/>
  <c r="CC129"/>
  <c r="BQ129" s="1"/>
  <c r="CB129"/>
  <c r="CA129"/>
  <c r="BZ129"/>
  <c r="BY129"/>
  <c r="BX129"/>
  <c r="BW129"/>
  <c r="BV129"/>
  <c r="BU129"/>
  <c r="BT129"/>
  <c r="BS129"/>
  <c r="BP129"/>
  <c r="BD129" s="1"/>
  <c r="BO129"/>
  <c r="BN129"/>
  <c r="BM129"/>
  <c r="BL129"/>
  <c r="BK129"/>
  <c r="BJ129"/>
  <c r="BI129"/>
  <c r="BH129"/>
  <c r="BG129"/>
  <c r="BF129"/>
  <c r="BC129"/>
  <c r="BB129"/>
  <c r="BA129"/>
  <c r="AZ129"/>
  <c r="AY129"/>
  <c r="AX129"/>
  <c r="AW129"/>
  <c r="AV129"/>
  <c r="AU129"/>
  <c r="AT129"/>
  <c r="AS129"/>
  <c r="AP129"/>
  <c r="AD129" s="1"/>
  <c r="AO129"/>
  <c r="AN129"/>
  <c r="AM129"/>
  <c r="AL129"/>
  <c r="AK129"/>
  <c r="AJ129"/>
  <c r="AI129"/>
  <c r="AH129"/>
  <c r="AG129"/>
  <c r="AF129"/>
  <c r="AB129"/>
  <c r="DC128"/>
  <c r="CQ128" s="1"/>
  <c r="DB128"/>
  <c r="DA128"/>
  <c r="CZ128"/>
  <c r="CY128"/>
  <c r="CX128"/>
  <c r="CW128"/>
  <c r="CV128"/>
  <c r="CU128"/>
  <c r="CT128"/>
  <c r="CP128"/>
  <c r="CD128" s="1"/>
  <c r="CO128"/>
  <c r="CN128"/>
  <c r="CM128"/>
  <c r="CL128"/>
  <c r="CK128"/>
  <c r="CJ128"/>
  <c r="CI128"/>
  <c r="CH128"/>
  <c r="CG128"/>
  <c r="CF128"/>
  <c r="CC128"/>
  <c r="BQ128" s="1"/>
  <c r="CB128"/>
  <c r="CA128"/>
  <c r="BZ128"/>
  <c r="BY128"/>
  <c r="BX128"/>
  <c r="BW128"/>
  <c r="BV128"/>
  <c r="BU128"/>
  <c r="BT128"/>
  <c r="BS128"/>
  <c r="BP128"/>
  <c r="BD128" s="1"/>
  <c r="BO128"/>
  <c r="BN128"/>
  <c r="BM128"/>
  <c r="BL128"/>
  <c r="BK128"/>
  <c r="BJ128"/>
  <c r="BI128"/>
  <c r="BH128"/>
  <c r="BG128"/>
  <c r="BF128"/>
  <c r="BC128"/>
  <c r="BB128"/>
  <c r="BA128"/>
  <c r="AZ128"/>
  <c r="AY128"/>
  <c r="AX128"/>
  <c r="AW128"/>
  <c r="AV128"/>
  <c r="AU128"/>
  <c r="AT128"/>
  <c r="AS128"/>
  <c r="AP128"/>
  <c r="AD128" s="1"/>
  <c r="AO128"/>
  <c r="AN128"/>
  <c r="AM128"/>
  <c r="AL128"/>
  <c r="AK128"/>
  <c r="AJ128"/>
  <c r="AI128"/>
  <c r="AH128"/>
  <c r="AG128"/>
  <c r="AF128"/>
  <c r="AB128"/>
  <c r="DC127"/>
  <c r="CQ127" s="1"/>
  <c r="DB127"/>
  <c r="DA127"/>
  <c r="CZ127"/>
  <c r="CY127"/>
  <c r="CX127"/>
  <c r="CW127"/>
  <c r="CV127"/>
  <c r="CU127"/>
  <c r="CT127"/>
  <c r="CP127"/>
  <c r="CD127" s="1"/>
  <c r="CO127"/>
  <c r="CN127"/>
  <c r="CM127"/>
  <c r="CL127"/>
  <c r="CK127"/>
  <c r="CJ127"/>
  <c r="CI127"/>
  <c r="CH127"/>
  <c r="CG127"/>
  <c r="CF127"/>
  <c r="CC127"/>
  <c r="BQ127" s="1"/>
  <c r="CB127"/>
  <c r="CA127"/>
  <c r="BZ127"/>
  <c r="BY127"/>
  <c r="BX127"/>
  <c r="BW127"/>
  <c r="BV127"/>
  <c r="BU127"/>
  <c r="BT127"/>
  <c r="BS127"/>
  <c r="BP127"/>
  <c r="BD127" s="1"/>
  <c r="BO127"/>
  <c r="BN127"/>
  <c r="BM127"/>
  <c r="BL127"/>
  <c r="BK127"/>
  <c r="BJ127"/>
  <c r="BI127"/>
  <c r="BH127"/>
  <c r="BG127"/>
  <c r="BF127"/>
  <c r="BC127"/>
  <c r="BB127"/>
  <c r="BA127"/>
  <c r="AZ127"/>
  <c r="AY127"/>
  <c r="AX127"/>
  <c r="AW127"/>
  <c r="AV127"/>
  <c r="AU127"/>
  <c r="AT127"/>
  <c r="AS127"/>
  <c r="AP127"/>
  <c r="AD127" s="1"/>
  <c r="AO127"/>
  <c r="AN127"/>
  <c r="AM127"/>
  <c r="AL127"/>
  <c r="AK127"/>
  <c r="AJ127"/>
  <c r="AI127"/>
  <c r="AH127"/>
  <c r="AG127"/>
  <c r="AF127"/>
  <c r="AB127"/>
  <c r="DC126"/>
  <c r="CQ126" s="1"/>
  <c r="DB126"/>
  <c r="DA126"/>
  <c r="CZ126"/>
  <c r="CY126"/>
  <c r="CX126"/>
  <c r="CW126"/>
  <c r="CV126"/>
  <c r="CU126"/>
  <c r="CT126"/>
  <c r="CP126"/>
  <c r="CD126" s="1"/>
  <c r="CO126"/>
  <c r="CN126"/>
  <c r="CM126"/>
  <c r="CL126"/>
  <c r="CK126"/>
  <c r="CJ126"/>
  <c r="CI126"/>
  <c r="CH126"/>
  <c r="CG126"/>
  <c r="CF126"/>
  <c r="CC126"/>
  <c r="BQ126" s="1"/>
  <c r="CB126"/>
  <c r="CA126"/>
  <c r="BZ126"/>
  <c r="BY126"/>
  <c r="BX126"/>
  <c r="BW126"/>
  <c r="BV126"/>
  <c r="BU126"/>
  <c r="BT126"/>
  <c r="BS126"/>
  <c r="BP126"/>
  <c r="BD126" s="1"/>
  <c r="BO126"/>
  <c r="BN126"/>
  <c r="BM126"/>
  <c r="BL126"/>
  <c r="BK126"/>
  <c r="BJ126"/>
  <c r="BI126"/>
  <c r="BH126"/>
  <c r="BG126"/>
  <c r="BF126"/>
  <c r="BC126"/>
  <c r="BB126"/>
  <c r="BA126"/>
  <c r="AZ126"/>
  <c r="AY126"/>
  <c r="AX126"/>
  <c r="AW126"/>
  <c r="AV126"/>
  <c r="AU126"/>
  <c r="AT126"/>
  <c r="AS126"/>
  <c r="AP126"/>
  <c r="AD126" s="1"/>
  <c r="AO126"/>
  <c r="AN126"/>
  <c r="AM126"/>
  <c r="AL126"/>
  <c r="AK126"/>
  <c r="AJ126"/>
  <c r="AI126"/>
  <c r="AH126"/>
  <c r="AG126"/>
  <c r="AF126"/>
  <c r="AB126"/>
  <c r="DC125"/>
  <c r="CQ125" s="1"/>
  <c r="DB125"/>
  <c r="DA125"/>
  <c r="CZ125"/>
  <c r="CY125"/>
  <c r="CX125"/>
  <c r="CW125"/>
  <c r="CV125"/>
  <c r="CU125"/>
  <c r="CT125"/>
  <c r="CP125"/>
  <c r="CD125" s="1"/>
  <c r="CO125"/>
  <c r="CN125"/>
  <c r="CM125"/>
  <c r="CL125"/>
  <c r="CK125"/>
  <c r="CJ125"/>
  <c r="CI125"/>
  <c r="CH125"/>
  <c r="CG125"/>
  <c r="CF125"/>
  <c r="CC125"/>
  <c r="BQ125" s="1"/>
  <c r="CB125"/>
  <c r="CA125"/>
  <c r="BZ125"/>
  <c r="BY125"/>
  <c r="BX125"/>
  <c r="BW125"/>
  <c r="BV125"/>
  <c r="BU125"/>
  <c r="BT125"/>
  <c r="BS125"/>
  <c r="BP125"/>
  <c r="BD125" s="1"/>
  <c r="BO125"/>
  <c r="BN125"/>
  <c r="BM125"/>
  <c r="BL125"/>
  <c r="BK125"/>
  <c r="BJ125"/>
  <c r="BI125"/>
  <c r="BH125"/>
  <c r="BG125"/>
  <c r="BF125"/>
  <c r="BC125"/>
  <c r="BB125"/>
  <c r="BA125"/>
  <c r="AZ125"/>
  <c r="AY125"/>
  <c r="AX125"/>
  <c r="AW125"/>
  <c r="AV125"/>
  <c r="AU125"/>
  <c r="AT125"/>
  <c r="AS125"/>
  <c r="AP125"/>
  <c r="AD125" s="1"/>
  <c r="AO125"/>
  <c r="AN125"/>
  <c r="AM125"/>
  <c r="AL125"/>
  <c r="AK125"/>
  <c r="AJ125"/>
  <c r="AI125"/>
  <c r="AH125"/>
  <c r="AG125"/>
  <c r="AF125"/>
  <c r="AB125"/>
  <c r="DC124"/>
  <c r="CQ124" s="1"/>
  <c r="DB124"/>
  <c r="DA124"/>
  <c r="CZ124"/>
  <c r="CY124"/>
  <c r="CX124"/>
  <c r="CW124"/>
  <c r="CV124"/>
  <c r="CU124"/>
  <c r="CT124"/>
  <c r="CP124"/>
  <c r="CD124" s="1"/>
  <c r="CO124"/>
  <c r="CN124"/>
  <c r="CM124"/>
  <c r="CL124"/>
  <c r="CK124"/>
  <c r="CJ124"/>
  <c r="CI124"/>
  <c r="CH124"/>
  <c r="CG124"/>
  <c r="CF124"/>
  <c r="CC124"/>
  <c r="BQ124" s="1"/>
  <c r="CB124"/>
  <c r="CA124"/>
  <c r="BZ124"/>
  <c r="BY124"/>
  <c r="BX124"/>
  <c r="BW124"/>
  <c r="BV124"/>
  <c r="BU124"/>
  <c r="BT124"/>
  <c r="BS124"/>
  <c r="BP124"/>
  <c r="BD124" s="1"/>
  <c r="BO124"/>
  <c r="BN124"/>
  <c r="BM124"/>
  <c r="BL124"/>
  <c r="BK124"/>
  <c r="BJ124"/>
  <c r="BI124"/>
  <c r="BH124"/>
  <c r="BG124"/>
  <c r="BF124"/>
  <c r="BC124"/>
  <c r="BB124"/>
  <c r="BA124"/>
  <c r="AZ124"/>
  <c r="AY124"/>
  <c r="AX124"/>
  <c r="AW124"/>
  <c r="AV124"/>
  <c r="AU124"/>
  <c r="AT124"/>
  <c r="AS124"/>
  <c r="AP124"/>
  <c r="AD124" s="1"/>
  <c r="AO124"/>
  <c r="AN124"/>
  <c r="AM124"/>
  <c r="AL124"/>
  <c r="AK124"/>
  <c r="AJ124"/>
  <c r="AI124"/>
  <c r="AH124"/>
  <c r="AG124"/>
  <c r="AF124"/>
  <c r="AB124"/>
  <c r="DC123"/>
  <c r="CQ123" s="1"/>
  <c r="DB123"/>
  <c r="DA123"/>
  <c r="CZ123"/>
  <c r="CY123"/>
  <c r="CX123"/>
  <c r="CW123"/>
  <c r="CV123"/>
  <c r="CU123"/>
  <c r="CT123"/>
  <c r="CP123"/>
  <c r="CD123" s="1"/>
  <c r="CO123"/>
  <c r="CN123"/>
  <c r="CM123"/>
  <c r="CL123"/>
  <c r="CK123"/>
  <c r="CJ123"/>
  <c r="CI123"/>
  <c r="CH123"/>
  <c r="CG123"/>
  <c r="CF123"/>
  <c r="CC123"/>
  <c r="BQ123" s="1"/>
  <c r="CB123"/>
  <c r="CA123"/>
  <c r="BZ123"/>
  <c r="BY123"/>
  <c r="BX123"/>
  <c r="BW123"/>
  <c r="BV123"/>
  <c r="BU123"/>
  <c r="BT123"/>
  <c r="BS123"/>
  <c r="BP123"/>
  <c r="BD123" s="1"/>
  <c r="BO123"/>
  <c r="BN123"/>
  <c r="BM123"/>
  <c r="BL123"/>
  <c r="BK123"/>
  <c r="BJ123"/>
  <c r="BI123"/>
  <c r="BH123"/>
  <c r="BG123"/>
  <c r="BF123"/>
  <c r="BC123"/>
  <c r="BB123"/>
  <c r="BA123"/>
  <c r="AZ123"/>
  <c r="AY123"/>
  <c r="AX123"/>
  <c r="AW123"/>
  <c r="AV123"/>
  <c r="AU123"/>
  <c r="AT123"/>
  <c r="AS123"/>
  <c r="AP123"/>
  <c r="AD123" s="1"/>
  <c r="AO123"/>
  <c r="AN123"/>
  <c r="AM123"/>
  <c r="AL123"/>
  <c r="AK123"/>
  <c r="AJ123"/>
  <c r="AI123"/>
  <c r="AH123"/>
  <c r="AG123"/>
  <c r="AF123"/>
  <c r="AB123"/>
  <c r="DC122"/>
  <c r="CQ122" s="1"/>
  <c r="DB122"/>
  <c r="DA122"/>
  <c r="CZ122"/>
  <c r="CY122"/>
  <c r="CX122"/>
  <c r="CW122"/>
  <c r="CV122"/>
  <c r="CU122"/>
  <c r="CT122"/>
  <c r="CP122"/>
  <c r="CD122" s="1"/>
  <c r="CO122"/>
  <c r="CN122"/>
  <c r="CM122"/>
  <c r="CL122"/>
  <c r="CK122"/>
  <c r="CJ122"/>
  <c r="CI122"/>
  <c r="CH122"/>
  <c r="CG122"/>
  <c r="CF122"/>
  <c r="CC122"/>
  <c r="CB122"/>
  <c r="CA122"/>
  <c r="BZ122"/>
  <c r="BY122"/>
  <c r="BX122"/>
  <c r="BW122"/>
  <c r="BV122"/>
  <c r="BU122"/>
  <c r="BT122"/>
  <c r="BS122"/>
  <c r="BP122"/>
  <c r="BD122" s="1"/>
  <c r="BO122"/>
  <c r="BN122"/>
  <c r="BM122"/>
  <c r="BL122"/>
  <c r="BK122"/>
  <c r="BJ122"/>
  <c r="BI122"/>
  <c r="BH122"/>
  <c r="BG122"/>
  <c r="BF122"/>
  <c r="BC122"/>
  <c r="BB122"/>
  <c r="BA122"/>
  <c r="AZ122"/>
  <c r="AY122"/>
  <c r="AX122"/>
  <c r="AW122"/>
  <c r="AV122"/>
  <c r="AU122"/>
  <c r="AT122"/>
  <c r="AS122"/>
  <c r="AP122"/>
  <c r="AD122" s="1"/>
  <c r="AO122"/>
  <c r="AN122"/>
  <c r="AM122"/>
  <c r="AL122"/>
  <c r="AK122"/>
  <c r="AJ122"/>
  <c r="AI122"/>
  <c r="AH122"/>
  <c r="AG122"/>
  <c r="AF122"/>
  <c r="AB122"/>
  <c r="DC121"/>
  <c r="CQ121" s="1"/>
  <c r="DB121"/>
  <c r="DA121"/>
  <c r="CZ121"/>
  <c r="CY121"/>
  <c r="CX121"/>
  <c r="CW121"/>
  <c r="CV121"/>
  <c r="CU121"/>
  <c r="CT121"/>
  <c r="CP121"/>
  <c r="CD121" s="1"/>
  <c r="CO121"/>
  <c r="CN121"/>
  <c r="CM121"/>
  <c r="CL121"/>
  <c r="CK121"/>
  <c r="CJ121"/>
  <c r="CI121"/>
  <c r="CH121"/>
  <c r="CG121"/>
  <c r="CF121"/>
  <c r="CC121"/>
  <c r="BQ121" s="1"/>
  <c r="CB121"/>
  <c r="CA121"/>
  <c r="BZ121"/>
  <c r="BY121"/>
  <c r="BX121"/>
  <c r="BW121"/>
  <c r="BV121"/>
  <c r="BU121"/>
  <c r="BT121"/>
  <c r="BS121"/>
  <c r="BP121"/>
  <c r="BD121" s="1"/>
  <c r="BO121"/>
  <c r="BN121"/>
  <c r="BM121"/>
  <c r="BL121"/>
  <c r="BK121"/>
  <c r="BJ121"/>
  <c r="BI121"/>
  <c r="BH121"/>
  <c r="BG121"/>
  <c r="BF121"/>
  <c r="BC121"/>
  <c r="BB121"/>
  <c r="BA121"/>
  <c r="AZ121"/>
  <c r="AY121"/>
  <c r="AX121"/>
  <c r="AW121"/>
  <c r="AV121"/>
  <c r="AU121"/>
  <c r="AT121"/>
  <c r="AS121"/>
  <c r="AP121"/>
  <c r="AD121" s="1"/>
  <c r="AO121"/>
  <c r="AN121"/>
  <c r="AM121"/>
  <c r="AL121"/>
  <c r="AK121"/>
  <c r="AJ121"/>
  <c r="AI121"/>
  <c r="AH121"/>
  <c r="AG121"/>
  <c r="AF121"/>
  <c r="AB121"/>
  <c r="DC120"/>
  <c r="CQ120" s="1"/>
  <c r="DB120"/>
  <c r="DA120"/>
  <c r="CZ120"/>
  <c r="CY120"/>
  <c r="CX120"/>
  <c r="CW120"/>
  <c r="CV120"/>
  <c r="CU120"/>
  <c r="CT120"/>
  <c r="CP120"/>
  <c r="CD120" s="1"/>
  <c r="CO120"/>
  <c r="CN120"/>
  <c r="CM120"/>
  <c r="CL120"/>
  <c r="CK120"/>
  <c r="CJ120"/>
  <c r="CI120"/>
  <c r="CH120"/>
  <c r="CG120"/>
  <c r="CF120"/>
  <c r="CC120"/>
  <c r="CB120"/>
  <c r="CA120"/>
  <c r="BZ120"/>
  <c r="BY120"/>
  <c r="BX120"/>
  <c r="BW120"/>
  <c r="BV120"/>
  <c r="BU120"/>
  <c r="BT120"/>
  <c r="BS120"/>
  <c r="BP120"/>
  <c r="BD120" s="1"/>
  <c r="BO120"/>
  <c r="BN120"/>
  <c r="BM120"/>
  <c r="BL120"/>
  <c r="BK120"/>
  <c r="BJ120"/>
  <c r="BI120"/>
  <c r="BH120"/>
  <c r="BG120"/>
  <c r="BF120"/>
  <c r="BC120"/>
  <c r="BB120"/>
  <c r="BA120"/>
  <c r="AZ120"/>
  <c r="AY120"/>
  <c r="AX120"/>
  <c r="AW120"/>
  <c r="AV120"/>
  <c r="AU120"/>
  <c r="AT120"/>
  <c r="AS120"/>
  <c r="AP120"/>
  <c r="AD120" s="1"/>
  <c r="AO120"/>
  <c r="AN120"/>
  <c r="AM120"/>
  <c r="AL120"/>
  <c r="AK120"/>
  <c r="AJ120"/>
  <c r="AI120"/>
  <c r="AH120"/>
  <c r="AG120"/>
  <c r="AF120"/>
  <c r="AB120"/>
  <c r="DC119"/>
  <c r="DB119"/>
  <c r="DA119"/>
  <c r="CZ119"/>
  <c r="CY119"/>
  <c r="CX119"/>
  <c r="CW119"/>
  <c r="CV119"/>
  <c r="CU119"/>
  <c r="CT119"/>
  <c r="CP119"/>
  <c r="CD119" s="1"/>
  <c r="CO119"/>
  <c r="CN119"/>
  <c r="CM119"/>
  <c r="CL119"/>
  <c r="CK119"/>
  <c r="CJ119"/>
  <c r="CI119"/>
  <c r="CH119"/>
  <c r="CG119"/>
  <c r="CF119"/>
  <c r="CC119"/>
  <c r="BQ119" s="1"/>
  <c r="CB119"/>
  <c r="CA119"/>
  <c r="BZ119"/>
  <c r="BY119"/>
  <c r="BX119"/>
  <c r="BW119"/>
  <c r="BV119"/>
  <c r="BU119"/>
  <c r="BT119"/>
  <c r="BS119"/>
  <c r="BP119"/>
  <c r="BD119" s="1"/>
  <c r="BO119"/>
  <c r="BN119"/>
  <c r="BM119"/>
  <c r="BL119"/>
  <c r="BK119"/>
  <c r="BJ119"/>
  <c r="BI119"/>
  <c r="BH119"/>
  <c r="BG119"/>
  <c r="BF119"/>
  <c r="BC119"/>
  <c r="BB119"/>
  <c r="BA119"/>
  <c r="AZ119"/>
  <c r="AY119"/>
  <c r="AX119"/>
  <c r="AW119"/>
  <c r="AV119"/>
  <c r="AU119"/>
  <c r="AT119"/>
  <c r="AS119"/>
  <c r="AP119"/>
  <c r="AD119" s="1"/>
  <c r="AO119"/>
  <c r="AN119"/>
  <c r="AM119"/>
  <c r="AL119"/>
  <c r="AK119"/>
  <c r="AJ119"/>
  <c r="AI119"/>
  <c r="AH119"/>
  <c r="AG119"/>
  <c r="AF119"/>
  <c r="AB119"/>
  <c r="DC118"/>
  <c r="CQ118" s="1"/>
  <c r="DB118"/>
  <c r="DA118"/>
  <c r="CZ118"/>
  <c r="CY118"/>
  <c r="CX118"/>
  <c r="CW118"/>
  <c r="CV118"/>
  <c r="CU118"/>
  <c r="CT118"/>
  <c r="CP118"/>
  <c r="CD118" s="1"/>
  <c r="CO118"/>
  <c r="CN118"/>
  <c r="CM118"/>
  <c r="CL118"/>
  <c r="CK118"/>
  <c r="CJ118"/>
  <c r="CI118"/>
  <c r="CH118"/>
  <c r="CG118"/>
  <c r="CF118"/>
  <c r="CC118"/>
  <c r="BQ118" s="1"/>
  <c r="CB118"/>
  <c r="CA118"/>
  <c r="BZ118"/>
  <c r="BY118"/>
  <c r="BX118"/>
  <c r="BW118"/>
  <c r="BV118"/>
  <c r="BU118"/>
  <c r="BT118"/>
  <c r="BS118"/>
  <c r="BP118"/>
  <c r="BD118" s="1"/>
  <c r="BO118"/>
  <c r="BN118"/>
  <c r="BM118"/>
  <c r="BL118"/>
  <c r="BK118"/>
  <c r="BJ118"/>
  <c r="BI118"/>
  <c r="BH118"/>
  <c r="BG118"/>
  <c r="BF118"/>
  <c r="BC118"/>
  <c r="BB118"/>
  <c r="BA118"/>
  <c r="AZ118"/>
  <c r="AY118"/>
  <c r="AX118"/>
  <c r="AW118"/>
  <c r="AV118"/>
  <c r="AU118"/>
  <c r="AT118"/>
  <c r="AS118"/>
  <c r="AP118"/>
  <c r="AD118" s="1"/>
  <c r="AO118"/>
  <c r="AN118"/>
  <c r="AM118"/>
  <c r="AL118"/>
  <c r="AK118"/>
  <c r="AJ118"/>
  <c r="AI118"/>
  <c r="AH118"/>
  <c r="AG118"/>
  <c r="AF118"/>
  <c r="AB118"/>
  <c r="DC117"/>
  <c r="CQ117" s="1"/>
  <c r="DB117"/>
  <c r="DA117"/>
  <c r="CZ117"/>
  <c r="CY117"/>
  <c r="CX117"/>
  <c r="CW117"/>
  <c r="CV117"/>
  <c r="CU117"/>
  <c r="CT117"/>
  <c r="CP117"/>
  <c r="CD117" s="1"/>
  <c r="CO117"/>
  <c r="CN117"/>
  <c r="CM117"/>
  <c r="CL117"/>
  <c r="CK117"/>
  <c r="CJ117"/>
  <c r="CI117"/>
  <c r="CH117"/>
  <c r="CG117"/>
  <c r="CF117"/>
  <c r="CC117"/>
  <c r="BQ117" s="1"/>
  <c r="CB117"/>
  <c r="CA117"/>
  <c r="BZ117"/>
  <c r="BY117"/>
  <c r="BX117"/>
  <c r="BW117"/>
  <c r="BV117"/>
  <c r="BU117"/>
  <c r="BT117"/>
  <c r="BS117"/>
  <c r="BP117"/>
  <c r="BD117" s="1"/>
  <c r="BO117"/>
  <c r="BN117"/>
  <c r="BM117"/>
  <c r="BL117"/>
  <c r="BK117"/>
  <c r="BJ117"/>
  <c r="BI117"/>
  <c r="BH117"/>
  <c r="BG117"/>
  <c r="BF117"/>
  <c r="BC117"/>
  <c r="BB117"/>
  <c r="BA117"/>
  <c r="AZ117"/>
  <c r="AY117"/>
  <c r="AX117"/>
  <c r="AW117"/>
  <c r="AV117"/>
  <c r="AU117"/>
  <c r="AT117"/>
  <c r="AS117"/>
  <c r="AP117"/>
  <c r="AD117" s="1"/>
  <c r="AO117"/>
  <c r="AN117"/>
  <c r="AM117"/>
  <c r="AL117"/>
  <c r="AK117"/>
  <c r="AJ117"/>
  <c r="AI117"/>
  <c r="AH117"/>
  <c r="AG117"/>
  <c r="AF117"/>
  <c r="AB117"/>
  <c r="DC116"/>
  <c r="CQ116" s="1"/>
  <c r="DB116"/>
  <c r="DA116"/>
  <c r="CZ116"/>
  <c r="CY116"/>
  <c r="CX116"/>
  <c r="CW116"/>
  <c r="CV116"/>
  <c r="CU116"/>
  <c r="CT116"/>
  <c r="CP116"/>
  <c r="CD116" s="1"/>
  <c r="CO116"/>
  <c r="CN116"/>
  <c r="CM116"/>
  <c r="CL116"/>
  <c r="CK116"/>
  <c r="CJ116"/>
  <c r="CI116"/>
  <c r="CH116"/>
  <c r="CG116"/>
  <c r="CF116"/>
  <c r="CC116"/>
  <c r="BQ116" s="1"/>
  <c r="CB116"/>
  <c r="CA116"/>
  <c r="BZ116"/>
  <c r="BY116"/>
  <c r="BX116"/>
  <c r="BW116"/>
  <c r="BV116"/>
  <c r="BU116"/>
  <c r="BT116"/>
  <c r="BS116"/>
  <c r="BP116"/>
  <c r="BD116" s="1"/>
  <c r="BO116"/>
  <c r="BN116"/>
  <c r="BM116"/>
  <c r="BL116"/>
  <c r="BK116"/>
  <c r="BJ116"/>
  <c r="BI116"/>
  <c r="BH116"/>
  <c r="BG116"/>
  <c r="BF116"/>
  <c r="BC116"/>
  <c r="BB116"/>
  <c r="BA116"/>
  <c r="AZ116"/>
  <c r="AY116"/>
  <c r="AX116"/>
  <c r="AW116"/>
  <c r="AV116"/>
  <c r="AU116"/>
  <c r="AT116"/>
  <c r="AS116"/>
  <c r="AP116"/>
  <c r="AD116" s="1"/>
  <c r="AO116"/>
  <c r="AN116"/>
  <c r="AM116"/>
  <c r="AL116"/>
  <c r="AK116"/>
  <c r="AJ116"/>
  <c r="AI116"/>
  <c r="AH116"/>
  <c r="AG116"/>
  <c r="AF116"/>
  <c r="AB116"/>
  <c r="DC115"/>
  <c r="DB115"/>
  <c r="DA115"/>
  <c r="CZ115"/>
  <c r="CY115"/>
  <c r="CX115"/>
  <c r="CW115"/>
  <c r="CV115"/>
  <c r="CU115"/>
  <c r="CT115"/>
  <c r="CP115"/>
  <c r="CD115" s="1"/>
  <c r="CO115"/>
  <c r="CN115"/>
  <c r="CM115"/>
  <c r="CL115"/>
  <c r="CK115"/>
  <c r="CJ115"/>
  <c r="CI115"/>
  <c r="CH115"/>
  <c r="CG115"/>
  <c r="CF115"/>
  <c r="CC115"/>
  <c r="BQ115" s="1"/>
  <c r="CB115"/>
  <c r="CA115"/>
  <c r="BZ115"/>
  <c r="BY115"/>
  <c r="BX115"/>
  <c r="BW115"/>
  <c r="BV115"/>
  <c r="BU115"/>
  <c r="BT115"/>
  <c r="BS115"/>
  <c r="BP115"/>
  <c r="BD115" s="1"/>
  <c r="BO115"/>
  <c r="BN115"/>
  <c r="BM115"/>
  <c r="BL115"/>
  <c r="BK115"/>
  <c r="BJ115"/>
  <c r="BI115"/>
  <c r="BH115"/>
  <c r="BG115"/>
  <c r="BF115"/>
  <c r="BC115"/>
  <c r="BB115"/>
  <c r="BA115"/>
  <c r="AZ115"/>
  <c r="AY115"/>
  <c r="AX115"/>
  <c r="AW115"/>
  <c r="AV115"/>
  <c r="AU115"/>
  <c r="AT115"/>
  <c r="AS115"/>
  <c r="AP115"/>
  <c r="AD115" s="1"/>
  <c r="AO115"/>
  <c r="AN115"/>
  <c r="AM115"/>
  <c r="AL115"/>
  <c r="AK115"/>
  <c r="AJ115"/>
  <c r="AI115"/>
  <c r="AH115"/>
  <c r="AG115"/>
  <c r="AF115"/>
  <c r="AB115"/>
  <c r="DC114"/>
  <c r="DB114"/>
  <c r="DA114"/>
  <c r="CZ114"/>
  <c r="CY114"/>
  <c r="CX114"/>
  <c r="CW114"/>
  <c r="CV114"/>
  <c r="CU114"/>
  <c r="CT114"/>
  <c r="CP114"/>
  <c r="CD114" s="1"/>
  <c r="CO114"/>
  <c r="CN114"/>
  <c r="CM114"/>
  <c r="CL114"/>
  <c r="CK114"/>
  <c r="CJ114"/>
  <c r="CI114"/>
  <c r="CH114"/>
  <c r="CG114"/>
  <c r="CF114"/>
  <c r="CC114"/>
  <c r="BQ114" s="1"/>
  <c r="CB114"/>
  <c r="CA114"/>
  <c r="BZ114"/>
  <c r="BY114"/>
  <c r="BX114"/>
  <c r="BW114"/>
  <c r="BV114"/>
  <c r="BU114"/>
  <c r="BT114"/>
  <c r="BS114"/>
  <c r="BP114"/>
  <c r="BD114" s="1"/>
  <c r="BO114"/>
  <c r="BN114"/>
  <c r="BM114"/>
  <c r="BL114"/>
  <c r="BK114"/>
  <c r="BJ114"/>
  <c r="BI114"/>
  <c r="BH114"/>
  <c r="BG114"/>
  <c r="BF114"/>
  <c r="BC114"/>
  <c r="BB114"/>
  <c r="BA114"/>
  <c r="AZ114"/>
  <c r="AY114"/>
  <c r="AX114"/>
  <c r="AW114"/>
  <c r="AV114"/>
  <c r="AU114"/>
  <c r="AT114"/>
  <c r="AS114"/>
  <c r="AP114"/>
  <c r="AD114" s="1"/>
  <c r="AO114"/>
  <c r="AN114"/>
  <c r="AM114"/>
  <c r="AL114"/>
  <c r="AK114"/>
  <c r="AJ114"/>
  <c r="AI114"/>
  <c r="AH114"/>
  <c r="AG114"/>
  <c r="AF114"/>
  <c r="AB114"/>
  <c r="DC113"/>
  <c r="CQ113" s="1"/>
  <c r="DB113"/>
  <c r="DA113"/>
  <c r="CZ113"/>
  <c r="CY113"/>
  <c r="CX113"/>
  <c r="CW113"/>
  <c r="CV113"/>
  <c r="CU113"/>
  <c r="CT113"/>
  <c r="CP113"/>
  <c r="CD113" s="1"/>
  <c r="CO113"/>
  <c r="CN113"/>
  <c r="CM113"/>
  <c r="CL113"/>
  <c r="CK113"/>
  <c r="CJ113"/>
  <c r="CI113"/>
  <c r="CH113"/>
  <c r="CG113"/>
  <c r="CF113"/>
  <c r="CC113"/>
  <c r="BQ113" s="1"/>
  <c r="CB113"/>
  <c r="CA113"/>
  <c r="BZ113"/>
  <c r="BY113"/>
  <c r="BX113"/>
  <c r="BW113"/>
  <c r="BV113"/>
  <c r="BU113"/>
  <c r="BT113"/>
  <c r="BS113"/>
  <c r="BP113"/>
  <c r="BD113" s="1"/>
  <c r="BO113"/>
  <c r="BN113"/>
  <c r="BM113"/>
  <c r="BL113"/>
  <c r="BK113"/>
  <c r="BJ113"/>
  <c r="BI113"/>
  <c r="BH113"/>
  <c r="BG113"/>
  <c r="BF113"/>
  <c r="BC113"/>
  <c r="BB113"/>
  <c r="BA113"/>
  <c r="AZ113"/>
  <c r="AY113"/>
  <c r="AX113"/>
  <c r="AW113"/>
  <c r="AV113"/>
  <c r="AU113"/>
  <c r="AT113"/>
  <c r="AS113"/>
  <c r="AP113"/>
  <c r="AD113" s="1"/>
  <c r="AO113"/>
  <c r="AN113"/>
  <c r="AM113"/>
  <c r="AL113"/>
  <c r="AK113"/>
  <c r="AJ113"/>
  <c r="AI113"/>
  <c r="AH113"/>
  <c r="AG113"/>
  <c r="AF113"/>
  <c r="AB113"/>
  <c r="DC112"/>
  <c r="CQ112" s="1"/>
  <c r="DB112"/>
  <c r="DA112"/>
  <c r="CZ112"/>
  <c r="CY112"/>
  <c r="CX112"/>
  <c r="CW112"/>
  <c r="CV112"/>
  <c r="CU112"/>
  <c r="CT112"/>
  <c r="CP112"/>
  <c r="CD112" s="1"/>
  <c r="CO112"/>
  <c r="CN112"/>
  <c r="CM112"/>
  <c r="CL112"/>
  <c r="CK112"/>
  <c r="CJ112"/>
  <c r="CI112"/>
  <c r="CH112"/>
  <c r="CG112"/>
  <c r="CF112"/>
  <c r="CC112"/>
  <c r="CB112"/>
  <c r="CA112"/>
  <c r="BZ112"/>
  <c r="BY112"/>
  <c r="BX112"/>
  <c r="BW112"/>
  <c r="BV112"/>
  <c r="BU112"/>
  <c r="BT112"/>
  <c r="BS112"/>
  <c r="BP112"/>
  <c r="BD112" s="1"/>
  <c r="BO112"/>
  <c r="BN112"/>
  <c r="BM112"/>
  <c r="BL112"/>
  <c r="BK112"/>
  <c r="BJ112"/>
  <c r="BI112"/>
  <c r="BH112"/>
  <c r="BG112"/>
  <c r="BF112"/>
  <c r="BC112"/>
  <c r="BB112"/>
  <c r="BA112"/>
  <c r="AZ112"/>
  <c r="AY112"/>
  <c r="AX112"/>
  <c r="AW112"/>
  <c r="AV112"/>
  <c r="AU112"/>
  <c r="AT112"/>
  <c r="AS112"/>
  <c r="AP112"/>
  <c r="AD112" s="1"/>
  <c r="AO112"/>
  <c r="AN112"/>
  <c r="AM112"/>
  <c r="AL112"/>
  <c r="AK112"/>
  <c r="AJ112"/>
  <c r="AI112"/>
  <c r="AH112"/>
  <c r="AG112"/>
  <c r="AF112"/>
  <c r="AB112"/>
  <c r="DC111"/>
  <c r="CQ111" s="1"/>
  <c r="DB111"/>
  <c r="DA111"/>
  <c r="CZ111"/>
  <c r="CY111"/>
  <c r="CX111"/>
  <c r="CW111"/>
  <c r="CV111"/>
  <c r="CU111"/>
  <c r="CT111"/>
  <c r="CP111"/>
  <c r="CD111" s="1"/>
  <c r="CO111"/>
  <c r="CN111"/>
  <c r="CM111"/>
  <c r="CL111"/>
  <c r="CK111"/>
  <c r="CJ111"/>
  <c r="CI111"/>
  <c r="CH111"/>
  <c r="CG111"/>
  <c r="CF111"/>
  <c r="CC111"/>
  <c r="BQ111" s="1"/>
  <c r="CB111"/>
  <c r="CA111"/>
  <c r="BZ111"/>
  <c r="BY111"/>
  <c r="BX111"/>
  <c r="BW111"/>
  <c r="BV111"/>
  <c r="BU111"/>
  <c r="BT111"/>
  <c r="BS111"/>
  <c r="BP111"/>
  <c r="BD111" s="1"/>
  <c r="BO111"/>
  <c r="BN111"/>
  <c r="BM111"/>
  <c r="BL111"/>
  <c r="BK111"/>
  <c r="BJ111"/>
  <c r="BI111"/>
  <c r="BH111"/>
  <c r="BG111"/>
  <c r="BF111"/>
  <c r="BC111"/>
  <c r="BB111"/>
  <c r="BA111"/>
  <c r="AZ111"/>
  <c r="AY111"/>
  <c r="AX111"/>
  <c r="AW111"/>
  <c r="AV111"/>
  <c r="AU111"/>
  <c r="AT111"/>
  <c r="AS111"/>
  <c r="AP111"/>
  <c r="AD111" s="1"/>
  <c r="AO111"/>
  <c r="AN111"/>
  <c r="AM111"/>
  <c r="AL111"/>
  <c r="AK111"/>
  <c r="AJ111"/>
  <c r="AI111"/>
  <c r="AH111"/>
  <c r="AG111"/>
  <c r="AF111"/>
  <c r="AB111"/>
  <c r="R8" i="7"/>
  <c r="S8"/>
  <c r="R9"/>
  <c r="T9" s="1"/>
  <c r="S9"/>
  <c r="R10"/>
  <c r="S10"/>
  <c r="R11"/>
  <c r="T11" s="1"/>
  <c r="S11"/>
  <c r="R12"/>
  <c r="S12"/>
  <c r="R13"/>
  <c r="T13" s="1"/>
  <c r="S13"/>
  <c r="R14"/>
  <c r="S14"/>
  <c r="R15"/>
  <c r="T15" s="1"/>
  <c r="S15"/>
  <c r="R16"/>
  <c r="S16"/>
  <c r="R17"/>
  <c r="T17" s="1"/>
  <c r="S17"/>
  <c r="R18"/>
  <c r="S18"/>
  <c r="S7"/>
  <c r="R7"/>
  <c r="Q18"/>
  <c r="Q17"/>
  <c r="Q16"/>
  <c r="Q15"/>
  <c r="Q14"/>
  <c r="Q13"/>
  <c r="Q12"/>
  <c r="Q11"/>
  <c r="Q10"/>
  <c r="Q9"/>
  <c r="Q8"/>
  <c r="Q7"/>
  <c r="N18"/>
  <c r="N17"/>
  <c r="N16"/>
  <c r="N15"/>
  <c r="N14"/>
  <c r="N13"/>
  <c r="N12"/>
  <c r="N11"/>
  <c r="N10"/>
  <c r="N9"/>
  <c r="N8"/>
  <c r="N7"/>
  <c r="K18"/>
  <c r="K17"/>
  <c r="K16"/>
  <c r="K15"/>
  <c r="K14"/>
  <c r="K13"/>
  <c r="K12"/>
  <c r="K11"/>
  <c r="K10"/>
  <c r="K9"/>
  <c r="K8"/>
  <c r="K7"/>
  <c r="H18"/>
  <c r="H17"/>
  <c r="H16"/>
  <c r="H15"/>
  <c r="H14"/>
  <c r="H13"/>
  <c r="H12"/>
  <c r="H11"/>
  <c r="H10"/>
  <c r="H9"/>
  <c r="H8"/>
  <c r="H7"/>
  <c r="E8"/>
  <c r="E9"/>
  <c r="E10"/>
  <c r="E11"/>
  <c r="E13"/>
  <c r="E14"/>
  <c r="E15"/>
  <c r="E16"/>
  <c r="E17"/>
  <c r="E18"/>
  <c r="E7"/>
  <c r="C10" i="31"/>
  <c r="C9" i="30"/>
  <c r="B9" i="28"/>
  <c r="B9" i="29"/>
  <c r="B9" i="30" s="1"/>
  <c r="A5" i="3"/>
  <c r="A6" i="38" s="1"/>
  <c r="H4" i="29"/>
  <c r="T14" i="7" l="1"/>
  <c r="T10"/>
  <c r="T18"/>
  <c r="T16"/>
  <c r="T12"/>
  <c r="T8"/>
  <c r="J4" i="30"/>
  <c r="B10" i="31"/>
  <c r="T7" i="7"/>
  <c r="G5" i="1"/>
  <c r="A2" i="37" l="1"/>
  <c r="A4" i="29"/>
  <c r="C8" i="27"/>
  <c r="C9"/>
  <c r="C7"/>
  <c r="B8"/>
  <c r="F8" s="1"/>
  <c r="B9"/>
  <c r="F9" s="1"/>
  <c r="B7"/>
  <c r="F7" s="1"/>
  <c r="G46"/>
  <c r="G47"/>
  <c r="G48"/>
  <c r="G49"/>
  <c r="G50"/>
  <c r="G51"/>
  <c r="G56"/>
  <c r="D56"/>
  <c r="D46"/>
  <c r="D47"/>
  <c r="D48"/>
  <c r="D49"/>
  <c r="D50"/>
  <c r="D51"/>
  <c r="B60"/>
  <c r="B59"/>
  <c r="B57"/>
  <c r="B58"/>
  <c r="B54"/>
  <c r="B55"/>
  <c r="B56"/>
  <c r="B50"/>
  <c r="B51"/>
  <c r="B52"/>
  <c r="B53"/>
  <c r="B46"/>
  <c r="B47"/>
  <c r="B48"/>
  <c r="B49"/>
  <c r="B45"/>
  <c r="B44"/>
  <c r="G41"/>
  <c r="D41"/>
  <c r="B43"/>
  <c r="B42"/>
  <c r="B41"/>
  <c r="G29"/>
  <c r="G33"/>
  <c r="G36"/>
  <c r="G38"/>
  <c r="D29"/>
  <c r="D33"/>
  <c r="D36"/>
  <c r="D38"/>
  <c r="B38"/>
  <c r="B37"/>
  <c r="B36"/>
  <c r="B35"/>
  <c r="B34"/>
  <c r="B33"/>
  <c r="B31"/>
  <c r="B30"/>
  <c r="B28"/>
  <c r="B29"/>
  <c r="B27"/>
  <c r="B26"/>
  <c r="B25"/>
  <c r="B24"/>
  <c r="B22"/>
  <c r="J3" i="28"/>
  <c r="G8" i="27" l="1"/>
  <c r="G9"/>
  <c r="G7"/>
  <c r="F17"/>
  <c r="A4" i="30"/>
  <c r="A4" i="31"/>
  <c r="D17" i="27"/>
  <c r="C17"/>
  <c r="C10" i="26"/>
  <c r="D10"/>
  <c r="C16"/>
  <c r="D16"/>
  <c r="C20"/>
  <c r="D20"/>
  <c r="C23"/>
  <c r="D23"/>
  <c r="C25"/>
  <c r="D25"/>
  <c r="D3"/>
  <c r="V19" i="7"/>
  <c r="U19"/>
  <c r="P19"/>
  <c r="O19"/>
  <c r="N19"/>
  <c r="M19"/>
  <c r="L19"/>
  <c r="K19"/>
  <c r="J19"/>
  <c r="I19"/>
  <c r="H19"/>
  <c r="G19"/>
  <c r="F19"/>
  <c r="E19"/>
  <c r="D19"/>
  <c r="C19"/>
  <c r="W18"/>
  <c r="W17"/>
  <c r="W16"/>
  <c r="W15"/>
  <c r="W14"/>
  <c r="W13"/>
  <c r="W12"/>
  <c r="W11"/>
  <c r="W10"/>
  <c r="W9"/>
  <c r="W8"/>
  <c r="W7"/>
  <c r="J54" i="1"/>
  <c r="G54"/>
  <c r="E54"/>
  <c r="J53"/>
  <c r="G53"/>
  <c r="E53"/>
  <c r="J52"/>
  <c r="G52"/>
  <c r="E52"/>
  <c r="J51"/>
  <c r="G51"/>
  <c r="E51"/>
  <c r="E24"/>
  <c r="E32" s="1"/>
  <c r="E33" s="1"/>
  <c r="G17" i="27" l="1"/>
  <c r="H54" i="1"/>
  <c r="Q19" i="7"/>
  <c r="W19"/>
  <c r="S19"/>
  <c r="H52" i="1"/>
  <c r="H51"/>
  <c r="H53"/>
  <c r="R19" i="7"/>
  <c r="J11" i="27" l="1"/>
  <c r="T19" i="7"/>
  <c r="H5" i="16"/>
  <c r="K15" i="25"/>
  <c r="H15"/>
  <c r="G15"/>
  <c r="F15"/>
  <c r="E15"/>
  <c r="D15"/>
  <c r="C15"/>
  <c r="N14"/>
  <c r="N13"/>
  <c r="N12"/>
  <c r="N11"/>
  <c r="N10"/>
  <c r="N9"/>
  <c r="L9"/>
  <c r="F16" i="23"/>
  <c r="H12"/>
  <c r="J12" i="27" l="1"/>
  <c r="M10" i="25"/>
  <c r="M12"/>
  <c r="M14"/>
  <c r="M13"/>
  <c r="I15"/>
  <c r="M11"/>
  <c r="L14"/>
  <c r="N15"/>
  <c r="L11"/>
  <c r="L13"/>
  <c r="J15"/>
  <c r="M9"/>
  <c r="L10"/>
  <c r="L12"/>
  <c r="M15" l="1"/>
  <c r="L15"/>
  <c r="B8" i="22" l="1"/>
  <c r="H8" s="1"/>
  <c r="C8"/>
  <c r="B9"/>
  <c r="H9" s="1"/>
  <c r="C9"/>
  <c r="B10"/>
  <c r="H10" s="1"/>
  <c r="C10"/>
  <c r="B11"/>
  <c r="H11" s="1"/>
  <c r="C11"/>
  <c r="B12"/>
  <c r="H12" s="1"/>
  <c r="C12"/>
  <c r="B13"/>
  <c r="H13" s="1"/>
  <c r="C13"/>
  <c r="B14"/>
  <c r="H14" s="1"/>
  <c r="C14"/>
  <c r="B15"/>
  <c r="H15" s="1"/>
  <c r="C15"/>
  <c r="B16"/>
  <c r="H16" s="1"/>
  <c r="C16"/>
  <c r="B17"/>
  <c r="H17" s="1"/>
  <c r="C17"/>
  <c r="B18"/>
  <c r="H18" s="1"/>
  <c r="C18"/>
  <c r="B19"/>
  <c r="H19" s="1"/>
  <c r="C19"/>
  <c r="B20"/>
  <c r="H20" s="1"/>
  <c r="C20"/>
  <c r="B21"/>
  <c r="H21" s="1"/>
  <c r="C21"/>
  <c r="B22"/>
  <c r="H22" s="1"/>
  <c r="C22"/>
  <c r="B23"/>
  <c r="H23" s="1"/>
  <c r="C23"/>
  <c r="B24"/>
  <c r="H24" s="1"/>
  <c r="C24"/>
  <c r="B25"/>
  <c r="H25" s="1"/>
  <c r="C25"/>
  <c r="B26"/>
  <c r="H26" s="1"/>
  <c r="C26"/>
  <c r="B27"/>
  <c r="H27" s="1"/>
  <c r="C27"/>
  <c r="B28"/>
  <c r="H28" s="1"/>
  <c r="C28"/>
  <c r="B29"/>
  <c r="H29" s="1"/>
  <c r="C29"/>
  <c r="B30"/>
  <c r="H30" s="1"/>
  <c r="C30"/>
  <c r="B31"/>
  <c r="H31" s="1"/>
  <c r="C31"/>
  <c r="B32"/>
  <c r="H32" s="1"/>
  <c r="C32"/>
  <c r="B33"/>
  <c r="H33" s="1"/>
  <c r="C33"/>
  <c r="B34"/>
  <c r="H34" s="1"/>
  <c r="C34"/>
  <c r="B35"/>
  <c r="H35" s="1"/>
  <c r="C35"/>
  <c r="B36"/>
  <c r="H36" s="1"/>
  <c r="C36"/>
  <c r="B37"/>
  <c r="H37" s="1"/>
  <c r="C37"/>
  <c r="C7"/>
  <c r="B7"/>
  <c r="H7" s="1"/>
  <c r="H41"/>
  <c r="H7" i="21" l="1"/>
  <c r="E7"/>
  <c r="E19" i="19"/>
  <c r="F10"/>
  <c r="F14" s="1"/>
  <c r="E10"/>
  <c r="E14" s="1"/>
  <c r="O10" i="15"/>
  <c r="O11" s="1"/>
  <c r="N10"/>
  <c r="N11" s="1"/>
  <c r="L10"/>
  <c r="L11" s="1"/>
  <c r="K10"/>
  <c r="K11" s="1"/>
  <c r="I10"/>
  <c r="H10"/>
  <c r="H11" s="1"/>
  <c r="E11"/>
  <c r="D10"/>
  <c r="D11" s="1"/>
  <c r="B10"/>
  <c r="H7" i="16"/>
  <c r="R42" i="13"/>
  <c r="C38"/>
  <c r="C37"/>
  <c r="E37" s="1"/>
  <c r="C36"/>
  <c r="C35"/>
  <c r="E35" s="1"/>
  <c r="C34"/>
  <c r="C33"/>
  <c r="E33" s="1"/>
  <c r="C12"/>
  <c r="E12" s="1"/>
  <c r="C11"/>
  <c r="E11" s="1"/>
  <c r="C10"/>
  <c r="E10" s="1"/>
  <c r="C9"/>
  <c r="C8"/>
  <c r="E8" s="1"/>
  <c r="C7"/>
  <c r="C25"/>
  <c r="E25" s="1"/>
  <c r="C24"/>
  <c r="E24" s="1"/>
  <c r="C23"/>
  <c r="L23" s="1"/>
  <c r="R23" s="1"/>
  <c r="C22"/>
  <c r="E22" s="1"/>
  <c r="C21"/>
  <c r="E21" s="1"/>
  <c r="C20"/>
  <c r="E20" s="1"/>
  <c r="N38"/>
  <c r="G38"/>
  <c r="N37"/>
  <c r="G37"/>
  <c r="N36"/>
  <c r="G36"/>
  <c r="N35"/>
  <c r="G35"/>
  <c r="N34"/>
  <c r="G34"/>
  <c r="N33"/>
  <c r="G33"/>
  <c r="G25"/>
  <c r="N24"/>
  <c r="G24"/>
  <c r="G23"/>
  <c r="N22"/>
  <c r="G22"/>
  <c r="N21"/>
  <c r="G21"/>
  <c r="N20"/>
  <c r="G20"/>
  <c r="G12"/>
  <c r="N11"/>
  <c r="G11"/>
  <c r="G10"/>
  <c r="N9"/>
  <c r="G9"/>
  <c r="N8"/>
  <c r="G8"/>
  <c r="N7"/>
  <c r="G7"/>
  <c r="G30" i="12"/>
  <c r="G7" i="16" l="1"/>
  <c r="H9"/>
  <c r="H11" s="1"/>
  <c r="K22" i="13"/>
  <c r="K11"/>
  <c r="L24"/>
  <c r="R24" s="1"/>
  <c r="K25"/>
  <c r="I7" i="21"/>
  <c r="K20" i="13"/>
  <c r="K24"/>
  <c r="K33"/>
  <c r="K37"/>
  <c r="K8"/>
  <c r="K12"/>
  <c r="K21"/>
  <c r="K10"/>
  <c r="L22"/>
  <c r="R22" s="1"/>
  <c r="K35"/>
  <c r="L21"/>
  <c r="R21" s="1"/>
  <c r="P10" i="15"/>
  <c r="P11" s="1"/>
  <c r="M10"/>
  <c r="M11" s="1"/>
  <c r="R10"/>
  <c r="R11" s="1"/>
  <c r="I11"/>
  <c r="J10"/>
  <c r="E38" i="13"/>
  <c r="K38" s="1"/>
  <c r="L37"/>
  <c r="R37" s="1"/>
  <c r="E36"/>
  <c r="K36" s="1"/>
  <c r="L35"/>
  <c r="R35" s="1"/>
  <c r="E34"/>
  <c r="K34" s="1"/>
  <c r="L33"/>
  <c r="R33" s="1"/>
  <c r="L11"/>
  <c r="R11" s="1"/>
  <c r="L10"/>
  <c r="R10" s="1"/>
  <c r="E9"/>
  <c r="K9" s="1"/>
  <c r="L8"/>
  <c r="R8" s="1"/>
  <c r="E7"/>
  <c r="K7" s="1"/>
  <c r="L25"/>
  <c r="R25" s="1"/>
  <c r="E23"/>
  <c r="K23" s="1"/>
  <c r="L20"/>
  <c r="R20" s="1"/>
  <c r="L12"/>
  <c r="R12" s="1"/>
  <c r="G9" i="16" l="1"/>
  <c r="G11"/>
  <c r="K13" i="13"/>
  <c r="K26"/>
  <c r="R26"/>
  <c r="L7"/>
  <c r="R7" s="1"/>
  <c r="L36"/>
  <c r="R36" s="1"/>
  <c r="L38"/>
  <c r="R38" s="1"/>
  <c r="L9"/>
  <c r="R9" s="1"/>
  <c r="K39"/>
  <c r="Q10" i="15"/>
  <c r="Q11" s="1"/>
  <c r="J11"/>
  <c r="L34" i="13"/>
  <c r="R34" s="1"/>
  <c r="R13" l="1"/>
  <c r="R39"/>
  <c r="G49" i="10"/>
  <c r="AC61" i="1"/>
  <c r="AN63"/>
  <c r="AB62"/>
  <c r="AB63"/>
  <c r="AB64"/>
  <c r="AB65"/>
  <c r="AB66"/>
  <c r="AB67"/>
  <c r="AB68"/>
  <c r="AB69"/>
  <c r="AB70"/>
  <c r="AB71"/>
  <c r="AB72"/>
  <c r="AB73"/>
  <c r="AB74"/>
  <c r="AB75"/>
  <c r="AB76"/>
  <c r="AB77"/>
  <c r="AB78"/>
  <c r="AB79"/>
  <c r="AB80"/>
  <c r="AB81"/>
  <c r="AB82"/>
  <c r="AB83"/>
  <c r="AB84"/>
  <c r="AB85"/>
  <c r="AB86"/>
  <c r="AB87"/>
  <c r="AB88"/>
  <c r="AB89"/>
  <c r="AB90"/>
  <c r="AB91"/>
  <c r="AB92"/>
  <c r="AB93"/>
  <c r="AB94"/>
  <c r="AB95"/>
  <c r="AB96"/>
  <c r="AB97"/>
  <c r="AB98"/>
  <c r="AB99"/>
  <c r="AB100"/>
  <c r="AB101"/>
  <c r="AB102"/>
  <c r="AB103"/>
  <c r="AB104"/>
  <c r="AB105"/>
  <c r="AB106"/>
  <c r="AB107"/>
  <c r="AB108"/>
  <c r="AB109"/>
  <c r="AB110"/>
  <c r="AB287"/>
  <c r="AB61"/>
  <c r="K8" i="12"/>
  <c r="K9"/>
  <c r="K10"/>
  <c r="K11"/>
  <c r="K12"/>
  <c r="K13"/>
  <c r="K14"/>
  <c r="K15"/>
  <c r="K16"/>
  <c r="K17"/>
  <c r="K18"/>
  <c r="K19"/>
  <c r="K20"/>
  <c r="K21"/>
  <c r="K22"/>
  <c r="K23"/>
  <c r="K24"/>
  <c r="K25"/>
  <c r="K26"/>
  <c r="K27"/>
  <c r="K29"/>
  <c r="C29" i="11"/>
  <c r="C30" i="9" s="1"/>
  <c r="C28" i="12" s="1"/>
  <c r="C28" i="11"/>
  <c r="C29" i="9" s="1"/>
  <c r="C27" i="12" s="1"/>
  <c r="C27" i="11"/>
  <c r="C28" i="9" s="1"/>
  <c r="C26" i="12" s="1"/>
  <c r="C26" i="11"/>
  <c r="C27" i="9" s="1"/>
  <c r="C25" i="12" s="1"/>
  <c r="C25" i="11"/>
  <c r="C26" i="9" s="1"/>
  <c r="C24" i="12" s="1"/>
  <c r="C24" i="11"/>
  <c r="C25" i="9" s="1"/>
  <c r="C23" i="12" s="1"/>
  <c r="C23" i="11"/>
  <c r="C24" i="9" s="1"/>
  <c r="C22" i="12" s="1"/>
  <c r="C22" i="11"/>
  <c r="C23" i="9" s="1"/>
  <c r="C21" i="12" s="1"/>
  <c r="C21" i="11"/>
  <c r="C22" i="9" s="1"/>
  <c r="C20" i="12" s="1"/>
  <c r="C20" i="11"/>
  <c r="C21" i="9" s="1"/>
  <c r="C19" i="12" s="1"/>
  <c r="C19" i="11"/>
  <c r="C20" i="9" s="1"/>
  <c r="C18" i="12" s="1"/>
  <c r="C18" i="11"/>
  <c r="C19" i="9" s="1"/>
  <c r="C17" i="12" s="1"/>
  <c r="C17" i="11"/>
  <c r="C18" i="9" s="1"/>
  <c r="C16" i="12" s="1"/>
  <c r="C16" i="11"/>
  <c r="C17" i="9" s="1"/>
  <c r="C15" i="12" s="1"/>
  <c r="C15" i="11"/>
  <c r="C16" i="9" s="1"/>
  <c r="C14" i="12" s="1"/>
  <c r="C14" i="11"/>
  <c r="C15" i="9" s="1"/>
  <c r="C13" i="12" s="1"/>
  <c r="C13" i="11"/>
  <c r="C14" i="9" s="1"/>
  <c r="C12" i="12" s="1"/>
  <c r="C12" i="11"/>
  <c r="C13" i="9" s="1"/>
  <c r="C11" i="12" s="1"/>
  <c r="C11" i="11"/>
  <c r="C12" i="9" s="1"/>
  <c r="C10" i="12" s="1"/>
  <c r="C10" i="11"/>
  <c r="C11" i="9" s="1"/>
  <c r="C9" i="12" s="1"/>
  <c r="C9" i="11"/>
  <c r="C10" i="9" s="1"/>
  <c r="C8" i="12" s="1"/>
  <c r="C8" i="11"/>
  <c r="C9" i="9" s="1"/>
  <c r="C7" i="12" s="1"/>
  <c r="BW342" i="4"/>
  <c r="BW343"/>
  <c r="BW344"/>
  <c r="BW345"/>
  <c r="C49" i="10"/>
  <c r="O49" l="1"/>
  <c r="M49"/>
  <c r="K7" i="12"/>
  <c r="F33" i="9"/>
  <c r="H49" i="10"/>
  <c r="P49"/>
  <c r="N49"/>
  <c r="Q49"/>
  <c r="E49"/>
  <c r="F49"/>
  <c r="K28" i="12"/>
  <c r="C10" i="15"/>
  <c r="I9" i="9"/>
  <c r="I30"/>
  <c r="O30" s="1"/>
  <c r="I28"/>
  <c r="O28" s="1"/>
  <c r="I26"/>
  <c r="O26" s="1"/>
  <c r="I24"/>
  <c r="O24" s="1"/>
  <c r="I22"/>
  <c r="O22" s="1"/>
  <c r="I20"/>
  <c r="O20" s="1"/>
  <c r="I18"/>
  <c r="O18" s="1"/>
  <c r="I16"/>
  <c r="O16" s="1"/>
  <c r="I14"/>
  <c r="O14" s="1"/>
  <c r="I12"/>
  <c r="O12" s="1"/>
  <c r="I10"/>
  <c r="O10" s="1"/>
  <c r="I31"/>
  <c r="O31" s="1"/>
  <c r="I29"/>
  <c r="O29" s="1"/>
  <c r="I27"/>
  <c r="O27" s="1"/>
  <c r="I25"/>
  <c r="O25" s="1"/>
  <c r="I23"/>
  <c r="O23" s="1"/>
  <c r="I21"/>
  <c r="O21" s="1"/>
  <c r="I19"/>
  <c r="O19" s="1"/>
  <c r="I17"/>
  <c r="O17" s="1"/>
  <c r="I15"/>
  <c r="O15" s="1"/>
  <c r="I13"/>
  <c r="O13" s="1"/>
  <c r="I11"/>
  <c r="O11" s="1"/>
  <c r="D49" i="10"/>
  <c r="L49"/>
  <c r="O9" i="9" l="1"/>
  <c r="F8" i="11" s="1"/>
  <c r="S25" i="9"/>
  <c r="F24" i="11"/>
  <c r="S18" i="9"/>
  <c r="F17" i="11"/>
  <c r="S13" i="9"/>
  <c r="F12" i="11"/>
  <c r="S21" i="9"/>
  <c r="F20" i="11"/>
  <c r="S29" i="9"/>
  <c r="F28" i="11"/>
  <c r="S14" i="9"/>
  <c r="F13" i="11"/>
  <c r="S22" i="9"/>
  <c r="F21" i="11"/>
  <c r="S30" i="9"/>
  <c r="F29" i="11"/>
  <c r="S11" i="9"/>
  <c r="F10" i="11"/>
  <c r="S19" i="9"/>
  <c r="F18" i="11"/>
  <c r="S27" i="9"/>
  <c r="F26" i="11"/>
  <c r="S12" i="9"/>
  <c r="F11" i="11"/>
  <c r="S20" i="9"/>
  <c r="F19" i="11"/>
  <c r="S28" i="9"/>
  <c r="F27" i="11"/>
  <c r="S26" i="9"/>
  <c r="F25" i="11"/>
  <c r="S17" i="9"/>
  <c r="F16" i="11"/>
  <c r="S10" i="9"/>
  <c r="F9" i="11"/>
  <c r="S15" i="9"/>
  <c r="F14" i="11"/>
  <c r="S23" i="9"/>
  <c r="F22" i="11"/>
  <c r="S31" i="9"/>
  <c r="F30" i="11"/>
  <c r="S16" i="9"/>
  <c r="F15" i="11"/>
  <c r="S24" i="9"/>
  <c r="F23" i="11"/>
  <c r="S9" i="9"/>
  <c r="I33"/>
  <c r="C11" i="15"/>
  <c r="F10"/>
  <c r="F11" s="1"/>
  <c r="F32" i="11" l="1"/>
  <c r="I29" i="5" l="1"/>
  <c r="L29" s="1"/>
  <c r="H29"/>
  <c r="G29"/>
  <c r="E29"/>
  <c r="D29"/>
  <c r="I28"/>
  <c r="H28"/>
  <c r="G28"/>
  <c r="E28"/>
  <c r="D28"/>
  <c r="I27"/>
  <c r="H27"/>
  <c r="G27"/>
  <c r="E27"/>
  <c r="D27"/>
  <c r="I26"/>
  <c r="H26"/>
  <c r="G26"/>
  <c r="E26"/>
  <c r="D26"/>
  <c r="I25"/>
  <c r="H25"/>
  <c r="G25"/>
  <c r="E25"/>
  <c r="D25"/>
  <c r="I23"/>
  <c r="H23"/>
  <c r="G23"/>
  <c r="E23"/>
  <c r="D23"/>
  <c r="I22"/>
  <c r="H22"/>
  <c r="G22"/>
  <c r="E22"/>
  <c r="D22"/>
  <c r="I21"/>
  <c r="H21"/>
  <c r="G21"/>
  <c r="E21"/>
  <c r="D21"/>
  <c r="I20"/>
  <c r="H20"/>
  <c r="G20"/>
  <c r="E20"/>
  <c r="D20"/>
  <c r="I19"/>
  <c r="H19"/>
  <c r="G19"/>
  <c r="E19"/>
  <c r="D19"/>
  <c r="I18"/>
  <c r="H18"/>
  <c r="G18"/>
  <c r="E18"/>
  <c r="D18"/>
  <c r="I17"/>
  <c r="H17"/>
  <c r="G17"/>
  <c r="E17"/>
  <c r="D17"/>
  <c r="I16"/>
  <c r="H16"/>
  <c r="G16"/>
  <c r="E16"/>
  <c r="D16"/>
  <c r="I15"/>
  <c r="H15"/>
  <c r="G15"/>
  <c r="G24" s="1"/>
  <c r="F15"/>
  <c r="E15"/>
  <c r="E24" s="1"/>
  <c r="E32" s="1"/>
  <c r="D15"/>
  <c r="I13"/>
  <c r="H13"/>
  <c r="G11" i="24" s="1"/>
  <c r="G13" i="5"/>
  <c r="E13"/>
  <c r="D11" i="24" s="1"/>
  <c r="D13" i="5"/>
  <c r="C11" i="24" s="1"/>
  <c r="I12" i="5"/>
  <c r="H10" i="24" s="1"/>
  <c r="H12" i="5"/>
  <c r="G10" i="24" s="1"/>
  <c r="G12" i="5"/>
  <c r="F10" i="24" s="1"/>
  <c r="E12" i="5"/>
  <c r="D10" i="24" s="1"/>
  <c r="D12" i="5"/>
  <c r="C10" i="24" s="1"/>
  <c r="I11" i="5"/>
  <c r="I14" s="1"/>
  <c r="H11"/>
  <c r="G11"/>
  <c r="G9"/>
  <c r="F9"/>
  <c r="E6" i="32" s="1"/>
  <c r="E9" i="5"/>
  <c r="D6" i="32" s="1"/>
  <c r="D9" i="5"/>
  <c r="C6" i="32" s="1"/>
  <c r="J11" i="1"/>
  <c r="E11" i="5"/>
  <c r="E14" s="1"/>
  <c r="D11"/>
  <c r="M321" i="1"/>
  <c r="M322"/>
  <c r="M323"/>
  <c r="M324"/>
  <c r="M325"/>
  <c r="M326"/>
  <c r="M327"/>
  <c r="M328"/>
  <c r="M329"/>
  <c r="M350"/>
  <c r="M351"/>
  <c r="M352"/>
  <c r="M353"/>
  <c r="M354"/>
  <c r="M355"/>
  <c r="M356"/>
  <c r="M357"/>
  <c r="M358"/>
  <c r="M359"/>
  <c r="M360"/>
  <c r="M361"/>
  <c r="M362"/>
  <c r="M363"/>
  <c r="M364"/>
  <c r="M365"/>
  <c r="M366"/>
  <c r="M367"/>
  <c r="M368"/>
  <c r="M369"/>
  <c r="M370"/>
  <c r="M371"/>
  <c r="M372"/>
  <c r="M373"/>
  <c r="M317"/>
  <c r="M318"/>
  <c r="M319"/>
  <c r="M320"/>
  <c r="M306"/>
  <c r="M307"/>
  <c r="M308"/>
  <c r="M309"/>
  <c r="M310"/>
  <c r="M311"/>
  <c r="M312"/>
  <c r="M313"/>
  <c r="M314"/>
  <c r="M315"/>
  <c r="M316"/>
  <c r="I10" i="24" l="1"/>
  <c r="H14" i="5"/>
  <c r="I24"/>
  <c r="I32" s="1"/>
  <c r="I33" s="1"/>
  <c r="D24"/>
  <c r="D32" s="1"/>
  <c r="D33" s="1"/>
  <c r="H24"/>
  <c r="H32" s="1"/>
  <c r="F10" i="32"/>
  <c r="G14" i="5"/>
  <c r="C9" i="24"/>
  <c r="C20" s="1"/>
  <c r="D14" i="5"/>
  <c r="E33"/>
  <c r="H33"/>
  <c r="G32"/>
  <c r="G33" s="1"/>
  <c r="K18"/>
  <c r="L18" s="1"/>
  <c r="K22"/>
  <c r="K27"/>
  <c r="K17"/>
  <c r="L17" s="1"/>
  <c r="K21"/>
  <c r="L21" s="1"/>
  <c r="K26"/>
  <c r="H10" i="32"/>
  <c r="H12" i="33"/>
  <c r="F11" i="24"/>
  <c r="J11" s="1"/>
  <c r="K11" s="1"/>
  <c r="M13" i="5"/>
  <c r="M372" i="4" s="1"/>
  <c r="K13" i="5"/>
  <c r="L13" s="1"/>
  <c r="N372" i="4" s="1"/>
  <c r="H11" i="24"/>
  <c r="I11" s="1"/>
  <c r="K25" i="5"/>
  <c r="K16"/>
  <c r="L16" s="1"/>
  <c r="K20"/>
  <c r="L20" s="1"/>
  <c r="L22"/>
  <c r="L27"/>
  <c r="K15"/>
  <c r="K19"/>
  <c r="L19" s="1"/>
  <c r="K23"/>
  <c r="L23" s="1"/>
  <c r="L26"/>
  <c r="K28"/>
  <c r="L28" s="1"/>
  <c r="G9" i="24"/>
  <c r="G20" s="1"/>
  <c r="G10" i="32"/>
  <c r="C10"/>
  <c r="C11" s="1"/>
  <c r="C29" s="1"/>
  <c r="C33" s="1"/>
  <c r="F11" i="5"/>
  <c r="D9" i="24"/>
  <c r="D20" s="1"/>
  <c r="D10" i="32"/>
  <c r="A4" i="8"/>
  <c r="B3" i="27"/>
  <c r="A4" i="28"/>
  <c r="A3" i="26"/>
  <c r="A10" i="36" s="1"/>
  <c r="A3" i="28"/>
  <c r="K12" i="5"/>
  <c r="L12" s="1"/>
  <c r="N371" i="4" s="1"/>
  <c r="E10" i="8"/>
  <c r="H9" i="24"/>
  <c r="H20" s="1"/>
  <c r="D10" i="8"/>
  <c r="F9" i="24"/>
  <c r="D4" i="25"/>
  <c r="D4" i="24"/>
  <c r="C4" i="23"/>
  <c r="A4" i="22"/>
  <c r="A4" i="21"/>
  <c r="A6" i="17"/>
  <c r="A5" i="10"/>
  <c r="A4" i="12"/>
  <c r="B7" s="1"/>
  <c r="J5" i="10"/>
  <c r="A5" i="11"/>
  <c r="K30" i="12"/>
  <c r="F20" i="24" l="1"/>
  <c r="L25" i="5"/>
  <c r="F11" i="32"/>
  <c r="F29" s="1"/>
  <c r="F33" s="1"/>
  <c r="E10"/>
  <c r="K24" i="5"/>
  <c r="H11" i="32"/>
  <c r="H29" s="1"/>
  <c r="H33" s="1"/>
  <c r="L24" i="5"/>
  <c r="D11" i="32"/>
  <c r="D29" s="1"/>
  <c r="D33" s="1"/>
  <c r="G11"/>
  <c r="G29" s="1"/>
  <c r="G33" s="1"/>
  <c r="I10"/>
  <c r="H13" i="33"/>
  <c r="I9" i="35"/>
  <c r="J9" s="1"/>
  <c r="N11" i="24"/>
  <c r="A5" i="34"/>
  <c r="A5" i="33"/>
  <c r="L11" i="24"/>
  <c r="M11"/>
  <c r="K10"/>
  <c r="J10"/>
  <c r="E9"/>
  <c r="I9"/>
  <c r="I20" s="1"/>
  <c r="E11" i="32" l="1"/>
  <c r="E29" s="1"/>
  <c r="E33" s="1"/>
  <c r="L32" i="5"/>
  <c r="I11" i="32"/>
  <c r="I29" s="1"/>
  <c r="I33" s="1"/>
  <c r="K32" i="5"/>
  <c r="L10" i="24"/>
  <c r="N10"/>
  <c r="M10"/>
  <c r="R12" i="4"/>
  <c r="DB62" i="1"/>
  <c r="DB63"/>
  <c r="DB64"/>
  <c r="DB65"/>
  <c r="DB66"/>
  <c r="DB67"/>
  <c r="DB68"/>
  <c r="DB69"/>
  <c r="DB70"/>
  <c r="DB71"/>
  <c r="DB72"/>
  <c r="DB73"/>
  <c r="DB74"/>
  <c r="DB75"/>
  <c r="DB76"/>
  <c r="DB77"/>
  <c r="DB78"/>
  <c r="DB79"/>
  <c r="DB80"/>
  <c r="DB81"/>
  <c r="DB82"/>
  <c r="DB83"/>
  <c r="DB84"/>
  <c r="DB85"/>
  <c r="DB86"/>
  <c r="DB87"/>
  <c r="DB88"/>
  <c r="DB89"/>
  <c r="DB90"/>
  <c r="DB91"/>
  <c r="DB92"/>
  <c r="DB93"/>
  <c r="DB94"/>
  <c r="DB95"/>
  <c r="DB96"/>
  <c r="DB97"/>
  <c r="DB98"/>
  <c r="DB99"/>
  <c r="DB100"/>
  <c r="DB101"/>
  <c r="DB102"/>
  <c r="DB103"/>
  <c r="DB104"/>
  <c r="DB105"/>
  <c r="DB106"/>
  <c r="DB107"/>
  <c r="DB108"/>
  <c r="DB109"/>
  <c r="DB110"/>
  <c r="DB287"/>
  <c r="DB61"/>
  <c r="CO62"/>
  <c r="CO63"/>
  <c r="CO64"/>
  <c r="CO65"/>
  <c r="CO66"/>
  <c r="CO67"/>
  <c r="CO68"/>
  <c r="CO69"/>
  <c r="CO70"/>
  <c r="CO71"/>
  <c r="CO72"/>
  <c r="CO73"/>
  <c r="CO74"/>
  <c r="CO75"/>
  <c r="CO76"/>
  <c r="CO77"/>
  <c r="CO78"/>
  <c r="CO79"/>
  <c r="CO80"/>
  <c r="CO81"/>
  <c r="CO82"/>
  <c r="CO83"/>
  <c r="CO84"/>
  <c r="CO85"/>
  <c r="CO86"/>
  <c r="CO87"/>
  <c r="CO88"/>
  <c r="CO89"/>
  <c r="CO90"/>
  <c r="CO91"/>
  <c r="CO92"/>
  <c r="CO93"/>
  <c r="CO94"/>
  <c r="CO95"/>
  <c r="CO96"/>
  <c r="CO97"/>
  <c r="CO98"/>
  <c r="CO99"/>
  <c r="CO100"/>
  <c r="CO101"/>
  <c r="CO102"/>
  <c r="CO103"/>
  <c r="CO104"/>
  <c r="CO105"/>
  <c r="CO106"/>
  <c r="CO107"/>
  <c r="CO108"/>
  <c r="CO109"/>
  <c r="CO110"/>
  <c r="CO61"/>
  <c r="CB62"/>
  <c r="CB63"/>
  <c r="CB64"/>
  <c r="CB65"/>
  <c r="CB66"/>
  <c r="CB67"/>
  <c r="CB68"/>
  <c r="CB69"/>
  <c r="CB70"/>
  <c r="CB71"/>
  <c r="CB72"/>
  <c r="CB73"/>
  <c r="CB74"/>
  <c r="CB75"/>
  <c r="CB76"/>
  <c r="CB77"/>
  <c r="CB78"/>
  <c r="CB79"/>
  <c r="CB80"/>
  <c r="CB81"/>
  <c r="CB82"/>
  <c r="CB83"/>
  <c r="CB84"/>
  <c r="CB85"/>
  <c r="CB86"/>
  <c r="CB87"/>
  <c r="CB88"/>
  <c r="CB89"/>
  <c r="CB90"/>
  <c r="CB91"/>
  <c r="CB92"/>
  <c r="CB93"/>
  <c r="CB94"/>
  <c r="CB95"/>
  <c r="CB96"/>
  <c r="CB97"/>
  <c r="CB98"/>
  <c r="CB99"/>
  <c r="CB100"/>
  <c r="CB101"/>
  <c r="CB102"/>
  <c r="CB103"/>
  <c r="CB104"/>
  <c r="CB105"/>
  <c r="CB106"/>
  <c r="CB107"/>
  <c r="CB108"/>
  <c r="CB109"/>
  <c r="CB110"/>
  <c r="CB61"/>
  <c r="BO62"/>
  <c r="BO63"/>
  <c r="BO64"/>
  <c r="BO65"/>
  <c r="BO66"/>
  <c r="BO67"/>
  <c r="BO68"/>
  <c r="BO69"/>
  <c r="BO70"/>
  <c r="BO71"/>
  <c r="BO72"/>
  <c r="BO73"/>
  <c r="BO74"/>
  <c r="BO75"/>
  <c r="BO76"/>
  <c r="BO77"/>
  <c r="BO78"/>
  <c r="BO79"/>
  <c r="BO80"/>
  <c r="BO81"/>
  <c r="BO82"/>
  <c r="BO83"/>
  <c r="BO84"/>
  <c r="BO85"/>
  <c r="BO86"/>
  <c r="BO87"/>
  <c r="BO88"/>
  <c r="BO89"/>
  <c r="BO90"/>
  <c r="BO91"/>
  <c r="BO92"/>
  <c r="BO93"/>
  <c r="BO94"/>
  <c r="BO95"/>
  <c r="BO96"/>
  <c r="BO97"/>
  <c r="BO98"/>
  <c r="BO99"/>
  <c r="BO100"/>
  <c r="BO101"/>
  <c r="BO102"/>
  <c r="BO103"/>
  <c r="BO104"/>
  <c r="BO105"/>
  <c r="BO106"/>
  <c r="BO107"/>
  <c r="BO108"/>
  <c r="BO109"/>
  <c r="BO110"/>
  <c r="BO61"/>
  <c r="BB62"/>
  <c r="BB63"/>
  <c r="BB64"/>
  <c r="BB65"/>
  <c r="BB66"/>
  <c r="BB67"/>
  <c r="BB68"/>
  <c r="BB69"/>
  <c r="BB70"/>
  <c r="BB71"/>
  <c r="BB72"/>
  <c r="BB73"/>
  <c r="BB74"/>
  <c r="BB75"/>
  <c r="BB76"/>
  <c r="BB77"/>
  <c r="BB78"/>
  <c r="BB79"/>
  <c r="BB80"/>
  <c r="BB81"/>
  <c r="BB82"/>
  <c r="BB83"/>
  <c r="BB84"/>
  <c r="BB85"/>
  <c r="BB86"/>
  <c r="BB87"/>
  <c r="BB88"/>
  <c r="BB89"/>
  <c r="BB90"/>
  <c r="BB91"/>
  <c r="BB92"/>
  <c r="BB93"/>
  <c r="BB94"/>
  <c r="BB95"/>
  <c r="BB96"/>
  <c r="BB97"/>
  <c r="BB98"/>
  <c r="BB99"/>
  <c r="BB100"/>
  <c r="BB101"/>
  <c r="BB102"/>
  <c r="BB103"/>
  <c r="BB104"/>
  <c r="BB105"/>
  <c r="BB106"/>
  <c r="BB107"/>
  <c r="BB108"/>
  <c r="BB109"/>
  <c r="BB110"/>
  <c r="BB61"/>
  <c r="AO62"/>
  <c r="AO63"/>
  <c r="AO64"/>
  <c r="AO65"/>
  <c r="AO66"/>
  <c r="AO67"/>
  <c r="AO68"/>
  <c r="AO69"/>
  <c r="AO70"/>
  <c r="AO71"/>
  <c r="AO72"/>
  <c r="AO73"/>
  <c r="AO74"/>
  <c r="AO75"/>
  <c r="AO76"/>
  <c r="AO77"/>
  <c r="AO78"/>
  <c r="AO79"/>
  <c r="AO80"/>
  <c r="AO81"/>
  <c r="AO82"/>
  <c r="AO83"/>
  <c r="AO84"/>
  <c r="AO85"/>
  <c r="AO86"/>
  <c r="AO87"/>
  <c r="AO88"/>
  <c r="AO89"/>
  <c r="AO90"/>
  <c r="AO91"/>
  <c r="AO92"/>
  <c r="AO93"/>
  <c r="AO94"/>
  <c r="AO95"/>
  <c r="AO96"/>
  <c r="AO97"/>
  <c r="AO98"/>
  <c r="AO99"/>
  <c r="AO100"/>
  <c r="AO101"/>
  <c r="AO102"/>
  <c r="AO103"/>
  <c r="AO104"/>
  <c r="AO105"/>
  <c r="AO106"/>
  <c r="AO107"/>
  <c r="AO108"/>
  <c r="AO109"/>
  <c r="AO110"/>
  <c r="AO61"/>
  <c r="CC73"/>
  <c r="CC74"/>
  <c r="BQ74" s="1"/>
  <c r="CC75"/>
  <c r="BQ75" s="1"/>
  <c r="CC76"/>
  <c r="CC77"/>
  <c r="BQ77" s="1"/>
  <c r="CC78"/>
  <c r="BQ78" s="1"/>
  <c r="CC79"/>
  <c r="CC80"/>
  <c r="BQ80" s="1"/>
  <c r="CC81"/>
  <c r="BQ81" s="1"/>
  <c r="CC82"/>
  <c r="BQ82" s="1"/>
  <c r="CC83"/>
  <c r="BQ83" s="1"/>
  <c r="CC84"/>
  <c r="BQ84" s="1"/>
  <c r="CC85"/>
  <c r="BQ85" s="1"/>
  <c r="CC86"/>
  <c r="BQ86" s="1"/>
  <c r="CC87"/>
  <c r="BQ87" s="1"/>
  <c r="CC63"/>
  <c r="BQ63" s="1"/>
  <c r="CC64"/>
  <c r="CC65"/>
  <c r="BQ65" s="1"/>
  <c r="CC66"/>
  <c r="CC67"/>
  <c r="BQ67" s="1"/>
  <c r="CC68"/>
  <c r="CC69"/>
  <c r="BQ69" s="1"/>
  <c r="CC70"/>
  <c r="BQ70" s="1"/>
  <c r="CC71"/>
  <c r="BQ71" s="1"/>
  <c r="CC72"/>
  <c r="BQ72" s="1"/>
  <c r="CC62"/>
  <c r="CC61"/>
  <c r="BQ61" s="1"/>
  <c r="CT62"/>
  <c r="CU62"/>
  <c r="CV62"/>
  <c r="CW62"/>
  <c r="CX62"/>
  <c r="CY62"/>
  <c r="CZ62"/>
  <c r="DA62"/>
  <c r="DC62"/>
  <c r="CQ62" s="1"/>
  <c r="CT63"/>
  <c r="CU63"/>
  <c r="CV63"/>
  <c r="CW63"/>
  <c r="CX63"/>
  <c r="CY63"/>
  <c r="CZ63"/>
  <c r="DA63"/>
  <c r="DC63"/>
  <c r="CQ63" s="1"/>
  <c r="CT64"/>
  <c r="CU64"/>
  <c r="CV64"/>
  <c r="CW64"/>
  <c r="CX64"/>
  <c r="CY64"/>
  <c r="CZ64"/>
  <c r="DA64"/>
  <c r="DC64"/>
  <c r="CQ64" s="1"/>
  <c r="CT65"/>
  <c r="CU65"/>
  <c r="CV65"/>
  <c r="CW65"/>
  <c r="CX65"/>
  <c r="CY65"/>
  <c r="CZ65"/>
  <c r="DA65"/>
  <c r="DC65"/>
  <c r="CQ65" s="1"/>
  <c r="CT66"/>
  <c r="CU66"/>
  <c r="CV66"/>
  <c r="CW66"/>
  <c r="CX66"/>
  <c r="CY66"/>
  <c r="CZ66"/>
  <c r="DA66"/>
  <c r="DC66"/>
  <c r="CQ66" s="1"/>
  <c r="CT67"/>
  <c r="CU67"/>
  <c r="CV67"/>
  <c r="CW67"/>
  <c r="CX67"/>
  <c r="CY67"/>
  <c r="CZ67"/>
  <c r="DA67"/>
  <c r="DC67"/>
  <c r="CQ67" s="1"/>
  <c r="CT68"/>
  <c r="CU68"/>
  <c r="CV68"/>
  <c r="CW68"/>
  <c r="CX68"/>
  <c r="CY68"/>
  <c r="CZ68"/>
  <c r="DA68"/>
  <c r="DC68"/>
  <c r="CQ68" s="1"/>
  <c r="CT69"/>
  <c r="CU69"/>
  <c r="CV69"/>
  <c r="CW69"/>
  <c r="CX69"/>
  <c r="CY69"/>
  <c r="CZ69"/>
  <c r="DA69"/>
  <c r="DC69"/>
  <c r="CT70"/>
  <c r="CU70"/>
  <c r="CV70"/>
  <c r="CW70"/>
  <c r="CX70"/>
  <c r="CY70"/>
  <c r="CZ70"/>
  <c r="DA70"/>
  <c r="DC70"/>
  <c r="CT71"/>
  <c r="CU71"/>
  <c r="CV71"/>
  <c r="CW71"/>
  <c r="CX71"/>
  <c r="CY71"/>
  <c r="CZ71"/>
  <c r="DA71"/>
  <c r="DC71"/>
  <c r="CT72"/>
  <c r="CU72"/>
  <c r="CV72"/>
  <c r="CW72"/>
  <c r="CX72"/>
  <c r="CY72"/>
  <c r="CZ72"/>
  <c r="DA72"/>
  <c r="DC72"/>
  <c r="CQ72" s="1"/>
  <c r="CT73"/>
  <c r="CU73"/>
  <c r="CV73"/>
  <c r="CW73"/>
  <c r="CX73"/>
  <c r="CY73"/>
  <c r="CZ73"/>
  <c r="DA73"/>
  <c r="DC73"/>
  <c r="CQ73" s="1"/>
  <c r="CT74"/>
  <c r="CU74"/>
  <c r="CV74"/>
  <c r="CW74"/>
  <c r="CX74"/>
  <c r="CY74"/>
  <c r="CZ74"/>
  <c r="DA74"/>
  <c r="DC74"/>
  <c r="CQ74" s="1"/>
  <c r="CT75"/>
  <c r="CU75"/>
  <c r="CV75"/>
  <c r="CW75"/>
  <c r="CX75"/>
  <c r="CY75"/>
  <c r="CZ75"/>
  <c r="DA75"/>
  <c r="DC75"/>
  <c r="CQ75" s="1"/>
  <c r="CT76"/>
  <c r="CU76"/>
  <c r="CV76"/>
  <c r="CW76"/>
  <c r="CX76"/>
  <c r="CY76"/>
  <c r="CZ76"/>
  <c r="DA76"/>
  <c r="DC76"/>
  <c r="CQ76" s="1"/>
  <c r="CT77"/>
  <c r="CU77"/>
  <c r="CV77"/>
  <c r="CW77"/>
  <c r="CX77"/>
  <c r="CY77"/>
  <c r="CZ77"/>
  <c r="DA77"/>
  <c r="DC77"/>
  <c r="CQ77" s="1"/>
  <c r="CT78"/>
  <c r="CU78"/>
  <c r="CV78"/>
  <c r="CW78"/>
  <c r="CX78"/>
  <c r="CY78"/>
  <c r="CZ78"/>
  <c r="DA78"/>
  <c r="DC78"/>
  <c r="CQ78" s="1"/>
  <c r="CT79"/>
  <c r="CU79"/>
  <c r="CV79"/>
  <c r="CW79"/>
  <c r="CX79"/>
  <c r="CY79"/>
  <c r="CZ79"/>
  <c r="DA79"/>
  <c r="DC79"/>
  <c r="CQ79" s="1"/>
  <c r="CT80"/>
  <c r="CU80"/>
  <c r="CV80"/>
  <c r="CW80"/>
  <c r="CX80"/>
  <c r="CY80"/>
  <c r="CZ80"/>
  <c r="DA80"/>
  <c r="DC80"/>
  <c r="CQ80" s="1"/>
  <c r="CT81"/>
  <c r="CU81"/>
  <c r="CV81"/>
  <c r="CW81"/>
  <c r="CX81"/>
  <c r="CY81"/>
  <c r="CZ81"/>
  <c r="DA81"/>
  <c r="DC81"/>
  <c r="CQ81" s="1"/>
  <c r="CT82"/>
  <c r="CU82"/>
  <c r="CV82"/>
  <c r="CW82"/>
  <c r="CX82"/>
  <c r="CY82"/>
  <c r="CZ82"/>
  <c r="DA82"/>
  <c r="DC82"/>
  <c r="CQ82" s="1"/>
  <c r="CT83"/>
  <c r="CU83"/>
  <c r="CV83"/>
  <c r="CW83"/>
  <c r="CX83"/>
  <c r="CY83"/>
  <c r="CZ83"/>
  <c r="DA83"/>
  <c r="DC83"/>
  <c r="CQ83" s="1"/>
  <c r="CT84"/>
  <c r="CU84"/>
  <c r="CV84"/>
  <c r="CW84"/>
  <c r="CX84"/>
  <c r="CY84"/>
  <c r="CZ84"/>
  <c r="DA84"/>
  <c r="DC84"/>
  <c r="CQ84" s="1"/>
  <c r="CT85"/>
  <c r="CU85"/>
  <c r="CV85"/>
  <c r="CW85"/>
  <c r="CX85"/>
  <c r="CY85"/>
  <c r="CZ85"/>
  <c r="DA85"/>
  <c r="DC85"/>
  <c r="CQ85" s="1"/>
  <c r="CT86"/>
  <c r="CU86"/>
  <c r="CV86"/>
  <c r="CW86"/>
  <c r="CX86"/>
  <c r="CY86"/>
  <c r="CZ86"/>
  <c r="DA86"/>
  <c r="DC86"/>
  <c r="CQ86" s="1"/>
  <c r="CT87"/>
  <c r="CU87"/>
  <c r="CV87"/>
  <c r="CW87"/>
  <c r="CX87"/>
  <c r="CY87"/>
  <c r="CZ87"/>
  <c r="DA87"/>
  <c r="DC87"/>
  <c r="CQ87" s="1"/>
  <c r="CT88"/>
  <c r="CU88"/>
  <c r="CV88"/>
  <c r="CW88"/>
  <c r="CX88"/>
  <c r="CY88"/>
  <c r="CZ88"/>
  <c r="DA88"/>
  <c r="DC88"/>
  <c r="CQ88" s="1"/>
  <c r="CT89"/>
  <c r="CU89"/>
  <c r="CV89"/>
  <c r="CW89"/>
  <c r="CX89"/>
  <c r="CY89"/>
  <c r="CZ89"/>
  <c r="DA89"/>
  <c r="DC89"/>
  <c r="CQ89" s="1"/>
  <c r="CT90"/>
  <c r="CU90"/>
  <c r="CV90"/>
  <c r="CW90"/>
  <c r="CX90"/>
  <c r="CY90"/>
  <c r="CZ90"/>
  <c r="DA90"/>
  <c r="DC90"/>
  <c r="CQ90" s="1"/>
  <c r="CT91"/>
  <c r="CU91"/>
  <c r="CV91"/>
  <c r="CW91"/>
  <c r="CX91"/>
  <c r="CY91"/>
  <c r="CZ91"/>
  <c r="DA91"/>
  <c r="DC91"/>
  <c r="CQ91" s="1"/>
  <c r="CT92"/>
  <c r="CU92"/>
  <c r="CV92"/>
  <c r="CW92"/>
  <c r="CX92"/>
  <c r="CY92"/>
  <c r="CZ92"/>
  <c r="DA92"/>
  <c r="DC92"/>
  <c r="CQ92" s="1"/>
  <c r="CT93"/>
  <c r="CU93"/>
  <c r="CV93"/>
  <c r="CW93"/>
  <c r="CX93"/>
  <c r="CY93"/>
  <c r="CZ93"/>
  <c r="DA93"/>
  <c r="DC93"/>
  <c r="CQ93" s="1"/>
  <c r="CT94"/>
  <c r="CU94"/>
  <c r="CV94"/>
  <c r="CW94"/>
  <c r="CX94"/>
  <c r="CY94"/>
  <c r="CZ94"/>
  <c r="DA94"/>
  <c r="DC94"/>
  <c r="CQ94" s="1"/>
  <c r="CT95"/>
  <c r="CU95"/>
  <c r="CV95"/>
  <c r="CW95"/>
  <c r="CX95"/>
  <c r="CY95"/>
  <c r="CZ95"/>
  <c r="DA95"/>
  <c r="DC95"/>
  <c r="CQ95" s="1"/>
  <c r="CT96"/>
  <c r="CU96"/>
  <c r="CV96"/>
  <c r="CW96"/>
  <c r="CX96"/>
  <c r="CY96"/>
  <c r="CZ96"/>
  <c r="DA96"/>
  <c r="DC96"/>
  <c r="CQ96" s="1"/>
  <c r="CT97"/>
  <c r="CU97"/>
  <c r="CV97"/>
  <c r="CW97"/>
  <c r="CX97"/>
  <c r="CY97"/>
  <c r="CZ97"/>
  <c r="DA97"/>
  <c r="DC97"/>
  <c r="CQ97" s="1"/>
  <c r="CT98"/>
  <c r="CU98"/>
  <c r="CV98"/>
  <c r="CW98"/>
  <c r="CX98"/>
  <c r="CY98"/>
  <c r="CZ98"/>
  <c r="DA98"/>
  <c r="DC98"/>
  <c r="CQ98" s="1"/>
  <c r="CT99"/>
  <c r="CU99"/>
  <c r="CV99"/>
  <c r="CW99"/>
  <c r="CX99"/>
  <c r="CY99"/>
  <c r="CZ99"/>
  <c r="DA99"/>
  <c r="DC99"/>
  <c r="CQ99" s="1"/>
  <c r="CT100"/>
  <c r="CU100"/>
  <c r="CV100"/>
  <c r="CW100"/>
  <c r="CX100"/>
  <c r="CY100"/>
  <c r="CZ100"/>
  <c r="DA100"/>
  <c r="DC100"/>
  <c r="CQ100" s="1"/>
  <c r="CT101"/>
  <c r="CU101"/>
  <c r="CV101"/>
  <c r="CW101"/>
  <c r="CX101"/>
  <c r="CY101"/>
  <c r="CZ101"/>
  <c r="DA101"/>
  <c r="DC101"/>
  <c r="CQ101" s="1"/>
  <c r="CT102"/>
  <c r="CU102"/>
  <c r="CV102"/>
  <c r="CW102"/>
  <c r="CX102"/>
  <c r="CY102"/>
  <c r="CZ102"/>
  <c r="DA102"/>
  <c r="DC102"/>
  <c r="CQ102" s="1"/>
  <c r="CT103"/>
  <c r="CU103"/>
  <c r="CV103"/>
  <c r="CW103"/>
  <c r="CX103"/>
  <c r="CY103"/>
  <c r="CZ103"/>
  <c r="DA103"/>
  <c r="DC103"/>
  <c r="CQ103" s="1"/>
  <c r="CT104"/>
  <c r="CU104"/>
  <c r="CV104"/>
  <c r="CW104"/>
  <c r="CX104"/>
  <c r="CY104"/>
  <c r="CZ104"/>
  <c r="DA104"/>
  <c r="DC104"/>
  <c r="CQ104" s="1"/>
  <c r="CT105"/>
  <c r="CU105"/>
  <c r="CV105"/>
  <c r="CW105"/>
  <c r="CX105"/>
  <c r="CY105"/>
  <c r="CZ105"/>
  <c r="DA105"/>
  <c r="DC105"/>
  <c r="CQ105" s="1"/>
  <c r="CT106"/>
  <c r="CU106"/>
  <c r="CV106"/>
  <c r="CW106"/>
  <c r="CX106"/>
  <c r="CY106"/>
  <c r="CZ106"/>
  <c r="DA106"/>
  <c r="DC106"/>
  <c r="CQ106" s="1"/>
  <c r="CT107"/>
  <c r="CU107"/>
  <c r="CV107"/>
  <c r="CW107"/>
  <c r="CX107"/>
  <c r="CY107"/>
  <c r="CZ107"/>
  <c r="DA107"/>
  <c r="DC107"/>
  <c r="CQ107" s="1"/>
  <c r="CT108"/>
  <c r="CU108"/>
  <c r="CV108"/>
  <c r="CW108"/>
  <c r="CX108"/>
  <c r="CY108"/>
  <c r="CZ108"/>
  <c r="DA108"/>
  <c r="DC108"/>
  <c r="CQ108" s="1"/>
  <c r="CT109"/>
  <c r="CU109"/>
  <c r="CV109"/>
  <c r="CW109"/>
  <c r="CX109"/>
  <c r="CY109"/>
  <c r="CZ109"/>
  <c r="DA109"/>
  <c r="DC109"/>
  <c r="CQ109" s="1"/>
  <c r="CT110"/>
  <c r="CU110"/>
  <c r="CV110"/>
  <c r="CW110"/>
  <c r="CX110"/>
  <c r="CY110"/>
  <c r="CZ110"/>
  <c r="DA110"/>
  <c r="DC110"/>
  <c r="CQ110" s="1"/>
  <c r="CS287"/>
  <c r="CT287"/>
  <c r="CU287"/>
  <c r="CV287"/>
  <c r="CW287"/>
  <c r="CX287"/>
  <c r="CY287"/>
  <c r="CZ287"/>
  <c r="DA287"/>
  <c r="DC287"/>
  <c r="DC61"/>
  <c r="CQ61" s="1"/>
  <c r="CP62"/>
  <c r="CD62" s="1"/>
  <c r="CP63"/>
  <c r="CD63" s="1"/>
  <c r="CP64"/>
  <c r="CD64" s="1"/>
  <c r="CP65"/>
  <c r="CD65" s="1"/>
  <c r="CP66"/>
  <c r="CD66" s="1"/>
  <c r="CP67"/>
  <c r="CD67" s="1"/>
  <c r="CP68"/>
  <c r="CD68" s="1"/>
  <c r="CP69"/>
  <c r="CD69" s="1"/>
  <c r="CP70"/>
  <c r="CD70" s="1"/>
  <c r="CP71"/>
  <c r="CD71" s="1"/>
  <c r="CP72"/>
  <c r="CD72" s="1"/>
  <c r="CP73"/>
  <c r="CD73" s="1"/>
  <c r="CP74"/>
  <c r="CD74" s="1"/>
  <c r="CP75"/>
  <c r="CD75" s="1"/>
  <c r="CP76"/>
  <c r="CD76" s="1"/>
  <c r="CP77"/>
  <c r="CD77" s="1"/>
  <c r="CP78"/>
  <c r="CD78" s="1"/>
  <c r="CP79"/>
  <c r="CD79" s="1"/>
  <c r="CP80"/>
  <c r="CD80" s="1"/>
  <c r="CP81"/>
  <c r="CD81" s="1"/>
  <c r="CP82"/>
  <c r="CD82" s="1"/>
  <c r="CP83"/>
  <c r="CD83" s="1"/>
  <c r="CP84"/>
  <c r="CD84" s="1"/>
  <c r="CP85"/>
  <c r="CD85" s="1"/>
  <c r="CP86"/>
  <c r="CD86" s="1"/>
  <c r="CP87"/>
  <c r="CD87" s="1"/>
  <c r="CP88"/>
  <c r="CD88" s="1"/>
  <c r="CP89"/>
  <c r="CD89" s="1"/>
  <c r="CP90"/>
  <c r="CD90" s="1"/>
  <c r="CP91"/>
  <c r="CD91" s="1"/>
  <c r="CP92"/>
  <c r="CD92" s="1"/>
  <c r="CP93"/>
  <c r="CD93" s="1"/>
  <c r="CP94"/>
  <c r="CD94" s="1"/>
  <c r="CP95"/>
  <c r="CD95" s="1"/>
  <c r="CP96"/>
  <c r="CD96" s="1"/>
  <c r="CP97"/>
  <c r="CD97" s="1"/>
  <c r="CP98"/>
  <c r="CD98" s="1"/>
  <c r="CP99"/>
  <c r="CD99" s="1"/>
  <c r="CP100"/>
  <c r="CD100" s="1"/>
  <c r="CP101"/>
  <c r="CD101" s="1"/>
  <c r="CP102"/>
  <c r="CD102" s="1"/>
  <c r="CP103"/>
  <c r="CD103" s="1"/>
  <c r="CP104"/>
  <c r="CD104" s="1"/>
  <c r="CP105"/>
  <c r="CD105" s="1"/>
  <c r="CP106"/>
  <c r="CD106" s="1"/>
  <c r="CP107"/>
  <c r="CD107" s="1"/>
  <c r="CP108"/>
  <c r="CD108" s="1"/>
  <c r="CP109"/>
  <c r="CD109" s="1"/>
  <c r="CP110"/>
  <c r="CD110" s="1"/>
  <c r="CF62"/>
  <c r="CG62"/>
  <c r="CH62"/>
  <c r="CI62"/>
  <c r="CJ62"/>
  <c r="CK62"/>
  <c r="CL62"/>
  <c r="CM62"/>
  <c r="CN62"/>
  <c r="CF63"/>
  <c r="CG63"/>
  <c r="CH63"/>
  <c r="CI63"/>
  <c r="CJ63"/>
  <c r="CK63"/>
  <c r="CL63"/>
  <c r="CM63"/>
  <c r="CN63"/>
  <c r="CF64"/>
  <c r="CG64"/>
  <c r="CH64"/>
  <c r="CI64"/>
  <c r="CJ64"/>
  <c r="CK64"/>
  <c r="CL64"/>
  <c r="CM64"/>
  <c r="CN64"/>
  <c r="CF65"/>
  <c r="CG65"/>
  <c r="CH65"/>
  <c r="CI65"/>
  <c r="CJ65"/>
  <c r="CK65"/>
  <c r="CL65"/>
  <c r="CM65"/>
  <c r="CN65"/>
  <c r="CF66"/>
  <c r="CG66"/>
  <c r="CH66"/>
  <c r="CI66"/>
  <c r="CJ66"/>
  <c r="CK66"/>
  <c r="CL66"/>
  <c r="CM66"/>
  <c r="CN66"/>
  <c r="CF67"/>
  <c r="CG67"/>
  <c r="CH67"/>
  <c r="CI67"/>
  <c r="CJ67"/>
  <c r="CK67"/>
  <c r="CL67"/>
  <c r="CM67"/>
  <c r="CN67"/>
  <c r="CF68"/>
  <c r="CG68"/>
  <c r="CH68"/>
  <c r="CI68"/>
  <c r="CJ68"/>
  <c r="CK68"/>
  <c r="CL68"/>
  <c r="CM68"/>
  <c r="CN68"/>
  <c r="CF69"/>
  <c r="CG69"/>
  <c r="CH69"/>
  <c r="CI69"/>
  <c r="CJ69"/>
  <c r="CK69"/>
  <c r="CL69"/>
  <c r="CM69"/>
  <c r="CN69"/>
  <c r="CF70"/>
  <c r="CG70"/>
  <c r="CH70"/>
  <c r="CI70"/>
  <c r="CJ70"/>
  <c r="CK70"/>
  <c r="CL70"/>
  <c r="CM70"/>
  <c r="CN70"/>
  <c r="CF71"/>
  <c r="CG71"/>
  <c r="CH71"/>
  <c r="CI71"/>
  <c r="CJ71"/>
  <c r="CK71"/>
  <c r="CL71"/>
  <c r="CM71"/>
  <c r="CN71"/>
  <c r="CF72"/>
  <c r="CG72"/>
  <c r="CH72"/>
  <c r="CI72"/>
  <c r="CJ72"/>
  <c r="CK72"/>
  <c r="CL72"/>
  <c r="CM72"/>
  <c r="CN72"/>
  <c r="CF73"/>
  <c r="CG73"/>
  <c r="CH73"/>
  <c r="CI73"/>
  <c r="CJ73"/>
  <c r="CK73"/>
  <c r="CL73"/>
  <c r="CM73"/>
  <c r="CN73"/>
  <c r="CF74"/>
  <c r="CG74"/>
  <c r="CH74"/>
  <c r="CI74"/>
  <c r="CJ74"/>
  <c r="CK74"/>
  <c r="CL74"/>
  <c r="CM74"/>
  <c r="CN74"/>
  <c r="CF75"/>
  <c r="CG75"/>
  <c r="CH75"/>
  <c r="CI75"/>
  <c r="CJ75"/>
  <c r="CK75"/>
  <c r="CL75"/>
  <c r="CM75"/>
  <c r="CN75"/>
  <c r="CF76"/>
  <c r="CG76"/>
  <c r="CH76"/>
  <c r="CI76"/>
  <c r="CJ76"/>
  <c r="CK76"/>
  <c r="CL76"/>
  <c r="CM76"/>
  <c r="CN76"/>
  <c r="CF77"/>
  <c r="CG77"/>
  <c r="CH77"/>
  <c r="CI77"/>
  <c r="CJ77"/>
  <c r="CK77"/>
  <c r="CL77"/>
  <c r="CM77"/>
  <c r="CN77"/>
  <c r="CF78"/>
  <c r="CG78"/>
  <c r="CH78"/>
  <c r="CI78"/>
  <c r="CJ78"/>
  <c r="CK78"/>
  <c r="CL78"/>
  <c r="CM78"/>
  <c r="CN78"/>
  <c r="CF79"/>
  <c r="CG79"/>
  <c r="CH79"/>
  <c r="CI79"/>
  <c r="CJ79"/>
  <c r="CK79"/>
  <c r="CL79"/>
  <c r="CM79"/>
  <c r="CN79"/>
  <c r="CF80"/>
  <c r="CG80"/>
  <c r="CH80"/>
  <c r="CI80"/>
  <c r="CJ80"/>
  <c r="CK80"/>
  <c r="CL80"/>
  <c r="CM80"/>
  <c r="CN80"/>
  <c r="CF81"/>
  <c r="CG81"/>
  <c r="CH81"/>
  <c r="CI81"/>
  <c r="CJ81"/>
  <c r="CK81"/>
  <c r="CL81"/>
  <c r="CM81"/>
  <c r="CN81"/>
  <c r="CF82"/>
  <c r="CG82"/>
  <c r="CH82"/>
  <c r="CI82"/>
  <c r="CJ82"/>
  <c r="CK82"/>
  <c r="CL82"/>
  <c r="CM82"/>
  <c r="CN82"/>
  <c r="CF83"/>
  <c r="CG83"/>
  <c r="CH83"/>
  <c r="CI83"/>
  <c r="CJ83"/>
  <c r="CK83"/>
  <c r="CL83"/>
  <c r="CM83"/>
  <c r="CN83"/>
  <c r="CF84"/>
  <c r="CG84"/>
  <c r="CH84"/>
  <c r="CI84"/>
  <c r="CJ84"/>
  <c r="CK84"/>
  <c r="CL84"/>
  <c r="CM84"/>
  <c r="CN84"/>
  <c r="CF85"/>
  <c r="CG85"/>
  <c r="CH85"/>
  <c r="CI85"/>
  <c r="CJ85"/>
  <c r="CK85"/>
  <c r="CL85"/>
  <c r="CM85"/>
  <c r="CN85"/>
  <c r="CF86"/>
  <c r="CG86"/>
  <c r="CH86"/>
  <c r="CI86"/>
  <c r="CJ86"/>
  <c r="CK86"/>
  <c r="CL86"/>
  <c r="CM86"/>
  <c r="CN86"/>
  <c r="CF87"/>
  <c r="CG87"/>
  <c r="CH87"/>
  <c r="CI87"/>
  <c r="CJ87"/>
  <c r="CK87"/>
  <c r="CL87"/>
  <c r="CM87"/>
  <c r="CN87"/>
  <c r="CF88"/>
  <c r="CG88"/>
  <c r="CH88"/>
  <c r="CI88"/>
  <c r="CJ88"/>
  <c r="CK88"/>
  <c r="CL88"/>
  <c r="CM88"/>
  <c r="CN88"/>
  <c r="CF89"/>
  <c r="CG89"/>
  <c r="CH89"/>
  <c r="CI89"/>
  <c r="CJ89"/>
  <c r="CK89"/>
  <c r="CL89"/>
  <c r="CM89"/>
  <c r="CN89"/>
  <c r="CF90"/>
  <c r="CG90"/>
  <c r="CH90"/>
  <c r="CI90"/>
  <c r="CJ90"/>
  <c r="CK90"/>
  <c r="CL90"/>
  <c r="CM90"/>
  <c r="CN90"/>
  <c r="CF91"/>
  <c r="CG91"/>
  <c r="CH91"/>
  <c r="CI91"/>
  <c r="CJ91"/>
  <c r="CK91"/>
  <c r="CL91"/>
  <c r="CM91"/>
  <c r="CN91"/>
  <c r="CF92"/>
  <c r="CG92"/>
  <c r="CH92"/>
  <c r="CI92"/>
  <c r="CJ92"/>
  <c r="CK92"/>
  <c r="CL92"/>
  <c r="CM92"/>
  <c r="CN92"/>
  <c r="CF93"/>
  <c r="CG93"/>
  <c r="CH93"/>
  <c r="CI93"/>
  <c r="CJ93"/>
  <c r="CK93"/>
  <c r="CL93"/>
  <c r="CM93"/>
  <c r="CN93"/>
  <c r="CF94"/>
  <c r="CG94"/>
  <c r="CH94"/>
  <c r="CI94"/>
  <c r="CJ94"/>
  <c r="CK94"/>
  <c r="CL94"/>
  <c r="CM94"/>
  <c r="CN94"/>
  <c r="CF95"/>
  <c r="CG95"/>
  <c r="CH95"/>
  <c r="CI95"/>
  <c r="CJ95"/>
  <c r="CK95"/>
  <c r="CL95"/>
  <c r="CM95"/>
  <c r="CN95"/>
  <c r="CF96"/>
  <c r="CG96"/>
  <c r="CH96"/>
  <c r="CI96"/>
  <c r="CJ96"/>
  <c r="CK96"/>
  <c r="CL96"/>
  <c r="CM96"/>
  <c r="CN96"/>
  <c r="CF97"/>
  <c r="CG97"/>
  <c r="CH97"/>
  <c r="CI97"/>
  <c r="CJ97"/>
  <c r="CK97"/>
  <c r="CL97"/>
  <c r="CM97"/>
  <c r="CN97"/>
  <c r="CF98"/>
  <c r="CG98"/>
  <c r="CH98"/>
  <c r="CI98"/>
  <c r="CJ98"/>
  <c r="CK98"/>
  <c r="CL98"/>
  <c r="CM98"/>
  <c r="CN98"/>
  <c r="CF99"/>
  <c r="CG99"/>
  <c r="CH99"/>
  <c r="CI99"/>
  <c r="CJ99"/>
  <c r="CK99"/>
  <c r="CL99"/>
  <c r="CM99"/>
  <c r="CN99"/>
  <c r="CF100"/>
  <c r="CG100"/>
  <c r="CH100"/>
  <c r="CI100"/>
  <c r="CJ100"/>
  <c r="CK100"/>
  <c r="CL100"/>
  <c r="CM100"/>
  <c r="CN100"/>
  <c r="CF101"/>
  <c r="CG101"/>
  <c r="CH101"/>
  <c r="CI101"/>
  <c r="CJ101"/>
  <c r="CK101"/>
  <c r="CL101"/>
  <c r="CM101"/>
  <c r="CN101"/>
  <c r="CF102"/>
  <c r="CG102"/>
  <c r="CH102"/>
  <c r="CI102"/>
  <c r="CJ102"/>
  <c r="CK102"/>
  <c r="CL102"/>
  <c r="CM102"/>
  <c r="CN102"/>
  <c r="CF103"/>
  <c r="CG103"/>
  <c r="CH103"/>
  <c r="CI103"/>
  <c r="CJ103"/>
  <c r="CK103"/>
  <c r="CL103"/>
  <c r="CM103"/>
  <c r="CN103"/>
  <c r="CF104"/>
  <c r="CG104"/>
  <c r="CH104"/>
  <c r="CI104"/>
  <c r="CJ104"/>
  <c r="CK104"/>
  <c r="CL104"/>
  <c r="CM104"/>
  <c r="CN104"/>
  <c r="CF105"/>
  <c r="CG105"/>
  <c r="CH105"/>
  <c r="CI105"/>
  <c r="CJ105"/>
  <c r="CK105"/>
  <c r="CL105"/>
  <c r="CM105"/>
  <c r="CN105"/>
  <c r="CF106"/>
  <c r="CG106"/>
  <c r="CH106"/>
  <c r="CI106"/>
  <c r="CJ106"/>
  <c r="CK106"/>
  <c r="CL106"/>
  <c r="CM106"/>
  <c r="CN106"/>
  <c r="CF107"/>
  <c r="CG107"/>
  <c r="CH107"/>
  <c r="CI107"/>
  <c r="CJ107"/>
  <c r="CK107"/>
  <c r="CL107"/>
  <c r="CM107"/>
  <c r="CN107"/>
  <c r="CF108"/>
  <c r="CG108"/>
  <c r="CH108"/>
  <c r="CI108"/>
  <c r="CJ108"/>
  <c r="CK108"/>
  <c r="CL108"/>
  <c r="CM108"/>
  <c r="CN108"/>
  <c r="CF109"/>
  <c r="CG109"/>
  <c r="CH109"/>
  <c r="CI109"/>
  <c r="CJ109"/>
  <c r="CK109"/>
  <c r="CL109"/>
  <c r="CM109"/>
  <c r="CN109"/>
  <c r="CF110"/>
  <c r="CG110"/>
  <c r="CH110"/>
  <c r="CI110"/>
  <c r="CJ110"/>
  <c r="CK110"/>
  <c r="CL110"/>
  <c r="CM110"/>
  <c r="CN110"/>
  <c r="CP61"/>
  <c r="CD61" s="1"/>
  <c r="CA110"/>
  <c r="BZ110"/>
  <c r="BY110"/>
  <c r="BX110"/>
  <c r="BW110"/>
  <c r="BV110"/>
  <c r="BU110"/>
  <c r="BT110"/>
  <c r="BS110"/>
  <c r="BN110"/>
  <c r="BM110"/>
  <c r="BL110"/>
  <c r="BK110"/>
  <c r="BJ110"/>
  <c r="BI110"/>
  <c r="BH110"/>
  <c r="BG110"/>
  <c r="BF110"/>
  <c r="CA109"/>
  <c r="BZ109"/>
  <c r="BY109"/>
  <c r="BX109"/>
  <c r="BW109"/>
  <c r="BV109"/>
  <c r="BU109"/>
  <c r="BT109"/>
  <c r="BS109"/>
  <c r="BN109"/>
  <c r="BM109"/>
  <c r="BL109"/>
  <c r="BK109"/>
  <c r="BJ109"/>
  <c r="BI109"/>
  <c r="BH109"/>
  <c r="BG109"/>
  <c r="BF109"/>
  <c r="CA108"/>
  <c r="BZ108"/>
  <c r="BY108"/>
  <c r="BX108"/>
  <c r="BW108"/>
  <c r="BV108"/>
  <c r="BU108"/>
  <c r="BT108"/>
  <c r="BS108"/>
  <c r="BN108"/>
  <c r="BM108"/>
  <c r="BL108"/>
  <c r="BK108"/>
  <c r="BJ108"/>
  <c r="BI108"/>
  <c r="BH108"/>
  <c r="BG108"/>
  <c r="BF108"/>
  <c r="CA107"/>
  <c r="BZ107"/>
  <c r="BY107"/>
  <c r="BX107"/>
  <c r="BW107"/>
  <c r="BV107"/>
  <c r="BU107"/>
  <c r="BT107"/>
  <c r="BS107"/>
  <c r="BN107"/>
  <c r="BM107"/>
  <c r="BL107"/>
  <c r="BK107"/>
  <c r="BJ107"/>
  <c r="BI107"/>
  <c r="BH107"/>
  <c r="BG107"/>
  <c r="BF107"/>
  <c r="CA106"/>
  <c r="BZ106"/>
  <c r="BY106"/>
  <c r="BX106"/>
  <c r="BW106"/>
  <c r="BV106"/>
  <c r="BU106"/>
  <c r="BT106"/>
  <c r="BS106"/>
  <c r="BN106"/>
  <c r="BM106"/>
  <c r="BL106"/>
  <c r="BK106"/>
  <c r="BJ106"/>
  <c r="BI106"/>
  <c r="BH106"/>
  <c r="BG106"/>
  <c r="BF106"/>
  <c r="CA105"/>
  <c r="BZ105"/>
  <c r="BY105"/>
  <c r="BX105"/>
  <c r="BW105"/>
  <c r="BV105"/>
  <c r="BU105"/>
  <c r="BT105"/>
  <c r="BS105"/>
  <c r="BN105"/>
  <c r="BM105"/>
  <c r="BL105"/>
  <c r="BK105"/>
  <c r="BJ105"/>
  <c r="BI105"/>
  <c r="BH105"/>
  <c r="BG105"/>
  <c r="BF105"/>
  <c r="CA104"/>
  <c r="BZ104"/>
  <c r="BY104"/>
  <c r="BX104"/>
  <c r="BW104"/>
  <c r="BV104"/>
  <c r="BU104"/>
  <c r="BT104"/>
  <c r="BS104"/>
  <c r="BN104"/>
  <c r="BM104"/>
  <c r="BL104"/>
  <c r="BK104"/>
  <c r="BJ104"/>
  <c r="BI104"/>
  <c r="BH104"/>
  <c r="BG104"/>
  <c r="BF104"/>
  <c r="CA103"/>
  <c r="BZ103"/>
  <c r="BY103"/>
  <c r="BX103"/>
  <c r="BW103"/>
  <c r="BV103"/>
  <c r="BU103"/>
  <c r="BT103"/>
  <c r="BS103"/>
  <c r="BN103"/>
  <c r="BM103"/>
  <c r="BL103"/>
  <c r="BK103"/>
  <c r="BJ103"/>
  <c r="BI103"/>
  <c r="BH103"/>
  <c r="BG103"/>
  <c r="BF103"/>
  <c r="CA102"/>
  <c r="BZ102"/>
  <c r="BY102"/>
  <c r="BX102"/>
  <c r="BW102"/>
  <c r="BV102"/>
  <c r="BU102"/>
  <c r="BT102"/>
  <c r="BS102"/>
  <c r="BN102"/>
  <c r="BM102"/>
  <c r="BL102"/>
  <c r="BK102"/>
  <c r="BJ102"/>
  <c r="BI102"/>
  <c r="BH102"/>
  <c r="BG102"/>
  <c r="BF102"/>
  <c r="CA101"/>
  <c r="BZ101"/>
  <c r="BY101"/>
  <c r="BX101"/>
  <c r="BW101"/>
  <c r="BV101"/>
  <c r="BU101"/>
  <c r="BT101"/>
  <c r="BS101"/>
  <c r="BN101"/>
  <c r="BM101"/>
  <c r="BL101"/>
  <c r="BK101"/>
  <c r="BJ101"/>
  <c r="BI101"/>
  <c r="BH101"/>
  <c r="BG101"/>
  <c r="BF101"/>
  <c r="CA100"/>
  <c r="BZ100"/>
  <c r="BY100"/>
  <c r="BX100"/>
  <c r="BW100"/>
  <c r="BV100"/>
  <c r="BU100"/>
  <c r="BT100"/>
  <c r="BS100"/>
  <c r="BN100"/>
  <c r="BM100"/>
  <c r="BL100"/>
  <c r="BK100"/>
  <c r="BJ100"/>
  <c r="BI100"/>
  <c r="BH100"/>
  <c r="BG100"/>
  <c r="BF100"/>
  <c r="CA99"/>
  <c r="BZ99"/>
  <c r="BY99"/>
  <c r="BX99"/>
  <c r="BW99"/>
  <c r="BV99"/>
  <c r="BU99"/>
  <c r="BT99"/>
  <c r="BS99"/>
  <c r="BN99"/>
  <c r="BM99"/>
  <c r="BL99"/>
  <c r="BK99"/>
  <c r="BJ99"/>
  <c r="BI99"/>
  <c r="BH99"/>
  <c r="BG99"/>
  <c r="BF99"/>
  <c r="CA98"/>
  <c r="BZ98"/>
  <c r="BY98"/>
  <c r="BX98"/>
  <c r="BW98"/>
  <c r="BV98"/>
  <c r="BU98"/>
  <c r="BT98"/>
  <c r="BS98"/>
  <c r="BN98"/>
  <c r="BM98"/>
  <c r="BL98"/>
  <c r="BK98"/>
  <c r="BJ98"/>
  <c r="BI98"/>
  <c r="BH98"/>
  <c r="BG98"/>
  <c r="BF98"/>
  <c r="CA97"/>
  <c r="BZ97"/>
  <c r="BY97"/>
  <c r="BX97"/>
  <c r="BW97"/>
  <c r="BV97"/>
  <c r="BU97"/>
  <c r="BT97"/>
  <c r="BS97"/>
  <c r="BN97"/>
  <c r="BM97"/>
  <c r="BL97"/>
  <c r="BK97"/>
  <c r="BJ97"/>
  <c r="BI97"/>
  <c r="BH97"/>
  <c r="BG97"/>
  <c r="BF97"/>
  <c r="CA96"/>
  <c r="BZ96"/>
  <c r="BY96"/>
  <c r="BX96"/>
  <c r="BW96"/>
  <c r="BV96"/>
  <c r="BU96"/>
  <c r="BT96"/>
  <c r="BS96"/>
  <c r="BN96"/>
  <c r="BM96"/>
  <c r="BL96"/>
  <c r="BK96"/>
  <c r="BJ96"/>
  <c r="BI96"/>
  <c r="BH96"/>
  <c r="BG96"/>
  <c r="BF96"/>
  <c r="CA95"/>
  <c r="BZ95"/>
  <c r="BY95"/>
  <c r="BX95"/>
  <c r="BW95"/>
  <c r="BV95"/>
  <c r="BU95"/>
  <c r="BT95"/>
  <c r="BS95"/>
  <c r="BN95"/>
  <c r="BM95"/>
  <c r="BL95"/>
  <c r="BK95"/>
  <c r="BJ95"/>
  <c r="BI95"/>
  <c r="BH95"/>
  <c r="BG95"/>
  <c r="BF95"/>
  <c r="CA94"/>
  <c r="BZ94"/>
  <c r="BY94"/>
  <c r="BX94"/>
  <c r="BW94"/>
  <c r="BV94"/>
  <c r="BU94"/>
  <c r="BT94"/>
  <c r="BS94"/>
  <c r="BN94"/>
  <c r="BM94"/>
  <c r="BL94"/>
  <c r="BK94"/>
  <c r="BJ94"/>
  <c r="BI94"/>
  <c r="BH94"/>
  <c r="BG94"/>
  <c r="BF94"/>
  <c r="CA93"/>
  <c r="BZ93"/>
  <c r="BY93"/>
  <c r="BX93"/>
  <c r="BW93"/>
  <c r="BV93"/>
  <c r="BU93"/>
  <c r="BT93"/>
  <c r="BS93"/>
  <c r="BN93"/>
  <c r="BM93"/>
  <c r="BL93"/>
  <c r="BK93"/>
  <c r="BJ93"/>
  <c r="BI93"/>
  <c r="BH93"/>
  <c r="BG93"/>
  <c r="BF93"/>
  <c r="CA92"/>
  <c r="BZ92"/>
  <c r="BY92"/>
  <c r="BX92"/>
  <c r="BW92"/>
  <c r="BV92"/>
  <c r="BU92"/>
  <c r="BT92"/>
  <c r="BS92"/>
  <c r="BN92"/>
  <c r="BM92"/>
  <c r="BL92"/>
  <c r="BK92"/>
  <c r="BJ92"/>
  <c r="BI92"/>
  <c r="BH92"/>
  <c r="BG92"/>
  <c r="BF92"/>
  <c r="CA91"/>
  <c r="BZ91"/>
  <c r="BY91"/>
  <c r="BX91"/>
  <c r="BW91"/>
  <c r="BV91"/>
  <c r="BU91"/>
  <c r="BT91"/>
  <c r="BS91"/>
  <c r="BN91"/>
  <c r="BM91"/>
  <c r="BL91"/>
  <c r="BK91"/>
  <c r="BJ91"/>
  <c r="BI91"/>
  <c r="BH91"/>
  <c r="BG91"/>
  <c r="BF91"/>
  <c r="CA90"/>
  <c r="BZ90"/>
  <c r="BY90"/>
  <c r="BX90"/>
  <c r="BW90"/>
  <c r="BV90"/>
  <c r="BU90"/>
  <c r="BT90"/>
  <c r="BS90"/>
  <c r="BN90"/>
  <c r="BM90"/>
  <c r="BL90"/>
  <c r="BK90"/>
  <c r="BJ90"/>
  <c r="BI90"/>
  <c r="BH90"/>
  <c r="BG90"/>
  <c r="BF90"/>
  <c r="CA89"/>
  <c r="BZ89"/>
  <c r="BY89"/>
  <c r="BX89"/>
  <c r="BW89"/>
  <c r="BV89"/>
  <c r="BU89"/>
  <c r="BT89"/>
  <c r="BS89"/>
  <c r="BN89"/>
  <c r="BM89"/>
  <c r="BL89"/>
  <c r="BK89"/>
  <c r="BJ89"/>
  <c r="BI89"/>
  <c r="BH89"/>
  <c r="BG89"/>
  <c r="BF89"/>
  <c r="CA88"/>
  <c r="BZ88"/>
  <c r="BY88"/>
  <c r="BX88"/>
  <c r="BW88"/>
  <c r="BV88"/>
  <c r="BU88"/>
  <c r="BT88"/>
  <c r="BS88"/>
  <c r="BN88"/>
  <c r="BM88"/>
  <c r="BL88"/>
  <c r="BK88"/>
  <c r="BJ88"/>
  <c r="BI88"/>
  <c r="BH88"/>
  <c r="BG88"/>
  <c r="BF88"/>
  <c r="CA87"/>
  <c r="BZ87"/>
  <c r="BY87"/>
  <c r="BX87"/>
  <c r="BW87"/>
  <c r="BV87"/>
  <c r="BU87"/>
  <c r="BT87"/>
  <c r="BS87"/>
  <c r="BN87"/>
  <c r="BM87"/>
  <c r="BL87"/>
  <c r="BK87"/>
  <c r="BJ87"/>
  <c r="BI87"/>
  <c r="BH87"/>
  <c r="BG87"/>
  <c r="BF87"/>
  <c r="CA86"/>
  <c r="BZ86"/>
  <c r="BY86"/>
  <c r="BX86"/>
  <c r="BW86"/>
  <c r="BV86"/>
  <c r="BU86"/>
  <c r="BT86"/>
  <c r="BS86"/>
  <c r="BN86"/>
  <c r="BM86"/>
  <c r="BL86"/>
  <c r="BK86"/>
  <c r="BJ86"/>
  <c r="BI86"/>
  <c r="BH86"/>
  <c r="BG86"/>
  <c r="BF86"/>
  <c r="CA85"/>
  <c r="BZ85"/>
  <c r="BY85"/>
  <c r="BX85"/>
  <c r="BW85"/>
  <c r="BV85"/>
  <c r="BU85"/>
  <c r="BT85"/>
  <c r="BS85"/>
  <c r="BN85"/>
  <c r="BM85"/>
  <c r="BL85"/>
  <c r="BK85"/>
  <c r="BJ85"/>
  <c r="BI85"/>
  <c r="BH85"/>
  <c r="BG85"/>
  <c r="BF85"/>
  <c r="CA84"/>
  <c r="BZ84"/>
  <c r="BY84"/>
  <c r="BX84"/>
  <c r="BW84"/>
  <c r="BV84"/>
  <c r="BU84"/>
  <c r="BT84"/>
  <c r="BS84"/>
  <c r="BN84"/>
  <c r="BM84"/>
  <c r="BL84"/>
  <c r="BK84"/>
  <c r="BJ84"/>
  <c r="BI84"/>
  <c r="BH84"/>
  <c r="BG84"/>
  <c r="BF84"/>
  <c r="CA83"/>
  <c r="BZ83"/>
  <c r="BY83"/>
  <c r="BX83"/>
  <c r="BW83"/>
  <c r="BV83"/>
  <c r="BU83"/>
  <c r="BT83"/>
  <c r="BS83"/>
  <c r="BN83"/>
  <c r="BM83"/>
  <c r="BL83"/>
  <c r="BK83"/>
  <c r="BJ83"/>
  <c r="BI83"/>
  <c r="BH83"/>
  <c r="BG83"/>
  <c r="BF83"/>
  <c r="CA82"/>
  <c r="BZ82"/>
  <c r="BY82"/>
  <c r="BX82"/>
  <c r="BW82"/>
  <c r="BV82"/>
  <c r="BU82"/>
  <c r="BT82"/>
  <c r="BS82"/>
  <c r="BN82"/>
  <c r="BM82"/>
  <c r="BL82"/>
  <c r="BK82"/>
  <c r="BJ82"/>
  <c r="BI82"/>
  <c r="BH82"/>
  <c r="BG82"/>
  <c r="BF82"/>
  <c r="CA81"/>
  <c r="BZ81"/>
  <c r="BY81"/>
  <c r="BX81"/>
  <c r="BW81"/>
  <c r="BV81"/>
  <c r="BU81"/>
  <c r="BT81"/>
  <c r="BS81"/>
  <c r="BN81"/>
  <c r="BM81"/>
  <c r="BL81"/>
  <c r="BK81"/>
  <c r="BJ81"/>
  <c r="BI81"/>
  <c r="BH81"/>
  <c r="BG81"/>
  <c r="BF81"/>
  <c r="CA80"/>
  <c r="BZ80"/>
  <c r="BY80"/>
  <c r="BX80"/>
  <c r="BW80"/>
  <c r="BV80"/>
  <c r="BU80"/>
  <c r="BT80"/>
  <c r="BS80"/>
  <c r="BN80"/>
  <c r="BM80"/>
  <c r="BL80"/>
  <c r="BK80"/>
  <c r="BJ80"/>
  <c r="BI80"/>
  <c r="BH80"/>
  <c r="BG80"/>
  <c r="BF80"/>
  <c r="CA79"/>
  <c r="BZ79"/>
  <c r="BY79"/>
  <c r="BX79"/>
  <c r="BW79"/>
  <c r="BV79"/>
  <c r="BU79"/>
  <c r="BT79"/>
  <c r="BS79"/>
  <c r="BN79"/>
  <c r="BM79"/>
  <c r="BL79"/>
  <c r="BK79"/>
  <c r="BJ79"/>
  <c r="BI79"/>
  <c r="BH79"/>
  <c r="BG79"/>
  <c r="BF79"/>
  <c r="CA78"/>
  <c r="BZ78"/>
  <c r="BY78"/>
  <c r="BX78"/>
  <c r="BW78"/>
  <c r="BV78"/>
  <c r="BU78"/>
  <c r="BT78"/>
  <c r="BS78"/>
  <c r="BN78"/>
  <c r="BM78"/>
  <c r="BL78"/>
  <c r="BK78"/>
  <c r="BJ78"/>
  <c r="BI78"/>
  <c r="BH78"/>
  <c r="BG78"/>
  <c r="BF78"/>
  <c r="CA77"/>
  <c r="BZ77"/>
  <c r="BY77"/>
  <c r="BX77"/>
  <c r="BW77"/>
  <c r="BV77"/>
  <c r="BU77"/>
  <c r="BT77"/>
  <c r="BS77"/>
  <c r="BN77"/>
  <c r="BM77"/>
  <c r="BL77"/>
  <c r="BK77"/>
  <c r="BJ77"/>
  <c r="BI77"/>
  <c r="BH77"/>
  <c r="BG77"/>
  <c r="BF77"/>
  <c r="CA76"/>
  <c r="BZ76"/>
  <c r="BY76"/>
  <c r="BX76"/>
  <c r="BW76"/>
  <c r="BV76"/>
  <c r="BU76"/>
  <c r="BT76"/>
  <c r="BS76"/>
  <c r="BN76"/>
  <c r="BM76"/>
  <c r="BL76"/>
  <c r="BK76"/>
  <c r="BJ76"/>
  <c r="BI76"/>
  <c r="BH76"/>
  <c r="BG76"/>
  <c r="BF76"/>
  <c r="CA75"/>
  <c r="BZ75"/>
  <c r="BY75"/>
  <c r="BX75"/>
  <c r="BW75"/>
  <c r="BV75"/>
  <c r="BU75"/>
  <c r="BT75"/>
  <c r="BS75"/>
  <c r="BN75"/>
  <c r="BM75"/>
  <c r="BL75"/>
  <c r="BK75"/>
  <c r="BJ75"/>
  <c r="BI75"/>
  <c r="BH75"/>
  <c r="BG75"/>
  <c r="BF75"/>
  <c r="CA74"/>
  <c r="BZ74"/>
  <c r="BY74"/>
  <c r="BX74"/>
  <c r="BW74"/>
  <c r="BV74"/>
  <c r="BU74"/>
  <c r="BT74"/>
  <c r="BS74"/>
  <c r="BN74"/>
  <c r="BM74"/>
  <c r="BL74"/>
  <c r="BK74"/>
  <c r="BJ74"/>
  <c r="BI74"/>
  <c r="BH74"/>
  <c r="BG74"/>
  <c r="BF74"/>
  <c r="CA73"/>
  <c r="BZ73"/>
  <c r="BY73"/>
  <c r="BX73"/>
  <c r="BW73"/>
  <c r="BV73"/>
  <c r="BU73"/>
  <c r="BT73"/>
  <c r="BS73"/>
  <c r="BN73"/>
  <c r="BM73"/>
  <c r="BL73"/>
  <c r="BK73"/>
  <c r="BJ73"/>
  <c r="BI73"/>
  <c r="BH73"/>
  <c r="BG73"/>
  <c r="BF73"/>
  <c r="CA72"/>
  <c r="BZ72"/>
  <c r="BY72"/>
  <c r="BX72"/>
  <c r="BW72"/>
  <c r="BV72"/>
  <c r="BU72"/>
  <c r="BT72"/>
  <c r="BS72"/>
  <c r="BN72"/>
  <c r="BM72"/>
  <c r="BL72"/>
  <c r="BK72"/>
  <c r="BJ72"/>
  <c r="BI72"/>
  <c r="BH72"/>
  <c r="BG72"/>
  <c r="BF72"/>
  <c r="CA71"/>
  <c r="BZ71"/>
  <c r="BY71"/>
  <c r="BX71"/>
  <c r="BW71"/>
  <c r="BV71"/>
  <c r="BU71"/>
  <c r="BT71"/>
  <c r="BS71"/>
  <c r="BN71"/>
  <c r="BM71"/>
  <c r="BL71"/>
  <c r="BK71"/>
  <c r="BJ71"/>
  <c r="BI71"/>
  <c r="BH71"/>
  <c r="BG71"/>
  <c r="BF71"/>
  <c r="CA70"/>
  <c r="BZ70"/>
  <c r="BY70"/>
  <c r="BX70"/>
  <c r="BW70"/>
  <c r="BV70"/>
  <c r="BU70"/>
  <c r="BT70"/>
  <c r="BS70"/>
  <c r="BN70"/>
  <c r="BM70"/>
  <c r="BL70"/>
  <c r="BK70"/>
  <c r="BJ70"/>
  <c r="BI70"/>
  <c r="BH70"/>
  <c r="BG70"/>
  <c r="BF70"/>
  <c r="CA69"/>
  <c r="BZ69"/>
  <c r="BY69"/>
  <c r="BX69"/>
  <c r="BW69"/>
  <c r="BV69"/>
  <c r="BU69"/>
  <c r="BT69"/>
  <c r="BS69"/>
  <c r="BN69"/>
  <c r="BM69"/>
  <c r="BL69"/>
  <c r="BK69"/>
  <c r="BJ69"/>
  <c r="BI69"/>
  <c r="BH69"/>
  <c r="BG69"/>
  <c r="BF69"/>
  <c r="CA68"/>
  <c r="BZ68"/>
  <c r="BY68"/>
  <c r="BX68"/>
  <c r="BW68"/>
  <c r="BV68"/>
  <c r="BU68"/>
  <c r="BT68"/>
  <c r="BS68"/>
  <c r="BN68"/>
  <c r="BM68"/>
  <c r="BL68"/>
  <c r="BK68"/>
  <c r="BJ68"/>
  <c r="BI68"/>
  <c r="BH68"/>
  <c r="BG68"/>
  <c r="BF68"/>
  <c r="CA67"/>
  <c r="BZ67"/>
  <c r="BY67"/>
  <c r="BX67"/>
  <c r="BW67"/>
  <c r="BV67"/>
  <c r="BU67"/>
  <c r="BT67"/>
  <c r="BS67"/>
  <c r="BN67"/>
  <c r="BM67"/>
  <c r="BL67"/>
  <c r="BK67"/>
  <c r="BJ67"/>
  <c r="BI67"/>
  <c r="BH67"/>
  <c r="BG67"/>
  <c r="BF67"/>
  <c r="CA66"/>
  <c r="BZ66"/>
  <c r="BY66"/>
  <c r="BX66"/>
  <c r="BW66"/>
  <c r="BV66"/>
  <c r="BU66"/>
  <c r="BT66"/>
  <c r="BS66"/>
  <c r="BN66"/>
  <c r="BM66"/>
  <c r="BL66"/>
  <c r="BK66"/>
  <c r="BJ66"/>
  <c r="BI66"/>
  <c r="BH66"/>
  <c r="BG66"/>
  <c r="BF66"/>
  <c r="CA65"/>
  <c r="BZ65"/>
  <c r="BY65"/>
  <c r="BX65"/>
  <c r="BW65"/>
  <c r="BV65"/>
  <c r="BU65"/>
  <c r="BT65"/>
  <c r="BS65"/>
  <c r="BN65"/>
  <c r="BM65"/>
  <c r="BL65"/>
  <c r="BK65"/>
  <c r="BJ65"/>
  <c r="BI65"/>
  <c r="BH65"/>
  <c r="BG65"/>
  <c r="BF65"/>
  <c r="CA64"/>
  <c r="BZ64"/>
  <c r="BY64"/>
  <c r="BX64"/>
  <c r="BW64"/>
  <c r="BV64"/>
  <c r="BU64"/>
  <c r="BT64"/>
  <c r="BS64"/>
  <c r="BN64"/>
  <c r="BM64"/>
  <c r="BL64"/>
  <c r="BK64"/>
  <c r="BJ64"/>
  <c r="BI64"/>
  <c r="BH64"/>
  <c r="BG64"/>
  <c r="BF64"/>
  <c r="CA63"/>
  <c r="BZ63"/>
  <c r="BY63"/>
  <c r="BX63"/>
  <c r="BW63"/>
  <c r="BV63"/>
  <c r="BU63"/>
  <c r="BT63"/>
  <c r="BS63"/>
  <c r="BN63"/>
  <c r="BM63"/>
  <c r="BL63"/>
  <c r="BK63"/>
  <c r="BJ63"/>
  <c r="BI63"/>
  <c r="BH63"/>
  <c r="BG63"/>
  <c r="BF63"/>
  <c r="CA62"/>
  <c r="BZ62"/>
  <c r="BY62"/>
  <c r="BX62"/>
  <c r="BW62"/>
  <c r="BV62"/>
  <c r="BU62"/>
  <c r="BT62"/>
  <c r="BS62"/>
  <c r="BN62"/>
  <c r="BM62"/>
  <c r="BL62"/>
  <c r="BK62"/>
  <c r="BJ62"/>
  <c r="BI62"/>
  <c r="BH62"/>
  <c r="BG62"/>
  <c r="BF62"/>
  <c r="DA61"/>
  <c r="CZ61"/>
  <c r="CY61"/>
  <c r="CX61"/>
  <c r="CW61"/>
  <c r="CV61"/>
  <c r="CU61"/>
  <c r="CT61"/>
  <c r="CS61"/>
  <c r="CN61"/>
  <c r="CM61"/>
  <c r="CL61"/>
  <c r="CK61"/>
  <c r="CJ61"/>
  <c r="CI61"/>
  <c r="CH61"/>
  <c r="CG61"/>
  <c r="CF61"/>
  <c r="CA61"/>
  <c r="BZ61"/>
  <c r="BY61"/>
  <c r="BX61"/>
  <c r="BW61"/>
  <c r="BV61"/>
  <c r="BU61"/>
  <c r="BT61"/>
  <c r="BS61"/>
  <c r="BN61"/>
  <c r="BM61"/>
  <c r="BL61"/>
  <c r="BK61"/>
  <c r="BJ61"/>
  <c r="BI61"/>
  <c r="BH61"/>
  <c r="BG61"/>
  <c r="BF61"/>
  <c r="CC88"/>
  <c r="BQ88" s="1"/>
  <c r="CC89"/>
  <c r="BQ89" s="1"/>
  <c r="CC90"/>
  <c r="BQ90" s="1"/>
  <c r="CC91"/>
  <c r="BQ91" s="1"/>
  <c r="CC92"/>
  <c r="BQ92" s="1"/>
  <c r="CC93"/>
  <c r="BQ93" s="1"/>
  <c r="CC94"/>
  <c r="CC95"/>
  <c r="BQ95" s="1"/>
  <c r="CC96"/>
  <c r="BQ96" s="1"/>
  <c r="CC97"/>
  <c r="BQ97" s="1"/>
  <c r="CC98"/>
  <c r="BQ98" s="1"/>
  <c r="CC99"/>
  <c r="CC100"/>
  <c r="BQ100" s="1"/>
  <c r="CC101"/>
  <c r="BQ101" s="1"/>
  <c r="CC102"/>
  <c r="BQ102" s="1"/>
  <c r="CC103"/>
  <c r="BQ103" s="1"/>
  <c r="CC104"/>
  <c r="CC105"/>
  <c r="BQ105" s="1"/>
  <c r="CC106"/>
  <c r="BQ106" s="1"/>
  <c r="CC107"/>
  <c r="BQ107" s="1"/>
  <c r="CC108"/>
  <c r="BQ108" s="1"/>
  <c r="CC109"/>
  <c r="BQ109" s="1"/>
  <c r="CC110"/>
  <c r="BP62"/>
  <c r="BD62" s="1"/>
  <c r="BP63"/>
  <c r="BD63" s="1"/>
  <c r="BP64"/>
  <c r="BD64" s="1"/>
  <c r="BP65"/>
  <c r="BD65" s="1"/>
  <c r="BP66"/>
  <c r="BD66" s="1"/>
  <c r="BP67"/>
  <c r="BD67" s="1"/>
  <c r="BP68"/>
  <c r="BD68" s="1"/>
  <c r="BP69"/>
  <c r="BD69" s="1"/>
  <c r="BP70"/>
  <c r="BD70" s="1"/>
  <c r="BP71"/>
  <c r="BD71" s="1"/>
  <c r="BP72"/>
  <c r="BD72" s="1"/>
  <c r="BP73"/>
  <c r="BD73" s="1"/>
  <c r="BP74"/>
  <c r="BD74" s="1"/>
  <c r="BP75"/>
  <c r="BD75" s="1"/>
  <c r="BP76"/>
  <c r="BD76" s="1"/>
  <c r="BP77"/>
  <c r="BD77" s="1"/>
  <c r="BP78"/>
  <c r="BD78" s="1"/>
  <c r="BP79"/>
  <c r="BD79" s="1"/>
  <c r="BP80"/>
  <c r="BD80" s="1"/>
  <c r="BP81"/>
  <c r="BD81" s="1"/>
  <c r="BP82"/>
  <c r="BD82" s="1"/>
  <c r="BP83"/>
  <c r="BD83" s="1"/>
  <c r="BP84"/>
  <c r="BD84" s="1"/>
  <c r="BP85"/>
  <c r="BD85" s="1"/>
  <c r="BP86"/>
  <c r="BD86" s="1"/>
  <c r="BP87"/>
  <c r="BD87" s="1"/>
  <c r="BP88"/>
  <c r="BD88" s="1"/>
  <c r="BP89"/>
  <c r="BD89" s="1"/>
  <c r="BP90"/>
  <c r="BD90" s="1"/>
  <c r="BP91"/>
  <c r="BD91" s="1"/>
  <c r="BP92"/>
  <c r="BD92" s="1"/>
  <c r="BP93"/>
  <c r="BD93" s="1"/>
  <c r="BP94"/>
  <c r="BD94" s="1"/>
  <c r="BP95"/>
  <c r="BD95" s="1"/>
  <c r="BP96"/>
  <c r="BD96" s="1"/>
  <c r="BP97"/>
  <c r="BD97" s="1"/>
  <c r="BP98"/>
  <c r="BD98" s="1"/>
  <c r="BP99"/>
  <c r="BD99" s="1"/>
  <c r="BP100"/>
  <c r="BD100" s="1"/>
  <c r="BP101"/>
  <c r="BD101" s="1"/>
  <c r="BP102"/>
  <c r="BD102" s="1"/>
  <c r="BP103"/>
  <c r="BD103" s="1"/>
  <c r="BP104"/>
  <c r="BD104" s="1"/>
  <c r="BP105"/>
  <c r="BD105" s="1"/>
  <c r="BP106"/>
  <c r="BD106" s="1"/>
  <c r="BP107"/>
  <c r="BD107" s="1"/>
  <c r="BP108"/>
  <c r="BD108" s="1"/>
  <c r="BP109"/>
  <c r="BD109" s="1"/>
  <c r="BP110"/>
  <c r="BD110" s="1"/>
  <c r="BP61"/>
  <c r="BD61" s="1"/>
  <c r="BC62"/>
  <c r="BC63"/>
  <c r="BC64"/>
  <c r="BC65"/>
  <c r="BC66"/>
  <c r="BC67"/>
  <c r="BC68"/>
  <c r="BC69"/>
  <c r="BC70"/>
  <c r="BC71"/>
  <c r="BC72"/>
  <c r="BC73"/>
  <c r="BC74"/>
  <c r="BC75"/>
  <c r="BC76"/>
  <c r="BC77"/>
  <c r="BC78"/>
  <c r="BC79"/>
  <c r="BC80"/>
  <c r="BC81"/>
  <c r="BC82"/>
  <c r="BC83"/>
  <c r="BC84"/>
  <c r="BC85"/>
  <c r="BC86"/>
  <c r="BC87"/>
  <c r="BC88"/>
  <c r="BC89"/>
  <c r="BC90"/>
  <c r="BC91"/>
  <c r="BC92"/>
  <c r="BC93"/>
  <c r="BC94"/>
  <c r="BC95"/>
  <c r="BC96"/>
  <c r="BC97"/>
  <c r="BC98"/>
  <c r="BC99"/>
  <c r="BC100"/>
  <c r="BC101"/>
  <c r="BC102"/>
  <c r="BC103"/>
  <c r="BC104"/>
  <c r="BC105"/>
  <c r="BC106"/>
  <c r="BC107"/>
  <c r="BC108"/>
  <c r="BC109"/>
  <c r="BC110"/>
  <c r="BC61"/>
  <c r="AQ61" s="1"/>
  <c r="AS63"/>
  <c r="AT63"/>
  <c r="AU63"/>
  <c r="AV63"/>
  <c r="AW63"/>
  <c r="AX63"/>
  <c r="AY63"/>
  <c r="AZ63"/>
  <c r="BA63"/>
  <c r="AS64"/>
  <c r="AT64"/>
  <c r="AU64"/>
  <c r="AV64"/>
  <c r="AW64"/>
  <c r="AX64"/>
  <c r="AY64"/>
  <c r="AZ64"/>
  <c r="BA64"/>
  <c r="AS65"/>
  <c r="AT65"/>
  <c r="AU65"/>
  <c r="AV65"/>
  <c r="AW65"/>
  <c r="AX65"/>
  <c r="AY65"/>
  <c r="AZ65"/>
  <c r="BA65"/>
  <c r="AS66"/>
  <c r="AT66"/>
  <c r="AU66"/>
  <c r="AV66"/>
  <c r="AW66"/>
  <c r="AX66"/>
  <c r="AY66"/>
  <c r="AZ66"/>
  <c r="BA66"/>
  <c r="AS67"/>
  <c r="AT67"/>
  <c r="AU67"/>
  <c r="AV67"/>
  <c r="AW67"/>
  <c r="AX67"/>
  <c r="AY67"/>
  <c r="AZ67"/>
  <c r="BA67"/>
  <c r="AS68"/>
  <c r="AT68"/>
  <c r="AU68"/>
  <c r="AV68"/>
  <c r="AW68"/>
  <c r="AX68"/>
  <c r="AY68"/>
  <c r="AZ68"/>
  <c r="BA68"/>
  <c r="AS69"/>
  <c r="AT69"/>
  <c r="AU69"/>
  <c r="AV69"/>
  <c r="AW69"/>
  <c r="AX69"/>
  <c r="AY69"/>
  <c r="AZ69"/>
  <c r="BA69"/>
  <c r="AS70"/>
  <c r="AT70"/>
  <c r="AU70"/>
  <c r="AV70"/>
  <c r="AW70"/>
  <c r="AX70"/>
  <c r="AY70"/>
  <c r="AZ70"/>
  <c r="BA70"/>
  <c r="AS71"/>
  <c r="AT71"/>
  <c r="AU71"/>
  <c r="AV71"/>
  <c r="AW71"/>
  <c r="AX71"/>
  <c r="AY71"/>
  <c r="AZ71"/>
  <c r="BA71"/>
  <c r="AS72"/>
  <c r="AT72"/>
  <c r="AU72"/>
  <c r="AV72"/>
  <c r="AW72"/>
  <c r="AX72"/>
  <c r="AY72"/>
  <c r="AZ72"/>
  <c r="BA72"/>
  <c r="AS73"/>
  <c r="AT73"/>
  <c r="AU73"/>
  <c r="AV73"/>
  <c r="AW73"/>
  <c r="AX73"/>
  <c r="AY73"/>
  <c r="AZ73"/>
  <c r="BA73"/>
  <c r="AS74"/>
  <c r="AT74"/>
  <c r="AU74"/>
  <c r="AV74"/>
  <c r="AW74"/>
  <c r="AX74"/>
  <c r="AY74"/>
  <c r="AZ74"/>
  <c r="BA74"/>
  <c r="AS75"/>
  <c r="AT75"/>
  <c r="AU75"/>
  <c r="AV75"/>
  <c r="AW75"/>
  <c r="AX75"/>
  <c r="AY75"/>
  <c r="AZ75"/>
  <c r="BA75"/>
  <c r="AS76"/>
  <c r="AT76"/>
  <c r="AU76"/>
  <c r="AV76"/>
  <c r="AW76"/>
  <c r="AX76"/>
  <c r="AY76"/>
  <c r="AZ76"/>
  <c r="BA76"/>
  <c r="AS77"/>
  <c r="AT77"/>
  <c r="AU77"/>
  <c r="AV77"/>
  <c r="AW77"/>
  <c r="AX77"/>
  <c r="AY77"/>
  <c r="AZ77"/>
  <c r="BA77"/>
  <c r="AS78"/>
  <c r="AT78"/>
  <c r="AU78"/>
  <c r="AV78"/>
  <c r="AW78"/>
  <c r="AX78"/>
  <c r="AY78"/>
  <c r="AZ78"/>
  <c r="BA78"/>
  <c r="AS79"/>
  <c r="AT79"/>
  <c r="AU79"/>
  <c r="AV79"/>
  <c r="AW79"/>
  <c r="AX79"/>
  <c r="AY79"/>
  <c r="AZ79"/>
  <c r="BA79"/>
  <c r="AS80"/>
  <c r="AT80"/>
  <c r="AU80"/>
  <c r="AV80"/>
  <c r="AW80"/>
  <c r="AX80"/>
  <c r="AY80"/>
  <c r="AZ80"/>
  <c r="BA80"/>
  <c r="AS81"/>
  <c r="AT81"/>
  <c r="AU81"/>
  <c r="AV81"/>
  <c r="AW81"/>
  <c r="AX81"/>
  <c r="AY81"/>
  <c r="AZ81"/>
  <c r="BA81"/>
  <c r="AS82"/>
  <c r="AT82"/>
  <c r="AU82"/>
  <c r="AV82"/>
  <c r="AW82"/>
  <c r="AX82"/>
  <c r="AY82"/>
  <c r="AZ82"/>
  <c r="BA82"/>
  <c r="AS83"/>
  <c r="AT83"/>
  <c r="AU83"/>
  <c r="AV83"/>
  <c r="AW83"/>
  <c r="AX83"/>
  <c r="AY83"/>
  <c r="AZ83"/>
  <c r="BA83"/>
  <c r="AS84"/>
  <c r="AT84"/>
  <c r="AU84"/>
  <c r="AV84"/>
  <c r="AW84"/>
  <c r="AX84"/>
  <c r="AY84"/>
  <c r="AZ84"/>
  <c r="BA84"/>
  <c r="AS85"/>
  <c r="AT85"/>
  <c r="AU85"/>
  <c r="AV85"/>
  <c r="AW85"/>
  <c r="AX85"/>
  <c r="AY85"/>
  <c r="AZ85"/>
  <c r="BA85"/>
  <c r="AS86"/>
  <c r="AT86"/>
  <c r="AU86"/>
  <c r="AV86"/>
  <c r="AW86"/>
  <c r="AX86"/>
  <c r="AY86"/>
  <c r="AZ86"/>
  <c r="BA86"/>
  <c r="AS87"/>
  <c r="AT87"/>
  <c r="AU87"/>
  <c r="AV87"/>
  <c r="AW87"/>
  <c r="AX87"/>
  <c r="AY87"/>
  <c r="AZ87"/>
  <c r="BA87"/>
  <c r="AS88"/>
  <c r="AT88"/>
  <c r="AU88"/>
  <c r="AV88"/>
  <c r="AW88"/>
  <c r="AX88"/>
  <c r="AY88"/>
  <c r="AZ88"/>
  <c r="BA88"/>
  <c r="AS89"/>
  <c r="AT89"/>
  <c r="AU89"/>
  <c r="AV89"/>
  <c r="AW89"/>
  <c r="AX89"/>
  <c r="AY89"/>
  <c r="AZ89"/>
  <c r="BA89"/>
  <c r="AS90"/>
  <c r="AT90"/>
  <c r="AU90"/>
  <c r="AV90"/>
  <c r="AW90"/>
  <c r="AX90"/>
  <c r="AY90"/>
  <c r="AZ90"/>
  <c r="BA90"/>
  <c r="AS91"/>
  <c r="AT91"/>
  <c r="AU91"/>
  <c r="AV91"/>
  <c r="AW91"/>
  <c r="AX91"/>
  <c r="AY91"/>
  <c r="AZ91"/>
  <c r="BA91"/>
  <c r="AS92"/>
  <c r="AT92"/>
  <c r="AU92"/>
  <c r="AV92"/>
  <c r="AW92"/>
  <c r="AX92"/>
  <c r="AY92"/>
  <c r="AZ92"/>
  <c r="BA92"/>
  <c r="AS93"/>
  <c r="AT93"/>
  <c r="AU93"/>
  <c r="AV93"/>
  <c r="AW93"/>
  <c r="AX93"/>
  <c r="AY93"/>
  <c r="AZ93"/>
  <c r="BA93"/>
  <c r="AS94"/>
  <c r="AT94"/>
  <c r="AU94"/>
  <c r="AV94"/>
  <c r="AW94"/>
  <c r="AX94"/>
  <c r="AY94"/>
  <c r="AZ94"/>
  <c r="BA94"/>
  <c r="AS95"/>
  <c r="AT95"/>
  <c r="AU95"/>
  <c r="AV95"/>
  <c r="AW95"/>
  <c r="AX95"/>
  <c r="AY95"/>
  <c r="AZ95"/>
  <c r="BA95"/>
  <c r="AS96"/>
  <c r="AT96"/>
  <c r="AU96"/>
  <c r="AV96"/>
  <c r="AW96"/>
  <c r="AX96"/>
  <c r="AY96"/>
  <c r="AZ96"/>
  <c r="BA96"/>
  <c r="AS97"/>
  <c r="AT97"/>
  <c r="AU97"/>
  <c r="AV97"/>
  <c r="AW97"/>
  <c r="AX97"/>
  <c r="AY97"/>
  <c r="AZ97"/>
  <c r="BA97"/>
  <c r="AS98"/>
  <c r="AT98"/>
  <c r="AU98"/>
  <c r="AV98"/>
  <c r="AW98"/>
  <c r="AX98"/>
  <c r="AY98"/>
  <c r="AZ98"/>
  <c r="BA98"/>
  <c r="AS99"/>
  <c r="AT99"/>
  <c r="AU99"/>
  <c r="AV99"/>
  <c r="AW99"/>
  <c r="AX99"/>
  <c r="AY99"/>
  <c r="AZ99"/>
  <c r="BA99"/>
  <c r="AS100"/>
  <c r="AT100"/>
  <c r="AU100"/>
  <c r="AV100"/>
  <c r="AW100"/>
  <c r="AX100"/>
  <c r="AY100"/>
  <c r="AZ100"/>
  <c r="BA100"/>
  <c r="AS101"/>
  <c r="AT101"/>
  <c r="AU101"/>
  <c r="AV101"/>
  <c r="AW101"/>
  <c r="AX101"/>
  <c r="AY101"/>
  <c r="AZ101"/>
  <c r="BA101"/>
  <c r="AS102"/>
  <c r="AT102"/>
  <c r="AU102"/>
  <c r="AV102"/>
  <c r="AW102"/>
  <c r="AX102"/>
  <c r="AY102"/>
  <c r="AZ102"/>
  <c r="BA102"/>
  <c r="AS103"/>
  <c r="AT103"/>
  <c r="AU103"/>
  <c r="AV103"/>
  <c r="AW103"/>
  <c r="AX103"/>
  <c r="AY103"/>
  <c r="AZ103"/>
  <c r="BA103"/>
  <c r="AS104"/>
  <c r="AT104"/>
  <c r="AU104"/>
  <c r="AV104"/>
  <c r="AW104"/>
  <c r="AX104"/>
  <c r="AY104"/>
  <c r="AZ104"/>
  <c r="BA104"/>
  <c r="AS105"/>
  <c r="AT105"/>
  <c r="AU105"/>
  <c r="AV105"/>
  <c r="AW105"/>
  <c r="AX105"/>
  <c r="AY105"/>
  <c r="AZ105"/>
  <c r="BA105"/>
  <c r="AS106"/>
  <c r="AT106"/>
  <c r="AU106"/>
  <c r="AV106"/>
  <c r="AW106"/>
  <c r="AX106"/>
  <c r="AY106"/>
  <c r="AZ106"/>
  <c r="BA106"/>
  <c r="AS107"/>
  <c r="AT107"/>
  <c r="AU107"/>
  <c r="AV107"/>
  <c r="AW107"/>
  <c r="AX107"/>
  <c r="AY107"/>
  <c r="AZ107"/>
  <c r="BA107"/>
  <c r="AS108"/>
  <c r="AT108"/>
  <c r="AU108"/>
  <c r="AV108"/>
  <c r="AW108"/>
  <c r="AX108"/>
  <c r="AY108"/>
  <c r="AZ108"/>
  <c r="BA108"/>
  <c r="AS109"/>
  <c r="AT109"/>
  <c r="AU109"/>
  <c r="AV109"/>
  <c r="AW109"/>
  <c r="AX109"/>
  <c r="AY109"/>
  <c r="AZ109"/>
  <c r="BA109"/>
  <c r="AS110"/>
  <c r="AT110"/>
  <c r="AU110"/>
  <c r="AV110"/>
  <c r="AW110"/>
  <c r="AX110"/>
  <c r="AY110"/>
  <c r="AZ110"/>
  <c r="BA110"/>
  <c r="AS62"/>
  <c r="AT62"/>
  <c r="AU62"/>
  <c r="AV62"/>
  <c r="AW62"/>
  <c r="AX62"/>
  <c r="AY62"/>
  <c r="AZ62"/>
  <c r="BA62"/>
  <c r="BA61"/>
  <c r="AZ61"/>
  <c r="AY61"/>
  <c r="AX61"/>
  <c r="AW61"/>
  <c r="AV61"/>
  <c r="AU61"/>
  <c r="AT61"/>
  <c r="AS61"/>
  <c r="AG62"/>
  <c r="AH62"/>
  <c r="AI62"/>
  <c r="AJ62"/>
  <c r="AK62"/>
  <c r="AL62"/>
  <c r="AM62"/>
  <c r="AN62"/>
  <c r="AG63"/>
  <c r="AH63"/>
  <c r="AI63"/>
  <c r="AJ63"/>
  <c r="AK63"/>
  <c r="AL63"/>
  <c r="AM63"/>
  <c r="AG64"/>
  <c r="AH64"/>
  <c r="AI64"/>
  <c r="AJ64"/>
  <c r="AK64"/>
  <c r="AL64"/>
  <c r="AM64"/>
  <c r="AN64"/>
  <c r="AG65"/>
  <c r="AH65"/>
  <c r="AI65"/>
  <c r="AJ65"/>
  <c r="AK65"/>
  <c r="AL65"/>
  <c r="AM65"/>
  <c r="AN65"/>
  <c r="AG66"/>
  <c r="AH66"/>
  <c r="AI66"/>
  <c r="AJ66"/>
  <c r="AK66"/>
  <c r="AL66"/>
  <c r="AM66"/>
  <c r="AN66"/>
  <c r="AG67"/>
  <c r="AH67"/>
  <c r="AI67"/>
  <c r="AJ67"/>
  <c r="AK67"/>
  <c r="AL67"/>
  <c r="AM67"/>
  <c r="AN67"/>
  <c r="AG68"/>
  <c r="AH68"/>
  <c r="AI68"/>
  <c r="AJ68"/>
  <c r="AK68"/>
  <c r="AL68"/>
  <c r="AM68"/>
  <c r="AN68"/>
  <c r="AG69"/>
  <c r="AH69"/>
  <c r="AI69"/>
  <c r="AJ69"/>
  <c r="AK69"/>
  <c r="AL69"/>
  <c r="AM69"/>
  <c r="AN69"/>
  <c r="AG70"/>
  <c r="AH70"/>
  <c r="AI70"/>
  <c r="AJ70"/>
  <c r="AK70"/>
  <c r="AL70"/>
  <c r="AM70"/>
  <c r="AN70"/>
  <c r="AG71"/>
  <c r="AH71"/>
  <c r="AI71"/>
  <c r="AJ71"/>
  <c r="AK71"/>
  <c r="AL71"/>
  <c r="AM71"/>
  <c r="AN71"/>
  <c r="AG72"/>
  <c r="AH72"/>
  <c r="AI72"/>
  <c r="AJ72"/>
  <c r="AK72"/>
  <c r="AL72"/>
  <c r="AM72"/>
  <c r="AN72"/>
  <c r="AG73"/>
  <c r="AH73"/>
  <c r="AI73"/>
  <c r="AJ73"/>
  <c r="AK73"/>
  <c r="AL73"/>
  <c r="AM73"/>
  <c r="AN73"/>
  <c r="AG74"/>
  <c r="AH74"/>
  <c r="AI74"/>
  <c r="AJ74"/>
  <c r="AK74"/>
  <c r="AL74"/>
  <c r="AM74"/>
  <c r="AN74"/>
  <c r="AG75"/>
  <c r="AH75"/>
  <c r="AI75"/>
  <c r="AJ75"/>
  <c r="AK75"/>
  <c r="AL75"/>
  <c r="AM75"/>
  <c r="AN75"/>
  <c r="AG76"/>
  <c r="AH76"/>
  <c r="AI76"/>
  <c r="AJ76"/>
  <c r="AK76"/>
  <c r="AL76"/>
  <c r="AM76"/>
  <c r="AN76"/>
  <c r="AG77"/>
  <c r="AH77"/>
  <c r="AI77"/>
  <c r="AJ77"/>
  <c r="AK77"/>
  <c r="AL77"/>
  <c r="AM77"/>
  <c r="AN77"/>
  <c r="AG78"/>
  <c r="AH78"/>
  <c r="AI78"/>
  <c r="AJ78"/>
  <c r="AK78"/>
  <c r="AL78"/>
  <c r="AM78"/>
  <c r="AN78"/>
  <c r="AG79"/>
  <c r="AH79"/>
  <c r="AI79"/>
  <c r="AJ79"/>
  <c r="AK79"/>
  <c r="AL79"/>
  <c r="AM79"/>
  <c r="AN79"/>
  <c r="AG80"/>
  <c r="AH80"/>
  <c r="AI80"/>
  <c r="AJ80"/>
  <c r="AK80"/>
  <c r="AL80"/>
  <c r="AM80"/>
  <c r="AN80"/>
  <c r="AG81"/>
  <c r="AH81"/>
  <c r="AI81"/>
  <c r="AJ81"/>
  <c r="AK81"/>
  <c r="AL81"/>
  <c r="AM81"/>
  <c r="AN81"/>
  <c r="AG82"/>
  <c r="AH82"/>
  <c r="AI82"/>
  <c r="AJ82"/>
  <c r="AK82"/>
  <c r="AL82"/>
  <c r="AM82"/>
  <c r="AN82"/>
  <c r="AG83"/>
  <c r="AH83"/>
  <c r="AI83"/>
  <c r="AJ83"/>
  <c r="AK83"/>
  <c r="AL83"/>
  <c r="AM83"/>
  <c r="AN83"/>
  <c r="AG84"/>
  <c r="AH84"/>
  <c r="AI84"/>
  <c r="AJ84"/>
  <c r="AK84"/>
  <c r="AL84"/>
  <c r="AM84"/>
  <c r="AN84"/>
  <c r="AG85"/>
  <c r="AH85"/>
  <c r="AI85"/>
  <c r="AJ85"/>
  <c r="AK85"/>
  <c r="AL85"/>
  <c r="AM85"/>
  <c r="AN85"/>
  <c r="AG86"/>
  <c r="AH86"/>
  <c r="AI86"/>
  <c r="AJ86"/>
  <c r="AK86"/>
  <c r="AL86"/>
  <c r="AM86"/>
  <c r="AN86"/>
  <c r="AG87"/>
  <c r="AH87"/>
  <c r="AI87"/>
  <c r="AJ87"/>
  <c r="AK87"/>
  <c r="AL87"/>
  <c r="AM87"/>
  <c r="AN87"/>
  <c r="AG88"/>
  <c r="AH88"/>
  <c r="AI88"/>
  <c r="AJ88"/>
  <c r="AK88"/>
  <c r="AL88"/>
  <c r="AM88"/>
  <c r="AN88"/>
  <c r="AG89"/>
  <c r="AH89"/>
  <c r="AI89"/>
  <c r="AJ89"/>
  <c r="AK89"/>
  <c r="AL89"/>
  <c r="AM89"/>
  <c r="AN89"/>
  <c r="AG90"/>
  <c r="AH90"/>
  <c r="AI90"/>
  <c r="AJ90"/>
  <c r="AK90"/>
  <c r="AL90"/>
  <c r="AM90"/>
  <c r="AN90"/>
  <c r="AG91"/>
  <c r="AH91"/>
  <c r="AI91"/>
  <c r="AJ91"/>
  <c r="AK91"/>
  <c r="AL91"/>
  <c r="AM91"/>
  <c r="AN91"/>
  <c r="AG92"/>
  <c r="AH92"/>
  <c r="AI92"/>
  <c r="AJ92"/>
  <c r="AK92"/>
  <c r="AL92"/>
  <c r="AM92"/>
  <c r="AN92"/>
  <c r="AG93"/>
  <c r="AH93"/>
  <c r="AI93"/>
  <c r="AJ93"/>
  <c r="AK93"/>
  <c r="AL93"/>
  <c r="AM93"/>
  <c r="AN93"/>
  <c r="AG94"/>
  <c r="AH94"/>
  <c r="AI94"/>
  <c r="AJ94"/>
  <c r="AK94"/>
  <c r="AL94"/>
  <c r="AM94"/>
  <c r="AN94"/>
  <c r="AG95"/>
  <c r="AH95"/>
  <c r="AI95"/>
  <c r="AJ95"/>
  <c r="AK95"/>
  <c r="AL95"/>
  <c r="AM95"/>
  <c r="AN95"/>
  <c r="AG96"/>
  <c r="AH96"/>
  <c r="AI96"/>
  <c r="AJ96"/>
  <c r="AK96"/>
  <c r="AL96"/>
  <c r="AM96"/>
  <c r="AN96"/>
  <c r="AG97"/>
  <c r="AH97"/>
  <c r="AI97"/>
  <c r="AJ97"/>
  <c r="AK97"/>
  <c r="AL97"/>
  <c r="AM97"/>
  <c r="AN97"/>
  <c r="AG98"/>
  <c r="AH98"/>
  <c r="AI98"/>
  <c r="AJ98"/>
  <c r="AK98"/>
  <c r="AL98"/>
  <c r="AM98"/>
  <c r="AN98"/>
  <c r="AG99"/>
  <c r="AH99"/>
  <c r="AI99"/>
  <c r="AJ99"/>
  <c r="AK99"/>
  <c r="AL99"/>
  <c r="AM99"/>
  <c r="AN99"/>
  <c r="AG100"/>
  <c r="AH100"/>
  <c r="AI100"/>
  <c r="AJ100"/>
  <c r="AK100"/>
  <c r="AL100"/>
  <c r="AM100"/>
  <c r="AN100"/>
  <c r="AG101"/>
  <c r="AH101"/>
  <c r="AI101"/>
  <c r="AJ101"/>
  <c r="AK101"/>
  <c r="AL101"/>
  <c r="AM101"/>
  <c r="AN101"/>
  <c r="AG102"/>
  <c r="AH102"/>
  <c r="AI102"/>
  <c r="AJ102"/>
  <c r="AK102"/>
  <c r="AL102"/>
  <c r="AM102"/>
  <c r="AN102"/>
  <c r="AG103"/>
  <c r="AH103"/>
  <c r="AI103"/>
  <c r="AJ103"/>
  <c r="AK103"/>
  <c r="AL103"/>
  <c r="AM103"/>
  <c r="AN103"/>
  <c r="AG104"/>
  <c r="AH104"/>
  <c r="AI104"/>
  <c r="AJ104"/>
  <c r="AK104"/>
  <c r="AL104"/>
  <c r="AM104"/>
  <c r="AN104"/>
  <c r="AG105"/>
  <c r="AH105"/>
  <c r="AI105"/>
  <c r="AJ105"/>
  <c r="AK105"/>
  <c r="AL105"/>
  <c r="AM105"/>
  <c r="AN105"/>
  <c r="AG106"/>
  <c r="AH106"/>
  <c r="AI106"/>
  <c r="AJ106"/>
  <c r="AK106"/>
  <c r="AL106"/>
  <c r="AM106"/>
  <c r="AN106"/>
  <c r="AG107"/>
  <c r="AH107"/>
  <c r="AI107"/>
  <c r="AJ107"/>
  <c r="AK107"/>
  <c r="AL107"/>
  <c r="AM107"/>
  <c r="AN107"/>
  <c r="AG108"/>
  <c r="AH108"/>
  <c r="AI108"/>
  <c r="AJ108"/>
  <c r="AK108"/>
  <c r="AL108"/>
  <c r="AM108"/>
  <c r="AN108"/>
  <c r="AG109"/>
  <c r="AH109"/>
  <c r="AI109"/>
  <c r="AJ109"/>
  <c r="AK109"/>
  <c r="AL109"/>
  <c r="AM109"/>
  <c r="AN109"/>
  <c r="AG110"/>
  <c r="AH110"/>
  <c r="AI110"/>
  <c r="AJ110"/>
  <c r="AK110"/>
  <c r="AL110"/>
  <c r="AM110"/>
  <c r="AN110"/>
  <c r="AN61"/>
  <c r="AM61"/>
  <c r="AL61"/>
  <c r="AK61"/>
  <c r="AJ61"/>
  <c r="AI61"/>
  <c r="AH61"/>
  <c r="AG61"/>
  <c r="AF79"/>
  <c r="AF80"/>
  <c r="AF81"/>
  <c r="AF82"/>
  <c r="AF83"/>
  <c r="AF84"/>
  <c r="AF85"/>
  <c r="AF86"/>
  <c r="AF87"/>
  <c r="AF88"/>
  <c r="AF89"/>
  <c r="AF90"/>
  <c r="AF91"/>
  <c r="AF92"/>
  <c r="AF93"/>
  <c r="AF94"/>
  <c r="AF95"/>
  <c r="AF96"/>
  <c r="AF97"/>
  <c r="AF98"/>
  <c r="AF99"/>
  <c r="AF100"/>
  <c r="AF101"/>
  <c r="AF102"/>
  <c r="AF103"/>
  <c r="AF104"/>
  <c r="AF105"/>
  <c r="AF106"/>
  <c r="AF107"/>
  <c r="AF108"/>
  <c r="AF109"/>
  <c r="AF110"/>
  <c r="AF62"/>
  <c r="AF63"/>
  <c r="AF64"/>
  <c r="AF65"/>
  <c r="AF66"/>
  <c r="AF67"/>
  <c r="AF68"/>
  <c r="AF69"/>
  <c r="AF70"/>
  <c r="AF71"/>
  <c r="AF72"/>
  <c r="AF73"/>
  <c r="AF74"/>
  <c r="AF75"/>
  <c r="AF76"/>
  <c r="AF77"/>
  <c r="AF78"/>
  <c r="AF61"/>
  <c r="AP109"/>
  <c r="AD109" s="1"/>
  <c r="AP110"/>
  <c r="AD110" s="1"/>
  <c r="AP62"/>
  <c r="AP63"/>
  <c r="AD63" s="1"/>
  <c r="AP64"/>
  <c r="AD64" s="1"/>
  <c r="AP65"/>
  <c r="AD65" s="1"/>
  <c r="AP66"/>
  <c r="AD66" s="1"/>
  <c r="AP67"/>
  <c r="AD67" s="1"/>
  <c r="AP68"/>
  <c r="AD68" s="1"/>
  <c r="AP69"/>
  <c r="AD69" s="1"/>
  <c r="AP70"/>
  <c r="AD70" s="1"/>
  <c r="AP71"/>
  <c r="AD71" s="1"/>
  <c r="AP72"/>
  <c r="AP73"/>
  <c r="AP74"/>
  <c r="AP75"/>
  <c r="AD75" s="1"/>
  <c r="AP76"/>
  <c r="AD76" s="1"/>
  <c r="AP77"/>
  <c r="AD77" s="1"/>
  <c r="AP78"/>
  <c r="AD78" s="1"/>
  <c r="AP79"/>
  <c r="AD79" s="1"/>
  <c r="AP80"/>
  <c r="AD80" s="1"/>
  <c r="AP81"/>
  <c r="AD81" s="1"/>
  <c r="AP82"/>
  <c r="AD82" s="1"/>
  <c r="AP83"/>
  <c r="AD83" s="1"/>
  <c r="AP84"/>
  <c r="AD84" s="1"/>
  <c r="AP85"/>
  <c r="AD85" s="1"/>
  <c r="AP86"/>
  <c r="AD86" s="1"/>
  <c r="AP87"/>
  <c r="AD87" s="1"/>
  <c r="AP88"/>
  <c r="AD88" s="1"/>
  <c r="AP89"/>
  <c r="AD89" s="1"/>
  <c r="AP90"/>
  <c r="AD90" s="1"/>
  <c r="AP91"/>
  <c r="AD91" s="1"/>
  <c r="AP92"/>
  <c r="AD92" s="1"/>
  <c r="AP93"/>
  <c r="AD93" s="1"/>
  <c r="AP94"/>
  <c r="AD94" s="1"/>
  <c r="AP95"/>
  <c r="AD95" s="1"/>
  <c r="AP96"/>
  <c r="AD96" s="1"/>
  <c r="AP97"/>
  <c r="AD97" s="1"/>
  <c r="AP98"/>
  <c r="AD98" s="1"/>
  <c r="AP99"/>
  <c r="AD99" s="1"/>
  <c r="AP100"/>
  <c r="AD100" s="1"/>
  <c r="AP101"/>
  <c r="AD101" s="1"/>
  <c r="AP102"/>
  <c r="AD102" s="1"/>
  <c r="AP103"/>
  <c r="AD103" s="1"/>
  <c r="AP104"/>
  <c r="AD104" s="1"/>
  <c r="AP105"/>
  <c r="AD105" s="1"/>
  <c r="AP106"/>
  <c r="AD106" s="1"/>
  <c r="AP107"/>
  <c r="AD107" s="1"/>
  <c r="AP108"/>
  <c r="AD108" s="1"/>
  <c r="AP61"/>
  <c r="AD61" s="1"/>
  <c r="H232" i="4" l="1"/>
  <c r="H236"/>
  <c r="H234"/>
  <c r="H231"/>
  <c r="H235"/>
  <c r="H230"/>
  <c r="H233"/>
  <c r="CQ70" i="1"/>
  <c r="AD72"/>
  <c r="AQ62"/>
  <c r="AQ63" s="1"/>
  <c r="CQ69"/>
  <c r="BQ64"/>
  <c r="BQ62"/>
  <c r="BQ66"/>
  <c r="CQ217"/>
  <c r="G343" i="4"/>
  <c r="G229"/>
  <c r="AD62" i="1"/>
  <c r="M235" i="4" l="1"/>
  <c r="N235"/>
  <c r="N232"/>
  <c r="M232"/>
  <c r="N230"/>
  <c r="M230"/>
  <c r="M233"/>
  <c r="N233"/>
  <c r="N234"/>
  <c r="M234"/>
  <c r="M231"/>
  <c r="N231"/>
  <c r="M236"/>
  <c r="N236"/>
  <c r="AD74" i="1"/>
  <c r="CQ71"/>
  <c r="AD73"/>
  <c r="H13" i="4" s="1"/>
  <c r="BQ68" i="1"/>
  <c r="CQ114"/>
  <c r="BQ73"/>
  <c r="CQ218"/>
  <c r="AQ64"/>
  <c r="D344" i="4"/>
  <c r="F345"/>
  <c r="G342"/>
  <c r="E345"/>
  <c r="BX345" s="1"/>
  <c r="I343"/>
  <c r="AZ343" s="1"/>
  <c r="F342"/>
  <c r="E344"/>
  <c r="CB344" s="1"/>
  <c r="H344"/>
  <c r="J344" s="1"/>
  <c r="E342"/>
  <c r="BX342" s="1"/>
  <c r="E343"/>
  <c r="CB343" s="1"/>
  <c r="I345"/>
  <c r="AV345" s="1"/>
  <c r="F344"/>
  <c r="D343"/>
  <c r="G345"/>
  <c r="H345"/>
  <c r="K345" s="1"/>
  <c r="D342"/>
  <c r="F343"/>
  <c r="G344"/>
  <c r="I342"/>
  <c r="BY342" s="1"/>
  <c r="D345"/>
  <c r="H343"/>
  <c r="O343" s="1"/>
  <c r="BT343" s="1"/>
  <c r="BU343" s="1"/>
  <c r="H342"/>
  <c r="J342" s="1"/>
  <c r="I344"/>
  <c r="AG344" s="1"/>
  <c r="I236"/>
  <c r="CD236" s="1"/>
  <c r="A236" s="1"/>
  <c r="D236"/>
  <c r="E235"/>
  <c r="CB235" s="1"/>
  <c r="F234"/>
  <c r="G233"/>
  <c r="O232"/>
  <c r="D232"/>
  <c r="E231"/>
  <c r="CB231" s="1"/>
  <c r="F230"/>
  <c r="G236"/>
  <c r="I235"/>
  <c r="CD235" s="1"/>
  <c r="A235" s="1"/>
  <c r="D235"/>
  <c r="E234"/>
  <c r="CB234" s="1"/>
  <c r="F233"/>
  <c r="G232"/>
  <c r="I231"/>
  <c r="CD231" s="1"/>
  <c r="A231" s="1"/>
  <c r="D231"/>
  <c r="E230"/>
  <c r="CB230" s="1"/>
  <c r="F229"/>
  <c r="D229"/>
  <c r="F236"/>
  <c r="G235"/>
  <c r="O234"/>
  <c r="D234"/>
  <c r="E233"/>
  <c r="CB233" s="1"/>
  <c r="F232"/>
  <c r="G231"/>
  <c r="D230"/>
  <c r="E236"/>
  <c r="CB236" s="1"/>
  <c r="F235"/>
  <c r="G234"/>
  <c r="D233"/>
  <c r="E232"/>
  <c r="CB232" s="1"/>
  <c r="F231"/>
  <c r="G230"/>
  <c r="H229"/>
  <c r="E229"/>
  <c r="CB229" s="1"/>
  <c r="BK343"/>
  <c r="Y13" l="1"/>
  <c r="I18"/>
  <c r="A18" s="1"/>
  <c r="O24"/>
  <c r="Z18"/>
  <c r="G14"/>
  <c r="O12"/>
  <c r="BZ12" s="1"/>
  <c r="V14"/>
  <c r="G12"/>
  <c r="M345"/>
  <c r="E14"/>
  <c r="CB14" s="1"/>
  <c r="Y12"/>
  <c r="I19"/>
  <c r="A19" s="1"/>
  <c r="E24"/>
  <c r="CB24" s="1"/>
  <c r="D15"/>
  <c r="I14"/>
  <c r="Z14"/>
  <c r="Y16"/>
  <c r="Z16"/>
  <c r="Z12"/>
  <c r="O13"/>
  <c r="BZ13" s="1"/>
  <c r="CA13" s="1"/>
  <c r="I13"/>
  <c r="BY13" s="1"/>
  <c r="D13"/>
  <c r="G22"/>
  <c r="O21"/>
  <c r="BV21" s="1"/>
  <c r="F20"/>
  <c r="V25"/>
  <c r="Y15"/>
  <c r="Z20"/>
  <c r="O14"/>
  <c r="BV14" s="1"/>
  <c r="V13"/>
  <c r="I12"/>
  <c r="D12"/>
  <c r="F13"/>
  <c r="E25"/>
  <c r="CB25" s="1"/>
  <c r="D22"/>
  <c r="E16"/>
  <c r="CB16" s="1"/>
  <c r="V24"/>
  <c r="F14"/>
  <c r="Y14"/>
  <c r="D14"/>
  <c r="Z13"/>
  <c r="V12"/>
  <c r="G13"/>
  <c r="E13"/>
  <c r="CB13" s="1"/>
  <c r="N229"/>
  <c r="M229"/>
  <c r="H25"/>
  <c r="H20"/>
  <c r="H19"/>
  <c r="H24"/>
  <c r="H22"/>
  <c r="H21"/>
  <c r="H16"/>
  <c r="H15"/>
  <c r="H14"/>
  <c r="H17"/>
  <c r="H18"/>
  <c r="V23"/>
  <c r="H12"/>
  <c r="H23"/>
  <c r="I229"/>
  <c r="CD229" s="1"/>
  <c r="A229" s="1"/>
  <c r="E17"/>
  <c r="CB17" s="1"/>
  <c r="F19"/>
  <c r="G21"/>
  <c r="BB21" s="1"/>
  <c r="D23"/>
  <c r="Z19"/>
  <c r="V15"/>
  <c r="Z21"/>
  <c r="Y17"/>
  <c r="Z22"/>
  <c r="Y18"/>
  <c r="Z23"/>
  <c r="Z15"/>
  <c r="Y19"/>
  <c r="Z24"/>
  <c r="Y20"/>
  <c r="Z25"/>
  <c r="I25"/>
  <c r="A25" s="1"/>
  <c r="E23"/>
  <c r="CB23" s="1"/>
  <c r="G20"/>
  <c r="BK20" s="1"/>
  <c r="I17"/>
  <c r="A17" s="1"/>
  <c r="E15"/>
  <c r="CB15" s="1"/>
  <c r="F25"/>
  <c r="D20"/>
  <c r="F17"/>
  <c r="O25"/>
  <c r="BV25" s="1"/>
  <c r="I24"/>
  <c r="A24" s="1"/>
  <c r="E22"/>
  <c r="CB22" s="1"/>
  <c r="G19"/>
  <c r="BK19" s="1"/>
  <c r="I16"/>
  <c r="A16" s="1"/>
  <c r="O18"/>
  <c r="BZ18" s="1"/>
  <c r="CA18" s="1"/>
  <c r="D21"/>
  <c r="F18"/>
  <c r="O15"/>
  <c r="BV15" s="1"/>
  <c r="I23"/>
  <c r="A23" s="1"/>
  <c r="E21"/>
  <c r="CB21" s="1"/>
  <c r="G18"/>
  <c r="BE18" s="1"/>
  <c r="I15"/>
  <c r="A15" s="1"/>
  <c r="O16"/>
  <c r="BV16" s="1"/>
  <c r="F23"/>
  <c r="D18"/>
  <c r="F15"/>
  <c r="G25"/>
  <c r="BC25" s="1"/>
  <c r="I22"/>
  <c r="A22" s="1"/>
  <c r="E20"/>
  <c r="CB20" s="1"/>
  <c r="G17"/>
  <c r="BK17" s="1"/>
  <c r="O22"/>
  <c r="BV22" s="1"/>
  <c r="F24"/>
  <c r="D19"/>
  <c r="F16"/>
  <c r="O19"/>
  <c r="BZ19" s="1"/>
  <c r="CA19" s="1"/>
  <c r="V16"/>
  <c r="Y21"/>
  <c r="V17"/>
  <c r="Y22"/>
  <c r="V18"/>
  <c r="Y23"/>
  <c r="V19"/>
  <c r="Y24"/>
  <c r="G24"/>
  <c r="BB24" s="1"/>
  <c r="I21"/>
  <c r="A21" s="1"/>
  <c r="E19"/>
  <c r="CB19" s="1"/>
  <c r="G16"/>
  <c r="BK16" s="1"/>
  <c r="O20"/>
  <c r="BZ20" s="1"/>
  <c r="CA20" s="1"/>
  <c r="D24"/>
  <c r="F21"/>
  <c r="D16"/>
  <c r="O17"/>
  <c r="BV17" s="1"/>
  <c r="G23"/>
  <c r="BC23" s="1"/>
  <c r="I20"/>
  <c r="A20" s="1"/>
  <c r="E18"/>
  <c r="CB18" s="1"/>
  <c r="G15"/>
  <c r="D25"/>
  <c r="F22"/>
  <c r="D17"/>
  <c r="O23"/>
  <c r="BZ23" s="1"/>
  <c r="CA23" s="1"/>
  <c r="V20"/>
  <c r="Y25"/>
  <c r="V21"/>
  <c r="V22"/>
  <c r="Z17"/>
  <c r="BY14"/>
  <c r="A14"/>
  <c r="L12"/>
  <c r="A12"/>
  <c r="BK231"/>
  <c r="BK232"/>
  <c r="BK344"/>
  <c r="BK345"/>
  <c r="BK234"/>
  <c r="BK233"/>
  <c r="BK235"/>
  <c r="BK236"/>
  <c r="L344"/>
  <c r="CB345"/>
  <c r="M344"/>
  <c r="N344"/>
  <c r="O344"/>
  <c r="BV344" s="1"/>
  <c r="AT344" s="1"/>
  <c r="K344"/>
  <c r="CQ115" i="1"/>
  <c r="AJ344" i="4"/>
  <c r="BA345"/>
  <c r="AH344"/>
  <c r="AY345"/>
  <c r="BI344"/>
  <c r="BD345"/>
  <c r="BQ344"/>
  <c r="AO345"/>
  <c r="N345"/>
  <c r="BC344"/>
  <c r="BL345"/>
  <c r="BI345"/>
  <c r="BD344"/>
  <c r="AQ65" i="1"/>
  <c r="BQ76"/>
  <c r="BN344" i="4"/>
  <c r="AY344"/>
  <c r="AK344"/>
  <c r="AJ345"/>
  <c r="AH345"/>
  <c r="CQ219" i="1"/>
  <c r="K342" i="4"/>
  <c r="J345"/>
  <c r="AL344"/>
  <c r="BL344"/>
  <c r="AU344"/>
  <c r="AU345"/>
  <c r="BY345"/>
  <c r="BB345"/>
  <c r="BR344"/>
  <c r="BS344" s="1"/>
  <c r="J343"/>
  <c r="J346" s="1"/>
  <c r="AU343"/>
  <c r="AH343"/>
  <c r="BI343"/>
  <c r="AY343"/>
  <c r="BD343"/>
  <c r="CB342"/>
  <c r="BN343"/>
  <c r="BL343"/>
  <c r="K343"/>
  <c r="BM343"/>
  <c r="AI343"/>
  <c r="AV343"/>
  <c r="BG343"/>
  <c r="AG343"/>
  <c r="AQ343"/>
  <c r="M343"/>
  <c r="L343"/>
  <c r="BC343"/>
  <c r="AL343"/>
  <c r="BA343"/>
  <c r="AJ343"/>
  <c r="N343"/>
  <c r="BY343"/>
  <c r="AO343"/>
  <c r="BB343"/>
  <c r="BQ343"/>
  <c r="AK343"/>
  <c r="O342"/>
  <c r="BT342" s="1"/>
  <c r="BU342" s="1"/>
  <c r="AK342" s="1"/>
  <c r="L342"/>
  <c r="BX343"/>
  <c r="L345"/>
  <c r="AV344"/>
  <c r="BM344"/>
  <c r="AI344"/>
  <c r="AQ344"/>
  <c r="BA344"/>
  <c r="BG345"/>
  <c r="AG345"/>
  <c r="AQ345"/>
  <c r="BC345"/>
  <c r="BN345"/>
  <c r="AL345"/>
  <c r="BX344"/>
  <c r="O345"/>
  <c r="BZ345" s="1"/>
  <c r="CA345" s="1"/>
  <c r="BB344"/>
  <c r="BY344"/>
  <c r="AO344"/>
  <c r="AZ344"/>
  <c r="BG344"/>
  <c r="AG342"/>
  <c r="BQ345"/>
  <c r="AK345"/>
  <c r="AZ345"/>
  <c r="BM345"/>
  <c r="AI345"/>
  <c r="I232"/>
  <c r="O236"/>
  <c r="BR236" s="1"/>
  <c r="J235"/>
  <c r="L14"/>
  <c r="K12"/>
  <c r="AG14"/>
  <c r="AS12"/>
  <c r="I233"/>
  <c r="O235"/>
  <c r="BV235" s="1"/>
  <c r="AT235" s="1"/>
  <c r="L236"/>
  <c r="K232"/>
  <c r="I230"/>
  <c r="K231"/>
  <c r="K230"/>
  <c r="J12"/>
  <c r="AG12"/>
  <c r="BK12" s="1"/>
  <c r="BY12"/>
  <c r="J14"/>
  <c r="O230"/>
  <c r="BR230" s="1"/>
  <c r="J234"/>
  <c r="K14"/>
  <c r="AS14"/>
  <c r="J230"/>
  <c r="L230"/>
  <c r="L231"/>
  <c r="O231"/>
  <c r="BR231" s="1"/>
  <c r="J231"/>
  <c r="L232"/>
  <c r="J232"/>
  <c r="BR234"/>
  <c r="J233"/>
  <c r="L234"/>
  <c r="L235"/>
  <c r="K235"/>
  <c r="K236"/>
  <c r="J236"/>
  <c r="K233"/>
  <c r="L233"/>
  <c r="O233"/>
  <c r="BZ233" s="1"/>
  <c r="CA233" s="1"/>
  <c r="I234"/>
  <c r="K234"/>
  <c r="M342"/>
  <c r="BK342"/>
  <c r="BI342"/>
  <c r="K229"/>
  <c r="L229"/>
  <c r="O229"/>
  <c r="AQ342"/>
  <c r="N342"/>
  <c r="BV23"/>
  <c r="BR232"/>
  <c r="BZ232"/>
  <c r="CA232" s="1"/>
  <c r="BV232"/>
  <c r="CA12"/>
  <c r="BV24"/>
  <c r="BZ24"/>
  <c r="CA24" s="1"/>
  <c r="BY18"/>
  <c r="BZ234"/>
  <c r="CA234" s="1"/>
  <c r="BV234"/>
  <c r="BV343"/>
  <c r="AT343" s="1"/>
  <c r="BZ343"/>
  <c r="CA343" s="1"/>
  <c r="BR343"/>
  <c r="BS343" s="1"/>
  <c r="AQ231"/>
  <c r="BQ231"/>
  <c r="BM231"/>
  <c r="BB231"/>
  <c r="AU231"/>
  <c r="AJ231"/>
  <c r="BL231"/>
  <c r="BN231"/>
  <c r="BA231"/>
  <c r="AV231"/>
  <c r="AG231"/>
  <c r="AK231"/>
  <c r="BI231"/>
  <c r="AZ231"/>
  <c r="BD231"/>
  <c r="AH231"/>
  <c r="AL231"/>
  <c r="BG231"/>
  <c r="AY231"/>
  <c r="BC231"/>
  <c r="AO231"/>
  <c r="AI231"/>
  <c r="AQ235"/>
  <c r="BQ235"/>
  <c r="BM235"/>
  <c r="BB235"/>
  <c r="AU235"/>
  <c r="AJ235"/>
  <c r="BL235"/>
  <c r="BN235"/>
  <c r="BA235"/>
  <c r="AV235"/>
  <c r="AG235"/>
  <c r="AK235"/>
  <c r="BI235"/>
  <c r="AZ235"/>
  <c r="BD235"/>
  <c r="AH235"/>
  <c r="AL235"/>
  <c r="BG235"/>
  <c r="AY235"/>
  <c r="BC235"/>
  <c r="AO235"/>
  <c r="AI235"/>
  <c r="BN236"/>
  <c r="BB236"/>
  <c r="AU236"/>
  <c r="AH236"/>
  <c r="AL236"/>
  <c r="BQ236"/>
  <c r="BI236"/>
  <c r="AY236"/>
  <c r="BC236"/>
  <c r="AG236"/>
  <c r="AK236"/>
  <c r="AZ236"/>
  <c r="BD236"/>
  <c r="AJ236"/>
  <c r="BL236"/>
  <c r="BA236"/>
  <c r="AV236"/>
  <c r="AQ236"/>
  <c r="BG236"/>
  <c r="AO236"/>
  <c r="BM236"/>
  <c r="AI236"/>
  <c r="BK22"/>
  <c r="BB22"/>
  <c r="BE22"/>
  <c r="BC22"/>
  <c r="AZ22"/>
  <c r="AV22"/>
  <c r="BA22"/>
  <c r="AU22"/>
  <c r="BI19"/>
  <c r="AI19"/>
  <c r="AK19"/>
  <c r="AG19"/>
  <c r="AJ18"/>
  <c r="M18"/>
  <c r="AI18"/>
  <c r="K18"/>
  <c r="J18" l="1"/>
  <c r="L18"/>
  <c r="AS18"/>
  <c r="BZ25"/>
  <c r="CA25" s="1"/>
  <c r="AH18"/>
  <c r="AO18" s="1"/>
  <c r="AG18"/>
  <c r="BI18"/>
  <c r="BV12"/>
  <c r="AT12" s="1"/>
  <c r="N18"/>
  <c r="AK18"/>
  <c r="AI16"/>
  <c r="AQ18"/>
  <c r="K13"/>
  <c r="AT14"/>
  <c r="AS13"/>
  <c r="L16"/>
  <c r="T12"/>
  <c r="BZ14"/>
  <c r="CA14" s="1"/>
  <c r="A13"/>
  <c r="BK14"/>
  <c r="J13"/>
  <c r="T14"/>
  <c r="AG13"/>
  <c r="BK13" s="1"/>
  <c r="L13"/>
  <c r="AJ19"/>
  <c r="J19"/>
  <c r="AQ19"/>
  <c r="BY19"/>
  <c r="AH19"/>
  <c r="AO19" s="1"/>
  <c r="BZ21"/>
  <c r="CA21" s="1"/>
  <c r="AS19"/>
  <c r="BV13"/>
  <c r="AT13" s="1"/>
  <c r="K19"/>
  <c r="N19"/>
  <c r="L19"/>
  <c r="M19"/>
  <c r="T13"/>
  <c r="BB25"/>
  <c r="AZ25"/>
  <c r="AV25"/>
  <c r="BK25"/>
  <c r="BZ22"/>
  <c r="CA22" s="1"/>
  <c r="BA25"/>
  <c r="BE25"/>
  <c r="AK16"/>
  <c r="K16"/>
  <c r="BI16"/>
  <c r="M16"/>
  <c r="AJ16"/>
  <c r="BB23"/>
  <c r="N16"/>
  <c r="AV23"/>
  <c r="BK23"/>
  <c r="AZ23"/>
  <c r="BA23"/>
  <c r="BE23"/>
  <c r="J16"/>
  <c r="AH16"/>
  <c r="AL16" s="1"/>
  <c r="AG16"/>
  <c r="AQ16"/>
  <c r="BY16"/>
  <c r="AU23"/>
  <c r="AU25"/>
  <c r="AS16"/>
  <c r="M13"/>
  <c r="BC16"/>
  <c r="BI24"/>
  <c r="BE21"/>
  <c r="L17"/>
  <c r="AI24"/>
  <c r="BE24"/>
  <c r="AS20"/>
  <c r="AK22"/>
  <c r="AH20"/>
  <c r="AL20" s="1"/>
  <c r="BA24"/>
  <c r="BV345"/>
  <c r="AT345" s="1"/>
  <c r="AK24"/>
  <c r="BC20"/>
  <c r="BC18"/>
  <c r="J22"/>
  <c r="AK20"/>
  <c r="AQ24"/>
  <c r="BY22"/>
  <c r="AJ20"/>
  <c r="K24"/>
  <c r="AV16"/>
  <c r="BA20"/>
  <c r="BC21"/>
  <c r="AZ18"/>
  <c r="AH22"/>
  <c r="AL22" s="1"/>
  <c r="N17"/>
  <c r="J20"/>
  <c r="AI20"/>
  <c r="N24"/>
  <c r="BI22"/>
  <c r="BA16"/>
  <c r="AU20"/>
  <c r="BB20"/>
  <c r="AV21"/>
  <c r="AV18"/>
  <c r="BV19"/>
  <c r="AT19" s="1"/>
  <c r="AS17"/>
  <c r="AS24"/>
  <c r="AT17"/>
  <c r="AT16"/>
  <c r="AI22"/>
  <c r="AJ22"/>
  <c r="N20"/>
  <c r="M24"/>
  <c r="J15"/>
  <c r="T20"/>
  <c r="BB16"/>
  <c r="BE20"/>
  <c r="AU21"/>
  <c r="BK21"/>
  <c r="BK18"/>
  <c r="BV18"/>
  <c r="AT18" s="1"/>
  <c r="BY24"/>
  <c r="N22"/>
  <c r="AG22"/>
  <c r="L20"/>
  <c r="AG20"/>
  <c r="L24"/>
  <c r="AJ24"/>
  <c r="T22"/>
  <c r="AQ20"/>
  <c r="AU16"/>
  <c r="BE16"/>
  <c r="AV20"/>
  <c r="AZ21"/>
  <c r="AU18"/>
  <c r="BB18"/>
  <c r="AT22"/>
  <c r="AS22"/>
  <c r="AT24"/>
  <c r="K22"/>
  <c r="L22"/>
  <c r="M22"/>
  <c r="M20"/>
  <c r="K20"/>
  <c r="J24"/>
  <c r="AH24"/>
  <c r="AL24" s="1"/>
  <c r="AG24"/>
  <c r="AQ22"/>
  <c r="T18"/>
  <c r="BI20"/>
  <c r="T24"/>
  <c r="AZ16"/>
  <c r="AZ20"/>
  <c r="BA21"/>
  <c r="BA18"/>
  <c r="BY20"/>
  <c r="T19"/>
  <c r="BA17"/>
  <c r="BA19"/>
  <c r="M21"/>
  <c r="BY23"/>
  <c r="K25"/>
  <c r="M23"/>
  <c r="AG21"/>
  <c r="AH25"/>
  <c r="AO25" s="1"/>
  <c r="AS25"/>
  <c r="AG25"/>
  <c r="AG23"/>
  <c r="AQ21"/>
  <c r="BE19"/>
  <c r="BE17"/>
  <c r="AT25"/>
  <c r="AK23"/>
  <c r="T23"/>
  <c r="AU19"/>
  <c r="AU17"/>
  <c r="BZ16"/>
  <c r="CA16" s="1"/>
  <c r="BY25"/>
  <c r="BZ17"/>
  <c r="CA17" s="1"/>
  <c r="M14"/>
  <c r="AI21"/>
  <c r="AK25"/>
  <c r="L25"/>
  <c r="AJ23"/>
  <c r="BB19"/>
  <c r="K21"/>
  <c r="J25"/>
  <c r="AJ25"/>
  <c r="AH23"/>
  <c r="AL23" s="1"/>
  <c r="AI23"/>
  <c r="BI23"/>
  <c r="AQ25"/>
  <c r="BC19"/>
  <c r="BY21"/>
  <c r="AH21"/>
  <c r="AO21" s="1"/>
  <c r="BI25"/>
  <c r="BB17"/>
  <c r="J21"/>
  <c r="BC17"/>
  <c r="N21"/>
  <c r="AJ21"/>
  <c r="N25"/>
  <c r="M25"/>
  <c r="AI25"/>
  <c r="L23"/>
  <c r="J23"/>
  <c r="T25"/>
  <c r="BI21"/>
  <c r="T16"/>
  <c r="AV19"/>
  <c r="AV17"/>
  <c r="AT21"/>
  <c r="AT23"/>
  <c r="T21"/>
  <c r="AT15"/>
  <c r="AG17"/>
  <c r="AJ17"/>
  <c r="BI17"/>
  <c r="BY17"/>
  <c r="T15"/>
  <c r="BV20"/>
  <c r="AT20" s="1"/>
  <c r="I26"/>
  <c r="AT26" s="1"/>
  <c r="AH17"/>
  <c r="AO17" s="1"/>
  <c r="M17"/>
  <c r="AI17"/>
  <c r="AK21"/>
  <c r="L21"/>
  <c r="K15"/>
  <c r="K23"/>
  <c r="N23"/>
  <c r="AQ23"/>
  <c r="T17"/>
  <c r="AQ17"/>
  <c r="AZ19"/>
  <c r="AZ24"/>
  <c r="BK24"/>
  <c r="AZ17"/>
  <c r="AS15"/>
  <c r="AS23"/>
  <c r="AS21"/>
  <c r="BZ15"/>
  <c r="CA15" s="1"/>
  <c r="L15"/>
  <c r="M15" s="1"/>
  <c r="AU24"/>
  <c r="BC24"/>
  <c r="AK17"/>
  <c r="J17"/>
  <c r="K17"/>
  <c r="AG15"/>
  <c r="BK15" s="1"/>
  <c r="AV24"/>
  <c r="BY15"/>
  <c r="AZ230"/>
  <c r="AT232"/>
  <c r="CD230"/>
  <c r="A230" s="1"/>
  <c r="BB233"/>
  <c r="CD233"/>
  <c r="A233" s="1"/>
  <c r="BB234"/>
  <c r="CD234"/>
  <c r="A234" s="1"/>
  <c r="BD232"/>
  <c r="CD232"/>
  <c r="A232" s="1"/>
  <c r="AT234"/>
  <c r="BT344"/>
  <c r="BU344" s="1"/>
  <c r="BZ344"/>
  <c r="CA344" s="1"/>
  <c r="AQ66" i="1"/>
  <c r="AQ67" s="1"/>
  <c r="CQ119"/>
  <c r="BQ94"/>
  <c r="CQ147"/>
  <c r="BQ79"/>
  <c r="BQ99" s="1"/>
  <c r="BQ104"/>
  <c r="BQ110" s="1"/>
  <c r="BQ120" s="1"/>
  <c r="CQ220"/>
  <c r="BT345" i="4"/>
  <c r="BU345" s="1"/>
  <c r="BR345"/>
  <c r="BS345" s="1"/>
  <c r="BV342"/>
  <c r="L346"/>
  <c r="N346"/>
  <c r="BR342"/>
  <c r="BS342" s="1"/>
  <c r="M346"/>
  <c r="BZ342"/>
  <c r="CA342" s="1"/>
  <c r="AK232"/>
  <c r="AZ232"/>
  <c r="BV236"/>
  <c r="AT236" s="1"/>
  <c r="BA232"/>
  <c r="BB232"/>
  <c r="BQ232"/>
  <c r="AH232"/>
  <c r="AV232"/>
  <c r="AO232"/>
  <c r="AY232"/>
  <c r="BI232"/>
  <c r="AI232"/>
  <c r="AJ232"/>
  <c r="AG232"/>
  <c r="BC232"/>
  <c r="BN232"/>
  <c r="BL232"/>
  <c r="BG232"/>
  <c r="BZ236"/>
  <c r="CA236" s="1"/>
  <c r="AU232"/>
  <c r="AL232"/>
  <c r="AQ232"/>
  <c r="BM232"/>
  <c r="AO233"/>
  <c r="AU233"/>
  <c r="BI233"/>
  <c r="BA233"/>
  <c r="AL233"/>
  <c r="AQ233"/>
  <c r="AI233"/>
  <c r="BG233"/>
  <c r="AZ233"/>
  <c r="AV233"/>
  <c r="AJ233"/>
  <c r="BQ233"/>
  <c r="AO234"/>
  <c r="AY233"/>
  <c r="BD233"/>
  <c r="AG233"/>
  <c r="BL233"/>
  <c r="BM233"/>
  <c r="BC233"/>
  <c r="AH233"/>
  <c r="AK233"/>
  <c r="BN233"/>
  <c r="BZ235"/>
  <c r="CA235" s="1"/>
  <c r="BR235"/>
  <c r="BI234"/>
  <c r="AV234"/>
  <c r="AK234"/>
  <c r="AU234"/>
  <c r="AQ234"/>
  <c r="BL234"/>
  <c r="AZ234"/>
  <c r="BC234"/>
  <c r="AL234"/>
  <c r="BN234"/>
  <c r="BZ230"/>
  <c r="CA230" s="1"/>
  <c r="N12"/>
  <c r="M12"/>
  <c r="AG230"/>
  <c r="BK230" s="1"/>
  <c r="AQ230"/>
  <c r="BZ231"/>
  <c r="CA231" s="1"/>
  <c r="BR233"/>
  <c r="L237"/>
  <c r="BV230"/>
  <c r="AT230" s="1"/>
  <c r="BV233"/>
  <c r="AT233" s="1"/>
  <c r="BA234"/>
  <c r="AI234"/>
  <c r="BM234"/>
  <c r="AJ234"/>
  <c r="BD234"/>
  <c r="BG234"/>
  <c r="AG234"/>
  <c r="AY234"/>
  <c r="BQ234"/>
  <c r="AH234"/>
  <c r="BV231"/>
  <c r="AT231" s="1"/>
  <c r="AI342"/>
  <c r="AZ342"/>
  <c r="BC342"/>
  <c r="BB342"/>
  <c r="BA342"/>
  <c r="BR229"/>
  <c r="BS229" s="1"/>
  <c r="BV229"/>
  <c r="AT229" s="1"/>
  <c r="BZ229"/>
  <c r="CA229" s="1"/>
  <c r="AH342"/>
  <c r="J229"/>
  <c r="AG229"/>
  <c r="BK229" s="1"/>
  <c r="AJ342"/>
  <c r="BH343"/>
  <c r="AR343"/>
  <c r="BJ343"/>
  <c r="AR344"/>
  <c r="BJ344"/>
  <c r="BH344"/>
  <c r="AP343"/>
  <c r="AP344"/>
  <c r="AO16" l="1"/>
  <c r="AL18"/>
  <c r="AL19"/>
  <c r="BJ345"/>
  <c r="AO22"/>
  <c r="AR345"/>
  <c r="BH345"/>
  <c r="AO20"/>
  <c r="AO24"/>
  <c r="AL25"/>
  <c r="AL21"/>
  <c r="AO23"/>
  <c r="AL17"/>
  <c r="J26"/>
  <c r="L26"/>
  <c r="AH230"/>
  <c r="BL230"/>
  <c r="BI230"/>
  <c r="BL342"/>
  <c r="AT342"/>
  <c r="AP229"/>
  <c r="BH229"/>
  <c r="AQ68" i="1"/>
  <c r="CQ162"/>
  <c r="CQ164" s="1"/>
  <c r="CQ202" s="1"/>
  <c r="BQ112"/>
  <c r="BQ122" s="1"/>
  <c r="BQ130" s="1"/>
  <c r="BQ140"/>
  <c r="CQ221"/>
  <c r="CQ222" s="1"/>
  <c r="AR342" i="4"/>
  <c r="AP342"/>
  <c r="BH342"/>
  <c r="AP345"/>
  <c r="BJ342"/>
  <c r="M26"/>
  <c r="BG342"/>
  <c r="BD342"/>
  <c r="J237"/>
  <c r="AO342"/>
  <c r="AL342"/>
  <c r="AQ69" i="1" l="1"/>
  <c r="AQ70" s="1"/>
  <c r="BQ162"/>
  <c r="BQ163" s="1"/>
  <c r="BQ164" s="1"/>
  <c r="AQ71"/>
  <c r="AQ72" s="1"/>
  <c r="CQ223"/>
  <c r="M237" i="4"/>
  <c r="AH229"/>
  <c r="AI229"/>
  <c r="AU342"/>
  <c r="AV342" s="1"/>
  <c r="AY342" s="1"/>
  <c r="BM342"/>
  <c r="BN342" s="1"/>
  <c r="BQ342" s="1"/>
  <c r="H9" i="6"/>
  <c r="I9" s="1"/>
  <c r="H10"/>
  <c r="I10" s="1"/>
  <c r="H11"/>
  <c r="I11" s="1"/>
  <c r="F9"/>
  <c r="G9" s="1"/>
  <c r="F10"/>
  <c r="G10" s="1"/>
  <c r="F11"/>
  <c r="H8"/>
  <c r="F8"/>
  <c r="G8" s="1"/>
  <c r="D9"/>
  <c r="E9" s="1"/>
  <c r="D10"/>
  <c r="E10" s="1"/>
  <c r="D11"/>
  <c r="E11" s="1"/>
  <c r="D8"/>
  <c r="E8" s="1"/>
  <c r="B9"/>
  <c r="C9" s="1"/>
  <c r="B10"/>
  <c r="C10" s="1"/>
  <c r="B11"/>
  <c r="C11" s="1"/>
  <c r="B8"/>
  <c r="C8" s="1"/>
  <c r="H17"/>
  <c r="G11"/>
  <c r="D55" i="27"/>
  <c r="J29" i="5"/>
  <c r="D57" i="27"/>
  <c r="M27" i="5"/>
  <c r="N27" s="1"/>
  <c r="J26"/>
  <c r="J20"/>
  <c r="J18"/>
  <c r="J16"/>
  <c r="O13"/>
  <c r="O12"/>
  <c r="J5"/>
  <c r="BP373" i="4"/>
  <c r="BO373"/>
  <c r="BF373"/>
  <c r="AX373"/>
  <c r="AW373"/>
  <c r="AN373"/>
  <c r="AM373"/>
  <c r="C31" i="3"/>
  <c r="K32" i="32" s="1"/>
  <c r="C30" i="3"/>
  <c r="K31" i="32" s="1"/>
  <c r="BW236" i="4"/>
  <c r="BJ236" s="1"/>
  <c r="Z236"/>
  <c r="BT236"/>
  <c r="BU236" s="1"/>
  <c r="BX236"/>
  <c r="BW235"/>
  <c r="BJ235" s="1"/>
  <c r="Z235"/>
  <c r="BX235"/>
  <c r="BW234"/>
  <c r="BJ234" s="1"/>
  <c r="Z234"/>
  <c r="BS234"/>
  <c r="BH234" s="1"/>
  <c r="BX234"/>
  <c r="BW233"/>
  <c r="Z233"/>
  <c r="BX233"/>
  <c r="BW232"/>
  <c r="BJ232" s="1"/>
  <c r="Z232"/>
  <c r="BT232"/>
  <c r="BU232" s="1"/>
  <c r="BX232"/>
  <c r="BW231"/>
  <c r="Z231"/>
  <c r="BX231"/>
  <c r="BW230"/>
  <c r="BJ230" s="1"/>
  <c r="Z230"/>
  <c r="BS230"/>
  <c r="BX230"/>
  <c r="BW229"/>
  <c r="Z229"/>
  <c r="BX229"/>
  <c r="BY228"/>
  <c r="BY227"/>
  <c r="BY226"/>
  <c r="BY225"/>
  <c r="BY224"/>
  <c r="BY223"/>
  <c r="BY222"/>
  <c r="BY221"/>
  <c r="BY220"/>
  <c r="BY218"/>
  <c r="BY217"/>
  <c r="BY216"/>
  <c r="BY215"/>
  <c r="BY214"/>
  <c r="BY26"/>
  <c r="BW25"/>
  <c r="BX25"/>
  <c r="BW24"/>
  <c r="BX24"/>
  <c r="BW23"/>
  <c r="BX23"/>
  <c r="BW22"/>
  <c r="BX22"/>
  <c r="BW21"/>
  <c r="BX21"/>
  <c r="BW20"/>
  <c r="BX20"/>
  <c r="BW19"/>
  <c r="BX19"/>
  <c r="BW18"/>
  <c r="BX18"/>
  <c r="BW17"/>
  <c r="BX17"/>
  <c r="BW16"/>
  <c r="BX16"/>
  <c r="BW15"/>
  <c r="N15"/>
  <c r="BX15"/>
  <c r="BW14"/>
  <c r="N14"/>
  <c r="BX14"/>
  <c r="BW13"/>
  <c r="N13"/>
  <c r="BX13"/>
  <c r="BW12"/>
  <c r="BE10"/>
  <c r="AL10"/>
  <c r="C1" i="3"/>
  <c r="G1" i="38" s="1"/>
  <c r="O11" i="2"/>
  <c r="K8" i="1"/>
  <c r="H8"/>
  <c r="G8"/>
  <c r="F8"/>
  <c r="L374"/>
  <c r="K374"/>
  <c r="J374"/>
  <c r="I374"/>
  <c r="H374"/>
  <c r="G374"/>
  <c r="M349"/>
  <c r="M348"/>
  <c r="M347"/>
  <c r="M346"/>
  <c r="M345"/>
  <c r="M344"/>
  <c r="M343"/>
  <c r="M342"/>
  <c r="M341"/>
  <c r="M340"/>
  <c r="M339"/>
  <c r="M338"/>
  <c r="M337"/>
  <c r="M336"/>
  <c r="M335"/>
  <c r="M334"/>
  <c r="K330"/>
  <c r="J330"/>
  <c r="I330"/>
  <c r="H330"/>
  <c r="G330"/>
  <c r="M305"/>
  <c r="M304"/>
  <c r="M303"/>
  <c r="M302"/>
  <c r="M301"/>
  <c r="M300"/>
  <c r="M299"/>
  <c r="M298"/>
  <c r="M297"/>
  <c r="M296"/>
  <c r="M295"/>
  <c r="M294"/>
  <c r="M293"/>
  <c r="M292"/>
  <c r="M291"/>
  <c r="M290"/>
  <c r="K55"/>
  <c r="I55"/>
  <c r="F55"/>
  <c r="D55"/>
  <c r="L54"/>
  <c r="L53"/>
  <c r="L52"/>
  <c r="L51"/>
  <c r="J55"/>
  <c r="G55"/>
  <c r="J29"/>
  <c r="F29" i="5" s="1"/>
  <c r="J28" i="1"/>
  <c r="F28" i="5" s="1"/>
  <c r="J27" i="1"/>
  <c r="F27" i="5" s="1"/>
  <c r="J26" i="1"/>
  <c r="F26" i="5" s="1"/>
  <c r="J25" i="1"/>
  <c r="F25" i="5" s="1"/>
  <c r="J23" i="1"/>
  <c r="F23" i="5" s="1"/>
  <c r="J22" i="1"/>
  <c r="F22" i="5" s="1"/>
  <c r="J21" i="1"/>
  <c r="F21" i="5" s="1"/>
  <c r="J20" i="1"/>
  <c r="F20" i="5" s="1"/>
  <c r="J19" i="1"/>
  <c r="F19" i="5" s="1"/>
  <c r="J18" i="1"/>
  <c r="F18" i="5" s="1"/>
  <c r="F17"/>
  <c r="F16"/>
  <c r="K14" i="1"/>
  <c r="I14"/>
  <c r="H14"/>
  <c r="G14"/>
  <c r="F14"/>
  <c r="E14"/>
  <c r="J13"/>
  <c r="F13" i="5" s="1"/>
  <c r="E11" i="24" s="1"/>
  <c r="J12" i="1"/>
  <c r="F12" i="5" s="1"/>
  <c r="E9" i="29"/>
  <c r="F24" i="5" l="1"/>
  <c r="F32" s="1"/>
  <c r="E10" i="24"/>
  <c r="E20" s="1"/>
  <c r="F14" i="5"/>
  <c r="L32" i="32"/>
  <c r="L31"/>
  <c r="BH230" i="4"/>
  <c r="AI230"/>
  <c r="BA230"/>
  <c r="CQ224" i="1"/>
  <c r="CQ225" s="1"/>
  <c r="CQ226" s="1"/>
  <c r="CQ227" s="1"/>
  <c r="CQ228" s="1"/>
  <c r="CQ229" s="1"/>
  <c r="CQ230" s="1"/>
  <c r="CQ231" s="1"/>
  <c r="CQ232" s="1"/>
  <c r="CQ234" s="1"/>
  <c r="CQ238" s="1"/>
  <c r="CQ249" s="1"/>
  <c r="N10" i="2"/>
  <c r="N11"/>
  <c r="BQ165" i="1"/>
  <c r="AQ73"/>
  <c r="AQ74" s="1"/>
  <c r="AQ75" s="1"/>
  <c r="AQ76" s="1"/>
  <c r="BQ197"/>
  <c r="G9"/>
  <c r="D7" i="24"/>
  <c r="D7" i="25" s="1"/>
  <c r="K9" i="1"/>
  <c r="F7" i="24"/>
  <c r="O10" i="2"/>
  <c r="F9" i="1"/>
  <c r="C7" i="24"/>
  <c r="C7" i="25" s="1"/>
  <c r="I9" i="1"/>
  <c r="E7" i="24"/>
  <c r="E7" i="25" s="1"/>
  <c r="M11" i="2"/>
  <c r="D29" i="26"/>
  <c r="G43" i="27"/>
  <c r="E9" i="30"/>
  <c r="E10" i="31"/>
  <c r="D28" i="26"/>
  <c r="G42" i="27"/>
  <c r="N12" i="2"/>
  <c r="O12"/>
  <c r="L55" i="1"/>
  <c r="J14"/>
  <c r="H16" i="6"/>
  <c r="J22" i="24"/>
  <c r="F15" i="23"/>
  <c r="K17" i="25"/>
  <c r="J35" i="32" s="1"/>
  <c r="H40" i="22"/>
  <c r="I10" i="21"/>
  <c r="I32" i="18"/>
  <c r="F14" i="16"/>
  <c r="C18" i="20"/>
  <c r="P15" i="15"/>
  <c r="E18" i="19"/>
  <c r="R41" i="13"/>
  <c r="F32" i="12"/>
  <c r="N34" i="11"/>
  <c r="G13" i="8"/>
  <c r="R22" i="7"/>
  <c r="F52" i="10"/>
  <c r="O52" s="1"/>
  <c r="L35" i="9"/>
  <c r="P35" i="5"/>
  <c r="S1" i="7"/>
  <c r="H1" i="22"/>
  <c r="A4" i="23"/>
  <c r="I1" i="21"/>
  <c r="E1" i="19"/>
  <c r="I1" i="17"/>
  <c r="F1" i="12"/>
  <c r="Q1" i="15"/>
  <c r="F1" i="16"/>
  <c r="O1" i="11"/>
  <c r="P1" i="10"/>
  <c r="G1"/>
  <c r="N1" i="9"/>
  <c r="G1" i="8"/>
  <c r="B10" s="1"/>
  <c r="A2" i="17"/>
  <c r="A2" i="18"/>
  <c r="A3" i="10"/>
  <c r="J3"/>
  <c r="N26" i="4"/>
  <c r="N237"/>
  <c r="AZ229"/>
  <c r="BA229"/>
  <c r="BJ231"/>
  <c r="BI12"/>
  <c r="BI14"/>
  <c r="AQ12"/>
  <c r="AQ13"/>
  <c r="AQ14"/>
  <c r="BI13"/>
  <c r="AQ15"/>
  <c r="BI15"/>
  <c r="BJ233"/>
  <c r="BL229"/>
  <c r="AL229"/>
  <c r="AO229"/>
  <c r="F12" i="6"/>
  <c r="H12"/>
  <c r="M52" i="1"/>
  <c r="M53"/>
  <c r="M54"/>
  <c r="M330"/>
  <c r="M374"/>
  <c r="B12" i="6"/>
  <c r="I8"/>
  <c r="I12" s="1"/>
  <c r="L10"/>
  <c r="A1" i="39"/>
  <c r="B50" i="3"/>
  <c r="M51" i="1"/>
  <c r="K10" i="6"/>
  <c r="L18" i="2"/>
  <c r="M375" i="4"/>
  <c r="L9" i="6"/>
  <c r="K11"/>
  <c r="K9"/>
  <c r="L11"/>
  <c r="G12"/>
  <c r="J1" i="2"/>
  <c r="F4"/>
  <c r="D12" i="6"/>
  <c r="E12"/>
  <c r="H1"/>
  <c r="M1" i="4"/>
  <c r="P1" i="5"/>
  <c r="C3" i="32" s="1"/>
  <c r="J11" i="5"/>
  <c r="J13"/>
  <c r="Q13" s="1"/>
  <c r="J17"/>
  <c r="J21"/>
  <c r="J23"/>
  <c r="J25"/>
  <c r="J27"/>
  <c r="Q27" s="1"/>
  <c r="R27"/>
  <c r="J19"/>
  <c r="J22"/>
  <c r="G54" i="27"/>
  <c r="J12" i="5"/>
  <c r="Q12" s="1"/>
  <c r="J28"/>
  <c r="Q28" s="1"/>
  <c r="AF25" i="4"/>
  <c r="BD10"/>
  <c r="AF13"/>
  <c r="AF15"/>
  <c r="AF17"/>
  <c r="AF19"/>
  <c r="AF21"/>
  <c r="AF23"/>
  <c r="BT25"/>
  <c r="BU25" s="1"/>
  <c r="BS232"/>
  <c r="BH232" s="1"/>
  <c r="BS236"/>
  <c r="BH236" s="1"/>
  <c r="AB13"/>
  <c r="AB15"/>
  <c r="AB17"/>
  <c r="AB19"/>
  <c r="AB21"/>
  <c r="AB23"/>
  <c r="AB25"/>
  <c r="BT229"/>
  <c r="BT230"/>
  <c r="BT234"/>
  <c r="BU234" s="1"/>
  <c r="BT13"/>
  <c r="BT15"/>
  <c r="BB15" s="1"/>
  <c r="BT17"/>
  <c r="BU17" s="1"/>
  <c r="BT19"/>
  <c r="BU19" s="1"/>
  <c r="BT21"/>
  <c r="BU21" s="1"/>
  <c r="BT23"/>
  <c r="BU23" s="1"/>
  <c r="K8" i="6"/>
  <c r="C12"/>
  <c r="P12" i="5"/>
  <c r="R12"/>
  <c r="P13"/>
  <c r="R13"/>
  <c r="O27"/>
  <c r="Q29"/>
  <c r="P27"/>
  <c r="M28"/>
  <c r="P28"/>
  <c r="P29"/>
  <c r="BJ16" i="4"/>
  <c r="BJ18"/>
  <c r="BJ20"/>
  <c r="BL22"/>
  <c r="BJ24"/>
  <c r="BE12"/>
  <c r="BL17"/>
  <c r="AE18"/>
  <c r="AC18"/>
  <c r="AA18"/>
  <c r="BL21"/>
  <c r="AE22"/>
  <c r="AC22"/>
  <c r="AA22"/>
  <c r="BL25"/>
  <c r="BT231"/>
  <c r="BU231" s="1"/>
  <c r="BS231"/>
  <c r="BH231" s="1"/>
  <c r="BY232"/>
  <c r="BT235"/>
  <c r="BU235" s="1"/>
  <c r="BS235"/>
  <c r="BH235" s="1"/>
  <c r="BY236"/>
  <c r="AD18"/>
  <c r="AD22"/>
  <c r="AE14"/>
  <c r="AC14"/>
  <c r="AA14"/>
  <c r="AE16"/>
  <c r="AC16"/>
  <c r="AA16"/>
  <c r="AE20"/>
  <c r="AC20"/>
  <c r="AA20"/>
  <c r="BL23"/>
  <c r="AE24"/>
  <c r="AC24"/>
  <c r="AA24"/>
  <c r="AE13"/>
  <c r="AC13"/>
  <c r="AA13"/>
  <c r="AE15"/>
  <c r="AC15"/>
  <c r="AA15"/>
  <c r="AE17"/>
  <c r="AC17"/>
  <c r="AA17"/>
  <c r="AE19"/>
  <c r="AC19"/>
  <c r="AA19"/>
  <c r="AE21"/>
  <c r="AC21"/>
  <c r="AA21"/>
  <c r="AE23"/>
  <c r="AC23"/>
  <c r="AA23"/>
  <c r="AE25"/>
  <c r="AC25"/>
  <c r="AA25"/>
  <c r="BY230"/>
  <c r="BT233"/>
  <c r="BU233" s="1"/>
  <c r="BS233"/>
  <c r="BH233" s="1"/>
  <c r="BY234"/>
  <c r="AD14"/>
  <c r="AD16"/>
  <c r="AD20"/>
  <c r="AD24"/>
  <c r="AD13"/>
  <c r="BT14"/>
  <c r="BB14" s="1"/>
  <c r="AB14"/>
  <c r="AF14"/>
  <c r="AD15"/>
  <c r="BT16"/>
  <c r="BU16" s="1"/>
  <c r="AB16"/>
  <c r="AF16"/>
  <c r="AD17"/>
  <c r="BT18"/>
  <c r="BU18" s="1"/>
  <c r="AB18"/>
  <c r="AF18"/>
  <c r="AD19"/>
  <c r="BT20"/>
  <c r="BU20" s="1"/>
  <c r="AB20"/>
  <c r="AF20"/>
  <c r="AD21"/>
  <c r="BT22"/>
  <c r="BU22" s="1"/>
  <c r="AB22"/>
  <c r="AF22"/>
  <c r="AD23"/>
  <c r="BT24"/>
  <c r="BU24" s="1"/>
  <c r="AB24"/>
  <c r="AF24"/>
  <c r="AD25"/>
  <c r="AP230"/>
  <c r="AP234"/>
  <c r="U13"/>
  <c r="BR13"/>
  <c r="U14"/>
  <c r="BR14"/>
  <c r="AZ14" s="1"/>
  <c r="U15"/>
  <c r="BR15"/>
  <c r="AZ15" s="1"/>
  <c r="U16"/>
  <c r="BR16"/>
  <c r="BS16" s="1"/>
  <c r="U17"/>
  <c r="BR17"/>
  <c r="BS17" s="1"/>
  <c r="U18"/>
  <c r="BR18"/>
  <c r="BS18" s="1"/>
  <c r="U19"/>
  <c r="BR19"/>
  <c r="BS19" s="1"/>
  <c r="U20"/>
  <c r="BR20"/>
  <c r="BS20" s="1"/>
  <c r="U21"/>
  <c r="BR21"/>
  <c r="BS21" s="1"/>
  <c r="U22"/>
  <c r="BR22"/>
  <c r="BS22" s="1"/>
  <c r="U23"/>
  <c r="BR23"/>
  <c r="BS23" s="1"/>
  <c r="U24"/>
  <c r="BR24"/>
  <c r="BS24" s="1"/>
  <c r="U25"/>
  <c r="BR25"/>
  <c r="BS25" s="1"/>
  <c r="AR230"/>
  <c r="AR232"/>
  <c r="AR234"/>
  <c r="AR236"/>
  <c r="M10" i="2"/>
  <c r="H9" i="1"/>
  <c r="J9"/>
  <c r="E55"/>
  <c r="BQ166" l="1"/>
  <c r="J24" i="5"/>
  <c r="J32" s="1"/>
  <c r="J33" s="1"/>
  <c r="F33"/>
  <c r="J14"/>
  <c r="AL230" i="4"/>
  <c r="AO230"/>
  <c r="BD230"/>
  <c r="BG230"/>
  <c r="BU230"/>
  <c r="BB230"/>
  <c r="AJ230"/>
  <c r="BG229"/>
  <c r="CQ258" i="1"/>
  <c r="CQ259" s="1"/>
  <c r="CQ260" s="1"/>
  <c r="CQ261" s="1"/>
  <c r="CQ262" s="1"/>
  <c r="CQ263" s="1"/>
  <c r="BQ171"/>
  <c r="BQ172"/>
  <c r="AQ77"/>
  <c r="AQ78" s="1"/>
  <c r="AQ79" s="1"/>
  <c r="AQ80" s="1"/>
  <c r="AQ81" s="1"/>
  <c r="AQ82" s="1"/>
  <c r="AQ83" s="1"/>
  <c r="AQ84" s="1"/>
  <c r="AQ85" s="1"/>
  <c r="AQ86" s="1"/>
  <c r="AQ87" s="1"/>
  <c r="AQ88" s="1"/>
  <c r="AQ89" s="1"/>
  <c r="AQ90" s="1"/>
  <c r="AQ91" s="1"/>
  <c r="AQ92" s="1"/>
  <c r="AQ93" s="1"/>
  <c r="BQ212"/>
  <c r="BQ213" s="1"/>
  <c r="D54" i="27"/>
  <c r="A2" i="8"/>
  <c r="A1" i="30" s="1"/>
  <c r="B2" i="27"/>
  <c r="M55" i="1"/>
  <c r="H55"/>
  <c r="M12" i="2"/>
  <c r="A1" i="23"/>
  <c r="A2" i="22"/>
  <c r="A27" i="13"/>
  <c r="A2" i="12"/>
  <c r="A2" i="21"/>
  <c r="A2" i="15"/>
  <c r="A2" i="16"/>
  <c r="A1" i="13"/>
  <c r="A2" i="19"/>
  <c r="A14" i="13"/>
  <c r="A2" i="11"/>
  <c r="A2" i="9"/>
  <c r="AZ13" i="4"/>
  <c r="BS13"/>
  <c r="BB13"/>
  <c r="BD229"/>
  <c r="BJ21"/>
  <c r="BJ25"/>
  <c r="AP236"/>
  <c r="BL15"/>
  <c r="BE15"/>
  <c r="BL13"/>
  <c r="BE13"/>
  <c r="BL14"/>
  <c r="BE14"/>
  <c r="BU229"/>
  <c r="AJ229"/>
  <c r="BB229"/>
  <c r="BL24"/>
  <c r="BL20"/>
  <c r="BJ13"/>
  <c r="BJ22"/>
  <c r="BJ19"/>
  <c r="BJ14"/>
  <c r="BJ17"/>
  <c r="BL16"/>
  <c r="BJ23"/>
  <c r="BL18"/>
  <c r="BJ15"/>
  <c r="K12" i="6"/>
  <c r="A6" i="5"/>
  <c r="L8" i="6"/>
  <c r="L12" s="1"/>
  <c r="A2" i="7"/>
  <c r="A2" i="6"/>
  <c r="AP232" i="4"/>
  <c r="BL19"/>
  <c r="BS14"/>
  <c r="AP14" s="1"/>
  <c r="AH14"/>
  <c r="BU14"/>
  <c r="AJ14"/>
  <c r="BU15"/>
  <c r="AJ15"/>
  <c r="BS15"/>
  <c r="AP15" s="1"/>
  <c r="AH15"/>
  <c r="AH13"/>
  <c r="BU13"/>
  <c r="AJ13"/>
  <c r="O29" i="5"/>
  <c r="G55" i="27"/>
  <c r="O28" i="5"/>
  <c r="G57" i="27"/>
  <c r="R29" i="5"/>
  <c r="R28"/>
  <c r="BH25" i="4"/>
  <c r="AP25"/>
  <c r="BH23"/>
  <c r="AP23"/>
  <c r="BH21"/>
  <c r="AP21"/>
  <c r="BH19"/>
  <c r="AP19"/>
  <c r="BH17"/>
  <c r="AP17"/>
  <c r="AP233"/>
  <c r="AP231"/>
  <c r="AR25"/>
  <c r="AR21"/>
  <c r="AR17"/>
  <c r="AR22"/>
  <c r="AR18"/>
  <c r="AR14"/>
  <c r="BH24"/>
  <c r="AP24"/>
  <c r="BH22"/>
  <c r="AP22"/>
  <c r="BH20"/>
  <c r="AP20"/>
  <c r="BH18"/>
  <c r="AP18"/>
  <c r="BH16"/>
  <c r="AP16"/>
  <c r="BY235"/>
  <c r="AR235"/>
  <c r="BY233"/>
  <c r="BY231"/>
  <c r="AR231"/>
  <c r="AR23"/>
  <c r="AR19"/>
  <c r="AR15"/>
  <c r="AR13"/>
  <c r="AP235"/>
  <c r="AR24"/>
  <c r="AR20"/>
  <c r="AR16"/>
  <c r="AR233"/>
  <c r="H11" i="30" l="1"/>
  <c r="K12" i="31" s="1"/>
  <c r="F11" i="29"/>
  <c r="BQ167" i="1"/>
  <c r="AU230" i="4"/>
  <c r="AV230" s="1"/>
  <c r="AY230" s="1"/>
  <c r="BM230"/>
  <c r="BN230" s="1"/>
  <c r="BQ230" s="1"/>
  <c r="AK230"/>
  <c r="BC230"/>
  <c r="CQ264" i="1"/>
  <c r="CQ265" s="1"/>
  <c r="H62" i="27"/>
  <c r="G26" i="33"/>
  <c r="G26" i="34" s="1"/>
  <c r="I13" i="35" s="1"/>
  <c r="H153" i="37"/>
  <c r="CQ266" i="1"/>
  <c r="BQ173"/>
  <c r="BQ174" s="1"/>
  <c r="BQ175" s="1"/>
  <c r="AQ94"/>
  <c r="AQ95" s="1"/>
  <c r="AQ96" s="1"/>
  <c r="AQ97" s="1"/>
  <c r="AQ98" s="1"/>
  <c r="AQ99" s="1"/>
  <c r="AQ100" s="1"/>
  <c r="AQ101" s="1"/>
  <c r="AQ102" s="1"/>
  <c r="AQ103" s="1"/>
  <c r="R49" i="10"/>
  <c r="B31" i="3" s="1"/>
  <c r="J32" i="32" s="1"/>
  <c r="I49" i="10"/>
  <c r="B30" i="3" s="1"/>
  <c r="J31" i="32" s="1"/>
  <c r="D32" i="26"/>
  <c r="A1" i="29"/>
  <c r="A1" i="31" s="1"/>
  <c r="N9" i="2"/>
  <c r="N15" s="1"/>
  <c r="AK13" i="4"/>
  <c r="BC13"/>
  <c r="AI13"/>
  <c r="AL13" s="1"/>
  <c r="BA13"/>
  <c r="AI15"/>
  <c r="AL15" s="1"/>
  <c r="BA15"/>
  <c r="AK15"/>
  <c r="BC15"/>
  <c r="AK14"/>
  <c r="BC14"/>
  <c r="AI14"/>
  <c r="AO14" s="1"/>
  <c r="BA14"/>
  <c r="BD14" s="1"/>
  <c r="BC229"/>
  <c r="AK229"/>
  <c r="BH14"/>
  <c r="AP13"/>
  <c r="BH13"/>
  <c r="BH15"/>
  <c r="O9" i="2"/>
  <c r="O15" s="1"/>
  <c r="C8" i="3"/>
  <c r="K9" i="32" s="1"/>
  <c r="B8" i="3"/>
  <c r="J9" i="32" s="1"/>
  <c r="BQ168" i="1" l="1"/>
  <c r="M31" i="32"/>
  <c r="N31"/>
  <c r="M32"/>
  <c r="N32"/>
  <c r="M9"/>
  <c r="L9"/>
  <c r="N9"/>
  <c r="AL14" i="4"/>
  <c r="AU14" s="1"/>
  <c r="AV14" s="1"/>
  <c r="AY14" s="1"/>
  <c r="CQ267" i="1"/>
  <c r="BQ176"/>
  <c r="BQ177" s="1"/>
  <c r="BQ178" s="1"/>
  <c r="BQ179" s="1"/>
  <c r="BQ180" s="1"/>
  <c r="BQ181" s="1"/>
  <c r="BQ182" s="1"/>
  <c r="AQ104"/>
  <c r="AQ105" s="1"/>
  <c r="AQ106" s="1"/>
  <c r="AQ107" s="1"/>
  <c r="AQ108" s="1"/>
  <c r="AQ109" s="1"/>
  <c r="D43" i="27"/>
  <c r="C29" i="26"/>
  <c r="C28"/>
  <c r="D42" i="27"/>
  <c r="BG14" i="4"/>
  <c r="BM14" s="1"/>
  <c r="BN14" s="1"/>
  <c r="BQ14" s="1"/>
  <c r="D9" i="30"/>
  <c r="D10" i="31"/>
  <c r="C7" i="26"/>
  <c r="D20" i="27"/>
  <c r="D7" i="26"/>
  <c r="G20" i="27"/>
  <c r="M9" i="2"/>
  <c r="M15" s="1"/>
  <c r="AO13" i="4"/>
  <c r="AU13" s="1"/>
  <c r="AV13" s="1"/>
  <c r="AY13" s="1"/>
  <c r="AO15"/>
  <c r="AU15" s="1"/>
  <c r="AV15" s="1"/>
  <c r="AY15" s="1"/>
  <c r="AY22"/>
  <c r="AY18"/>
  <c r="AY20"/>
  <c r="AY16"/>
  <c r="AY25"/>
  <c r="AY21"/>
  <c r="AY17"/>
  <c r="BD22"/>
  <c r="BG22"/>
  <c r="BG19"/>
  <c r="BD19"/>
  <c r="BD24"/>
  <c r="BG24"/>
  <c r="BD20"/>
  <c r="BG20"/>
  <c r="BD16"/>
  <c r="BG16"/>
  <c r="BG25"/>
  <c r="BD25"/>
  <c r="BG17"/>
  <c r="BD17"/>
  <c r="BD18"/>
  <c r="BG18"/>
  <c r="BG21"/>
  <c r="BD21"/>
  <c r="BG23"/>
  <c r="BD23"/>
  <c r="BG15"/>
  <c r="BD15"/>
  <c r="BG13"/>
  <c r="BD13"/>
  <c r="BQ169" i="1" l="1"/>
  <c r="CQ268"/>
  <c r="CQ269" s="1"/>
  <c r="CQ270" s="1"/>
  <c r="AQ110"/>
  <c r="AQ111" s="1"/>
  <c r="AQ112" s="1"/>
  <c r="AQ113" s="1"/>
  <c r="AQ114" s="1"/>
  <c r="AQ115" s="1"/>
  <c r="AQ116" s="1"/>
  <c r="AQ117" s="1"/>
  <c r="AQ118" s="1"/>
  <c r="AQ119" s="1"/>
  <c r="BQ183"/>
  <c r="BM18" i="4"/>
  <c r="BN18" s="1"/>
  <c r="BQ18" s="1"/>
  <c r="BM16"/>
  <c r="BN16" s="1"/>
  <c r="BQ16" s="1"/>
  <c r="BM20"/>
  <c r="BN20" s="1"/>
  <c r="BQ20" s="1"/>
  <c r="BM24"/>
  <c r="BN24" s="1"/>
  <c r="BQ24" s="1"/>
  <c r="BM19"/>
  <c r="BN19" s="1"/>
  <c r="BQ19" s="1"/>
  <c r="BM13"/>
  <c r="BN13" s="1"/>
  <c r="BQ13" s="1"/>
  <c r="AY24"/>
  <c r="BM15"/>
  <c r="BN15" s="1"/>
  <c r="BQ15" s="1"/>
  <c r="BM23"/>
  <c r="BN23" s="1"/>
  <c r="BQ23" s="1"/>
  <c r="AY23"/>
  <c r="BM21"/>
  <c r="BN21" s="1"/>
  <c r="BQ21" s="1"/>
  <c r="BM17"/>
  <c r="BN17" s="1"/>
  <c r="BQ17" s="1"/>
  <c r="BM25"/>
  <c r="BN25" s="1"/>
  <c r="BQ25" s="1"/>
  <c r="AY19"/>
  <c r="BM22"/>
  <c r="BN22" s="1"/>
  <c r="BQ22" s="1"/>
  <c r="BQ170" i="1" l="1"/>
  <c r="CQ271"/>
  <c r="CQ272" s="1"/>
  <c r="AQ120"/>
  <c r="AQ121" s="1"/>
  <c r="AQ122" s="1"/>
  <c r="AQ123" s="1"/>
  <c r="AQ124" s="1"/>
  <c r="AQ125" s="1"/>
  <c r="AQ126" s="1"/>
  <c r="AQ127" s="1"/>
  <c r="AQ128" s="1"/>
  <c r="AQ129" s="1"/>
  <c r="AQ130" s="1"/>
  <c r="AQ131" s="1"/>
  <c r="AQ132" s="1"/>
  <c r="AQ133" s="1"/>
  <c r="AQ134" s="1"/>
  <c r="AQ135" s="1"/>
  <c r="AQ136" s="1"/>
  <c r="BQ185"/>
  <c r="BQ186" s="1"/>
  <c r="BQ184"/>
  <c r="F12" i="4"/>
  <c r="U12"/>
  <c r="AD12"/>
  <c r="AA12"/>
  <c r="AF12"/>
  <c r="AC12"/>
  <c r="E12"/>
  <c r="AB12"/>
  <c r="AE12"/>
  <c r="BL12"/>
  <c r="BT12"/>
  <c r="BR12"/>
  <c r="AZ12" s="1"/>
  <c r="AR12"/>
  <c r="BJ12"/>
  <c r="AQ137" i="1" l="1"/>
  <c r="AQ138" s="1"/>
  <c r="AQ139" s="1"/>
  <c r="F367" i="4"/>
  <c r="D367"/>
  <c r="G367"/>
  <c r="E367"/>
  <c r="I367"/>
  <c r="H367"/>
  <c r="AQ140" i="1"/>
  <c r="AQ141" s="1"/>
  <c r="AQ142" s="1"/>
  <c r="AQ143" s="1"/>
  <c r="AQ144" s="1"/>
  <c r="AQ145" s="1"/>
  <c r="AQ146" s="1"/>
  <c r="AQ147" s="1"/>
  <c r="AQ148" s="1"/>
  <c r="AQ149" s="1"/>
  <c r="AQ150" s="1"/>
  <c r="AQ151" s="1"/>
  <c r="AQ152" s="1"/>
  <c r="AQ153" s="1"/>
  <c r="AQ154" s="1"/>
  <c r="AQ155" s="1"/>
  <c r="AQ156" s="1"/>
  <c r="AQ157" s="1"/>
  <c r="AQ158" s="1"/>
  <c r="AQ159" s="1"/>
  <c r="AQ160" s="1"/>
  <c r="AQ161" s="1"/>
  <c r="AQ162" s="1"/>
  <c r="AQ163"/>
  <c r="AQ164" s="1"/>
  <c r="BQ187"/>
  <c r="BQ188" s="1"/>
  <c r="BQ190" s="1"/>
  <c r="AQ165"/>
  <c r="AQ166" s="1"/>
  <c r="AQ167" s="1"/>
  <c r="AQ168" s="1"/>
  <c r="AQ169" s="1"/>
  <c r="AQ170" s="1"/>
  <c r="CB12" i="4"/>
  <c r="BX12"/>
  <c r="BB12"/>
  <c r="BS12"/>
  <c r="BH12" s="1"/>
  <c r="AH12"/>
  <c r="AJ12"/>
  <c r="BU12"/>
  <c r="BN367" l="1"/>
  <c r="BY367"/>
  <c r="BD367"/>
  <c r="AH367"/>
  <c r="BI367"/>
  <c r="AQ367"/>
  <c r="AJ367"/>
  <c r="BQ367"/>
  <c r="AL367"/>
  <c r="BM367"/>
  <c r="AV367"/>
  <c r="AU367"/>
  <c r="AZ367"/>
  <c r="AO367"/>
  <c r="BC367"/>
  <c r="AK367"/>
  <c r="BL367"/>
  <c r="BG367"/>
  <c r="AI367"/>
  <c r="AY367"/>
  <c r="AG367"/>
  <c r="BB367"/>
  <c r="BA367"/>
  <c r="K367"/>
  <c r="L367"/>
  <c r="N367"/>
  <c r="M367"/>
  <c r="J367"/>
  <c r="O367"/>
  <c r="BR367" s="1"/>
  <c r="BS367" s="1"/>
  <c r="C28" i="18"/>
  <c r="H28"/>
  <c r="N28" s="1"/>
  <c r="B28"/>
  <c r="F28"/>
  <c r="G28"/>
  <c r="I28"/>
  <c r="BK367" i="4"/>
  <c r="CB367"/>
  <c r="BX367"/>
  <c r="BQ193" i="1"/>
  <c r="BQ194" s="1"/>
  <c r="BQ195" s="1"/>
  <c r="AQ171"/>
  <c r="I348" i="4"/>
  <c r="AK12"/>
  <c r="BC12"/>
  <c r="BA12"/>
  <c r="BD12" s="1"/>
  <c r="AI12"/>
  <c r="AP12"/>
  <c r="O28" i="18" l="1"/>
  <c r="Q28"/>
  <c r="V28"/>
  <c r="J28" s="1"/>
  <c r="U28"/>
  <c r="S28"/>
  <c r="K28" s="1"/>
  <c r="P28"/>
  <c r="T28"/>
  <c r="R28"/>
  <c r="BT367" i="4"/>
  <c r="BU367" s="1"/>
  <c r="BV367"/>
  <c r="AP367" s="1"/>
  <c r="BZ367"/>
  <c r="CA367" s="1"/>
  <c r="AQ172" i="1"/>
  <c r="BQ198"/>
  <c r="BQ217" s="1"/>
  <c r="BQ221" s="1"/>
  <c r="BQ222" s="1"/>
  <c r="BQ225" s="1"/>
  <c r="BQ232" s="1"/>
  <c r="BQ248" s="1"/>
  <c r="BQ269" s="1"/>
  <c r="BQ270" s="1"/>
  <c r="AQ183"/>
  <c r="AQ184" s="1"/>
  <c r="G348" i="4"/>
  <c r="F348"/>
  <c r="BY348"/>
  <c r="AG348"/>
  <c r="E348"/>
  <c r="BX348" s="1"/>
  <c r="V348"/>
  <c r="Y348"/>
  <c r="BW348" s="1"/>
  <c r="D348"/>
  <c r="H348"/>
  <c r="O348" s="1"/>
  <c r="Z348"/>
  <c r="BG12"/>
  <c r="BM12" s="1"/>
  <c r="AO12"/>
  <c r="AL12"/>
  <c r="AQ173" i="1" l="1"/>
  <c r="H315" i="4"/>
  <c r="H296"/>
  <c r="H245"/>
  <c r="H277"/>
  <c r="H284"/>
  <c r="H304"/>
  <c r="H303"/>
  <c r="H335"/>
  <c r="H283"/>
  <c r="H265"/>
  <c r="H266"/>
  <c r="H272"/>
  <c r="H301"/>
  <c r="H318"/>
  <c r="H242"/>
  <c r="H302"/>
  <c r="H279"/>
  <c r="H257"/>
  <c r="H320"/>
  <c r="H338"/>
  <c r="H306"/>
  <c r="H281"/>
  <c r="H311"/>
  <c r="H244"/>
  <c r="H241"/>
  <c r="H334"/>
  <c r="H280"/>
  <c r="H307"/>
  <c r="H250"/>
  <c r="H332"/>
  <c r="H310"/>
  <c r="H312"/>
  <c r="H299"/>
  <c r="H248"/>
  <c r="H330"/>
  <c r="H269"/>
  <c r="H321"/>
  <c r="H260"/>
  <c r="H294"/>
  <c r="H256"/>
  <c r="H287"/>
  <c r="H278"/>
  <c r="H246"/>
  <c r="H290"/>
  <c r="H328"/>
  <c r="H268"/>
  <c r="H336"/>
  <c r="H291"/>
  <c r="H292"/>
  <c r="H240"/>
  <c r="H275"/>
  <c r="H316"/>
  <c r="H309"/>
  <c r="H282"/>
  <c r="H264"/>
  <c r="H243"/>
  <c r="H254"/>
  <c r="H270"/>
  <c r="H305"/>
  <c r="H300"/>
  <c r="H322"/>
  <c r="H314"/>
  <c r="H271"/>
  <c r="H329"/>
  <c r="H326"/>
  <c r="H289"/>
  <c r="H285"/>
  <c r="H274"/>
  <c r="H324"/>
  <c r="H337"/>
  <c r="H313"/>
  <c r="H259"/>
  <c r="H297"/>
  <c r="H317"/>
  <c r="H295"/>
  <c r="H323"/>
  <c r="H273"/>
  <c r="H258"/>
  <c r="H333"/>
  <c r="H247"/>
  <c r="H325"/>
  <c r="H251"/>
  <c r="H293"/>
  <c r="H276"/>
  <c r="H252"/>
  <c r="H286"/>
  <c r="H255"/>
  <c r="H298"/>
  <c r="H261"/>
  <c r="H319"/>
  <c r="H267"/>
  <c r="H263"/>
  <c r="H327"/>
  <c r="H331"/>
  <c r="H288"/>
  <c r="H262"/>
  <c r="H308"/>
  <c r="H253"/>
  <c r="H249"/>
  <c r="BH367"/>
  <c r="AR367"/>
  <c r="BJ367"/>
  <c r="AT367"/>
  <c r="F9" i="18"/>
  <c r="G9"/>
  <c r="C9"/>
  <c r="H9"/>
  <c r="B9"/>
  <c r="AQ185" i="1"/>
  <c r="BI348" i="4"/>
  <c r="AC348"/>
  <c r="BT348"/>
  <c r="BU348" s="1"/>
  <c r="AA348"/>
  <c r="AB348"/>
  <c r="K348"/>
  <c r="AD348"/>
  <c r="AF348"/>
  <c r="BR348"/>
  <c r="BS348" s="1"/>
  <c r="BK348"/>
  <c r="AE348"/>
  <c r="CB348"/>
  <c r="BV348"/>
  <c r="BL348" s="1"/>
  <c r="AQ348"/>
  <c r="BZ348"/>
  <c r="CA348" s="1"/>
  <c r="L348"/>
  <c r="J348"/>
  <c r="V350"/>
  <c r="H349"/>
  <c r="G349"/>
  <c r="V349"/>
  <c r="F349"/>
  <c r="D349"/>
  <c r="I349"/>
  <c r="Y349"/>
  <c r="BW349" s="1"/>
  <c r="E349"/>
  <c r="Z349"/>
  <c r="AU12"/>
  <c r="AV12" s="1"/>
  <c r="BN12"/>
  <c r="N262" l="1"/>
  <c r="M262"/>
  <c r="N247"/>
  <c r="M247"/>
  <c r="N244"/>
  <c r="M244"/>
  <c r="N261"/>
  <c r="M261"/>
  <c r="N252"/>
  <c r="M252"/>
  <c r="N254"/>
  <c r="M254"/>
  <c r="N250"/>
  <c r="M250"/>
  <c r="N241"/>
  <c r="M241"/>
  <c r="N256"/>
  <c r="M256"/>
  <c r="N253"/>
  <c r="M253"/>
  <c r="N251"/>
  <c r="M251"/>
  <c r="N258"/>
  <c r="M258"/>
  <c r="N240"/>
  <c r="M240"/>
  <c r="N260"/>
  <c r="M260"/>
  <c r="N248"/>
  <c r="M248"/>
  <c r="N257"/>
  <c r="M257"/>
  <c r="N265"/>
  <c r="M265"/>
  <c r="N263"/>
  <c r="M263"/>
  <c r="N259"/>
  <c r="M259"/>
  <c r="N243"/>
  <c r="M243"/>
  <c r="N249"/>
  <c r="M249"/>
  <c r="N267"/>
  <c r="M267"/>
  <c r="N255"/>
  <c r="M255"/>
  <c r="N264"/>
  <c r="M264"/>
  <c r="N246"/>
  <c r="M246"/>
  <c r="N242"/>
  <c r="M242"/>
  <c r="N266"/>
  <c r="M266"/>
  <c r="N245"/>
  <c r="M245"/>
  <c r="N268"/>
  <c r="M268"/>
  <c r="N308"/>
  <c r="M308"/>
  <c r="N298"/>
  <c r="M298"/>
  <c r="N276"/>
  <c r="M276"/>
  <c r="M323"/>
  <c r="N323"/>
  <c r="N274"/>
  <c r="M274"/>
  <c r="M329"/>
  <c r="N329"/>
  <c r="N300"/>
  <c r="M300"/>
  <c r="N316"/>
  <c r="M316"/>
  <c r="M291"/>
  <c r="N291"/>
  <c r="N290"/>
  <c r="M290"/>
  <c r="N269"/>
  <c r="M269"/>
  <c r="N312"/>
  <c r="M312"/>
  <c r="N307"/>
  <c r="M307"/>
  <c r="N338"/>
  <c r="M338"/>
  <c r="N302"/>
  <c r="M302"/>
  <c r="N272"/>
  <c r="M272"/>
  <c r="M335"/>
  <c r="N335"/>
  <c r="N277"/>
  <c r="M277"/>
  <c r="N325"/>
  <c r="M325"/>
  <c r="N297"/>
  <c r="M297"/>
  <c r="N324"/>
  <c r="M324"/>
  <c r="N326"/>
  <c r="M326"/>
  <c r="N322"/>
  <c r="M322"/>
  <c r="M309"/>
  <c r="N309"/>
  <c r="N292"/>
  <c r="M292"/>
  <c r="N328"/>
  <c r="M328"/>
  <c r="N287"/>
  <c r="M287"/>
  <c r="M321"/>
  <c r="N321"/>
  <c r="N299"/>
  <c r="M299"/>
  <c r="N306"/>
  <c r="M306"/>
  <c r="N279"/>
  <c r="M279"/>
  <c r="M301"/>
  <c r="N301"/>
  <c r="N283"/>
  <c r="M283"/>
  <c r="N284"/>
  <c r="M284"/>
  <c r="M315"/>
  <c r="N315"/>
  <c r="M327"/>
  <c r="N327"/>
  <c r="N273"/>
  <c r="M273"/>
  <c r="N331"/>
  <c r="M331"/>
  <c r="N319"/>
  <c r="M319"/>
  <c r="N286"/>
  <c r="M286"/>
  <c r="M317"/>
  <c r="N317"/>
  <c r="N337"/>
  <c r="M337"/>
  <c r="N289"/>
  <c r="M289"/>
  <c r="N314"/>
  <c r="M314"/>
  <c r="N270"/>
  <c r="M270"/>
  <c r="N282"/>
  <c r="M282"/>
  <c r="N278"/>
  <c r="M278"/>
  <c r="N332"/>
  <c r="M332"/>
  <c r="N334"/>
  <c r="M334"/>
  <c r="N281"/>
  <c r="M281"/>
  <c r="N318"/>
  <c r="M318"/>
  <c r="N304"/>
  <c r="M304"/>
  <c r="N296"/>
  <c r="M296"/>
  <c r="N288"/>
  <c r="M288"/>
  <c r="N293"/>
  <c r="M293"/>
  <c r="M333"/>
  <c r="N333"/>
  <c r="N295"/>
  <c r="M295"/>
  <c r="N313"/>
  <c r="M313"/>
  <c r="N285"/>
  <c r="M285"/>
  <c r="N271"/>
  <c r="M271"/>
  <c r="M305"/>
  <c r="N305"/>
  <c r="N275"/>
  <c r="M275"/>
  <c r="N336"/>
  <c r="M336"/>
  <c r="N294"/>
  <c r="M294"/>
  <c r="N330"/>
  <c r="M330"/>
  <c r="N310"/>
  <c r="M310"/>
  <c r="N280"/>
  <c r="M280"/>
  <c r="M311"/>
  <c r="N311"/>
  <c r="N320"/>
  <c r="M320"/>
  <c r="N303"/>
  <c r="M303"/>
  <c r="AR348"/>
  <c r="I9" i="18"/>
  <c r="N9"/>
  <c r="AQ174" i="1"/>
  <c r="C10" i="18"/>
  <c r="B10"/>
  <c r="H10"/>
  <c r="F10"/>
  <c r="G10"/>
  <c r="AT348" i="4"/>
  <c r="AQ186" i="1"/>
  <c r="AQ187" s="1"/>
  <c r="AQ188" s="1"/>
  <c r="AQ189" s="1"/>
  <c r="AP348" i="4"/>
  <c r="BJ348"/>
  <c r="BH348"/>
  <c r="G350"/>
  <c r="D350"/>
  <c r="M348"/>
  <c r="AK348" s="1"/>
  <c r="I350"/>
  <c r="Y350"/>
  <c r="BW350" s="1"/>
  <c r="Z350"/>
  <c r="E350"/>
  <c r="CB350" s="1"/>
  <c r="H350"/>
  <c r="L350" s="1"/>
  <c r="F350"/>
  <c r="AE349"/>
  <c r="AD349"/>
  <c r="AA349"/>
  <c r="AB349"/>
  <c r="AC349"/>
  <c r="AF349"/>
  <c r="J349"/>
  <c r="K349"/>
  <c r="O349"/>
  <c r="AQ349" s="1"/>
  <c r="L349"/>
  <c r="BX349"/>
  <c r="CB349"/>
  <c r="AG349"/>
  <c r="BK349" s="1"/>
  <c r="BY349"/>
  <c r="BQ12"/>
  <c r="I10" i="18" l="1"/>
  <c r="N10"/>
  <c r="V9"/>
  <c r="J9" s="1"/>
  <c r="R9"/>
  <c r="S9"/>
  <c r="K9" s="1"/>
  <c r="O9"/>
  <c r="T9"/>
  <c r="P9"/>
  <c r="U9"/>
  <c r="Q9"/>
  <c r="AQ175" i="1"/>
  <c r="G11" i="18"/>
  <c r="F11"/>
  <c r="B11"/>
  <c r="H11"/>
  <c r="C11"/>
  <c r="AQ190" i="1"/>
  <c r="AQ191" s="1"/>
  <c r="AQ192" s="1"/>
  <c r="AQ193" s="1"/>
  <c r="AQ194" s="1"/>
  <c r="AQ195" s="1"/>
  <c r="AQ196" s="1"/>
  <c r="BY350" i="4"/>
  <c r="AJ348"/>
  <c r="AI348"/>
  <c r="BX350"/>
  <c r="AD350"/>
  <c r="AH348"/>
  <c r="AF350"/>
  <c r="N348"/>
  <c r="BA348" s="1"/>
  <c r="J350"/>
  <c r="M350" s="1"/>
  <c r="AA350"/>
  <c r="AE350"/>
  <c r="K350"/>
  <c r="AC350"/>
  <c r="AB350"/>
  <c r="O350"/>
  <c r="BT350" s="1"/>
  <c r="BU350" s="1"/>
  <c r="M349"/>
  <c r="H351"/>
  <c r="F352"/>
  <c r="V352"/>
  <c r="Y362"/>
  <c r="BW362" s="1"/>
  <c r="Y354"/>
  <c r="BW354" s="1"/>
  <c r="I352"/>
  <c r="H352"/>
  <c r="E364"/>
  <c r="G353"/>
  <c r="D354"/>
  <c r="D360"/>
  <c r="H355"/>
  <c r="G355"/>
  <c r="Y353"/>
  <c r="BW353" s="1"/>
  <c r="H364"/>
  <c r="I366"/>
  <c r="Z362"/>
  <c r="H360"/>
  <c r="D351"/>
  <c r="Y358"/>
  <c r="BW358" s="1"/>
  <c r="Z359"/>
  <c r="Y356"/>
  <c r="BW356" s="1"/>
  <c r="Y357"/>
  <c r="BW357" s="1"/>
  <c r="G364"/>
  <c r="E362"/>
  <c r="E351"/>
  <c r="I358"/>
  <c r="Z355"/>
  <c r="H356"/>
  <c r="I354"/>
  <c r="G357"/>
  <c r="H359"/>
  <c r="Z360"/>
  <c r="Y359"/>
  <c r="BW359" s="1"/>
  <c r="E357"/>
  <c r="I365"/>
  <c r="G366"/>
  <c r="Z353"/>
  <c r="V355"/>
  <c r="Y361"/>
  <c r="BW361" s="1"/>
  <c r="I353"/>
  <c r="I356"/>
  <c r="G361"/>
  <c r="E352"/>
  <c r="D352"/>
  <c r="V354"/>
  <c r="I364"/>
  <c r="F364"/>
  <c r="F356"/>
  <c r="V359"/>
  <c r="F361"/>
  <c r="Y360"/>
  <c r="BW360" s="1"/>
  <c r="V351"/>
  <c r="H366"/>
  <c r="Z352"/>
  <c r="V357"/>
  <c r="G351"/>
  <c r="H365"/>
  <c r="G362"/>
  <c r="V361"/>
  <c r="E356"/>
  <c r="G358"/>
  <c r="I360"/>
  <c r="F355"/>
  <c r="D362"/>
  <c r="Z356"/>
  <c r="E359"/>
  <c r="F360"/>
  <c r="V360"/>
  <c r="Y352"/>
  <c r="BW352" s="1"/>
  <c r="F365"/>
  <c r="Z357"/>
  <c r="H358"/>
  <c r="F358"/>
  <c r="V358"/>
  <c r="D357"/>
  <c r="F366"/>
  <c r="G359"/>
  <c r="I362"/>
  <c r="I357"/>
  <c r="V356"/>
  <c r="D358"/>
  <c r="I359"/>
  <c r="Y351"/>
  <c r="BW351" s="1"/>
  <c r="F362"/>
  <c r="V362"/>
  <c r="Z358"/>
  <c r="D355"/>
  <c r="G360"/>
  <c r="D361"/>
  <c r="E353"/>
  <c r="E365"/>
  <c r="D359"/>
  <c r="Y355"/>
  <c r="BW355" s="1"/>
  <c r="F359"/>
  <c r="G352"/>
  <c r="E366"/>
  <c r="F354"/>
  <c r="D366"/>
  <c r="D353"/>
  <c r="Z351"/>
  <c r="H353"/>
  <c r="G356"/>
  <c r="I351"/>
  <c r="I355"/>
  <c r="H362"/>
  <c r="E354"/>
  <c r="F351"/>
  <c r="E358"/>
  <c r="E360"/>
  <c r="F353"/>
  <c r="H354"/>
  <c r="Z361"/>
  <c r="D356"/>
  <c r="F357"/>
  <c r="D365"/>
  <c r="D364"/>
  <c r="E355"/>
  <c r="BT349"/>
  <c r="BU349" s="1"/>
  <c r="BZ349"/>
  <c r="CA349" s="1"/>
  <c r="BV349"/>
  <c r="AT349" s="1"/>
  <c r="BR349"/>
  <c r="BS349" s="1"/>
  <c r="Z354"/>
  <c r="BI349"/>
  <c r="AY12"/>
  <c r="BY229"/>
  <c r="AR229"/>
  <c r="BJ229"/>
  <c r="BI229"/>
  <c r="AQ229"/>
  <c r="R10" i="18" l="1"/>
  <c r="Q10"/>
  <c r="S10" s="1"/>
  <c r="K10" s="1"/>
  <c r="P10"/>
  <c r="U10" s="1"/>
  <c r="O10"/>
  <c r="T10"/>
  <c r="V10"/>
  <c r="J10" s="1"/>
  <c r="I11"/>
  <c r="N11"/>
  <c r="AQ176" i="1"/>
  <c r="G19" i="18"/>
  <c r="F19"/>
  <c r="H19"/>
  <c r="N19" s="1"/>
  <c r="C19"/>
  <c r="I19"/>
  <c r="B19"/>
  <c r="C27"/>
  <c r="I27"/>
  <c r="B27"/>
  <c r="H27"/>
  <c r="N27" s="1"/>
  <c r="G27"/>
  <c r="F27"/>
  <c r="C12"/>
  <c r="B12"/>
  <c r="H12"/>
  <c r="G12"/>
  <c r="F12"/>
  <c r="G21"/>
  <c r="F21"/>
  <c r="B21"/>
  <c r="C21"/>
  <c r="H21"/>
  <c r="G17"/>
  <c r="F17"/>
  <c r="B17"/>
  <c r="C17"/>
  <c r="H17"/>
  <c r="C22"/>
  <c r="B22"/>
  <c r="F22"/>
  <c r="C14"/>
  <c r="B14"/>
  <c r="H14"/>
  <c r="F14"/>
  <c r="G14"/>
  <c r="C16"/>
  <c r="B16"/>
  <c r="H16"/>
  <c r="G16"/>
  <c r="F16"/>
  <c r="C18"/>
  <c r="B18"/>
  <c r="H18"/>
  <c r="F18"/>
  <c r="G15"/>
  <c r="F15"/>
  <c r="H15"/>
  <c r="B15"/>
  <c r="C26"/>
  <c r="I26"/>
  <c r="B26"/>
  <c r="H26"/>
  <c r="N26" s="1"/>
  <c r="G26"/>
  <c r="F26"/>
  <c r="C25"/>
  <c r="I25"/>
  <c r="B25"/>
  <c r="H25"/>
  <c r="N25" s="1"/>
  <c r="G25"/>
  <c r="F25"/>
  <c r="C20"/>
  <c r="B20"/>
  <c r="H20"/>
  <c r="G20"/>
  <c r="F20"/>
  <c r="G23"/>
  <c r="F23"/>
  <c r="H23"/>
  <c r="C23"/>
  <c r="B23"/>
  <c r="G13"/>
  <c r="F13"/>
  <c r="B13"/>
  <c r="H13"/>
  <c r="C13"/>
  <c r="BB348" i="4"/>
  <c r="AQ197" i="1"/>
  <c r="AQ198" s="1"/>
  <c r="AQ199" s="1"/>
  <c r="AQ200" s="1"/>
  <c r="AQ201" s="1"/>
  <c r="AQ202" s="1"/>
  <c r="AQ203" s="1"/>
  <c r="AQ204" s="1"/>
  <c r="AQ205" s="1"/>
  <c r="AQ206" s="1"/>
  <c r="AQ207" s="1"/>
  <c r="AQ208" s="1"/>
  <c r="AQ209" s="1"/>
  <c r="AQ210" s="1"/>
  <c r="AQ211" s="1"/>
  <c r="BC348" i="4"/>
  <c r="AZ348"/>
  <c r="BG348" s="1"/>
  <c r="BR350"/>
  <c r="BS350" s="1"/>
  <c r="AI350" s="1"/>
  <c r="E363"/>
  <c r="CB363" s="1"/>
  <c r="G363"/>
  <c r="D363"/>
  <c r="F363"/>
  <c r="H363"/>
  <c r="I363"/>
  <c r="AL348"/>
  <c r="BZ350"/>
  <c r="CA350" s="1"/>
  <c r="AO348"/>
  <c r="AQ350"/>
  <c r="AK350"/>
  <c r="AG350"/>
  <c r="BI350" s="1"/>
  <c r="BV350"/>
  <c r="AT350" s="1"/>
  <c r="AC359"/>
  <c r="BX359"/>
  <c r="CB359"/>
  <c r="BC364"/>
  <c r="BA364"/>
  <c r="BD364"/>
  <c r="BM364" s="1"/>
  <c r="BN364" s="1"/>
  <c r="BQ364" s="1"/>
  <c r="AK364"/>
  <c r="AG364"/>
  <c r="AQ364"/>
  <c r="BY364"/>
  <c r="AJ364"/>
  <c r="AO364"/>
  <c r="BL364"/>
  <c r="AH364"/>
  <c r="AI364"/>
  <c r="BG364"/>
  <c r="BB364"/>
  <c r="BI364"/>
  <c r="AZ364"/>
  <c r="AL364"/>
  <c r="AU364" s="1"/>
  <c r="AV364" s="1"/>
  <c r="AY364" s="1"/>
  <c r="AB355"/>
  <c r="AF355"/>
  <c r="AC355"/>
  <c r="AA355"/>
  <c r="AE355"/>
  <c r="AD355"/>
  <c r="BK364"/>
  <c r="AZ366"/>
  <c r="AL366"/>
  <c r="BL366"/>
  <c r="AG366"/>
  <c r="AH366"/>
  <c r="AJ366"/>
  <c r="AI366"/>
  <c r="BD366"/>
  <c r="BB366"/>
  <c r="AQ366"/>
  <c r="BG366"/>
  <c r="BA366"/>
  <c r="BY366"/>
  <c r="BI366"/>
  <c r="AU366"/>
  <c r="AV366" s="1"/>
  <c r="AY366" s="1"/>
  <c r="BM366"/>
  <c r="BN366" s="1"/>
  <c r="BQ366" s="1"/>
  <c r="AK366"/>
  <c r="AO366"/>
  <c r="BC366"/>
  <c r="CB364"/>
  <c r="BX364"/>
  <c r="BY352"/>
  <c r="K351"/>
  <c r="L351"/>
  <c r="J351"/>
  <c r="O351"/>
  <c r="AQ351" s="1"/>
  <c r="O354"/>
  <c r="AG354" s="1"/>
  <c r="L354"/>
  <c r="J354"/>
  <c r="K354"/>
  <c r="BY351"/>
  <c r="AE351"/>
  <c r="AF351"/>
  <c r="AD351"/>
  <c r="AA351"/>
  <c r="AC351"/>
  <c r="AB351"/>
  <c r="BX366"/>
  <c r="CB366"/>
  <c r="CB353"/>
  <c r="BX353"/>
  <c r="AC358"/>
  <c r="AF358"/>
  <c r="AA358"/>
  <c r="AD358"/>
  <c r="AB358"/>
  <c r="AE358"/>
  <c r="BY359"/>
  <c r="BY362"/>
  <c r="BX352"/>
  <c r="CB352"/>
  <c r="BD365"/>
  <c r="BM365" s="1"/>
  <c r="BN365" s="1"/>
  <c r="BQ365" s="1"/>
  <c r="AJ365"/>
  <c r="AQ365"/>
  <c r="AG365"/>
  <c r="BI365" s="1"/>
  <c r="AI365"/>
  <c r="AZ365"/>
  <c r="BA365"/>
  <c r="BY365"/>
  <c r="AH365"/>
  <c r="BL365"/>
  <c r="BG365"/>
  <c r="BC365"/>
  <c r="AL365"/>
  <c r="AU365" s="1"/>
  <c r="AV365" s="1"/>
  <c r="AY365" s="1"/>
  <c r="BB365"/>
  <c r="AO365"/>
  <c r="K359"/>
  <c r="J359"/>
  <c r="L359"/>
  <c r="O359"/>
  <c r="BT359" s="1"/>
  <c r="BU359" s="1"/>
  <c r="O356"/>
  <c r="AQ356" s="1"/>
  <c r="J356"/>
  <c r="L356"/>
  <c r="K356"/>
  <c r="BX362"/>
  <c r="CB362"/>
  <c r="AA359"/>
  <c r="AB359"/>
  <c r="AF359"/>
  <c r="AE359"/>
  <c r="AD359"/>
  <c r="AB362"/>
  <c r="AF362"/>
  <c r="AC362"/>
  <c r="AE362"/>
  <c r="AA362"/>
  <c r="AD362"/>
  <c r="AI349"/>
  <c r="AJ349"/>
  <c r="AH349"/>
  <c r="AK349"/>
  <c r="N349"/>
  <c r="E361"/>
  <c r="H357"/>
  <c r="G18" i="18" s="1"/>
  <c r="H361" i="4"/>
  <c r="G22" i="18" s="1"/>
  <c r="BX354" i="4"/>
  <c r="CB354"/>
  <c r="BY360"/>
  <c r="AF352"/>
  <c r="AB352"/>
  <c r="AE352"/>
  <c r="AC352"/>
  <c r="AA352"/>
  <c r="AD352"/>
  <c r="CB357"/>
  <c r="BX357"/>
  <c r="O355"/>
  <c r="BT355" s="1"/>
  <c r="BU355" s="1"/>
  <c r="J355"/>
  <c r="L355"/>
  <c r="K355"/>
  <c r="N350"/>
  <c r="AH350"/>
  <c r="AJ350"/>
  <c r="BL349"/>
  <c r="BJ349"/>
  <c r="AR349"/>
  <c r="BX358"/>
  <c r="CB358"/>
  <c r="BY355"/>
  <c r="BY357"/>
  <c r="AD357"/>
  <c r="AC357"/>
  <c r="AB357"/>
  <c r="AF357"/>
  <c r="AA357"/>
  <c r="AE357"/>
  <c r="BX356"/>
  <c r="CB356"/>
  <c r="BY353"/>
  <c r="BK366"/>
  <c r="AC360"/>
  <c r="AA360"/>
  <c r="AE360"/>
  <c r="AB360"/>
  <c r="AF360"/>
  <c r="AD360"/>
  <c r="BY354"/>
  <c r="BX351"/>
  <c r="CB351"/>
  <c r="L360"/>
  <c r="K360"/>
  <c r="J360"/>
  <c r="O360"/>
  <c r="AG360" s="1"/>
  <c r="K352"/>
  <c r="L352"/>
  <c r="J352"/>
  <c r="O352"/>
  <c r="I361"/>
  <c r="H22" i="18" s="1"/>
  <c r="G354" i="4"/>
  <c r="C15" i="18" s="1"/>
  <c r="AP349" i="4"/>
  <c r="BH349"/>
  <c r="BX355"/>
  <c r="CB355"/>
  <c r="CB360"/>
  <c r="BX360"/>
  <c r="L362"/>
  <c r="O362"/>
  <c r="BT362" s="1"/>
  <c r="BU362" s="1"/>
  <c r="K362"/>
  <c r="J362"/>
  <c r="O353"/>
  <c r="AQ353" s="1"/>
  <c r="J353"/>
  <c r="L353"/>
  <c r="K353"/>
  <c r="CB365"/>
  <c r="BX365"/>
  <c r="L358"/>
  <c r="K358"/>
  <c r="O358"/>
  <c r="BT358" s="1"/>
  <c r="BU358" s="1"/>
  <c r="J358"/>
  <c r="AB356"/>
  <c r="AE356"/>
  <c r="AD356"/>
  <c r="AC356"/>
  <c r="AF356"/>
  <c r="AA356"/>
  <c r="L365"/>
  <c r="O365"/>
  <c r="N365"/>
  <c r="K365"/>
  <c r="J365"/>
  <c r="M365" s="1"/>
  <c r="K366"/>
  <c r="M366"/>
  <c r="O366"/>
  <c r="L366"/>
  <c r="J366"/>
  <c r="N366"/>
  <c r="BY356"/>
  <c r="AF353"/>
  <c r="AB353"/>
  <c r="AE353"/>
  <c r="AC353"/>
  <c r="AD353"/>
  <c r="AA353"/>
  <c r="BY358"/>
  <c r="O364"/>
  <c r="N364"/>
  <c r="L364"/>
  <c r="K364"/>
  <c r="J364"/>
  <c r="M364" s="1"/>
  <c r="G365"/>
  <c r="V353"/>
  <c r="BM229"/>
  <c r="BN229" s="1"/>
  <c r="BQ229" s="1"/>
  <c r="AU229"/>
  <c r="AV229" s="1"/>
  <c r="AY229" s="1"/>
  <c r="I22" i="18" l="1"/>
  <c r="N22"/>
  <c r="I23"/>
  <c r="N23"/>
  <c r="O26"/>
  <c r="Q26"/>
  <c r="U26"/>
  <c r="V26"/>
  <c r="J26" s="1"/>
  <c r="R26"/>
  <c r="P26"/>
  <c r="T26"/>
  <c r="S26"/>
  <c r="K26" s="1"/>
  <c r="I14"/>
  <c r="N14"/>
  <c r="I13"/>
  <c r="N13"/>
  <c r="O25"/>
  <c r="U25"/>
  <c r="Q25"/>
  <c r="P25"/>
  <c r="T25"/>
  <c r="R25"/>
  <c r="V25"/>
  <c r="J25" s="1"/>
  <c r="S25"/>
  <c r="K25" s="1"/>
  <c r="I16"/>
  <c r="N16"/>
  <c r="I21"/>
  <c r="N21"/>
  <c r="O27"/>
  <c r="U27"/>
  <c r="Q27"/>
  <c r="P27"/>
  <c r="S27"/>
  <c r="K27" s="1"/>
  <c r="T27"/>
  <c r="R27"/>
  <c r="V27"/>
  <c r="J27" s="1"/>
  <c r="I20"/>
  <c r="N20"/>
  <c r="I15"/>
  <c r="N15"/>
  <c r="I18"/>
  <c r="N18"/>
  <c r="I17"/>
  <c r="N17"/>
  <c r="I12"/>
  <c r="N12"/>
  <c r="Q19"/>
  <c r="U19"/>
  <c r="P19"/>
  <c r="T19"/>
  <c r="O19"/>
  <c r="S19"/>
  <c r="K19" s="1"/>
  <c r="R19"/>
  <c r="V19"/>
  <c r="J19" s="1"/>
  <c r="Q11"/>
  <c r="U11"/>
  <c r="P11"/>
  <c r="T11"/>
  <c r="O11"/>
  <c r="S11"/>
  <c r="K11" s="1"/>
  <c r="R11"/>
  <c r="V11"/>
  <c r="J11" s="1"/>
  <c r="AQ177" i="1"/>
  <c r="AQ178" s="1"/>
  <c r="AQ179" s="1"/>
  <c r="AQ180" s="1"/>
  <c r="AQ181" s="1"/>
  <c r="AQ182" s="1"/>
  <c r="C24" i="18"/>
  <c r="I24"/>
  <c r="B24"/>
  <c r="H24"/>
  <c r="N24" s="1"/>
  <c r="G24"/>
  <c r="F24"/>
  <c r="AQ212" i="1"/>
  <c r="AQ213" s="1"/>
  <c r="AD361" i="4"/>
  <c r="AC354"/>
  <c r="BY363"/>
  <c r="BD348"/>
  <c r="BM348" s="1"/>
  <c r="BN348" s="1"/>
  <c r="BQ348" s="1"/>
  <c r="AQ354"/>
  <c r="AP350"/>
  <c r="BK350"/>
  <c r="BH350"/>
  <c r="BL350"/>
  <c r="M353"/>
  <c r="N353" s="1"/>
  <c r="K363"/>
  <c r="L363"/>
  <c r="J363"/>
  <c r="O363"/>
  <c r="BJ350"/>
  <c r="BX363"/>
  <c r="AU348"/>
  <c r="AV348" s="1"/>
  <c r="AY348" s="1"/>
  <c r="AR350"/>
  <c r="BR351"/>
  <c r="BS351" s="1"/>
  <c r="M356"/>
  <c r="N356" s="1"/>
  <c r="M359"/>
  <c r="N359" s="1"/>
  <c r="BT360"/>
  <c r="BU360" s="1"/>
  <c r="AQ358"/>
  <c r="AQ359"/>
  <c r="BR360"/>
  <c r="BS360" s="1"/>
  <c r="M362"/>
  <c r="AK362" s="1"/>
  <c r="M352"/>
  <c r="N352" s="1"/>
  <c r="M355"/>
  <c r="N355" s="1"/>
  <c r="BC355" s="1"/>
  <c r="M354"/>
  <c r="N354" s="1"/>
  <c r="M358"/>
  <c r="AJ358" s="1"/>
  <c r="M360"/>
  <c r="AG355"/>
  <c r="BK355" s="1"/>
  <c r="AF361"/>
  <c r="AG353"/>
  <c r="BK353" s="1"/>
  <c r="AQ355"/>
  <c r="BI360"/>
  <c r="BK360"/>
  <c r="BR358"/>
  <c r="BS358" s="1"/>
  <c r="AF354"/>
  <c r="AG358"/>
  <c r="AA354"/>
  <c r="AQ360"/>
  <c r="BT353"/>
  <c r="BU353" s="1"/>
  <c r="BR353"/>
  <c r="BS353" s="1"/>
  <c r="BZ364"/>
  <c r="CA364" s="1"/>
  <c r="BV364"/>
  <c r="AT364" s="1"/>
  <c r="BV366"/>
  <c r="AT366" s="1"/>
  <c r="BZ366"/>
  <c r="CA366" s="1"/>
  <c r="BK365"/>
  <c r="BR365"/>
  <c r="BS365" s="1"/>
  <c r="BT365"/>
  <c r="BU365" s="1"/>
  <c r="AK365" s="1"/>
  <c r="BT351"/>
  <c r="BU351" s="1"/>
  <c r="BZ351"/>
  <c r="CA351" s="1"/>
  <c r="BV351"/>
  <c r="AT351" s="1"/>
  <c r="BT364"/>
  <c r="BU364" s="1"/>
  <c r="BZ365"/>
  <c r="CA365" s="1"/>
  <c r="BV365"/>
  <c r="AT365" s="1"/>
  <c r="BT354"/>
  <c r="BR354"/>
  <c r="BB349"/>
  <c r="BC349"/>
  <c r="AZ349"/>
  <c r="BA349"/>
  <c r="BZ356"/>
  <c r="CA356" s="1"/>
  <c r="BV356"/>
  <c r="AT356" s="1"/>
  <c r="BZ358"/>
  <c r="CA358" s="1"/>
  <c r="BV358"/>
  <c r="AT358" s="1"/>
  <c r="BZ353"/>
  <c r="CA353" s="1"/>
  <c r="BV353"/>
  <c r="AT353" s="1"/>
  <c r="BZ362"/>
  <c r="CA362" s="1"/>
  <c r="BV362"/>
  <c r="AT362" s="1"/>
  <c r="BV360"/>
  <c r="AT360" s="1"/>
  <c r="BZ360"/>
  <c r="CA360" s="1"/>
  <c r="BZ355"/>
  <c r="CA355" s="1"/>
  <c r="BV355"/>
  <c r="AT355" s="1"/>
  <c r="CB361"/>
  <c r="BX361"/>
  <c r="BV354"/>
  <c r="BJ354" s="1"/>
  <c r="BZ354"/>
  <c r="CA354" s="1"/>
  <c r="BR366"/>
  <c r="BS366" s="1"/>
  <c r="AE361"/>
  <c r="AC361"/>
  <c r="AG356"/>
  <c r="AB354"/>
  <c r="AD354"/>
  <c r="BT366"/>
  <c r="BU366" s="1"/>
  <c r="AB361"/>
  <c r="BR355"/>
  <c r="AQ362"/>
  <c r="AG351"/>
  <c r="BT356"/>
  <c r="BU356" s="1"/>
  <c r="BV352"/>
  <c r="AT352" s="1"/>
  <c r="BZ352"/>
  <c r="CA352" s="1"/>
  <c r="M351"/>
  <c r="AG352"/>
  <c r="BR356"/>
  <c r="BS356" s="1"/>
  <c r="BA350"/>
  <c r="BC350"/>
  <c r="AZ350"/>
  <c r="BB350"/>
  <c r="O357"/>
  <c r="K357"/>
  <c r="J357"/>
  <c r="L357"/>
  <c r="AO349"/>
  <c r="AL349"/>
  <c r="BY361"/>
  <c r="AO350"/>
  <c r="AL350"/>
  <c r="L361"/>
  <c r="K361"/>
  <c r="O361"/>
  <c r="AG361" s="1"/>
  <c r="J361"/>
  <c r="BR359"/>
  <c r="BS359" s="1"/>
  <c r="BZ359"/>
  <c r="CA359" s="1"/>
  <c r="BV359"/>
  <c r="AT359" s="1"/>
  <c r="BT352"/>
  <c r="BU352" s="1"/>
  <c r="AE354"/>
  <c r="BK354"/>
  <c r="BI354"/>
  <c r="AA361"/>
  <c r="BR352"/>
  <c r="BS352" s="1"/>
  <c r="AG362"/>
  <c r="AG359"/>
  <c r="AQ352"/>
  <c r="BR364"/>
  <c r="BS364" s="1"/>
  <c r="BR362"/>
  <c r="BS362" s="1"/>
  <c r="I29" i="18" l="1"/>
  <c r="Q12"/>
  <c r="U12"/>
  <c r="P12"/>
  <c r="T12"/>
  <c r="O12"/>
  <c r="S12"/>
  <c r="K12" s="1"/>
  <c r="R12"/>
  <c r="V12"/>
  <c r="J12" s="1"/>
  <c r="Q18"/>
  <c r="U18"/>
  <c r="P18"/>
  <c r="T18"/>
  <c r="O18"/>
  <c r="S18"/>
  <c r="K18" s="1"/>
  <c r="R18"/>
  <c r="V18"/>
  <c r="J18" s="1"/>
  <c r="Q20"/>
  <c r="U20"/>
  <c r="P20"/>
  <c r="T20"/>
  <c r="O20"/>
  <c r="S20"/>
  <c r="K20" s="1"/>
  <c r="R20"/>
  <c r="V20"/>
  <c r="J20" s="1"/>
  <c r="Q16"/>
  <c r="U16"/>
  <c r="P16"/>
  <c r="T16"/>
  <c r="O16"/>
  <c r="S16"/>
  <c r="K16" s="1"/>
  <c r="R16"/>
  <c r="V16"/>
  <c r="J16" s="1"/>
  <c r="Q14"/>
  <c r="U14"/>
  <c r="P14"/>
  <c r="T14"/>
  <c r="O14"/>
  <c r="S14"/>
  <c r="K14" s="1"/>
  <c r="R14"/>
  <c r="V14"/>
  <c r="J14" s="1"/>
  <c r="Q22"/>
  <c r="U22"/>
  <c r="P22"/>
  <c r="T22"/>
  <c r="O22"/>
  <c r="S22"/>
  <c r="K22" s="1"/>
  <c r="R22"/>
  <c r="V22"/>
  <c r="J22" s="1"/>
  <c r="O24"/>
  <c r="V24"/>
  <c r="J24" s="1"/>
  <c r="Q24"/>
  <c r="S24"/>
  <c r="K24" s="1"/>
  <c r="P24"/>
  <c r="U24"/>
  <c r="T24"/>
  <c r="R24"/>
  <c r="Q17"/>
  <c r="U17"/>
  <c r="P17"/>
  <c r="T17"/>
  <c r="O17"/>
  <c r="S17"/>
  <c r="K17" s="1"/>
  <c r="R17"/>
  <c r="V17"/>
  <c r="J17" s="1"/>
  <c r="Q15"/>
  <c r="U15"/>
  <c r="P15"/>
  <c r="T15"/>
  <c r="O15"/>
  <c r="S15"/>
  <c r="K15" s="1"/>
  <c r="R15"/>
  <c r="V15"/>
  <c r="J15" s="1"/>
  <c r="Q21"/>
  <c r="U21"/>
  <c r="P21"/>
  <c r="T21"/>
  <c r="O21"/>
  <c r="S21"/>
  <c r="K21" s="1"/>
  <c r="R21"/>
  <c r="V21"/>
  <c r="J21" s="1"/>
  <c r="Q13"/>
  <c r="U13"/>
  <c r="P13"/>
  <c r="T13"/>
  <c r="O13"/>
  <c r="S13"/>
  <c r="K13" s="1"/>
  <c r="R13"/>
  <c r="V13"/>
  <c r="J13" s="1"/>
  <c r="Q23"/>
  <c r="U23"/>
  <c r="P23"/>
  <c r="T23"/>
  <c r="O23"/>
  <c r="S23"/>
  <c r="K23" s="1"/>
  <c r="R23"/>
  <c r="V23"/>
  <c r="J23" s="1"/>
  <c r="AT354" i="4"/>
  <c r="AQ214" i="1"/>
  <c r="AQ215" s="1"/>
  <c r="AQ216" s="1"/>
  <c r="AQ217" s="1"/>
  <c r="AZ354" i="4"/>
  <c r="AJ359"/>
  <c r="M363"/>
  <c r="N363" s="1"/>
  <c r="BR363"/>
  <c r="BS363" s="1"/>
  <c r="AG363"/>
  <c r="AQ363"/>
  <c r="BC353"/>
  <c r="BA353"/>
  <c r="AH353"/>
  <c r="AI360"/>
  <c r="BT363"/>
  <c r="BU363" s="1"/>
  <c r="BV363"/>
  <c r="AT363" s="1"/>
  <c r="BZ363"/>
  <c r="CA363" s="1"/>
  <c r="AK352"/>
  <c r="BH351"/>
  <c r="N360"/>
  <c r="BB360" s="1"/>
  <c r="AK359"/>
  <c r="AI353"/>
  <c r="AP351"/>
  <c r="BL354"/>
  <c r="N358"/>
  <c r="AZ358" s="1"/>
  <c r="AK360"/>
  <c r="AK355"/>
  <c r="BH360"/>
  <c r="AK356"/>
  <c r="AZ353"/>
  <c r="AI356"/>
  <c r="BH353"/>
  <c r="AP358"/>
  <c r="AJ360"/>
  <c r="AI358"/>
  <c r="AH358"/>
  <c r="BI353"/>
  <c r="AP360"/>
  <c r="AK358"/>
  <c r="AJ362"/>
  <c r="N362"/>
  <c r="BC362" s="1"/>
  <c r="BB355"/>
  <c r="AK353"/>
  <c r="AJ353"/>
  <c r="AJ355"/>
  <c r="BI355"/>
  <c r="AH360"/>
  <c r="BB353"/>
  <c r="BK361"/>
  <c r="BI361"/>
  <c r="BK358"/>
  <c r="BI358"/>
  <c r="AQ361"/>
  <c r="M357"/>
  <c r="N357" s="1"/>
  <c r="AR354"/>
  <c r="AU349"/>
  <c r="AV349" s="1"/>
  <c r="AY349" s="1"/>
  <c r="L368"/>
  <c r="L369" s="1"/>
  <c r="BH352"/>
  <c r="AP352"/>
  <c r="BK359"/>
  <c r="BI359"/>
  <c r="BD350"/>
  <c r="BG350"/>
  <c r="BI352"/>
  <c r="BK352"/>
  <c r="N351"/>
  <c r="AJ351"/>
  <c r="AK351"/>
  <c r="AI351"/>
  <c r="AH351"/>
  <c r="AR355"/>
  <c r="BL355"/>
  <c r="BJ355"/>
  <c r="BD349"/>
  <c r="BG349"/>
  <c r="BU354"/>
  <c r="AJ354"/>
  <c r="AZ359"/>
  <c r="BA359"/>
  <c r="BC359"/>
  <c r="BB359"/>
  <c r="BA352"/>
  <c r="BC352"/>
  <c r="BB352"/>
  <c r="AZ352"/>
  <c r="M361"/>
  <c r="BJ365"/>
  <c r="AJ352"/>
  <c r="AP359"/>
  <c r="BH359"/>
  <c r="BH356"/>
  <c r="AP356"/>
  <c r="BS355"/>
  <c r="AH355"/>
  <c r="AZ355"/>
  <c r="AP366"/>
  <c r="BH366"/>
  <c r="BJ362"/>
  <c r="BL362"/>
  <c r="AR362"/>
  <c r="BJ356"/>
  <c r="BL356"/>
  <c r="AR356"/>
  <c r="BS354"/>
  <c r="AH354"/>
  <c r="AR351"/>
  <c r="BL351"/>
  <c r="BJ351"/>
  <c r="J368"/>
  <c r="J369" s="1"/>
  <c r="AR365"/>
  <c r="AH356"/>
  <c r="BB354"/>
  <c r="AH352"/>
  <c r="BL360"/>
  <c r="BJ360"/>
  <c r="AR360"/>
  <c r="AP365"/>
  <c r="BH365"/>
  <c r="AR364"/>
  <c r="BJ364"/>
  <c r="AI359"/>
  <c r="AJ356"/>
  <c r="AI352"/>
  <c r="BH364"/>
  <c r="AP364"/>
  <c r="BT357"/>
  <c r="BU357" s="1"/>
  <c r="BZ357"/>
  <c r="CA357" s="1"/>
  <c r="BV357"/>
  <c r="AT357" s="1"/>
  <c r="AG357"/>
  <c r="BR357"/>
  <c r="BS357" s="1"/>
  <c r="AQ357"/>
  <c r="BJ352"/>
  <c r="BL352"/>
  <c r="AR352"/>
  <c r="AP362"/>
  <c r="BH362"/>
  <c r="AI362"/>
  <c r="BK362"/>
  <c r="BI362"/>
  <c r="BJ359"/>
  <c r="AR359"/>
  <c r="BL359"/>
  <c r="BV361"/>
  <c r="AT361" s="1"/>
  <c r="BZ361"/>
  <c r="CA361" s="1"/>
  <c r="BR361"/>
  <c r="BS361" s="1"/>
  <c r="BT361"/>
  <c r="BU361" s="1"/>
  <c r="BI351"/>
  <c r="BK351"/>
  <c r="BK356"/>
  <c r="BI356"/>
  <c r="BJ353"/>
  <c r="AR353"/>
  <c r="BL353"/>
  <c r="AR358"/>
  <c r="BJ358"/>
  <c r="BL358"/>
  <c r="AR366"/>
  <c r="BJ366"/>
  <c r="BC356"/>
  <c r="AZ356"/>
  <c r="BA356"/>
  <c r="BB356"/>
  <c r="AU350"/>
  <c r="AV350" s="1"/>
  <c r="AY350" s="1"/>
  <c r="AP353"/>
  <c r="BH358"/>
  <c r="AH362"/>
  <c r="AH359"/>
  <c r="J29" i="18" l="1"/>
  <c r="K29"/>
  <c r="AQ218" i="1"/>
  <c r="AQ219" s="1"/>
  <c r="AQ220" s="1"/>
  <c r="BA360" i="4"/>
  <c r="BC360"/>
  <c r="BA358"/>
  <c r="BG358" s="1"/>
  <c r="AK363"/>
  <c r="AI363"/>
  <c r="AZ363"/>
  <c r="BA363"/>
  <c r="BC363"/>
  <c r="BB363"/>
  <c r="BJ363"/>
  <c r="BL363"/>
  <c r="AH363"/>
  <c r="BI363"/>
  <c r="BK363"/>
  <c r="AL353"/>
  <c r="AJ363"/>
  <c r="AZ360"/>
  <c r="AR363"/>
  <c r="AP363"/>
  <c r="BH363"/>
  <c r="BD353"/>
  <c r="AO353"/>
  <c r="AL360"/>
  <c r="BB358"/>
  <c r="BA362"/>
  <c r="BC358"/>
  <c r="BG353"/>
  <c r="AO358"/>
  <c r="AZ362"/>
  <c r="BD362" s="1"/>
  <c r="BB362"/>
  <c r="AL358"/>
  <c r="AO360"/>
  <c r="AK361"/>
  <c r="AP357"/>
  <c r="AK357"/>
  <c r="BM350"/>
  <c r="BN350" s="1"/>
  <c r="BQ350" s="1"/>
  <c r="AP354"/>
  <c r="BH354"/>
  <c r="BA354"/>
  <c r="AI354"/>
  <c r="AO354" s="1"/>
  <c r="BH355"/>
  <c r="AP355"/>
  <c r="BA355"/>
  <c r="BG355" s="1"/>
  <c r="AI355"/>
  <c r="AO355" s="1"/>
  <c r="BD352"/>
  <c r="BG352"/>
  <c r="AO351"/>
  <c r="AL351"/>
  <c r="BA357"/>
  <c r="AZ357"/>
  <c r="BB357"/>
  <c r="BC357"/>
  <c r="AO362"/>
  <c r="AL362"/>
  <c r="AO359"/>
  <c r="AL359"/>
  <c r="BG356"/>
  <c r="BD356"/>
  <c r="BJ361"/>
  <c r="AR361"/>
  <c r="BL361"/>
  <c r="AO356"/>
  <c r="AL356"/>
  <c r="AJ361"/>
  <c r="AH361"/>
  <c r="AI361"/>
  <c r="N361"/>
  <c r="N368" s="1"/>
  <c r="BG359"/>
  <c r="BD359"/>
  <c r="BM349"/>
  <c r="BN349" s="1"/>
  <c r="BQ349" s="1"/>
  <c r="AJ357"/>
  <c r="BH357"/>
  <c r="BL357"/>
  <c r="AR357"/>
  <c r="BJ357"/>
  <c r="AH357"/>
  <c r="AP361"/>
  <c r="BH361"/>
  <c r="BI357"/>
  <c r="BK357"/>
  <c r="AO352"/>
  <c r="AL352"/>
  <c r="AK354"/>
  <c r="BC354"/>
  <c r="BB351"/>
  <c r="BA351"/>
  <c r="AZ351"/>
  <c r="BC351"/>
  <c r="M368"/>
  <c r="AI357"/>
  <c r="AQ221" i="1" l="1"/>
  <c r="AQ222" s="1"/>
  <c r="AQ223" s="1"/>
  <c r="AQ224" s="1"/>
  <c r="BG360" i="4"/>
  <c r="BG362"/>
  <c r="BM362" s="1"/>
  <c r="BN362" s="1"/>
  <c r="BQ362" s="1"/>
  <c r="AO363"/>
  <c r="BD358"/>
  <c r="BM358" s="1"/>
  <c r="BN358" s="1"/>
  <c r="BQ358" s="1"/>
  <c r="AU353"/>
  <c r="AV353" s="1"/>
  <c r="AY353" s="1"/>
  <c r="AL363"/>
  <c r="BG363"/>
  <c r="BD363"/>
  <c r="BD360"/>
  <c r="BM360" s="1"/>
  <c r="BN360" s="1"/>
  <c r="BQ360" s="1"/>
  <c r="BM353"/>
  <c r="BN353" s="1"/>
  <c r="BQ353" s="1"/>
  <c r="AU360"/>
  <c r="AV360" s="1"/>
  <c r="AY360" s="1"/>
  <c r="AL354"/>
  <c r="AU354" s="1"/>
  <c r="AV354" s="1"/>
  <c r="AY354" s="1"/>
  <c r="AL355"/>
  <c r="AU355" s="1"/>
  <c r="AV355" s="1"/>
  <c r="AY355" s="1"/>
  <c r="AU358"/>
  <c r="AV358" s="1"/>
  <c r="AY358" s="1"/>
  <c r="BD355"/>
  <c r="BM355" s="1"/>
  <c r="BN355" s="1"/>
  <c r="BQ355" s="1"/>
  <c r="BM359"/>
  <c r="BN359" s="1"/>
  <c r="BQ359" s="1"/>
  <c r="AU356"/>
  <c r="AV356" s="1"/>
  <c r="AY356" s="1"/>
  <c r="AU362"/>
  <c r="AV362" s="1"/>
  <c r="AY362" s="1"/>
  <c r="BM356"/>
  <c r="BN356" s="1"/>
  <c r="BQ356" s="1"/>
  <c r="AU359"/>
  <c r="AV359" s="1"/>
  <c r="AY359" s="1"/>
  <c r="BM352"/>
  <c r="BN352" s="1"/>
  <c r="BQ352" s="1"/>
  <c r="AL361"/>
  <c r="AO361"/>
  <c r="BG354"/>
  <c r="BD354"/>
  <c r="N369"/>
  <c r="B20" i="3"/>
  <c r="AU352" i="4"/>
  <c r="AV352" s="1"/>
  <c r="AY352" s="1"/>
  <c r="AU351"/>
  <c r="AV351" s="1"/>
  <c r="AY351" s="1"/>
  <c r="M369"/>
  <c r="C20" i="3"/>
  <c r="BD351" i="4"/>
  <c r="BG351"/>
  <c r="AZ361"/>
  <c r="BB361"/>
  <c r="BC361"/>
  <c r="BA361"/>
  <c r="AO357"/>
  <c r="AL357"/>
  <c r="BD357"/>
  <c r="BG357"/>
  <c r="B7"/>
  <c r="A5" i="9" s="1"/>
  <c r="A5" i="29" s="1"/>
  <c r="A7" i="5"/>
  <c r="A5" i="2" l="1"/>
  <c r="A4" i="39"/>
  <c r="AQ225" i="1"/>
  <c r="AU363" i="4"/>
  <c r="AV363" s="1"/>
  <c r="AY363" s="1"/>
  <c r="BM363"/>
  <c r="BN363" s="1"/>
  <c r="BQ363" s="1"/>
  <c r="AU357"/>
  <c r="AV357" s="1"/>
  <c r="AY357" s="1"/>
  <c r="AU361"/>
  <c r="AV361" s="1"/>
  <c r="AY361" s="1"/>
  <c r="BG361"/>
  <c r="BD361"/>
  <c r="D32" i="27"/>
  <c r="C19" i="26"/>
  <c r="J21" i="32"/>
  <c r="M21" s="1"/>
  <c r="D19" i="26"/>
  <c r="K21" i="32"/>
  <c r="G32" i="27"/>
  <c r="BM357" i="4"/>
  <c r="BN357" s="1"/>
  <c r="BQ357" s="1"/>
  <c r="BM351"/>
  <c r="BN351" s="1"/>
  <c r="BQ351" s="1"/>
  <c r="BM354"/>
  <c r="BN354" s="1"/>
  <c r="BQ354" s="1"/>
  <c r="A5" i="31"/>
  <c r="A5" i="30"/>
  <c r="A4" i="26"/>
  <c r="L21" i="32" l="1"/>
  <c r="N21"/>
  <c r="AQ226" i="1"/>
  <c r="AQ227" s="1"/>
  <c r="AQ228" s="1"/>
  <c r="BM361" i="4"/>
  <c r="BN361" s="1"/>
  <c r="BQ361" s="1"/>
  <c r="A12" i="36"/>
  <c r="A3" i="37"/>
  <c r="B9" i="35"/>
  <c r="A5"/>
  <c r="A5" i="15"/>
  <c r="A6" i="18"/>
  <c r="AQ229" i="1" l="1"/>
  <c r="AQ230" s="1"/>
  <c r="AQ231" s="1"/>
  <c r="AQ232" s="1"/>
  <c r="Z154" i="4"/>
  <c r="Z197"/>
  <c r="V192"/>
  <c r="Y197"/>
  <c r="BW197" s="1"/>
  <c r="Z194"/>
  <c r="Z212"/>
  <c r="V191"/>
  <c r="V211"/>
  <c r="V190"/>
  <c r="Y201"/>
  <c r="BW201" s="1"/>
  <c r="V210"/>
  <c r="V195"/>
  <c r="Y196"/>
  <c r="BW196" s="1"/>
  <c r="Z196"/>
  <c r="V209"/>
  <c r="Y208"/>
  <c r="BW208" s="1"/>
  <c r="V201"/>
  <c r="Y193"/>
  <c r="BW193" s="1"/>
  <c r="Z209"/>
  <c r="V200"/>
  <c r="Z205"/>
  <c r="Z202"/>
  <c r="Z198"/>
  <c r="Y206"/>
  <c r="BW206" s="1"/>
  <c r="Y207"/>
  <c r="BW207" s="1"/>
  <c r="V202"/>
  <c r="V212"/>
  <c r="Z199"/>
  <c r="V199"/>
  <c r="Y191"/>
  <c r="BW191" s="1"/>
  <c r="Y210"/>
  <c r="BW210" s="1"/>
  <c r="Z192"/>
  <c r="V206"/>
  <c r="Y199"/>
  <c r="BW199" s="1"/>
  <c r="Z210"/>
  <c r="V198"/>
  <c r="Z213"/>
  <c r="Y200"/>
  <c r="BW200" s="1"/>
  <c r="Z195"/>
  <c r="Y203"/>
  <c r="BW203" s="1"/>
  <c r="Z207"/>
  <c r="Y198"/>
  <c r="BW198" s="1"/>
  <c r="Z208"/>
  <c r="Y195"/>
  <c r="BW195" s="1"/>
  <c r="Z193"/>
  <c r="Z191"/>
  <c r="V204"/>
  <c r="V193"/>
  <c r="Y211"/>
  <c r="BW211" s="1"/>
  <c r="Y212"/>
  <c r="BW212" s="1"/>
  <c r="Y209"/>
  <c r="BW209" s="1"/>
  <c r="Y202"/>
  <c r="BW202" s="1"/>
  <c r="Z190"/>
  <c r="Z200"/>
  <c r="V203"/>
  <c r="Z211"/>
  <c r="Y213"/>
  <c r="BW213" s="1"/>
  <c r="Y190"/>
  <c r="BW190" s="1"/>
  <c r="Y192"/>
  <c r="BW192" s="1"/>
  <c r="Z203"/>
  <c r="Z206"/>
  <c r="V207"/>
  <c r="V196"/>
  <c r="Y194"/>
  <c r="BW194" s="1"/>
  <c r="V205"/>
  <c r="V208"/>
  <c r="Z204"/>
  <c r="V194"/>
  <c r="V197"/>
  <c r="Z201"/>
  <c r="Y204"/>
  <c r="BW204" s="1"/>
  <c r="Y205"/>
  <c r="BW205" s="1"/>
  <c r="V213"/>
  <c r="V183"/>
  <c r="Z150"/>
  <c r="Y189"/>
  <c r="BW189" s="1"/>
  <c r="Z138"/>
  <c r="V137"/>
  <c r="Y162"/>
  <c r="BW162" s="1"/>
  <c r="Y133"/>
  <c r="BW133" s="1"/>
  <c r="V145"/>
  <c r="V168"/>
  <c r="Y183"/>
  <c r="BW183" s="1"/>
  <c r="V174"/>
  <c r="V142"/>
  <c r="Y170"/>
  <c r="BW170" s="1"/>
  <c r="Y151"/>
  <c r="BW151" s="1"/>
  <c r="Z133"/>
  <c r="Y175"/>
  <c r="BW175" s="1"/>
  <c r="V138"/>
  <c r="Z173"/>
  <c r="Y153"/>
  <c r="BW153" s="1"/>
  <c r="Y141"/>
  <c r="BW141" s="1"/>
  <c r="V169"/>
  <c r="V187"/>
  <c r="Y135"/>
  <c r="BW135" s="1"/>
  <c r="V140"/>
  <c r="Y173"/>
  <c r="BW173" s="1"/>
  <c r="Z160"/>
  <c r="V155"/>
  <c r="V175"/>
  <c r="Z175"/>
  <c r="Z140"/>
  <c r="Y167"/>
  <c r="BW167" s="1"/>
  <c r="Z157"/>
  <c r="V152"/>
  <c r="Y145"/>
  <c r="BW145" s="1"/>
  <c r="V173"/>
  <c r="Y160"/>
  <c r="BW160" s="1"/>
  <c r="Y147"/>
  <c r="BW147" s="1"/>
  <c r="Z137"/>
  <c r="Y165"/>
  <c r="BW165" s="1"/>
  <c r="Z142"/>
  <c r="Y172"/>
  <c r="BW172" s="1"/>
  <c r="V167"/>
  <c r="Y158"/>
  <c r="BW158" s="1"/>
  <c r="Z135"/>
  <c r="Z170"/>
  <c r="Z145"/>
  <c r="V179"/>
  <c r="Z155"/>
  <c r="V143"/>
  <c r="Z152"/>
  <c r="Z143"/>
  <c r="V149"/>
  <c r="Z186"/>
  <c r="Y176"/>
  <c r="BW176" s="1"/>
  <c r="Z165"/>
  <c r="V164"/>
  <c r="V153"/>
  <c r="V154"/>
  <c r="Z153"/>
  <c r="Z177"/>
  <c r="Y140"/>
  <c r="BW140" s="1"/>
  <c r="Y138"/>
  <c r="BW138" s="1"/>
  <c r="Z131"/>
  <c r="Y182"/>
  <c r="BW182" s="1"/>
  <c r="Y185"/>
  <c r="BW185" s="1"/>
  <c r="Y163"/>
  <c r="BW163" s="1"/>
  <c r="Z147"/>
  <c r="V163"/>
  <c r="Y149"/>
  <c r="BW149" s="1"/>
  <c r="Y144"/>
  <c r="BW144" s="1"/>
  <c r="Y156"/>
  <c r="BW156" s="1"/>
  <c r="Z174"/>
  <c r="V157"/>
  <c r="Z159"/>
  <c r="Y146"/>
  <c r="BW146" s="1"/>
  <c r="V133"/>
  <c r="V161"/>
  <c r="V148"/>
  <c r="Y179"/>
  <c r="BW179" s="1"/>
  <c r="Y181"/>
  <c r="BW181" s="1"/>
  <c r="V131"/>
  <c r="Z172"/>
  <c r="Z162"/>
  <c r="Z141"/>
  <c r="Y188"/>
  <c r="BW188" s="1"/>
  <c r="Y159"/>
  <c r="BW159" s="1"/>
  <c r="Y157"/>
  <c r="BW157" s="1"/>
  <c r="Y155"/>
  <c r="BW155" s="1"/>
  <c r="Z144"/>
  <c r="V180"/>
  <c r="V151"/>
  <c r="Y134"/>
  <c r="BW134" s="1"/>
  <c r="V134"/>
  <c r="V166"/>
  <c r="Z168"/>
  <c r="V176"/>
  <c r="Z180"/>
  <c r="V189"/>
  <c r="V188"/>
  <c r="Z184"/>
  <c r="Z151"/>
  <c r="Y171"/>
  <c r="BW171" s="1"/>
  <c r="Y169"/>
  <c r="BW169" s="1"/>
  <c r="Z179"/>
  <c r="Y180"/>
  <c r="BW180" s="1"/>
  <c r="Z130"/>
  <c r="Y174"/>
  <c r="BW174" s="1"/>
  <c r="Z134"/>
  <c r="Z183"/>
  <c r="V150"/>
  <c r="V170"/>
  <c r="V178"/>
  <c r="Y164"/>
  <c r="BW164" s="1"/>
  <c r="Z148"/>
  <c r="Z188"/>
  <c r="V147"/>
  <c r="Y143"/>
  <c r="BW143" s="1"/>
  <c r="Y131"/>
  <c r="BW131" s="1"/>
  <c r="Z164"/>
  <c r="V156"/>
  <c r="Y186"/>
  <c r="BW186" s="1"/>
  <c r="Y168"/>
  <c r="BW168" s="1"/>
  <c r="V136"/>
  <c r="V182"/>
  <c r="Z149"/>
  <c r="Y137"/>
  <c r="BW137" s="1"/>
  <c r="Y150"/>
  <c r="BW150" s="1"/>
  <c r="V177"/>
  <c r="Z187"/>
  <c r="V146"/>
  <c r="Z176"/>
  <c r="Z163"/>
  <c r="Y136"/>
  <c r="BW136" s="1"/>
  <c r="Z185"/>
  <c r="Y130"/>
  <c r="BW130" s="1"/>
  <c r="Z129"/>
  <c r="V144"/>
  <c r="Z166"/>
  <c r="Z167"/>
  <c r="V186"/>
  <c r="Y184"/>
  <c r="BW184" s="1"/>
  <c r="V159"/>
  <c r="Z156"/>
  <c r="Y161"/>
  <c r="BW161" s="1"/>
  <c r="Y177"/>
  <c r="BW177" s="1"/>
  <c r="Y132"/>
  <c r="BW132" s="1"/>
  <c r="V162"/>
  <c r="V160"/>
  <c r="V130"/>
  <c r="V132"/>
  <c r="V129"/>
  <c r="Z189"/>
  <c r="Z171"/>
  <c r="V141"/>
  <c r="V184"/>
  <c r="Y178"/>
  <c r="BW178" s="1"/>
  <c r="Z136"/>
  <c r="Y152"/>
  <c r="BW152" s="1"/>
  <c r="V165"/>
  <c r="V171"/>
  <c r="Y166"/>
  <c r="BW166" s="1"/>
  <c r="Z169"/>
  <c r="Z146"/>
  <c r="Z161"/>
  <c r="Y142"/>
  <c r="BW142" s="1"/>
  <c r="V172"/>
  <c r="Y154"/>
  <c r="BW154" s="1"/>
  <c r="Z181"/>
  <c r="Z178"/>
  <c r="Y187"/>
  <c r="BW187" s="1"/>
  <c r="V181"/>
  <c r="V135"/>
  <c r="V158"/>
  <c r="V139"/>
  <c r="Z182"/>
  <c r="Y148"/>
  <c r="BW148" s="1"/>
  <c r="V185"/>
  <c r="Z139"/>
  <c r="Y139"/>
  <c r="BW139" s="1"/>
  <c r="Y129"/>
  <c r="BW129" s="1"/>
  <c r="Z132"/>
  <c r="Z158"/>
  <c r="AQ233" i="1" l="1"/>
  <c r="AQ234" s="1"/>
  <c r="AQ235" s="1"/>
  <c r="AQ236" s="1"/>
  <c r="AQ237" s="1"/>
  <c r="AQ238" s="1"/>
  <c r="AQ239" s="1"/>
  <c r="AQ240" s="1"/>
  <c r="AQ241" s="1"/>
  <c r="AQ242" s="1"/>
  <c r="AQ243" s="1"/>
  <c r="AQ244" s="1"/>
  <c r="AQ245" s="1"/>
  <c r="AQ246" s="1"/>
  <c r="AQ247" s="1"/>
  <c r="AQ248" s="1"/>
  <c r="AQ249" s="1"/>
  <c r="AQ250" s="1"/>
  <c r="AQ251" s="1"/>
  <c r="AQ252" s="1"/>
  <c r="AQ253" s="1"/>
  <c r="AQ254" s="1"/>
  <c r="AQ255" s="1"/>
  <c r="AQ256" s="1"/>
  <c r="AQ257" s="1"/>
  <c r="AQ258" s="1"/>
  <c r="AQ259" s="1"/>
  <c r="AQ260" s="1"/>
  <c r="AQ261" s="1"/>
  <c r="AQ262" s="1"/>
  <c r="AQ263" s="1"/>
  <c r="AQ264" s="1"/>
  <c r="AQ265" s="1"/>
  <c r="AQ266" s="1"/>
  <c r="AQ267" s="1"/>
  <c r="AQ268" s="1"/>
  <c r="AQ269" s="1"/>
  <c r="AQ270" s="1"/>
  <c r="AQ271" s="1"/>
  <c r="AQ272" s="1"/>
  <c r="AQ273" s="1"/>
  <c r="S10" i="15"/>
  <c r="S11" s="1"/>
  <c r="H37" i="4" l="1"/>
  <c r="H38"/>
  <c r="H29"/>
  <c r="H30"/>
  <c r="H43"/>
  <c r="H35"/>
  <c r="H36"/>
  <c r="H41"/>
  <c r="H42"/>
  <c r="H34"/>
  <c r="H31"/>
  <c r="H32"/>
  <c r="H39"/>
  <c r="H33"/>
  <c r="H40"/>
  <c r="H44"/>
  <c r="H28"/>
  <c r="H88"/>
  <c r="H130"/>
  <c r="H192"/>
  <c r="H74"/>
  <c r="H65"/>
  <c r="H183"/>
  <c r="H165"/>
  <c r="H147"/>
  <c r="H55"/>
  <c r="H123"/>
  <c r="H203"/>
  <c r="H72"/>
  <c r="H87"/>
  <c r="H202"/>
  <c r="H197"/>
  <c r="H104"/>
  <c r="H146"/>
  <c r="H126"/>
  <c r="H142"/>
  <c r="H109"/>
  <c r="H150"/>
  <c r="H138"/>
  <c r="H46"/>
  <c r="H81"/>
  <c r="H116"/>
  <c r="H140"/>
  <c r="H118"/>
  <c r="H180"/>
  <c r="H53"/>
  <c r="H133"/>
  <c r="H171"/>
  <c r="H174"/>
  <c r="H212"/>
  <c r="H111"/>
  <c r="H191"/>
  <c r="H108"/>
  <c r="H75"/>
  <c r="H117"/>
  <c r="H185"/>
  <c r="H54"/>
  <c r="H134"/>
  <c r="H163"/>
  <c r="H100"/>
  <c r="H198"/>
  <c r="H113"/>
  <c r="H195"/>
  <c r="H135"/>
  <c r="H84"/>
  <c r="H93"/>
  <c r="H193"/>
  <c r="H158"/>
  <c r="H92"/>
  <c r="H112"/>
  <c r="H168"/>
  <c r="H210"/>
  <c r="H121"/>
  <c r="H159"/>
  <c r="H162"/>
  <c r="H200"/>
  <c r="H186"/>
  <c r="H141"/>
  <c r="H60"/>
  <c r="H96"/>
  <c r="H63"/>
  <c r="H105"/>
  <c r="H173"/>
  <c r="H48"/>
  <c r="H128"/>
  <c r="H115"/>
  <c r="H181"/>
  <c r="H47"/>
  <c r="H98"/>
  <c r="H58"/>
  <c r="H86"/>
  <c r="H97"/>
  <c r="H120"/>
  <c r="H151"/>
  <c r="H148"/>
  <c r="H149"/>
  <c r="H66"/>
  <c r="H178"/>
  <c r="H71"/>
  <c r="H188"/>
  <c r="H145"/>
  <c r="H59"/>
  <c r="H110"/>
  <c r="H175"/>
  <c r="H78"/>
  <c r="H205"/>
  <c r="H76"/>
  <c r="H52"/>
  <c r="H137"/>
  <c r="H89"/>
  <c r="H136"/>
  <c r="H187"/>
  <c r="H77"/>
  <c r="H67"/>
  <c r="H199"/>
  <c r="H49"/>
  <c r="H196"/>
  <c r="H179"/>
  <c r="H101"/>
  <c r="H103"/>
  <c r="H122"/>
  <c r="H169"/>
  <c r="H114"/>
  <c r="H102"/>
  <c r="H161"/>
  <c r="H83"/>
  <c r="H156"/>
  <c r="H206"/>
  <c r="H79"/>
  <c r="H85"/>
  <c r="H157"/>
  <c r="H82"/>
  <c r="H182"/>
  <c r="H90"/>
  <c r="H194"/>
  <c r="H57"/>
  <c r="H155"/>
  <c r="H166"/>
  <c r="H160"/>
  <c r="H208"/>
  <c r="H70"/>
  <c r="H176"/>
  <c r="H107"/>
  <c r="H167"/>
  <c r="H119"/>
  <c r="H80"/>
  <c r="H152"/>
  <c r="H73"/>
  <c r="H56"/>
  <c r="H132"/>
  <c r="H51"/>
  <c r="H124"/>
  <c r="H204"/>
  <c r="H177"/>
  <c r="H164"/>
  <c r="H95"/>
  <c r="H129"/>
  <c r="H207"/>
  <c r="H154"/>
  <c r="H172"/>
  <c r="H91"/>
  <c r="H99"/>
  <c r="H106"/>
  <c r="H189"/>
  <c r="H139"/>
  <c r="H94"/>
  <c r="H45"/>
  <c r="H213"/>
  <c r="H69"/>
  <c r="H209"/>
  <c r="H211"/>
  <c r="H64"/>
  <c r="H153"/>
  <c r="H61"/>
  <c r="H127"/>
  <c r="H190"/>
  <c r="H50"/>
  <c r="H131"/>
  <c r="H62"/>
  <c r="H68"/>
  <c r="H184"/>
  <c r="H125"/>
  <c r="H143"/>
  <c r="H144"/>
  <c r="H170"/>
  <c r="H201"/>
  <c r="Q26" i="5"/>
  <c r="P26"/>
  <c r="Q23"/>
  <c r="P23"/>
  <c r="Q25"/>
  <c r="D53" i="27"/>
  <c r="B40" i="3"/>
  <c r="D52" i="27" s="1"/>
  <c r="M23" i="5"/>
  <c r="R23" s="1"/>
  <c r="M25"/>
  <c r="M26"/>
  <c r="O26" s="1"/>
  <c r="P25"/>
  <c r="B33" i="3"/>
  <c r="B46" s="1"/>
  <c r="D314" i="4" l="1"/>
  <c r="Z334"/>
  <c r="V337"/>
  <c r="Z335"/>
  <c r="Z292"/>
  <c r="D321"/>
  <c r="D331"/>
  <c r="Y336"/>
  <c r="BW336" s="1"/>
  <c r="F295"/>
  <c r="G338"/>
  <c r="Z311"/>
  <c r="Y325"/>
  <c r="BW325" s="1"/>
  <c r="V326"/>
  <c r="F326"/>
  <c r="V322"/>
  <c r="F305"/>
  <c r="V288"/>
  <c r="E305"/>
  <c r="BX305" s="1"/>
  <c r="Y333"/>
  <c r="BW333" s="1"/>
  <c r="F292"/>
  <c r="D286"/>
  <c r="Z300"/>
  <c r="V278"/>
  <c r="D294"/>
  <c r="F294"/>
  <c r="V338"/>
  <c r="D325"/>
  <c r="E315"/>
  <c r="BX315" s="1"/>
  <c r="Z301"/>
  <c r="V292"/>
  <c r="D288"/>
  <c r="Y313"/>
  <c r="BW313" s="1"/>
  <c r="D310"/>
  <c r="D326"/>
  <c r="Y292"/>
  <c r="BW292" s="1"/>
  <c r="I325"/>
  <c r="Z303"/>
  <c r="E286"/>
  <c r="BX286" s="1"/>
  <c r="F277"/>
  <c r="F297"/>
  <c r="I275"/>
  <c r="CD275" s="1"/>
  <c r="A275" s="1"/>
  <c r="F306"/>
  <c r="Y320"/>
  <c r="BW320" s="1"/>
  <c r="Z308"/>
  <c r="E326"/>
  <c r="BX326" s="1"/>
  <c r="F335"/>
  <c r="E320"/>
  <c r="CB320" s="1"/>
  <c r="F336"/>
  <c r="F288"/>
  <c r="E298"/>
  <c r="BX298" s="1"/>
  <c r="F332"/>
  <c r="Y328"/>
  <c r="BW328" s="1"/>
  <c r="I321"/>
  <c r="V302"/>
  <c r="E313"/>
  <c r="CB313" s="1"/>
  <c r="V319"/>
  <c r="Z328"/>
  <c r="F290"/>
  <c r="Z336"/>
  <c r="G303"/>
  <c r="Y312"/>
  <c r="BW312" s="1"/>
  <c r="V318"/>
  <c r="G314"/>
  <c r="F291"/>
  <c r="F302"/>
  <c r="Y329"/>
  <c r="BW329" s="1"/>
  <c r="E307"/>
  <c r="CB307" s="1"/>
  <c r="Y305"/>
  <c r="BW305" s="1"/>
  <c r="Z296"/>
  <c r="D329"/>
  <c r="V307"/>
  <c r="G317"/>
  <c r="I295"/>
  <c r="BY295" s="1"/>
  <c r="F324"/>
  <c r="Z332"/>
  <c r="D330"/>
  <c r="E308"/>
  <c r="BX308" s="1"/>
  <c r="F293"/>
  <c r="D307"/>
  <c r="E294"/>
  <c r="Y304"/>
  <c r="BW304" s="1"/>
  <c r="E333"/>
  <c r="CB333" s="1"/>
  <c r="E332"/>
  <c r="CB332" s="1"/>
  <c r="Y296"/>
  <c r="BW296" s="1"/>
  <c r="Z325"/>
  <c r="E290"/>
  <c r="BX290" s="1"/>
  <c r="D303"/>
  <c r="Y295"/>
  <c r="BW295" s="1"/>
  <c r="E322"/>
  <c r="BX322" s="1"/>
  <c r="D291"/>
  <c r="Y291"/>
  <c r="BW291" s="1"/>
  <c r="D305"/>
  <c r="G336"/>
  <c r="V309"/>
  <c r="V293"/>
  <c r="E296"/>
  <c r="CB296" s="1"/>
  <c r="Y315"/>
  <c r="BW315" s="1"/>
  <c r="G299"/>
  <c r="F329"/>
  <c r="V291"/>
  <c r="D318"/>
  <c r="V294"/>
  <c r="V320"/>
  <c r="Z323"/>
  <c r="V306"/>
  <c r="V285"/>
  <c r="F309"/>
  <c r="G300"/>
  <c r="V335"/>
  <c r="E316"/>
  <c r="CB316" s="1"/>
  <c r="G296"/>
  <c r="F315"/>
  <c r="V330"/>
  <c r="Z316"/>
  <c r="E325"/>
  <c r="CB325" s="1"/>
  <c r="CD325"/>
  <c r="A325" s="1"/>
  <c r="F322"/>
  <c r="E318"/>
  <c r="BX318" s="1"/>
  <c r="V317"/>
  <c r="Z333"/>
  <c r="Y308"/>
  <c r="BW308" s="1"/>
  <c r="Z338"/>
  <c r="D304"/>
  <c r="Y299"/>
  <c r="BW299" s="1"/>
  <c r="F308"/>
  <c r="D335"/>
  <c r="G322"/>
  <c r="BK322" s="1"/>
  <c r="E324"/>
  <c r="CB324" s="1"/>
  <c r="G326"/>
  <c r="Z337"/>
  <c r="D320"/>
  <c r="F287"/>
  <c r="E337"/>
  <c r="BX337" s="1"/>
  <c r="F285"/>
  <c r="Z307"/>
  <c r="E293"/>
  <c r="CB293" s="1"/>
  <c r="D323"/>
  <c r="V331"/>
  <c r="E300"/>
  <c r="CB300" s="1"/>
  <c r="E334"/>
  <c r="BX334" s="1"/>
  <c r="Y311"/>
  <c r="BW311" s="1"/>
  <c r="D302"/>
  <c r="E331"/>
  <c r="BX331" s="1"/>
  <c r="G327"/>
  <c r="Z298"/>
  <c r="Z310"/>
  <c r="E299"/>
  <c r="CB299" s="1"/>
  <c r="D306"/>
  <c r="D315"/>
  <c r="D338"/>
  <c r="D301"/>
  <c r="V289"/>
  <c r="Z324"/>
  <c r="Y283"/>
  <c r="BW283" s="1"/>
  <c r="Y319"/>
  <c r="BW319" s="1"/>
  <c r="D327"/>
  <c r="E312"/>
  <c r="CB312" s="1"/>
  <c r="F316"/>
  <c r="G280"/>
  <c r="Y297"/>
  <c r="BW297" s="1"/>
  <c r="Y338"/>
  <c r="BW338" s="1"/>
  <c r="G292"/>
  <c r="D317"/>
  <c r="E317"/>
  <c r="CB317" s="1"/>
  <c r="V314"/>
  <c r="D295"/>
  <c r="D311"/>
  <c r="V328"/>
  <c r="G297"/>
  <c r="AZ297" s="1"/>
  <c r="G295"/>
  <c r="G335"/>
  <c r="E303"/>
  <c r="CB303" s="1"/>
  <c r="D292"/>
  <c r="G301"/>
  <c r="G319"/>
  <c r="E277"/>
  <c r="BX277" s="1"/>
  <c r="G290"/>
  <c r="Z290"/>
  <c r="V311"/>
  <c r="F286"/>
  <c r="E288"/>
  <c r="BX288" s="1"/>
  <c r="V325"/>
  <c r="Z320"/>
  <c r="Y337"/>
  <c r="BW337" s="1"/>
  <c r="Y310"/>
  <c r="BW310" s="1"/>
  <c r="G293"/>
  <c r="D319"/>
  <c r="Z322"/>
  <c r="G316"/>
  <c r="D316"/>
  <c r="G324"/>
  <c r="Z286"/>
  <c r="F283"/>
  <c r="Y322"/>
  <c r="BW322" s="1"/>
  <c r="Y316"/>
  <c r="BW316" s="1"/>
  <c r="Y307"/>
  <c r="BW307" s="1"/>
  <c r="D300"/>
  <c r="Z297"/>
  <c r="Z330"/>
  <c r="E335"/>
  <c r="BX335" s="1"/>
  <c r="E319"/>
  <c r="CB319" s="1"/>
  <c r="G289"/>
  <c r="Z326"/>
  <c r="Y298"/>
  <c r="BW298" s="1"/>
  <c r="F299"/>
  <c r="F320"/>
  <c r="Y317"/>
  <c r="BW317" s="1"/>
  <c r="V300"/>
  <c r="V316"/>
  <c r="Z329"/>
  <c r="Y326"/>
  <c r="BW326" s="1"/>
  <c r="D296"/>
  <c r="V313"/>
  <c r="Y309"/>
  <c r="BW309" s="1"/>
  <c r="V275"/>
  <c r="G311"/>
  <c r="Z306"/>
  <c r="F334"/>
  <c r="D334"/>
  <c r="E291"/>
  <c r="CB291" s="1"/>
  <c r="E323"/>
  <c r="CB323" s="1"/>
  <c r="F338"/>
  <c r="V286"/>
  <c r="D332"/>
  <c r="G298"/>
  <c r="BB298" s="1"/>
  <c r="Z331"/>
  <c r="Y300"/>
  <c r="BW300" s="1"/>
  <c r="Y294"/>
  <c r="BW294" s="1"/>
  <c r="D297"/>
  <c r="F307"/>
  <c r="D277"/>
  <c r="Y306"/>
  <c r="BW306" s="1"/>
  <c r="V298"/>
  <c r="V329"/>
  <c r="F303"/>
  <c r="G332"/>
  <c r="F301"/>
  <c r="Z299"/>
  <c r="V296"/>
  <c r="I318"/>
  <c r="BA318" s="1"/>
  <c r="G315"/>
  <c r="F313"/>
  <c r="G325"/>
  <c r="F314"/>
  <c r="G318"/>
  <c r="F317"/>
  <c r="D309"/>
  <c r="F298"/>
  <c r="Y321"/>
  <c r="BW321" s="1"/>
  <c r="V336"/>
  <c r="D333"/>
  <c r="Y332"/>
  <c r="BW332" s="1"/>
  <c r="D293"/>
  <c r="G330"/>
  <c r="Y289"/>
  <c r="BW289" s="1"/>
  <c r="D313"/>
  <c r="E297"/>
  <c r="BX297" s="1"/>
  <c r="Z302"/>
  <c r="V305"/>
  <c r="D324"/>
  <c r="V327"/>
  <c r="Y286"/>
  <c r="BW286" s="1"/>
  <c r="F311"/>
  <c r="E321"/>
  <c r="CB321" s="1"/>
  <c r="V324"/>
  <c r="D290"/>
  <c r="G302"/>
  <c r="D308"/>
  <c r="G291"/>
  <c r="V290"/>
  <c r="V283"/>
  <c r="G305"/>
  <c r="Y335"/>
  <c r="BW335" s="1"/>
  <c r="E328"/>
  <c r="CB328" s="1"/>
  <c r="E306"/>
  <c r="BX306" s="1"/>
  <c r="Y293"/>
  <c r="BW293" s="1"/>
  <c r="F333"/>
  <c r="G334"/>
  <c r="D299"/>
  <c r="Y303"/>
  <c r="BW303" s="1"/>
  <c r="Y290"/>
  <c r="BW290" s="1"/>
  <c r="V334"/>
  <c r="G331"/>
  <c r="D336"/>
  <c r="G323"/>
  <c r="V323"/>
  <c r="V303"/>
  <c r="G321"/>
  <c r="Z312"/>
  <c r="F273"/>
  <c r="F323"/>
  <c r="F331"/>
  <c r="D289"/>
  <c r="G312"/>
  <c r="F312"/>
  <c r="E304"/>
  <c r="CB304" s="1"/>
  <c r="Z288"/>
  <c r="Z327"/>
  <c r="G328"/>
  <c r="G287"/>
  <c r="Z321"/>
  <c r="G275"/>
  <c r="V315"/>
  <c r="V310"/>
  <c r="Z305"/>
  <c r="Y324"/>
  <c r="BW324" s="1"/>
  <c r="V312"/>
  <c r="Z317"/>
  <c r="G294"/>
  <c r="E292"/>
  <c r="BX292" s="1"/>
  <c r="D298"/>
  <c r="F327"/>
  <c r="G288"/>
  <c r="F289"/>
  <c r="E289"/>
  <c r="BX289" s="1"/>
  <c r="Y331"/>
  <c r="BW331" s="1"/>
  <c r="Y278"/>
  <c r="BW278" s="1"/>
  <c r="F310"/>
  <c r="V299"/>
  <c r="G309"/>
  <c r="V333"/>
  <c r="Y323"/>
  <c r="BW323" s="1"/>
  <c r="Y318"/>
  <c r="BW318" s="1"/>
  <c r="Z293"/>
  <c r="Y279"/>
  <c r="BW279" s="1"/>
  <c r="E302"/>
  <c r="CB302" s="1"/>
  <c r="Y330"/>
  <c r="BW330" s="1"/>
  <c r="Z319"/>
  <c r="Y314"/>
  <c r="BW314" s="1"/>
  <c r="F328"/>
  <c r="E338"/>
  <c r="CB338" s="1"/>
  <c r="G329"/>
  <c r="E295"/>
  <c r="BX295" s="1"/>
  <c r="Z287"/>
  <c r="F330"/>
  <c r="G306"/>
  <c r="Y288"/>
  <c r="BW288" s="1"/>
  <c r="F304"/>
  <c r="E330"/>
  <c r="BX330" s="1"/>
  <c r="D322"/>
  <c r="Y302"/>
  <c r="BW302" s="1"/>
  <c r="Z318"/>
  <c r="E301"/>
  <c r="CB301" s="1"/>
  <c r="F325"/>
  <c r="E329"/>
  <c r="BX329" s="1"/>
  <c r="V295"/>
  <c r="E327"/>
  <c r="BX327" s="1"/>
  <c r="E310"/>
  <c r="BX310" s="1"/>
  <c r="D337"/>
  <c r="E311"/>
  <c r="CB311" s="1"/>
  <c r="E336"/>
  <c r="CB336" s="1"/>
  <c r="Z314"/>
  <c r="F296"/>
  <c r="F337"/>
  <c r="G286"/>
  <c r="Z282"/>
  <c r="D287"/>
  <c r="G307"/>
  <c r="V301"/>
  <c r="V297"/>
  <c r="Y282"/>
  <c r="BW282" s="1"/>
  <c r="G337"/>
  <c r="G308"/>
  <c r="G333"/>
  <c r="E314"/>
  <c r="BX314" s="1"/>
  <c r="Z294"/>
  <c r="Y327"/>
  <c r="BW327" s="1"/>
  <c r="F319"/>
  <c r="F318"/>
  <c r="G310"/>
  <c r="V308"/>
  <c r="G320"/>
  <c r="Z304"/>
  <c r="Z291"/>
  <c r="Z313"/>
  <c r="Z315"/>
  <c r="Y334"/>
  <c r="BW334" s="1"/>
  <c r="D328"/>
  <c r="F300"/>
  <c r="Y287"/>
  <c r="BW287" s="1"/>
  <c r="F321"/>
  <c r="E309"/>
  <c r="CB309" s="1"/>
  <c r="V332"/>
  <c r="V321"/>
  <c r="Y301"/>
  <c r="BW301" s="1"/>
  <c r="G304"/>
  <c r="E287"/>
  <c r="CB287" s="1"/>
  <c r="G313"/>
  <c r="Y239"/>
  <c r="BW239" s="1"/>
  <c r="Z239"/>
  <c r="V239"/>
  <c r="F239"/>
  <c r="E239"/>
  <c r="D239"/>
  <c r="H239"/>
  <c r="I239" s="1"/>
  <c r="CD239" s="1"/>
  <c r="A239" s="1"/>
  <c r="Z240"/>
  <c r="D240"/>
  <c r="G239"/>
  <c r="G240"/>
  <c r="E240"/>
  <c r="I240"/>
  <c r="F240"/>
  <c r="V240"/>
  <c r="Y240"/>
  <c r="BW240" s="1"/>
  <c r="F241"/>
  <c r="V241"/>
  <c r="I241"/>
  <c r="G241"/>
  <c r="V242"/>
  <c r="D242"/>
  <c r="F242"/>
  <c r="G242"/>
  <c r="D241"/>
  <c r="I242"/>
  <c r="Y243"/>
  <c r="BW243" s="1"/>
  <c r="Y242"/>
  <c r="BW242" s="1"/>
  <c r="Z242"/>
  <c r="Z241"/>
  <c r="E242"/>
  <c r="E241"/>
  <c r="G243"/>
  <c r="Y244"/>
  <c r="BW244" s="1"/>
  <c r="F243"/>
  <c r="Z243"/>
  <c r="E244"/>
  <c r="E243"/>
  <c r="I243"/>
  <c r="I244"/>
  <c r="D243"/>
  <c r="V243"/>
  <c r="Z244"/>
  <c r="F244"/>
  <c r="D244"/>
  <c r="G244"/>
  <c r="V244"/>
  <c r="Y246"/>
  <c r="BW246" s="1"/>
  <c r="I245"/>
  <c r="G246"/>
  <c r="Y245"/>
  <c r="BW245" s="1"/>
  <c r="E245"/>
  <c r="G245"/>
  <c r="D245"/>
  <c r="F245"/>
  <c r="V246"/>
  <c r="Z246"/>
  <c r="E246"/>
  <c r="F246"/>
  <c r="D246"/>
  <c r="I246"/>
  <c r="F247"/>
  <c r="V245"/>
  <c r="I247"/>
  <c r="Z248"/>
  <c r="G248"/>
  <c r="I248"/>
  <c r="D247"/>
  <c r="D248"/>
  <c r="Y248"/>
  <c r="BW248" s="1"/>
  <c r="E248"/>
  <c r="G247"/>
  <c r="E247"/>
  <c r="Z247"/>
  <c r="V247"/>
  <c r="V248"/>
  <c r="Z249"/>
  <c r="F249"/>
  <c r="V249"/>
  <c r="E249"/>
  <c r="D249"/>
  <c r="I249"/>
  <c r="Z250"/>
  <c r="Y249"/>
  <c r="BW249" s="1"/>
  <c r="G250"/>
  <c r="G249"/>
  <c r="Z251"/>
  <c r="Y250"/>
  <c r="BW250" s="1"/>
  <c r="F250"/>
  <c r="E250"/>
  <c r="D250"/>
  <c r="D251"/>
  <c r="G251"/>
  <c r="I250"/>
  <c r="I251"/>
  <c r="F251"/>
  <c r="V251"/>
  <c r="Y251"/>
  <c r="BW251" s="1"/>
  <c r="E251"/>
  <c r="I252"/>
  <c r="Y252"/>
  <c r="BW252" s="1"/>
  <c r="D252"/>
  <c r="Z252"/>
  <c r="V252"/>
  <c r="G252"/>
  <c r="E252"/>
  <c r="F252"/>
  <c r="Y253"/>
  <c r="BW253" s="1"/>
  <c r="D253"/>
  <c r="Y254"/>
  <c r="BW254" s="1"/>
  <c r="V254"/>
  <c r="I253"/>
  <c r="E254"/>
  <c r="F254"/>
  <c r="Z253"/>
  <c r="F253"/>
  <c r="I254"/>
  <c r="I255"/>
  <c r="G254"/>
  <c r="D254"/>
  <c r="V255"/>
  <c r="E255"/>
  <c r="Z254"/>
  <c r="I256"/>
  <c r="V256"/>
  <c r="F256"/>
  <c r="E256"/>
  <c r="Y257"/>
  <c r="BW257" s="1"/>
  <c r="D255"/>
  <c r="Z256"/>
  <c r="D256"/>
  <c r="Y256"/>
  <c r="BW256" s="1"/>
  <c r="G256"/>
  <c r="F257"/>
  <c r="Z257"/>
  <c r="D257"/>
  <c r="E257"/>
  <c r="I257"/>
  <c r="V257"/>
  <c r="D258"/>
  <c r="G257"/>
  <c r="I258"/>
  <c r="G258"/>
  <c r="F258"/>
  <c r="E258"/>
  <c r="Z258"/>
  <c r="V258"/>
  <c r="Y258"/>
  <c r="BW258" s="1"/>
  <c r="E259"/>
  <c r="Z259"/>
  <c r="F259"/>
  <c r="I259"/>
  <c r="V259"/>
  <c r="Y259"/>
  <c r="BW259" s="1"/>
  <c r="D259"/>
  <c r="E260"/>
  <c r="V261"/>
  <c r="D260"/>
  <c r="F261"/>
  <c r="G260"/>
  <c r="Y260"/>
  <c r="BW260" s="1"/>
  <c r="I260"/>
  <c r="Z260"/>
  <c r="Z261"/>
  <c r="V260"/>
  <c r="D261"/>
  <c r="G261"/>
  <c r="E261"/>
  <c r="Y261"/>
  <c r="BW261" s="1"/>
  <c r="F262"/>
  <c r="I262"/>
  <c r="CD262" s="1"/>
  <c r="A262" s="1"/>
  <c r="G262"/>
  <c r="V262"/>
  <c r="E262"/>
  <c r="Y262"/>
  <c r="BW262" s="1"/>
  <c r="Z262"/>
  <c r="F263"/>
  <c r="D262"/>
  <c r="Z263"/>
  <c r="I263"/>
  <c r="CD263" s="1"/>
  <c r="A263" s="1"/>
  <c r="G263"/>
  <c r="D263"/>
  <c r="E263"/>
  <c r="Y263"/>
  <c r="BW263" s="1"/>
  <c r="V263"/>
  <c r="I264"/>
  <c r="CD264" s="1"/>
  <c r="A264" s="1"/>
  <c r="F264"/>
  <c r="D264"/>
  <c r="G264"/>
  <c r="E264"/>
  <c r="V264"/>
  <c r="Z264"/>
  <c r="D265"/>
  <c r="F265"/>
  <c r="Y265"/>
  <c r="BW265" s="1"/>
  <c r="G265"/>
  <c r="I267"/>
  <c r="CD267" s="1"/>
  <c r="A267" s="1"/>
  <c r="E265"/>
  <c r="Y266"/>
  <c r="BW266" s="1"/>
  <c r="Y264"/>
  <c r="BW264" s="1"/>
  <c r="E267"/>
  <c r="G266"/>
  <c r="I265"/>
  <c r="CD265" s="1"/>
  <c r="A265" s="1"/>
  <c r="F266"/>
  <c r="V266"/>
  <c r="Z266"/>
  <c r="V265"/>
  <c r="F255"/>
  <c r="G267"/>
  <c r="V267"/>
  <c r="Z245"/>
  <c r="G268"/>
  <c r="F267"/>
  <c r="V253"/>
  <c r="Y268"/>
  <c r="BW268" s="1"/>
  <c r="D266"/>
  <c r="Z268"/>
  <c r="I266"/>
  <c r="CD266" s="1"/>
  <c r="A266" s="1"/>
  <c r="D267"/>
  <c r="Y255"/>
  <c r="BW255" s="1"/>
  <c r="E268"/>
  <c r="V268"/>
  <c r="V250"/>
  <c r="E266"/>
  <c r="F268"/>
  <c r="Z265"/>
  <c r="G255"/>
  <c r="F260"/>
  <c r="F248"/>
  <c r="G259"/>
  <c r="G253"/>
  <c r="D268"/>
  <c r="Z267"/>
  <c r="G269"/>
  <c r="Y241"/>
  <c r="BW241" s="1"/>
  <c r="E253"/>
  <c r="Y247"/>
  <c r="BW247" s="1"/>
  <c r="Y267"/>
  <c r="BW267" s="1"/>
  <c r="I268"/>
  <c r="CD268" s="1"/>
  <c r="A268" s="1"/>
  <c r="Z255"/>
  <c r="I261"/>
  <c r="D269"/>
  <c r="V269"/>
  <c r="Z269"/>
  <c r="V270"/>
  <c r="F269"/>
  <c r="Y269"/>
  <c r="BW269" s="1"/>
  <c r="I269"/>
  <c r="CD269" s="1"/>
  <c r="A269" s="1"/>
  <c r="F270"/>
  <c r="Z270"/>
  <c r="Y270"/>
  <c r="BW270" s="1"/>
  <c r="E270"/>
  <c r="D270"/>
  <c r="Z271"/>
  <c r="G270"/>
  <c r="E269"/>
  <c r="F272"/>
  <c r="V271"/>
  <c r="I270"/>
  <c r="CD270" s="1"/>
  <c r="A270" s="1"/>
  <c r="G282"/>
  <c r="Y274"/>
  <c r="BW274" s="1"/>
  <c r="D274"/>
  <c r="I273"/>
  <c r="CD273" s="1"/>
  <c r="A273" s="1"/>
  <c r="G271"/>
  <c r="F271"/>
  <c r="I280"/>
  <c r="E273"/>
  <c r="I271"/>
  <c r="CD271" s="1"/>
  <c r="A271" s="1"/>
  <c r="G274"/>
  <c r="I272"/>
  <c r="CD272" s="1"/>
  <c r="A272" s="1"/>
  <c r="D271"/>
  <c r="Y271"/>
  <c r="BW271" s="1"/>
  <c r="F284"/>
  <c r="E271"/>
  <c r="V272"/>
  <c r="Z275"/>
  <c r="D272"/>
  <c r="Z273"/>
  <c r="Y272"/>
  <c r="BW272" s="1"/>
  <c r="G277"/>
  <c r="G273"/>
  <c r="E281"/>
  <c r="D278"/>
  <c r="V284"/>
  <c r="V274"/>
  <c r="I284"/>
  <c r="CD284" s="1"/>
  <c r="A284" s="1"/>
  <c r="G272"/>
  <c r="V279"/>
  <c r="E272"/>
  <c r="E275"/>
  <c r="F276"/>
  <c r="I278"/>
  <c r="CD278" s="1"/>
  <c r="A278" s="1"/>
  <c r="D283"/>
  <c r="Z274"/>
  <c r="Z272"/>
  <c r="F280"/>
  <c r="Y273"/>
  <c r="BW273" s="1"/>
  <c r="E279"/>
  <c r="Y280"/>
  <c r="BW280" s="1"/>
  <c r="V273"/>
  <c r="D281"/>
  <c r="V276"/>
  <c r="Z277"/>
  <c r="Z281"/>
  <c r="G276"/>
  <c r="F274"/>
  <c r="D273"/>
  <c r="G279"/>
  <c r="Z283"/>
  <c r="E274"/>
  <c r="Z284"/>
  <c r="V287"/>
  <c r="I281"/>
  <c r="I276"/>
  <c r="CD276" s="1"/>
  <c r="A276" s="1"/>
  <c r="Y284"/>
  <c r="BW284" s="1"/>
  <c r="D312"/>
  <c r="Z278"/>
  <c r="Z285"/>
  <c r="I285"/>
  <c r="V282"/>
  <c r="G283"/>
  <c r="D275"/>
  <c r="V304"/>
  <c r="G281"/>
  <c r="E284"/>
  <c r="F279"/>
  <c r="F281"/>
  <c r="G284"/>
  <c r="D276"/>
  <c r="V280"/>
  <c r="V281"/>
  <c r="Z289"/>
  <c r="E278"/>
  <c r="E276"/>
  <c r="D284"/>
  <c r="F282"/>
  <c r="Y281"/>
  <c r="BW281" s="1"/>
  <c r="Z276"/>
  <c r="E285"/>
  <c r="E282"/>
  <c r="I279"/>
  <c r="CD279" s="1"/>
  <c r="A279" s="1"/>
  <c r="Y285"/>
  <c r="BW285" s="1"/>
  <c r="V277"/>
  <c r="E283"/>
  <c r="Y276"/>
  <c r="BW276" s="1"/>
  <c r="Y277"/>
  <c r="BW277" s="1"/>
  <c r="D285"/>
  <c r="G285"/>
  <c r="E280"/>
  <c r="Z280"/>
  <c r="Z295"/>
  <c r="F275"/>
  <c r="D282"/>
  <c r="Z309"/>
  <c r="Y275"/>
  <c r="BW275" s="1"/>
  <c r="Z279"/>
  <c r="D280"/>
  <c r="D279"/>
  <c r="G278"/>
  <c r="F278"/>
  <c r="I277"/>
  <c r="CD277" s="1"/>
  <c r="A277" s="1"/>
  <c r="AJ325"/>
  <c r="BM325"/>
  <c r="BB325"/>
  <c r="AI325"/>
  <c r="BI325"/>
  <c r="AZ325"/>
  <c r="BL325"/>
  <c r="BY325"/>
  <c r="AK325"/>
  <c r="BC325"/>
  <c r="CB318"/>
  <c r="CB331"/>
  <c r="AJ318"/>
  <c r="K334"/>
  <c r="O312"/>
  <c r="O338"/>
  <c r="J338"/>
  <c r="G53" i="27"/>
  <c r="R25" i="5"/>
  <c r="C40" i="3"/>
  <c r="G52" i="27" s="1"/>
  <c r="N25" i="5"/>
  <c r="R26"/>
  <c r="D45" i="27"/>
  <c r="N23" i="5"/>
  <c r="O23" s="1"/>
  <c r="BI318" i="4" l="1"/>
  <c r="AV318"/>
  <c r="BR312"/>
  <c r="BS312" s="1"/>
  <c r="CB288"/>
  <c r="AI295"/>
  <c r="L327"/>
  <c r="I327"/>
  <c r="BN327" s="1"/>
  <c r="I338"/>
  <c r="AI338" s="1"/>
  <c r="L306"/>
  <c r="I306"/>
  <c r="AO306" s="1"/>
  <c r="O290"/>
  <c r="BV290" s="1"/>
  <c r="I290"/>
  <c r="AS290" s="1"/>
  <c r="J304"/>
  <c r="I304"/>
  <c r="BI304" s="1"/>
  <c r="L287"/>
  <c r="I287"/>
  <c r="BI287" s="1"/>
  <c r="I332"/>
  <c r="AQ332" s="1"/>
  <c r="I294"/>
  <c r="CD294" s="1"/>
  <c r="A294" s="1"/>
  <c r="I297"/>
  <c r="BY297" s="1"/>
  <c r="L298"/>
  <c r="I298"/>
  <c r="AI298" s="1"/>
  <c r="AL298" s="1"/>
  <c r="K337"/>
  <c r="I337"/>
  <c r="AH337" s="1"/>
  <c r="L292"/>
  <c r="I292"/>
  <c r="AI292" s="1"/>
  <c r="L314"/>
  <c r="I314"/>
  <c r="AY314" s="1"/>
  <c r="O316"/>
  <c r="BT316" s="1"/>
  <c r="BU316" s="1"/>
  <c r="I316"/>
  <c r="BD316" s="1"/>
  <c r="O317"/>
  <c r="I317"/>
  <c r="BY317" s="1"/>
  <c r="I320"/>
  <c r="BA320" s="1"/>
  <c r="J324"/>
  <c r="I324"/>
  <c r="AB324" s="1"/>
  <c r="L312"/>
  <c r="I312"/>
  <c r="BD312" s="1"/>
  <c r="O334"/>
  <c r="BZ334" s="1"/>
  <c r="CA334" s="1"/>
  <c r="I334"/>
  <c r="BD334" s="1"/>
  <c r="K286"/>
  <c r="I286"/>
  <c r="CD286" s="1"/>
  <c r="A286" s="1"/>
  <c r="J329"/>
  <c r="I329"/>
  <c r="AK329" s="1"/>
  <c r="O289"/>
  <c r="BR289" s="1"/>
  <c r="BS289" s="1"/>
  <c r="I289"/>
  <c r="AQ289" s="1"/>
  <c r="I335"/>
  <c r="CD335" s="1"/>
  <c r="A335" s="1"/>
  <c r="O310"/>
  <c r="BT310" s="1"/>
  <c r="BU310" s="1"/>
  <c r="I310"/>
  <c r="AG310" s="1"/>
  <c r="O291"/>
  <c r="BR291" s="1"/>
  <c r="BS291" s="1"/>
  <c r="I291"/>
  <c r="AO291" s="1"/>
  <c r="O333"/>
  <c r="BT333" s="1"/>
  <c r="BU333" s="1"/>
  <c r="I333"/>
  <c r="AQ333" s="1"/>
  <c r="J328"/>
  <c r="I328"/>
  <c r="BM328" s="1"/>
  <c r="I307"/>
  <c r="AD307" s="1"/>
  <c r="O336"/>
  <c r="BR336" s="1"/>
  <c r="BS336" s="1"/>
  <c r="I336"/>
  <c r="BB336" s="1"/>
  <c r="J288"/>
  <c r="I288"/>
  <c r="AL288" s="1"/>
  <c r="I322"/>
  <c r="AU322" s="1"/>
  <c r="I319"/>
  <c r="CD319" s="1"/>
  <c r="A319" s="1"/>
  <c r="L296"/>
  <c r="I296"/>
  <c r="AL296" s="1"/>
  <c r="J308"/>
  <c r="I308"/>
  <c r="BM308" s="1"/>
  <c r="BN308" s="1"/>
  <c r="BQ308" s="1"/>
  <c r="I301"/>
  <c r="BY301" s="1"/>
  <c r="J311"/>
  <c r="I311"/>
  <c r="AG311" s="1"/>
  <c r="O274"/>
  <c r="BT274" s="1"/>
  <c r="BU274" s="1"/>
  <c r="I274"/>
  <c r="CD274" s="1"/>
  <c r="A274" s="1"/>
  <c r="I315"/>
  <c r="BM315" s="1"/>
  <c r="J326"/>
  <c r="I326"/>
  <c r="BC326" s="1"/>
  <c r="K331"/>
  <c r="I331"/>
  <c r="BI331" s="1"/>
  <c r="J293"/>
  <c r="I293"/>
  <c r="AS293" s="1"/>
  <c r="I300"/>
  <c r="CD300" s="1"/>
  <c r="A300" s="1"/>
  <c r="I309"/>
  <c r="CD309" s="1"/>
  <c r="A309" s="1"/>
  <c r="J283"/>
  <c r="I283"/>
  <c r="CD283" s="1"/>
  <c r="A283" s="1"/>
  <c r="O299"/>
  <c r="BR299" s="1"/>
  <c r="BS299" s="1"/>
  <c r="I299"/>
  <c r="CD299" s="1"/>
  <c r="A299" s="1"/>
  <c r="I302"/>
  <c r="BY302" s="1"/>
  <c r="J282"/>
  <c r="I282"/>
  <c r="CD282" s="1"/>
  <c r="A282" s="1"/>
  <c r="J323"/>
  <c r="I323"/>
  <c r="BD323" s="1"/>
  <c r="I330"/>
  <c r="CD330" s="1"/>
  <c r="A330" s="1"/>
  <c r="I313"/>
  <c r="AG313" s="1"/>
  <c r="L305"/>
  <c r="I305"/>
  <c r="AQ305" s="1"/>
  <c r="I303"/>
  <c r="CD303" s="1"/>
  <c r="A303" s="1"/>
  <c r="L294"/>
  <c r="AK281"/>
  <c r="CD281"/>
  <c r="A281" s="1"/>
  <c r="AL321"/>
  <c r="CD321"/>
  <c r="A321" s="1"/>
  <c r="CD297"/>
  <c r="A297" s="1"/>
  <c r="AS285"/>
  <c r="CD285"/>
  <c r="A285" s="1"/>
  <c r="BE290"/>
  <c r="BB280"/>
  <c r="CD304"/>
  <c r="A304" s="1"/>
  <c r="CD240"/>
  <c r="A240" s="1"/>
  <c r="AS280"/>
  <c r="CD280"/>
  <c r="A280" s="1"/>
  <c r="AK295"/>
  <c r="CD295"/>
  <c r="A295" s="1"/>
  <c r="AI318"/>
  <c r="CD318"/>
  <c r="A318" s="1"/>
  <c r="AI306"/>
  <c r="BX333"/>
  <c r="BB304"/>
  <c r="AZ302"/>
  <c r="BK336"/>
  <c r="BK314"/>
  <c r="AU307"/>
  <c r="AV307" s="1"/>
  <c r="AY307" s="1"/>
  <c r="BB306"/>
  <c r="BK331"/>
  <c r="BK324"/>
  <c r="BE293"/>
  <c r="AU290"/>
  <c r="AV290" s="1"/>
  <c r="AY290" s="1"/>
  <c r="BK319"/>
  <c r="BK335"/>
  <c r="BE297"/>
  <c r="BC292"/>
  <c r="BA280"/>
  <c r="BK326"/>
  <c r="BK317"/>
  <c r="BK315"/>
  <c r="BC289"/>
  <c r="BA301"/>
  <c r="BC303"/>
  <c r="BK313"/>
  <c r="BK320"/>
  <c r="BK333"/>
  <c r="BK337"/>
  <c r="BK309"/>
  <c r="AU287"/>
  <c r="AV287" s="1"/>
  <c r="AY287" s="1"/>
  <c r="BK321"/>
  <c r="BB305"/>
  <c r="BK318"/>
  <c r="BK316"/>
  <c r="AU295"/>
  <c r="AV295" s="1"/>
  <c r="AY295" s="1"/>
  <c r="BC296"/>
  <c r="AU300"/>
  <c r="AV300" s="1"/>
  <c r="AY300" s="1"/>
  <c r="BE299"/>
  <c r="AU286"/>
  <c r="AV286" s="1"/>
  <c r="AY286" s="1"/>
  <c r="AZ288"/>
  <c r="BA294"/>
  <c r="BK327"/>
  <c r="BK329"/>
  <c r="BK312"/>
  <c r="BK323"/>
  <c r="BK334"/>
  <c r="BB291"/>
  <c r="BK330"/>
  <c r="BE298"/>
  <c r="K299"/>
  <c r="K313"/>
  <c r="BE292"/>
  <c r="CB337"/>
  <c r="CB315"/>
  <c r="J294"/>
  <c r="CB286"/>
  <c r="BB290"/>
  <c r="BK297"/>
  <c r="AZ280"/>
  <c r="K294"/>
  <c r="L319"/>
  <c r="BK280"/>
  <c r="BX316"/>
  <c r="O294"/>
  <c r="BZ294" s="1"/>
  <c r="CA294" s="1"/>
  <c r="K318"/>
  <c r="AQ325"/>
  <c r="BD325"/>
  <c r="AY325"/>
  <c r="BA325"/>
  <c r="AU325"/>
  <c r="K325"/>
  <c r="L325"/>
  <c r="O325"/>
  <c r="BT325" s="1"/>
  <c r="BU325" s="1"/>
  <c r="J325"/>
  <c r="K338"/>
  <c r="BA291"/>
  <c r="BX321"/>
  <c r="L324"/>
  <c r="J318"/>
  <c r="AZ298"/>
  <c r="BA298"/>
  <c r="AS295"/>
  <c r="BX319"/>
  <c r="AK318"/>
  <c r="BY318"/>
  <c r="AL318"/>
  <c r="BX317"/>
  <c r="K305"/>
  <c r="BX300"/>
  <c r="BN325"/>
  <c r="AO325"/>
  <c r="AL325"/>
  <c r="BG325"/>
  <c r="K312"/>
  <c r="AH299"/>
  <c r="AJ295"/>
  <c r="AH295"/>
  <c r="AL295"/>
  <c r="AG318"/>
  <c r="AO318"/>
  <c r="AH318"/>
  <c r="BC318"/>
  <c r="BL318"/>
  <c r="AQ318"/>
  <c r="O329"/>
  <c r="BV329" s="1"/>
  <c r="K329"/>
  <c r="AK306"/>
  <c r="AL306"/>
  <c r="CB294"/>
  <c r="BX294"/>
  <c r="O295"/>
  <c r="BV295" s="1"/>
  <c r="AT295" s="1"/>
  <c r="J295"/>
  <c r="K295"/>
  <c r="K321"/>
  <c r="J321"/>
  <c r="O321"/>
  <c r="BZ321" s="1"/>
  <c r="CA321" s="1"/>
  <c r="L321"/>
  <c r="AU291"/>
  <c r="AV291" s="1"/>
  <c r="AY291" s="1"/>
  <c r="L338"/>
  <c r="AZ291"/>
  <c r="CB297"/>
  <c r="K324"/>
  <c r="L334"/>
  <c r="L318"/>
  <c r="BC298"/>
  <c r="AO295"/>
  <c r="AQ295"/>
  <c r="BM318"/>
  <c r="AZ318"/>
  <c r="BG318"/>
  <c r="BN318"/>
  <c r="L329"/>
  <c r="BQ325"/>
  <c r="AH325"/>
  <c r="AV325"/>
  <c r="AG325"/>
  <c r="CB298"/>
  <c r="L295"/>
  <c r="J305"/>
  <c r="O305"/>
  <c r="BV305" s="1"/>
  <c r="BE291"/>
  <c r="O324"/>
  <c r="BT324" s="1"/>
  <c r="BU324" s="1"/>
  <c r="J312"/>
  <c r="J334"/>
  <c r="O318"/>
  <c r="BV318" s="1"/>
  <c r="AT318" s="1"/>
  <c r="BK298"/>
  <c r="BX291"/>
  <c r="BI295"/>
  <c r="AG295"/>
  <c r="BB318"/>
  <c r="AY318"/>
  <c r="AU318"/>
  <c r="BD318"/>
  <c r="BQ318"/>
  <c r="L297"/>
  <c r="L307"/>
  <c r="BX328"/>
  <c r="J299"/>
  <c r="BX323"/>
  <c r="J296"/>
  <c r="AU293"/>
  <c r="AV293" s="1"/>
  <c r="AY293" s="1"/>
  <c r="AA334"/>
  <c r="BX320"/>
  <c r="BL334"/>
  <c r="CB308"/>
  <c r="L275"/>
  <c r="CB305"/>
  <c r="BB303"/>
  <c r="K289"/>
  <c r="AS291"/>
  <c r="BQ329"/>
  <c r="O335"/>
  <c r="BR335" s="1"/>
  <c r="BS335" s="1"/>
  <c r="BA303"/>
  <c r="BC287"/>
  <c r="L309"/>
  <c r="BX303"/>
  <c r="K302"/>
  <c r="AZ295"/>
  <c r="CB322"/>
  <c r="K282"/>
  <c r="AZ299"/>
  <c r="L311"/>
  <c r="BE305"/>
  <c r="L304"/>
  <c r="BX312"/>
  <c r="BC300"/>
  <c r="AC306"/>
  <c r="CB292"/>
  <c r="BA287"/>
  <c r="J309"/>
  <c r="AZ305"/>
  <c r="O323"/>
  <c r="BT323" s="1"/>
  <c r="BU323" s="1"/>
  <c r="BA295"/>
  <c r="O303"/>
  <c r="BZ303" s="1"/>
  <c r="CA303" s="1"/>
  <c r="BX325"/>
  <c r="CB326"/>
  <c r="J274"/>
  <c r="O311"/>
  <c r="BV311" s="1"/>
  <c r="BL309"/>
  <c r="BC305"/>
  <c r="J306"/>
  <c r="K323"/>
  <c r="L286"/>
  <c r="BC295"/>
  <c r="J303"/>
  <c r="BK296"/>
  <c r="AZ309"/>
  <c r="AC325"/>
  <c r="BK287"/>
  <c r="O282"/>
  <c r="BZ282" s="1"/>
  <c r="CA282" s="1"/>
  <c r="CB335"/>
  <c r="K304"/>
  <c r="J286"/>
  <c r="BK295"/>
  <c r="BX332"/>
  <c r="BK300"/>
  <c r="BA299"/>
  <c r="BE306"/>
  <c r="CB290"/>
  <c r="BD329"/>
  <c r="J335"/>
  <c r="BK338"/>
  <c r="K275"/>
  <c r="O275"/>
  <c r="BR275" s="1"/>
  <c r="BS275" s="1"/>
  <c r="BX307"/>
  <c r="BE303"/>
  <c r="AZ303"/>
  <c r="BN334"/>
  <c r="BR338"/>
  <c r="BS338" s="1"/>
  <c r="J289"/>
  <c r="AE325"/>
  <c r="BI329"/>
  <c r="AY329"/>
  <c r="L335"/>
  <c r="J275"/>
  <c r="BX296"/>
  <c r="AU303"/>
  <c r="AV303" s="1"/>
  <c r="AY303" s="1"/>
  <c r="AG334"/>
  <c r="BM334"/>
  <c r="AB325"/>
  <c r="AA306"/>
  <c r="L289"/>
  <c r="AB334"/>
  <c r="BC329"/>
  <c r="K335"/>
  <c r="BI334"/>
  <c r="BB287"/>
  <c r="AZ287"/>
  <c r="K309"/>
  <c r="O309"/>
  <c r="BV309" s="1"/>
  <c r="AU305"/>
  <c r="AV305" s="1"/>
  <c r="AY305" s="1"/>
  <c r="K306"/>
  <c r="BK325"/>
  <c r="L302"/>
  <c r="J302"/>
  <c r="AE306"/>
  <c r="L282"/>
  <c r="O304"/>
  <c r="BZ304" s="1"/>
  <c r="CA304" s="1"/>
  <c r="O286"/>
  <c r="BR286" s="1"/>
  <c r="BS286" s="1"/>
  <c r="BE295"/>
  <c r="BB295"/>
  <c r="L303"/>
  <c r="AF325"/>
  <c r="AA325"/>
  <c r="AU296"/>
  <c r="AV296" s="1"/>
  <c r="AY296" s="1"/>
  <c r="BB296"/>
  <c r="BA300"/>
  <c r="BB300"/>
  <c r="L274"/>
  <c r="AU299"/>
  <c r="AV299" s="1"/>
  <c r="AY299" s="1"/>
  <c r="BC299"/>
  <c r="AH304"/>
  <c r="BE287"/>
  <c r="BA305"/>
  <c r="O306"/>
  <c r="BV306" s="1"/>
  <c r="O302"/>
  <c r="BZ302" s="1"/>
  <c r="CA302" s="1"/>
  <c r="L323"/>
  <c r="K303"/>
  <c r="BX313"/>
  <c r="AD325"/>
  <c r="BE296"/>
  <c r="AZ296"/>
  <c r="BE300"/>
  <c r="K274"/>
  <c r="BK299"/>
  <c r="BB299"/>
  <c r="K311"/>
  <c r="O328"/>
  <c r="BR328" s="1"/>
  <c r="BS328" s="1"/>
  <c r="J331"/>
  <c r="AV309"/>
  <c r="AD318"/>
  <c r="BA296"/>
  <c r="AZ300"/>
  <c r="L331"/>
  <c r="BE307"/>
  <c r="CB329"/>
  <c r="BK306"/>
  <c r="BK288"/>
  <c r="O319"/>
  <c r="BV319" s="1"/>
  <c r="O296"/>
  <c r="BT296" s="1"/>
  <c r="BU296" s="1"/>
  <c r="K330"/>
  <c r="BK293"/>
  <c r="L313"/>
  <c r="BA290"/>
  <c r="CB295"/>
  <c r="BX304"/>
  <c r="J307"/>
  <c r="O283"/>
  <c r="BV283" s="1"/>
  <c r="BC297"/>
  <c r="BA292"/>
  <c r="AU280"/>
  <c r="AV280" s="1"/>
  <c r="AY280" s="1"/>
  <c r="BE280"/>
  <c r="AU292"/>
  <c r="AV292" s="1"/>
  <c r="AY292" s="1"/>
  <c r="K283"/>
  <c r="J330"/>
  <c r="J313"/>
  <c r="BC290"/>
  <c r="BB297"/>
  <c r="BB292"/>
  <c r="BC280"/>
  <c r="BX299"/>
  <c r="O293"/>
  <c r="BT293" s="1"/>
  <c r="BU293" s="1"/>
  <c r="AJ281"/>
  <c r="CB330"/>
  <c r="BK328"/>
  <c r="K307"/>
  <c r="O307"/>
  <c r="BR307" s="1"/>
  <c r="BS307" s="1"/>
  <c r="L283"/>
  <c r="L299"/>
  <c r="BK332"/>
  <c r="K319"/>
  <c r="BK311"/>
  <c r="K296"/>
  <c r="L330"/>
  <c r="O330"/>
  <c r="BR330" s="1"/>
  <c r="BS330" s="1"/>
  <c r="BE294"/>
  <c r="AQ301"/>
  <c r="J319"/>
  <c r="O313"/>
  <c r="BR313" s="1"/>
  <c r="BS313" s="1"/>
  <c r="AZ290"/>
  <c r="BA297"/>
  <c r="AZ292"/>
  <c r="BK290"/>
  <c r="BE286"/>
  <c r="AU294"/>
  <c r="AV294" s="1"/>
  <c r="AY294" s="1"/>
  <c r="AZ286"/>
  <c r="K298"/>
  <c r="K333"/>
  <c r="O315"/>
  <c r="BT315" s="1"/>
  <c r="BU315" s="1"/>
  <c r="AQ281"/>
  <c r="O298"/>
  <c r="BT298" s="1"/>
  <c r="BU298" s="1"/>
  <c r="CB310"/>
  <c r="O292"/>
  <c r="BT292" s="1"/>
  <c r="BU292" s="1"/>
  <c r="J314"/>
  <c r="BX302"/>
  <c r="BE288"/>
  <c r="AU304"/>
  <c r="AV304" s="1"/>
  <c r="AY304" s="1"/>
  <c r="AH281"/>
  <c r="BB286"/>
  <c r="K292"/>
  <c r="O314"/>
  <c r="BR314" s="1"/>
  <c r="BS314" s="1"/>
  <c r="BC288"/>
  <c r="AZ294"/>
  <c r="BC304"/>
  <c r="AS281"/>
  <c r="BE304"/>
  <c r="K315"/>
  <c r="AI281"/>
  <c r="AL281" s="1"/>
  <c r="J298"/>
  <c r="L291"/>
  <c r="BK307"/>
  <c r="BA286"/>
  <c r="K293"/>
  <c r="BB288"/>
  <c r="BX287"/>
  <c r="L310"/>
  <c r="K310"/>
  <c r="J291"/>
  <c r="J333"/>
  <c r="BA307"/>
  <c r="J310"/>
  <c r="BB307"/>
  <c r="K328"/>
  <c r="AZ306"/>
  <c r="O331"/>
  <c r="BR331" s="1"/>
  <c r="BS331" s="1"/>
  <c r="BX338"/>
  <c r="K291"/>
  <c r="L333"/>
  <c r="AZ307"/>
  <c r="L328"/>
  <c r="BC306"/>
  <c r="BA306"/>
  <c r="BM309"/>
  <c r="BK305"/>
  <c r="BA304"/>
  <c r="J315"/>
  <c r="BI281"/>
  <c r="AG281"/>
  <c r="BC307"/>
  <c r="AU306"/>
  <c r="AV306" s="1"/>
  <c r="AY306" s="1"/>
  <c r="BY309"/>
  <c r="BX311"/>
  <c r="J327"/>
  <c r="O326"/>
  <c r="BT326" s="1"/>
  <c r="BU326" s="1"/>
  <c r="O297"/>
  <c r="BV297" s="1"/>
  <c r="L326"/>
  <c r="BX301"/>
  <c r="O300"/>
  <c r="BT300" s="1"/>
  <c r="BU300" s="1"/>
  <c r="K297"/>
  <c r="K326"/>
  <c r="K300"/>
  <c r="J322"/>
  <c r="J297"/>
  <c r="CB334"/>
  <c r="L320"/>
  <c r="J290"/>
  <c r="AZ289"/>
  <c r="J320"/>
  <c r="AC299"/>
  <c r="K290"/>
  <c r="K308"/>
  <c r="AO321"/>
  <c r="O332"/>
  <c r="BT332" s="1"/>
  <c r="BU332" s="1"/>
  <c r="AA321"/>
  <c r="BK302"/>
  <c r="BQ321"/>
  <c r="K327"/>
  <c r="L300"/>
  <c r="J300"/>
  <c r="AZ304"/>
  <c r="L315"/>
  <c r="O327"/>
  <c r="BT327" s="1"/>
  <c r="BU327" s="1"/>
  <c r="BX336"/>
  <c r="BX293"/>
  <c r="CB314"/>
  <c r="AC321"/>
  <c r="J317"/>
  <c r="CB306"/>
  <c r="L336"/>
  <c r="L288"/>
  <c r="BL321"/>
  <c r="BG321"/>
  <c r="K287"/>
  <c r="O301"/>
  <c r="BT301" s="1"/>
  <c r="BU301" s="1"/>
  <c r="L322"/>
  <c r="L308"/>
  <c r="AU301"/>
  <c r="AV301" s="1"/>
  <c r="AY301" s="1"/>
  <c r="AQ321"/>
  <c r="AY321"/>
  <c r="L332"/>
  <c r="BK289"/>
  <c r="BK304"/>
  <c r="AO281"/>
  <c r="BY281"/>
  <c r="BC286"/>
  <c r="BK286"/>
  <c r="J292"/>
  <c r="K314"/>
  <c r="AC318"/>
  <c r="L293"/>
  <c r="BA288"/>
  <c r="K316"/>
  <c r="BB294"/>
  <c r="BC294"/>
  <c r="BK294"/>
  <c r="BB293"/>
  <c r="BC293"/>
  <c r="BA293"/>
  <c r="AZ293"/>
  <c r="AU302"/>
  <c r="AV302" s="1"/>
  <c r="AY302" s="1"/>
  <c r="BC302"/>
  <c r="K336"/>
  <c r="K288"/>
  <c r="L290"/>
  <c r="BA289"/>
  <c r="O308"/>
  <c r="BR308" s="1"/>
  <c r="BS308" s="1"/>
  <c r="CB277"/>
  <c r="BK301"/>
  <c r="BB301"/>
  <c r="AH321"/>
  <c r="BY321"/>
  <c r="BD321"/>
  <c r="BI321"/>
  <c r="BN321"/>
  <c r="J287"/>
  <c r="K332"/>
  <c r="AF324"/>
  <c r="K301"/>
  <c r="AB304"/>
  <c r="BK310"/>
  <c r="BK308"/>
  <c r="O337"/>
  <c r="BZ337" s="1"/>
  <c r="CA337" s="1"/>
  <c r="CB327"/>
  <c r="AB318"/>
  <c r="J316"/>
  <c r="L316"/>
  <c r="AU289"/>
  <c r="AV289" s="1"/>
  <c r="AY289" s="1"/>
  <c r="AD321"/>
  <c r="O322"/>
  <c r="BZ322" s="1"/>
  <c r="CA322" s="1"/>
  <c r="AF321"/>
  <c r="L317"/>
  <c r="K320"/>
  <c r="BA302"/>
  <c r="BE302"/>
  <c r="J336"/>
  <c r="AG335"/>
  <c r="O288"/>
  <c r="BT288" s="1"/>
  <c r="BU288" s="1"/>
  <c r="K322"/>
  <c r="AE299"/>
  <c r="BB289"/>
  <c r="BE289"/>
  <c r="BE301"/>
  <c r="BC301"/>
  <c r="AZ321"/>
  <c r="AK321"/>
  <c r="BM321"/>
  <c r="BB321"/>
  <c r="AU321"/>
  <c r="AG321"/>
  <c r="O287"/>
  <c r="BT287" s="1"/>
  <c r="BU287" s="1"/>
  <c r="AA324"/>
  <c r="BX324"/>
  <c r="J301"/>
  <c r="L301"/>
  <c r="BX309"/>
  <c r="J337"/>
  <c r="L337"/>
  <c r="AF318"/>
  <c r="AE318"/>
  <c r="CB289"/>
  <c r="AU288"/>
  <c r="AV288" s="1"/>
  <c r="AY288" s="1"/>
  <c r="AE321"/>
  <c r="AB321"/>
  <c r="K317"/>
  <c r="O320"/>
  <c r="BZ320" s="1"/>
  <c r="CA320" s="1"/>
  <c r="BB302"/>
  <c r="AZ301"/>
  <c r="BC321"/>
  <c r="AV321"/>
  <c r="BA321"/>
  <c r="AI321"/>
  <c r="AJ321"/>
  <c r="J332"/>
  <c r="AA318"/>
  <c r="BT312"/>
  <c r="BU312" s="1"/>
  <c r="AS257"/>
  <c r="K279"/>
  <c r="O279"/>
  <c r="BT279" s="1"/>
  <c r="BU279" s="1"/>
  <c r="AK279" s="1"/>
  <c r="J279"/>
  <c r="L279"/>
  <c r="AD281"/>
  <c r="AC281"/>
  <c r="AA281"/>
  <c r="AF281"/>
  <c r="AE281"/>
  <c r="AB281"/>
  <c r="AF273"/>
  <c r="AB273"/>
  <c r="AC273"/>
  <c r="AA273"/>
  <c r="AD273"/>
  <c r="AE273"/>
  <c r="CB269"/>
  <c r="BX269"/>
  <c r="C102" i="38"/>
  <c r="C111"/>
  <c r="C108"/>
  <c r="O263" i="4"/>
  <c r="BR263" s="1"/>
  <c r="BS263" s="1"/>
  <c r="J263"/>
  <c r="L263"/>
  <c r="K263"/>
  <c r="B101" i="38"/>
  <c r="C94"/>
  <c r="AE248" i="4"/>
  <c r="AB248"/>
  <c r="AD248"/>
  <c r="AF248"/>
  <c r="AC248"/>
  <c r="AA248"/>
  <c r="C89" i="38"/>
  <c r="O243" i="4"/>
  <c r="BT243" s="1"/>
  <c r="BU243" s="1"/>
  <c r="L243"/>
  <c r="J243"/>
  <c r="K243"/>
  <c r="CB283"/>
  <c r="BX283"/>
  <c r="BE279"/>
  <c r="BA279"/>
  <c r="AZ279"/>
  <c r="BB279"/>
  <c r="BC279"/>
  <c r="AU279"/>
  <c r="AV279" s="1"/>
  <c r="AY279" s="1"/>
  <c r="AF272"/>
  <c r="AE272"/>
  <c r="AD272"/>
  <c r="AB272"/>
  <c r="AC272"/>
  <c r="AA272"/>
  <c r="C116" i="38"/>
  <c r="O280" i="4"/>
  <c r="L280"/>
  <c r="J280"/>
  <c r="K280"/>
  <c r="BX270"/>
  <c r="CB270"/>
  <c r="AG265"/>
  <c r="BK265" s="1"/>
  <c r="BY265"/>
  <c r="AS265"/>
  <c r="AB262"/>
  <c r="AD262"/>
  <c r="AE262"/>
  <c r="AA262"/>
  <c r="AC262"/>
  <c r="AF262"/>
  <c r="BY259"/>
  <c r="AG259"/>
  <c r="BK259" s="1"/>
  <c r="AS259"/>
  <c r="BY256"/>
  <c r="AS256"/>
  <c r="AG256"/>
  <c r="BK256" s="1"/>
  <c r="AG255"/>
  <c r="BK255" s="1"/>
  <c r="BY255"/>
  <c r="AS255"/>
  <c r="AB252"/>
  <c r="AD252"/>
  <c r="AC252"/>
  <c r="AF252"/>
  <c r="AE252"/>
  <c r="AA252"/>
  <c r="O246"/>
  <c r="AQ246" s="1"/>
  <c r="K246"/>
  <c r="J246"/>
  <c r="L246"/>
  <c r="B88" i="38"/>
  <c r="C86"/>
  <c r="C83"/>
  <c r="J277" i="4"/>
  <c r="L277"/>
  <c r="O277"/>
  <c r="BR277" s="1"/>
  <c r="BS277" s="1"/>
  <c r="K277"/>
  <c r="BK285"/>
  <c r="BA285"/>
  <c r="BB285"/>
  <c r="BC285"/>
  <c r="BE285"/>
  <c r="AZ285"/>
  <c r="CB276"/>
  <c r="BX276"/>
  <c r="BE281"/>
  <c r="BA281"/>
  <c r="BC281"/>
  <c r="AZ281"/>
  <c r="BB281"/>
  <c r="BY275"/>
  <c r="AG275"/>
  <c r="BK275" s="1"/>
  <c r="AS275"/>
  <c r="AQ275"/>
  <c r="J272"/>
  <c r="L272"/>
  <c r="K272"/>
  <c r="O272"/>
  <c r="BT272" s="1"/>
  <c r="BU272" s="1"/>
  <c r="B112" i="38"/>
  <c r="BY267" i="4"/>
  <c r="AS267"/>
  <c r="AG267"/>
  <c r="BK267" s="1"/>
  <c r="AC265"/>
  <c r="AB265"/>
  <c r="AD265"/>
  <c r="AF265"/>
  <c r="AA265"/>
  <c r="AE265"/>
  <c r="BY263"/>
  <c r="AS263"/>
  <c r="AG263"/>
  <c r="BK263" s="1"/>
  <c r="AQ263"/>
  <c r="AB259"/>
  <c r="AD259"/>
  <c r="AF259"/>
  <c r="AA259"/>
  <c r="AE259"/>
  <c r="AC259"/>
  <c r="B100" i="38"/>
  <c r="K255" i="4"/>
  <c r="O255"/>
  <c r="BT255" s="1"/>
  <c r="L255"/>
  <c r="J255"/>
  <c r="AG251"/>
  <c r="BK251" s="1"/>
  <c r="AS251"/>
  <c r="BY251"/>
  <c r="AF251"/>
  <c r="AE251"/>
  <c r="AD251"/>
  <c r="AC251"/>
  <c r="AB251"/>
  <c r="AA251"/>
  <c r="C90" i="38"/>
  <c r="AB246" i="4"/>
  <c r="AF246"/>
  <c r="AD246"/>
  <c r="AE246"/>
  <c r="AC246"/>
  <c r="AA246"/>
  <c r="AD244"/>
  <c r="AE244"/>
  <c r="AF244"/>
  <c r="AB244"/>
  <c r="AC244"/>
  <c r="AA244"/>
  <c r="AF242"/>
  <c r="AB242"/>
  <c r="AD242"/>
  <c r="AE242"/>
  <c r="AC242"/>
  <c r="AA242"/>
  <c r="B84" i="38"/>
  <c r="AS241" i="4"/>
  <c r="AG241"/>
  <c r="BK241" s="1"/>
  <c r="BY241"/>
  <c r="L239"/>
  <c r="K239"/>
  <c r="O239"/>
  <c r="BT239" s="1"/>
  <c r="BU239" s="1"/>
  <c r="J239"/>
  <c r="AF276"/>
  <c r="AE276"/>
  <c r="AB276"/>
  <c r="AD276"/>
  <c r="AC276"/>
  <c r="AA276"/>
  <c r="CB271"/>
  <c r="BX271"/>
  <c r="AG271"/>
  <c r="BK271" s="1"/>
  <c r="AS271"/>
  <c r="BY271"/>
  <c r="BY269"/>
  <c r="AG269"/>
  <c r="AS269"/>
  <c r="CB253"/>
  <c r="BX253"/>
  <c r="J266"/>
  <c r="O266"/>
  <c r="BT266" s="1"/>
  <c r="BU266" s="1"/>
  <c r="K266"/>
  <c r="L266"/>
  <c r="CB264"/>
  <c r="BX264"/>
  <c r="C105" i="38"/>
  <c r="BX261" i="4"/>
  <c r="CB261"/>
  <c r="B98" i="38"/>
  <c r="AA250" i="4"/>
  <c r="AC250"/>
  <c r="AB250"/>
  <c r="AD250"/>
  <c r="AE250"/>
  <c r="AF250"/>
  <c r="B90" i="38"/>
  <c r="C87"/>
  <c r="AG240" i="4"/>
  <c r="BK240" s="1"/>
  <c r="AS240"/>
  <c r="BY240"/>
  <c r="BV317"/>
  <c r="BZ317"/>
  <c r="CA317" s="1"/>
  <c r="BK278"/>
  <c r="BA278"/>
  <c r="BB278"/>
  <c r="AZ278"/>
  <c r="AU278"/>
  <c r="AV278" s="1"/>
  <c r="AY278" s="1"/>
  <c r="AA279"/>
  <c r="AC279"/>
  <c r="AD279"/>
  <c r="AB279"/>
  <c r="AF279"/>
  <c r="AE279"/>
  <c r="BX280"/>
  <c r="CB280"/>
  <c r="CB285"/>
  <c r="BX285"/>
  <c r="BB284"/>
  <c r="BK284"/>
  <c r="AZ284"/>
  <c r="BA284"/>
  <c r="BX284"/>
  <c r="CB284"/>
  <c r="BK283"/>
  <c r="BE283"/>
  <c r="BB283"/>
  <c r="BC283"/>
  <c r="AZ283"/>
  <c r="BA283"/>
  <c r="AC278"/>
  <c r="AB278"/>
  <c r="AF278"/>
  <c r="AE278"/>
  <c r="AA278"/>
  <c r="AD278"/>
  <c r="L281"/>
  <c r="O281"/>
  <c r="BT281" s="1"/>
  <c r="BU281" s="1"/>
  <c r="K281"/>
  <c r="J281"/>
  <c r="BE276"/>
  <c r="BB276"/>
  <c r="BC276"/>
  <c r="BA276"/>
  <c r="AZ276"/>
  <c r="BX279"/>
  <c r="CB279"/>
  <c r="BY276"/>
  <c r="AG276"/>
  <c r="BK276" s="1"/>
  <c r="AS276"/>
  <c r="BI276"/>
  <c r="AQ276"/>
  <c r="AH276"/>
  <c r="AJ276"/>
  <c r="AI276"/>
  <c r="AL276"/>
  <c r="AU276" s="1"/>
  <c r="AV276" s="1"/>
  <c r="AY276" s="1"/>
  <c r="AO276"/>
  <c r="L278"/>
  <c r="K278"/>
  <c r="O278"/>
  <c r="BC278"/>
  <c r="J278"/>
  <c r="BX272"/>
  <c r="CB272"/>
  <c r="AG280"/>
  <c r="BY280"/>
  <c r="AQ280"/>
  <c r="BI280"/>
  <c r="AK280"/>
  <c r="AH280"/>
  <c r="AI280"/>
  <c r="AJ280"/>
  <c r="AL280"/>
  <c r="AO280"/>
  <c r="B114" i="38"/>
  <c r="CB273" i="4"/>
  <c r="BX273"/>
  <c r="J273"/>
  <c r="K273"/>
  <c r="L273"/>
  <c r="O273"/>
  <c r="BR273" s="1"/>
  <c r="BS273" s="1"/>
  <c r="BC282"/>
  <c r="BA282"/>
  <c r="BB282"/>
  <c r="AZ282"/>
  <c r="AU282"/>
  <c r="AV282" s="1"/>
  <c r="AY282" s="1"/>
  <c r="B113" i="38"/>
  <c r="AF270" i="4"/>
  <c r="AB270"/>
  <c r="AC270"/>
  <c r="AA270"/>
  <c r="AE270"/>
  <c r="AD270"/>
  <c r="K268"/>
  <c r="L268"/>
  <c r="BA268" s="1"/>
  <c r="O268"/>
  <c r="BR268" s="1"/>
  <c r="BS268" s="1"/>
  <c r="J268"/>
  <c r="BY254"/>
  <c r="AG254"/>
  <c r="BK254" s="1"/>
  <c r="AS254"/>
  <c r="AD267"/>
  <c r="AA267"/>
  <c r="AE267"/>
  <c r="AC267"/>
  <c r="AF267"/>
  <c r="AB267"/>
  <c r="BY245"/>
  <c r="AG245"/>
  <c r="BK245" s="1"/>
  <c r="AS245"/>
  <c r="C98" i="38"/>
  <c r="B110"/>
  <c r="B109"/>
  <c r="C110"/>
  <c r="CB267" i="4"/>
  <c r="BX267"/>
  <c r="O267"/>
  <c r="BT267" s="1"/>
  <c r="BU267" s="1"/>
  <c r="L267"/>
  <c r="J267"/>
  <c r="K267"/>
  <c r="B108" i="38"/>
  <c r="B107"/>
  <c r="C106"/>
  <c r="B104"/>
  <c r="L260" i="4"/>
  <c r="K260"/>
  <c r="O260"/>
  <c r="BT260" s="1"/>
  <c r="BU260" s="1"/>
  <c r="J260"/>
  <c r="B103" i="38"/>
  <c r="B102"/>
  <c r="BY257" i="4"/>
  <c r="AG257"/>
  <c r="AS258"/>
  <c r="AG258"/>
  <c r="BK258" s="1"/>
  <c r="BY258"/>
  <c r="C100" i="38"/>
  <c r="BX257" i="4"/>
  <c r="CB257"/>
  <c r="C99" i="38"/>
  <c r="AB256" i="4"/>
  <c r="AA256"/>
  <c r="AF256"/>
  <c r="AD256"/>
  <c r="AE256"/>
  <c r="AC256"/>
  <c r="BX255"/>
  <c r="CB255"/>
  <c r="C97" i="38"/>
  <c r="AA253" i="4"/>
  <c r="AD253"/>
  <c r="AF253"/>
  <c r="AB253"/>
  <c r="AC253"/>
  <c r="AE253"/>
  <c r="J252"/>
  <c r="K252"/>
  <c r="O252"/>
  <c r="BR252" s="1"/>
  <c r="BS252" s="1"/>
  <c r="L252"/>
  <c r="L250"/>
  <c r="O250"/>
  <c r="AQ250" s="1"/>
  <c r="K250"/>
  <c r="J250"/>
  <c r="CB250"/>
  <c r="BX250"/>
  <c r="AG250"/>
  <c r="BK250" s="1"/>
  <c r="BY250"/>
  <c r="AS250"/>
  <c r="CB249"/>
  <c r="BX249"/>
  <c r="AG248"/>
  <c r="BK248" s="1"/>
  <c r="BY248"/>
  <c r="AS248"/>
  <c r="CB247"/>
  <c r="BX247"/>
  <c r="B91" i="38"/>
  <c r="C91"/>
  <c r="BX246" i="4"/>
  <c r="CB246"/>
  <c r="K244"/>
  <c r="O244"/>
  <c r="BR244" s="1"/>
  <c r="BS244" s="1"/>
  <c r="L244"/>
  <c r="AE243"/>
  <c r="AF243"/>
  <c r="AA243"/>
  <c r="AC243"/>
  <c r="AD243"/>
  <c r="AB243"/>
  <c r="AG242"/>
  <c r="BK242" s="1"/>
  <c r="BY242"/>
  <c r="AS242"/>
  <c r="AD241"/>
  <c r="AA241"/>
  <c r="AE241"/>
  <c r="AB241"/>
  <c r="AF241"/>
  <c r="AC241"/>
  <c r="O242"/>
  <c r="BR242" s="1"/>
  <c r="BS242" s="1"/>
  <c r="K242"/>
  <c r="J242"/>
  <c r="L242"/>
  <c r="B85" i="38"/>
  <c r="L241" i="4"/>
  <c r="O241"/>
  <c r="BR241" s="1"/>
  <c r="BS241" s="1"/>
  <c r="K241"/>
  <c r="J241"/>
  <c r="CB240"/>
  <c r="BX240"/>
  <c r="AC240"/>
  <c r="AE240"/>
  <c r="AF240"/>
  <c r="AD240"/>
  <c r="AB240"/>
  <c r="AA240"/>
  <c r="BY239"/>
  <c r="AG239"/>
  <c r="BK239" s="1"/>
  <c r="AS239"/>
  <c r="BZ274"/>
  <c r="CA274" s="1"/>
  <c r="BV274"/>
  <c r="BR317"/>
  <c r="BS317" s="1"/>
  <c r="BZ338"/>
  <c r="CA338" s="1"/>
  <c r="BV338"/>
  <c r="BZ312"/>
  <c r="CA312" s="1"/>
  <c r="BV312"/>
  <c r="AE280"/>
  <c r="AB280"/>
  <c r="AD280"/>
  <c r="AA280"/>
  <c r="AC280"/>
  <c r="AF280"/>
  <c r="AF284"/>
  <c r="AG284"/>
  <c r="BI284" s="1"/>
  <c r="AS284"/>
  <c r="BY284"/>
  <c r="AQ284"/>
  <c r="AJ284"/>
  <c r="AK284"/>
  <c r="AH284"/>
  <c r="AI284"/>
  <c r="AO284" s="1"/>
  <c r="AL284"/>
  <c r="AU284" s="1"/>
  <c r="AV284" s="1"/>
  <c r="AY284" s="1"/>
  <c r="AS279"/>
  <c r="AG279"/>
  <c r="BK279" s="1"/>
  <c r="BY279"/>
  <c r="BI279"/>
  <c r="AH279"/>
  <c r="AI279"/>
  <c r="AJ279"/>
  <c r="AL279"/>
  <c r="AO279"/>
  <c r="AD285"/>
  <c r="AF285"/>
  <c r="AB285"/>
  <c r="AE285"/>
  <c r="AA285"/>
  <c r="AC285"/>
  <c r="O276"/>
  <c r="J276"/>
  <c r="L276"/>
  <c r="K276"/>
  <c r="CB274"/>
  <c r="BX274"/>
  <c r="BX275"/>
  <c r="CB275"/>
  <c r="J284"/>
  <c r="K284"/>
  <c r="O284"/>
  <c r="L284"/>
  <c r="BX281"/>
  <c r="CB281"/>
  <c r="BY273"/>
  <c r="AG273"/>
  <c r="BK273" s="1"/>
  <c r="AS273"/>
  <c r="AQ273"/>
  <c r="AC275"/>
  <c r="AF275"/>
  <c r="AE275"/>
  <c r="AB275"/>
  <c r="AA275"/>
  <c r="AD275"/>
  <c r="O271"/>
  <c r="BR271" s="1"/>
  <c r="BS271" s="1"/>
  <c r="L271"/>
  <c r="K271"/>
  <c r="J271"/>
  <c r="C114" i="38"/>
  <c r="AD271" i="4"/>
  <c r="AA271"/>
  <c r="AF271"/>
  <c r="AB271"/>
  <c r="AC271"/>
  <c r="AE271"/>
  <c r="AC269"/>
  <c r="AF269"/>
  <c r="AD269"/>
  <c r="AA269"/>
  <c r="AE269"/>
  <c r="AB269"/>
  <c r="AE255"/>
  <c r="AA255"/>
  <c r="AD255"/>
  <c r="AB255"/>
  <c r="AF255"/>
  <c r="AC255"/>
  <c r="AG261"/>
  <c r="BK261" s="1"/>
  <c r="BY261"/>
  <c r="AS261"/>
  <c r="C112" i="38"/>
  <c r="BK269" i="4"/>
  <c r="C96" i="38"/>
  <c r="BX266" i="4"/>
  <c r="CB266"/>
  <c r="AB268"/>
  <c r="AD268"/>
  <c r="AC268"/>
  <c r="AF268"/>
  <c r="AA268"/>
  <c r="AE268"/>
  <c r="AD266"/>
  <c r="AB266"/>
  <c r="AA266"/>
  <c r="AC266"/>
  <c r="AF266"/>
  <c r="AE266"/>
  <c r="C109" i="38"/>
  <c r="BB266" i="4"/>
  <c r="BC266"/>
  <c r="BX265"/>
  <c r="CB265"/>
  <c r="AA264"/>
  <c r="AC264"/>
  <c r="AD264"/>
  <c r="AB264"/>
  <c r="AE264"/>
  <c r="AF264"/>
  <c r="AG264"/>
  <c r="BK264" s="1"/>
  <c r="BY264"/>
  <c r="AS264"/>
  <c r="B106" i="38"/>
  <c r="B105"/>
  <c r="CB262" i="4"/>
  <c r="BX262"/>
  <c r="BY262"/>
  <c r="AS262"/>
  <c r="AG262"/>
  <c r="BK262" s="1"/>
  <c r="AC260"/>
  <c r="AB260"/>
  <c r="AD260"/>
  <c r="AE260"/>
  <c r="AA260"/>
  <c r="AF260"/>
  <c r="CB260"/>
  <c r="BX260"/>
  <c r="L259"/>
  <c r="K259"/>
  <c r="O259"/>
  <c r="J259"/>
  <c r="CB258"/>
  <c r="BX258"/>
  <c r="K258"/>
  <c r="L258"/>
  <c r="O258"/>
  <c r="BT258" s="1"/>
  <c r="BU258" s="1"/>
  <c r="J258"/>
  <c r="O257"/>
  <c r="BR257" s="1"/>
  <c r="BS257" s="1"/>
  <c r="L257"/>
  <c r="J257"/>
  <c r="K257"/>
  <c r="B99" i="38"/>
  <c r="CB256" i="4"/>
  <c r="BX256"/>
  <c r="AB254"/>
  <c r="AD254"/>
  <c r="AE254"/>
  <c r="AF254"/>
  <c r="AA254"/>
  <c r="AC254"/>
  <c r="B97" i="38"/>
  <c r="O253" i="4"/>
  <c r="BT253" s="1"/>
  <c r="L253"/>
  <c r="J253"/>
  <c r="K253"/>
  <c r="B96" i="38"/>
  <c r="C95"/>
  <c r="BY252" i="4"/>
  <c r="AG252"/>
  <c r="AS252"/>
  <c r="B93" i="38"/>
  <c r="BY249" i="4"/>
  <c r="AG249"/>
  <c r="BK249" s="1"/>
  <c r="AS249"/>
  <c r="C93" i="38"/>
  <c r="B92"/>
  <c r="AE249" i="4"/>
  <c r="AC249"/>
  <c r="AF249"/>
  <c r="AA249"/>
  <c r="AB249"/>
  <c r="AD249"/>
  <c r="AB247"/>
  <c r="AC247"/>
  <c r="AD247"/>
  <c r="AF247"/>
  <c r="AE247"/>
  <c r="AA247"/>
  <c r="J248"/>
  <c r="K248"/>
  <c r="L248"/>
  <c r="O248"/>
  <c r="AG246"/>
  <c r="BK246" s="1"/>
  <c r="AS246"/>
  <c r="BY246"/>
  <c r="BX245"/>
  <c r="CB245"/>
  <c r="B87" i="38"/>
  <c r="B86"/>
  <c r="CB244" i="4"/>
  <c r="BX244"/>
  <c r="BX242"/>
  <c r="CB242"/>
  <c r="C84" i="38"/>
  <c r="K240" i="4"/>
  <c r="J240"/>
  <c r="O240"/>
  <c r="L240"/>
  <c r="B83" i="38"/>
  <c r="BX239" i="4"/>
  <c r="CB239"/>
  <c r="AE239"/>
  <c r="AB239"/>
  <c r="AC239"/>
  <c r="AA239"/>
  <c r="AD239"/>
  <c r="AF239"/>
  <c r="BZ291"/>
  <c r="CA291" s="1"/>
  <c r="BV291"/>
  <c r="BK281"/>
  <c r="BT299"/>
  <c r="BU299" s="1"/>
  <c r="BZ299"/>
  <c r="CA299" s="1"/>
  <c r="BI285"/>
  <c r="AQ285"/>
  <c r="AG285"/>
  <c r="BY285"/>
  <c r="AJ285"/>
  <c r="AI285"/>
  <c r="AL285" s="1"/>
  <c r="AO285"/>
  <c r="AU285" s="1"/>
  <c r="AV285" s="1"/>
  <c r="AY285" s="1"/>
  <c r="AS278"/>
  <c r="BI278"/>
  <c r="AQ278"/>
  <c r="AG278"/>
  <c r="BY278"/>
  <c r="AJ278"/>
  <c r="AH278"/>
  <c r="AI278"/>
  <c r="AK278"/>
  <c r="AO278"/>
  <c r="AL278"/>
  <c r="AD309"/>
  <c r="AA295"/>
  <c r="AE295"/>
  <c r="AD295"/>
  <c r="AC295"/>
  <c r="AB295"/>
  <c r="AF295"/>
  <c r="BX282"/>
  <c r="CB282"/>
  <c r="BX278"/>
  <c r="CB278"/>
  <c r="K285"/>
  <c r="L285"/>
  <c r="O285"/>
  <c r="BR285" s="1"/>
  <c r="BS285" s="1"/>
  <c r="J285"/>
  <c r="AH285" s="1"/>
  <c r="AD284"/>
  <c r="AC284"/>
  <c r="AB284"/>
  <c r="AA284"/>
  <c r="AE284"/>
  <c r="B116" i="38"/>
  <c r="AE277" i="4"/>
  <c r="AD277"/>
  <c r="AA277"/>
  <c r="AC277"/>
  <c r="AB277"/>
  <c r="AF277"/>
  <c r="AG272"/>
  <c r="AS272"/>
  <c r="BY272"/>
  <c r="AQ272"/>
  <c r="BI272"/>
  <c r="AK272"/>
  <c r="AJ272"/>
  <c r="BY277"/>
  <c r="AG277"/>
  <c r="BK277" s="1"/>
  <c r="AS277"/>
  <c r="BI277"/>
  <c r="AQ277"/>
  <c r="AJ277"/>
  <c r="AI277"/>
  <c r="AH277"/>
  <c r="AO277"/>
  <c r="AL277"/>
  <c r="AF274"/>
  <c r="BK272"/>
  <c r="C115" i="38"/>
  <c r="BB272" i="4"/>
  <c r="BE277"/>
  <c r="BA277"/>
  <c r="BB277"/>
  <c r="BC277"/>
  <c r="AZ277"/>
  <c r="AU277"/>
  <c r="AV277" s="1"/>
  <c r="AY277" s="1"/>
  <c r="B115" i="38"/>
  <c r="BE274" i="4"/>
  <c r="K270"/>
  <c r="L270"/>
  <c r="O270"/>
  <c r="J270"/>
  <c r="C113" i="38"/>
  <c r="AG270" i="4"/>
  <c r="BK270" s="1"/>
  <c r="BY270"/>
  <c r="AS270"/>
  <c r="L269"/>
  <c r="O269"/>
  <c r="BR269" s="1"/>
  <c r="BS269" s="1"/>
  <c r="K269"/>
  <c r="J269"/>
  <c r="L261"/>
  <c r="J261"/>
  <c r="O261"/>
  <c r="BT261" s="1"/>
  <c r="BU261" s="1"/>
  <c r="K261"/>
  <c r="B111" i="38"/>
  <c r="BX268" i="4"/>
  <c r="CB268"/>
  <c r="AS260"/>
  <c r="AG260"/>
  <c r="BK260" s="1"/>
  <c r="BY260"/>
  <c r="AQ268"/>
  <c r="AG268"/>
  <c r="BI268" s="1"/>
  <c r="BY268"/>
  <c r="AS268"/>
  <c r="AI268"/>
  <c r="AH268"/>
  <c r="AA245"/>
  <c r="AD245"/>
  <c r="AB245"/>
  <c r="AF245"/>
  <c r="AC245"/>
  <c r="AE245"/>
  <c r="J265"/>
  <c r="O265"/>
  <c r="BT265" s="1"/>
  <c r="BU265" s="1"/>
  <c r="K265"/>
  <c r="L265"/>
  <c r="BB265" s="1"/>
  <c r="BY266"/>
  <c r="AG266"/>
  <c r="BK266" s="1"/>
  <c r="AS266"/>
  <c r="AQ266"/>
  <c r="BI266"/>
  <c r="AJ266"/>
  <c r="C107" i="38"/>
  <c r="O264" i="4"/>
  <c r="BT264" s="1"/>
  <c r="BU264" s="1"/>
  <c r="K264"/>
  <c r="J264"/>
  <c r="L264"/>
  <c r="CB263"/>
  <c r="BX263"/>
  <c r="AA263"/>
  <c r="AB263"/>
  <c r="AE263"/>
  <c r="AD263"/>
  <c r="AC263"/>
  <c r="AF263"/>
  <c r="K262"/>
  <c r="O262"/>
  <c r="AQ262" s="1"/>
  <c r="J262"/>
  <c r="L262"/>
  <c r="C104" i="38"/>
  <c r="AC261" i="4"/>
  <c r="AD261"/>
  <c r="AB261"/>
  <c r="AE261"/>
  <c r="AA261"/>
  <c r="AF261"/>
  <c r="C103" i="38"/>
  <c r="CB259" i="4"/>
  <c r="BX259"/>
  <c r="AA258"/>
  <c r="AC258"/>
  <c r="AE258"/>
  <c r="AF258"/>
  <c r="AB258"/>
  <c r="AD258"/>
  <c r="C101" i="38"/>
  <c r="AC257" i="4"/>
  <c r="AE257"/>
  <c r="AD257"/>
  <c r="AF257"/>
  <c r="AA257"/>
  <c r="AB257"/>
  <c r="L256"/>
  <c r="K256"/>
  <c r="J256"/>
  <c r="O256"/>
  <c r="O254"/>
  <c r="BT254" s="1"/>
  <c r="BU254" s="1"/>
  <c r="K254"/>
  <c r="L254"/>
  <c r="J254"/>
  <c r="CB254"/>
  <c r="BX254"/>
  <c r="AG253"/>
  <c r="BK253" s="1"/>
  <c r="BY253"/>
  <c r="AS253"/>
  <c r="CB252"/>
  <c r="BX252"/>
  <c r="B95" i="38"/>
  <c r="CB251" i="4"/>
  <c r="BX251"/>
  <c r="K251"/>
  <c r="L251"/>
  <c r="J251"/>
  <c r="O251"/>
  <c r="BR251" s="1"/>
  <c r="BS251" s="1"/>
  <c r="B94" i="38"/>
  <c r="C92"/>
  <c r="K249" i="4"/>
  <c r="L249"/>
  <c r="J249"/>
  <c r="O249"/>
  <c r="BT249" s="1"/>
  <c r="BU249" s="1"/>
  <c r="BX248"/>
  <c r="CB248"/>
  <c r="AS247"/>
  <c r="AG247"/>
  <c r="BK247" s="1"/>
  <c r="BY247"/>
  <c r="J247"/>
  <c r="L247"/>
  <c r="K247"/>
  <c r="O247"/>
  <c r="BR247" s="1"/>
  <c r="BS247" s="1"/>
  <c r="B89" i="38"/>
  <c r="C88"/>
  <c r="O245" i="4"/>
  <c r="BR245" s="1"/>
  <c r="BS245" s="1"/>
  <c r="K245"/>
  <c r="L245"/>
  <c r="J245"/>
  <c r="J244"/>
  <c r="AG244"/>
  <c r="BY244"/>
  <c r="AS244"/>
  <c r="BX243"/>
  <c r="CB243"/>
  <c r="AG243"/>
  <c r="BK243" s="1"/>
  <c r="AS243"/>
  <c r="BY243"/>
  <c r="BX241"/>
  <c r="CB241"/>
  <c r="C85" i="38"/>
  <c r="C82"/>
  <c r="B82"/>
  <c r="BT317" i="4"/>
  <c r="BU317" s="1"/>
  <c r="BT338"/>
  <c r="BU338" s="1"/>
  <c r="AU281"/>
  <c r="AV281" s="1"/>
  <c r="AY281" s="1"/>
  <c r="D58" i="27"/>
  <c r="O25" i="5"/>
  <c r="P19"/>
  <c r="Q16"/>
  <c r="Q17"/>
  <c r="M17"/>
  <c r="Q18"/>
  <c r="AE282" i="4" l="1"/>
  <c r="AE274"/>
  <c r="BV334"/>
  <c r="AT291"/>
  <c r="AQ274"/>
  <c r="AU335"/>
  <c r="AU328"/>
  <c r="AJ332"/>
  <c r="BB328"/>
  <c r="AA301"/>
  <c r="BM332"/>
  <c r="AB328"/>
  <c r="AD282"/>
  <c r="BV299"/>
  <c r="AT299" s="1"/>
  <c r="BL335"/>
  <c r="AK335"/>
  <c r="AB301"/>
  <c r="AE291"/>
  <c r="AA328"/>
  <c r="BN332"/>
  <c r="AK291"/>
  <c r="BN328"/>
  <c r="CD301"/>
  <c r="A301" s="1"/>
  <c r="BY282"/>
  <c r="AR274"/>
  <c r="BR334"/>
  <c r="BS334" s="1"/>
  <c r="BQ335"/>
  <c r="AV332"/>
  <c r="AC328"/>
  <c r="BN335"/>
  <c r="AK332"/>
  <c r="BI328"/>
  <c r="AJ328"/>
  <c r="AK328"/>
  <c r="BY291"/>
  <c r="BT334"/>
  <c r="BU334" s="1"/>
  <c r="AJ282"/>
  <c r="BB332"/>
  <c r="AA332"/>
  <c r="AY332"/>
  <c r="AO301"/>
  <c r="AC332"/>
  <c r="CD332"/>
  <c r="A332" s="1"/>
  <c r="AY330"/>
  <c r="BT291"/>
  <c r="BU291" s="1"/>
  <c r="BC291" s="1"/>
  <c r="AB336"/>
  <c r="BC336"/>
  <c r="BR274"/>
  <c r="BS274" s="1"/>
  <c r="AQ330"/>
  <c r="AJ330"/>
  <c r="AC330"/>
  <c r="AA326"/>
  <c r="AU326"/>
  <c r="CD291"/>
  <c r="A291" s="1"/>
  <c r="AB330"/>
  <c r="AV330"/>
  <c r="AF293"/>
  <c r="BI336"/>
  <c r="AV336"/>
  <c r="AK330"/>
  <c r="AG336"/>
  <c r="AI293"/>
  <c r="AL293" s="1"/>
  <c r="AZ312"/>
  <c r="AE330"/>
  <c r="BI330"/>
  <c r="AJ336"/>
  <c r="AZ326"/>
  <c r="AQ336"/>
  <c r="AI336"/>
  <c r="AO293"/>
  <c r="AV326"/>
  <c r="BL326"/>
  <c r="AC305"/>
  <c r="BI297"/>
  <c r="BY314"/>
  <c r="BZ336"/>
  <c r="CA336" s="1"/>
  <c r="AD317"/>
  <c r="AB317"/>
  <c r="AL317"/>
  <c r="BV336"/>
  <c r="AP336" s="1"/>
  <c r="AK297"/>
  <c r="AF305"/>
  <c r="BB322"/>
  <c r="CD317"/>
  <c r="A317" s="1"/>
  <c r="AC314"/>
  <c r="AC317"/>
  <c r="AJ314"/>
  <c r="AQ314"/>
  <c r="AA337"/>
  <c r="AU317"/>
  <c r="AK327"/>
  <c r="BC322"/>
  <c r="BL317"/>
  <c r="AG337"/>
  <c r="BC317"/>
  <c r="CD326"/>
  <c r="A326" s="1"/>
  <c r="BL337"/>
  <c r="BC337"/>
  <c r="BC327"/>
  <c r="BQ322"/>
  <c r="BD327"/>
  <c r="AT317"/>
  <c r="BT336"/>
  <c r="BU336" s="1"/>
  <c r="AB297"/>
  <c r="AA305"/>
  <c r="AK317"/>
  <c r="BB314"/>
  <c r="BG337"/>
  <c r="BB327"/>
  <c r="BI322"/>
  <c r="BI305"/>
  <c r="AI314"/>
  <c r="AD337"/>
  <c r="AY317"/>
  <c r="BL314"/>
  <c r="AL337"/>
  <c r="BY322"/>
  <c r="BD322"/>
  <c r="AS305"/>
  <c r="AJ326"/>
  <c r="AE326"/>
  <c r="AA282"/>
  <c r="AD274"/>
  <c r="AH282"/>
  <c r="AG282"/>
  <c r="BK282" s="1"/>
  <c r="AQ293"/>
  <c r="BY274"/>
  <c r="BG330"/>
  <c r="AE335"/>
  <c r="AE297"/>
  <c r="AH335"/>
  <c r="BD335"/>
  <c r="AC327"/>
  <c r="AD305"/>
  <c r="BB330"/>
  <c r="AG297"/>
  <c r="AC322"/>
  <c r="BB335"/>
  <c r="AL330"/>
  <c r="AU330"/>
  <c r="AF335"/>
  <c r="AO297"/>
  <c r="AU297" s="1"/>
  <c r="AV297" s="1"/>
  <c r="AY297" s="1"/>
  <c r="AD330"/>
  <c r="AC329"/>
  <c r="BI335"/>
  <c r="AE304"/>
  <c r="BA332"/>
  <c r="AI297"/>
  <c r="AL297" s="1"/>
  <c r="AI335"/>
  <c r="AD329"/>
  <c r="AF301"/>
  <c r="AE293"/>
  <c r="AA322"/>
  <c r="AH297"/>
  <c r="AB293"/>
  <c r="AC335"/>
  <c r="AE327"/>
  <c r="AF291"/>
  <c r="AC291"/>
  <c r="AY309"/>
  <c r="BN309"/>
  <c r="AB291"/>
  <c r="AL332"/>
  <c r="AZ332"/>
  <c r="BL332"/>
  <c r="AF328"/>
  <c r="BQ332"/>
  <c r="AI332"/>
  <c r="BI332"/>
  <c r="AZ328"/>
  <c r="AD328"/>
  <c r="BC328"/>
  <c r="BA328"/>
  <c r="BL328"/>
  <c r="AH328"/>
  <c r="AI309"/>
  <c r="AD297"/>
  <c r="AL309"/>
  <c r="AV314"/>
  <c r="AE305"/>
  <c r="BY304"/>
  <c r="AF296"/>
  <c r="BI314"/>
  <c r="AH314"/>
  <c r="AT306"/>
  <c r="AQ317"/>
  <c r="AG304"/>
  <c r="AC296"/>
  <c r="BM314"/>
  <c r="AL314"/>
  <c r="AB337"/>
  <c r="AB306"/>
  <c r="AZ317"/>
  <c r="AJ317"/>
  <c r="AV334"/>
  <c r="AI296"/>
  <c r="AO296" s="1"/>
  <c r="AV329"/>
  <c r="AQ291"/>
  <c r="AD336"/>
  <c r="AE337"/>
  <c r="AD291"/>
  <c r="BC334"/>
  <c r="AQ329"/>
  <c r="AG291"/>
  <c r="BK291" s="1"/>
  <c r="AE336"/>
  <c r="BA334"/>
  <c r="BQ334"/>
  <c r="AS296"/>
  <c r="AZ329"/>
  <c r="AI304"/>
  <c r="AY337"/>
  <c r="BC314"/>
  <c r="AO304"/>
  <c r="AJ337"/>
  <c r="AU314"/>
  <c r="BI337"/>
  <c r="AG317"/>
  <c r="AC337"/>
  <c r="AF306"/>
  <c r="BD317"/>
  <c r="BY337"/>
  <c r="AU334"/>
  <c r="BM329"/>
  <c r="AC336"/>
  <c r="BI296"/>
  <c r="AH334"/>
  <c r="AI329"/>
  <c r="AA335"/>
  <c r="BQ328"/>
  <c r="AJ301"/>
  <c r="AK336"/>
  <c r="BQ327"/>
  <c r="AJ327"/>
  <c r="BY327"/>
  <c r="AZ336"/>
  <c r="BA336"/>
  <c r="BL336"/>
  <c r="AH336"/>
  <c r="AY336"/>
  <c r="AJ306"/>
  <c r="BI306"/>
  <c r="AJ299"/>
  <c r="BI327"/>
  <c r="BI293"/>
  <c r="AG293"/>
  <c r="AI322"/>
  <c r="AO326"/>
  <c r="AY326"/>
  <c r="AV322"/>
  <c r="AO305"/>
  <c r="BD326"/>
  <c r="AC326"/>
  <c r="BM322"/>
  <c r="BY326"/>
  <c r="AY322"/>
  <c r="AK326"/>
  <c r="BA322"/>
  <c r="BQ326"/>
  <c r="AV328"/>
  <c r="BG326"/>
  <c r="CD306"/>
  <c r="A306" s="1"/>
  <c r="CD327"/>
  <c r="A327" s="1"/>
  <c r="BB337"/>
  <c r="BG314"/>
  <c r="AK322"/>
  <c r="AI305"/>
  <c r="AI328"/>
  <c r="BB329"/>
  <c r="AY334"/>
  <c r="AC309"/>
  <c r="AF309"/>
  <c r="BH336"/>
  <c r="AA274"/>
  <c r="AA309"/>
  <c r="AE309"/>
  <c r="AT334"/>
  <c r="AC282"/>
  <c r="AO282"/>
  <c r="BI282"/>
  <c r="AI291"/>
  <c r="AS274"/>
  <c r="BM330"/>
  <c r="AD301"/>
  <c r="AB322"/>
  <c r="BY335"/>
  <c r="BA330"/>
  <c r="BC330"/>
  <c r="AA304"/>
  <c r="AD335"/>
  <c r="AQ297"/>
  <c r="AF322"/>
  <c r="AF330"/>
  <c r="AB329"/>
  <c r="AY335"/>
  <c r="BA335"/>
  <c r="AH330"/>
  <c r="AI330"/>
  <c r="AC301"/>
  <c r="AS297"/>
  <c r="AA297"/>
  <c r="AA329"/>
  <c r="AF299"/>
  <c r="AQ335"/>
  <c r="AO332"/>
  <c r="AE332"/>
  <c r="AF297"/>
  <c r="AO330"/>
  <c r="AE324"/>
  <c r="AE301"/>
  <c r="AF317"/>
  <c r="AC293"/>
  <c r="AE329"/>
  <c r="AQ309"/>
  <c r="BD309"/>
  <c r="BI309"/>
  <c r="AJ309"/>
  <c r="AU332"/>
  <c r="BD332"/>
  <c r="BG332"/>
  <c r="AQ328"/>
  <c r="AB326"/>
  <c r="AY328"/>
  <c r="AL328"/>
  <c r="AF304"/>
  <c r="AA293"/>
  <c r="AG328"/>
  <c r="AG301"/>
  <c r="AK301"/>
  <c r="AK309"/>
  <c r="BA309"/>
  <c r="BQ314"/>
  <c r="BD314"/>
  <c r="AB299"/>
  <c r="AS304"/>
  <c r="AA296"/>
  <c r="BA314"/>
  <c r="AF337"/>
  <c r="BG317"/>
  <c r="AQ304"/>
  <c r="BC309"/>
  <c r="AE296"/>
  <c r="BN314"/>
  <c r="BI317"/>
  <c r="BN317"/>
  <c r="AQ334"/>
  <c r="AJ296"/>
  <c r="AL329"/>
  <c r="BI291"/>
  <c r="AF336"/>
  <c r="AC334"/>
  <c r="AB296"/>
  <c r="AB314"/>
  <c r="BY334"/>
  <c r="AG296"/>
  <c r="BN329"/>
  <c r="AJ334"/>
  <c r="BG334"/>
  <c r="AQ296"/>
  <c r="AH329"/>
  <c r="AV337"/>
  <c r="AH317"/>
  <c r="BQ337"/>
  <c r="AU337"/>
  <c r="AI317"/>
  <c r="BA337"/>
  <c r="AQ337"/>
  <c r="AD296"/>
  <c r="AK314"/>
  <c r="AJ291"/>
  <c r="AO334"/>
  <c r="BY329"/>
  <c r="AH296"/>
  <c r="BG329"/>
  <c r="AE322"/>
  <c r="AG299"/>
  <c r="AZ327"/>
  <c r="AT305"/>
  <c r="BA327"/>
  <c r="AS306"/>
  <c r="AI299"/>
  <c r="AO299" s="1"/>
  <c r="BL327"/>
  <c r="AL336"/>
  <c r="BY336"/>
  <c r="AO336"/>
  <c r="BG336"/>
  <c r="AQ306"/>
  <c r="AH306"/>
  <c r="AQ299"/>
  <c r="AO327"/>
  <c r="AJ293"/>
  <c r="AH293"/>
  <c r="AH322"/>
  <c r="AG305"/>
  <c r="BM326"/>
  <c r="BL322"/>
  <c r="AJ305"/>
  <c r="AL326"/>
  <c r="BI326"/>
  <c r="AO322"/>
  <c r="BA326"/>
  <c r="BN322"/>
  <c r="AG326"/>
  <c r="AQ322"/>
  <c r="AH326"/>
  <c r="BG322"/>
  <c r="BN336"/>
  <c r="AL299"/>
  <c r="AZ330"/>
  <c r="CD337"/>
  <c r="A337" s="1"/>
  <c r="CD314"/>
  <c r="A314" s="1"/>
  <c r="CD322"/>
  <c r="A322" s="1"/>
  <c r="CD305"/>
  <c r="A305" s="1"/>
  <c r="CD328"/>
  <c r="A328" s="1"/>
  <c r="BG309"/>
  <c r="CD329"/>
  <c r="A329" s="1"/>
  <c r="CD334"/>
  <c r="A334" s="1"/>
  <c r="AB274"/>
  <c r="AC274"/>
  <c r="AB309"/>
  <c r="AB282"/>
  <c r="AL282"/>
  <c r="AQ282"/>
  <c r="AS282"/>
  <c r="AF282"/>
  <c r="AG274"/>
  <c r="BK274" s="1"/>
  <c r="AG330"/>
  <c r="AJ297"/>
  <c r="AA299"/>
  <c r="BM335"/>
  <c r="BL330"/>
  <c r="BY330"/>
  <c r="AB335"/>
  <c r="AC324"/>
  <c r="AC297"/>
  <c r="AF329"/>
  <c r="AD299"/>
  <c r="AJ335"/>
  <c r="AL335"/>
  <c r="AB327"/>
  <c r="AZ335"/>
  <c r="AA327"/>
  <c r="AB305"/>
  <c r="BN330"/>
  <c r="AD304"/>
  <c r="AD324"/>
  <c r="AD322"/>
  <c r="AV335"/>
  <c r="BD330"/>
  <c r="AG332"/>
  <c r="AA330"/>
  <c r="AF327"/>
  <c r="BG335"/>
  <c r="AD327"/>
  <c r="BQ330"/>
  <c r="AC304"/>
  <c r="AA291"/>
  <c r="AO335"/>
  <c r="BC335"/>
  <c r="AE317"/>
  <c r="AT297"/>
  <c r="AA317"/>
  <c r="AU309"/>
  <c r="AD314"/>
  <c r="BB309"/>
  <c r="AO309"/>
  <c r="AA314"/>
  <c r="AH332"/>
  <c r="AD293"/>
  <c r="BY332"/>
  <c r="AF332"/>
  <c r="BC332"/>
  <c r="AF314"/>
  <c r="AO328"/>
  <c r="AH301"/>
  <c r="BY328"/>
  <c r="AL301"/>
  <c r="AB332"/>
  <c r="AD332"/>
  <c r="BD328"/>
  <c r="AI301"/>
  <c r="AD326"/>
  <c r="BG328"/>
  <c r="BQ309"/>
  <c r="AK304"/>
  <c r="AO314"/>
  <c r="AD306"/>
  <c r="AL304"/>
  <c r="AH309"/>
  <c r="AG314"/>
  <c r="AV317"/>
  <c r="AG309"/>
  <c r="AZ314"/>
  <c r="BA317"/>
  <c r="AT309"/>
  <c r="AL334"/>
  <c r="AI334"/>
  <c r="AO329"/>
  <c r="BA329"/>
  <c r="AE334"/>
  <c r="AH291"/>
  <c r="AA336"/>
  <c r="BB334"/>
  <c r="AK334"/>
  <c r="AK296"/>
  <c r="AG329"/>
  <c r="AJ329"/>
  <c r="AD334"/>
  <c r="AZ334"/>
  <c r="AU329"/>
  <c r="BL329"/>
  <c r="AO337"/>
  <c r="BD337"/>
  <c r="BQ317"/>
  <c r="AE314"/>
  <c r="AI337"/>
  <c r="AZ337"/>
  <c r="AJ304"/>
  <c r="BM317"/>
  <c r="BM337"/>
  <c r="BN337"/>
  <c r="AO317"/>
  <c r="AK337"/>
  <c r="BY296"/>
  <c r="AF334"/>
  <c r="AL291"/>
  <c r="AK293"/>
  <c r="AS299"/>
  <c r="BG327"/>
  <c r="AY327"/>
  <c r="BM327"/>
  <c r="AK299"/>
  <c r="AI327"/>
  <c r="BM336"/>
  <c r="AU336"/>
  <c r="BQ336"/>
  <c r="BD336"/>
  <c r="BY306"/>
  <c r="AG306"/>
  <c r="AT329"/>
  <c r="AH327"/>
  <c r="AZ322"/>
  <c r="AJ322"/>
  <c r="BN326"/>
  <c r="AL322"/>
  <c r="AG322"/>
  <c r="BB326"/>
  <c r="AQ326"/>
  <c r="AS301"/>
  <c r="AH305"/>
  <c r="AL305"/>
  <c r="BI301"/>
  <c r="BY305"/>
  <c r="AE328"/>
  <c r="CD336"/>
  <c r="A336" s="1"/>
  <c r="BB317"/>
  <c r="AI326"/>
  <c r="CD296"/>
  <c r="A296" s="1"/>
  <c r="BR310"/>
  <c r="BS310" s="1"/>
  <c r="BV333"/>
  <c r="AT333" s="1"/>
  <c r="BV289"/>
  <c r="AP289" s="1"/>
  <c r="BZ316"/>
  <c r="CA316" s="1"/>
  <c r="BV310"/>
  <c r="BJ310" s="1"/>
  <c r="BZ289"/>
  <c r="CA289" s="1"/>
  <c r="BT318"/>
  <c r="BU318" s="1"/>
  <c r="BT290"/>
  <c r="BU290" s="1"/>
  <c r="BR333"/>
  <c r="BS333" s="1"/>
  <c r="BR290"/>
  <c r="BS290" s="1"/>
  <c r="AP290" s="1"/>
  <c r="BV316"/>
  <c r="AT316" s="1"/>
  <c r="BZ290"/>
  <c r="CA290" s="1"/>
  <c r="BZ310"/>
  <c r="CA310" s="1"/>
  <c r="BT289"/>
  <c r="BU289" s="1"/>
  <c r="BR316"/>
  <c r="BS316" s="1"/>
  <c r="BH316" s="1"/>
  <c r="BZ333"/>
  <c r="CA333" s="1"/>
  <c r="BL311"/>
  <c r="AH283"/>
  <c r="AA316"/>
  <c r="BI310"/>
  <c r="BA331"/>
  <c r="BC331"/>
  <c r="AI308"/>
  <c r="AK323"/>
  <c r="AE287"/>
  <c r="AE294"/>
  <c r="AJ313"/>
  <c r="AY312"/>
  <c r="BN338"/>
  <c r="AD331"/>
  <c r="AD302"/>
  <c r="BD315"/>
  <c r="AO310"/>
  <c r="BG311"/>
  <c r="BL320"/>
  <c r="AB320"/>
  <c r="AI323"/>
  <c r="BQ319"/>
  <c r="BI298"/>
  <c r="BL338"/>
  <c r="CD290"/>
  <c r="A290" s="1"/>
  <c r="AG283"/>
  <c r="AU316"/>
  <c r="AH308"/>
  <c r="AE303"/>
  <c r="BN311"/>
  <c r="CD311"/>
  <c r="A311" s="1"/>
  <c r="AE286"/>
  <c r="BN315"/>
  <c r="AY316"/>
  <c r="AK300"/>
  <c r="AH300"/>
  <c r="AK316"/>
  <c r="AG308"/>
  <c r="AI311"/>
  <c r="AU311"/>
  <c r="AC307"/>
  <c r="AE307"/>
  <c r="AA298"/>
  <c r="AA292"/>
  <c r="AA338"/>
  <c r="AI288"/>
  <c r="AO288" s="1"/>
  <c r="AL294"/>
  <c r="AQ294"/>
  <c r="AI333"/>
  <c r="BC312"/>
  <c r="AZ319"/>
  <c r="AF333"/>
  <c r="BQ338"/>
  <c r="AQ290"/>
  <c r="AF320"/>
  <c r="CD288"/>
  <c r="A288" s="1"/>
  <c r="CD320"/>
  <c r="A320" s="1"/>
  <c r="CD287"/>
  <c r="A287" s="1"/>
  <c r="AA289"/>
  <c r="AS286"/>
  <c r="BC316"/>
  <c r="BL310"/>
  <c r="BA315"/>
  <c r="AF287"/>
  <c r="AJ310"/>
  <c r="AQ310"/>
  <c r="AY331"/>
  <c r="AQ303"/>
  <c r="BM331"/>
  <c r="AB283"/>
  <c r="AQ286"/>
  <c r="AO292"/>
  <c r="BA316"/>
  <c r="AD315"/>
  <c r="AE331"/>
  <c r="AD300"/>
  <c r="BY315"/>
  <c r="AD294"/>
  <c r="AE323"/>
  <c r="BY307"/>
  <c r="BN331"/>
  <c r="BG308"/>
  <c r="BI294"/>
  <c r="AY320"/>
  <c r="AJ289"/>
  <c r="AA290"/>
  <c r="AD333"/>
  <c r="AV312"/>
  <c r="AJ319"/>
  <c r="AI319"/>
  <c r="AJ333"/>
  <c r="AC312"/>
  <c r="AJ292"/>
  <c r="BN333"/>
  <c r="BY290"/>
  <c r="AO290"/>
  <c r="AO338"/>
  <c r="AU333"/>
  <c r="CD310"/>
  <c r="A310" s="1"/>
  <c r="AT312"/>
  <c r="I339"/>
  <c r="AT339" s="1"/>
  <c r="AE283"/>
  <c r="BQ316"/>
  <c r="AE316"/>
  <c r="AF300"/>
  <c r="AV315"/>
  <c r="AF302"/>
  <c r="AB319"/>
  <c r="BQ310"/>
  <c r="AQ308"/>
  <c r="AC294"/>
  <c r="AJ311"/>
  <c r="AD292"/>
  <c r="AG320"/>
  <c r="AB290"/>
  <c r="AZ331"/>
  <c r="BI323"/>
  <c r="AB338"/>
  <c r="AE292"/>
  <c r="AF308"/>
  <c r="AV319"/>
  <c r="AB312"/>
  <c r="BB319"/>
  <c r="AG292"/>
  <c r="BK292" s="1"/>
  <c r="AU313"/>
  <c r="AY333"/>
  <c r="AG298"/>
  <c r="AU338"/>
  <c r="BB338"/>
  <c r="BY313"/>
  <c r="AG316"/>
  <c r="CD338"/>
  <c r="A338" s="1"/>
  <c r="AJ283"/>
  <c r="BI283"/>
  <c r="AQ283"/>
  <c r="AD289"/>
  <c r="AT338"/>
  <c r="AD283"/>
  <c r="AI286"/>
  <c r="AH286"/>
  <c r="AK289"/>
  <c r="AD286"/>
  <c r="AC286"/>
  <c r="AI316"/>
  <c r="AZ316"/>
  <c r="AJ300"/>
  <c r="AY315"/>
  <c r="BG315"/>
  <c r="AB302"/>
  <c r="AL292"/>
  <c r="AV316"/>
  <c r="AC315"/>
  <c r="AA300"/>
  <c r="AO300"/>
  <c r="AI315"/>
  <c r="AZ315"/>
  <c r="AE302"/>
  <c r="AO316"/>
  <c r="BB316"/>
  <c r="AB310"/>
  <c r="BI315"/>
  <c r="AC302"/>
  <c r="AZ308"/>
  <c r="AU308"/>
  <c r="AV308" s="1"/>
  <c r="AY308" s="1"/>
  <c r="BL308"/>
  <c r="BI311"/>
  <c r="AV311"/>
  <c r="AL287"/>
  <c r="AB300"/>
  <c r="AA310"/>
  <c r="BL315"/>
  <c r="AL316"/>
  <c r="AA315"/>
  <c r="BC310"/>
  <c r="AD313"/>
  <c r="AD319"/>
  <c r="BY300"/>
  <c r="AU310"/>
  <c r="BQ315"/>
  <c r="AV310"/>
  <c r="AE310"/>
  <c r="AH310"/>
  <c r="AC323"/>
  <c r="AH331"/>
  <c r="AL307"/>
  <c r="AA286"/>
  <c r="BG331"/>
  <c r="BD331"/>
  <c r="AB303"/>
  <c r="AI331"/>
  <c r="AH303"/>
  <c r="BY303"/>
  <c r="BA311"/>
  <c r="AB294"/>
  <c r="AJ287"/>
  <c r="AJ308"/>
  <c r="BY311"/>
  <c r="AF294"/>
  <c r="AQ287"/>
  <c r="BG320"/>
  <c r="AF290"/>
  <c r="AJ294"/>
  <c r="AF288"/>
  <c r="AS307"/>
  <c r="AF307"/>
  <c r="AG294"/>
  <c r="BI307"/>
  <c r="BA310"/>
  <c r="AL311"/>
  <c r="AZ320"/>
  <c r="AD290"/>
  <c r="AI294"/>
  <c r="AC288"/>
  <c r="AI320"/>
  <c r="BJ283"/>
  <c r="AO294"/>
  <c r="AC298"/>
  <c r="AV331"/>
  <c r="BY289"/>
  <c r="AD338"/>
  <c r="AH288"/>
  <c r="BA323"/>
  <c r="BB331"/>
  <c r="AC338"/>
  <c r="AD323"/>
  <c r="AO323"/>
  <c r="AL323"/>
  <c r="BQ323"/>
  <c r="BN323"/>
  <c r="BY288"/>
  <c r="AF338"/>
  <c r="AT311"/>
  <c r="AC290"/>
  <c r="BD311"/>
  <c r="BI288"/>
  <c r="AY323"/>
  <c r="BG323"/>
  <c r="BM310"/>
  <c r="BI292"/>
  <c r="BM319"/>
  <c r="AO312"/>
  <c r="BL333"/>
  <c r="BY319"/>
  <c r="AA312"/>
  <c r="BG319"/>
  <c r="AJ312"/>
  <c r="BI333"/>
  <c r="AV333"/>
  <c r="AV313"/>
  <c r="BN313"/>
  <c r="AZ333"/>
  <c r="BG333"/>
  <c r="AA333"/>
  <c r="BY292"/>
  <c r="AO319"/>
  <c r="BM312"/>
  <c r="BB333"/>
  <c r="AD312"/>
  <c r="AQ298"/>
  <c r="BY312"/>
  <c r="BN312"/>
  <c r="AF312"/>
  <c r="BC338"/>
  <c r="AL290"/>
  <c r="AY338"/>
  <c r="AO320"/>
  <c r="AS294"/>
  <c r="BI338"/>
  <c r="AG290"/>
  <c r="BI290"/>
  <c r="CD333"/>
  <c r="A333" s="1"/>
  <c r="CD316"/>
  <c r="A316" s="1"/>
  <c r="AO289"/>
  <c r="AK294"/>
  <c r="CD331"/>
  <c r="A331" s="1"/>
  <c r="AK308"/>
  <c r="AG307"/>
  <c r="AO283"/>
  <c r="AU283" s="1"/>
  <c r="AV283" s="1"/>
  <c r="AY283" s="1"/>
  <c r="AK283"/>
  <c r="BY283"/>
  <c r="AC289"/>
  <c r="AE289"/>
  <c r="AA283"/>
  <c r="AO286"/>
  <c r="BI286"/>
  <c r="AG286"/>
  <c r="AT290"/>
  <c r="AJ316"/>
  <c r="AE300"/>
  <c r="AC310"/>
  <c r="AG300"/>
  <c r="BB315"/>
  <c r="BY316"/>
  <c r="AE308"/>
  <c r="AB316"/>
  <c r="AF310"/>
  <c r="AK287"/>
  <c r="AL315"/>
  <c r="AO315"/>
  <c r="AK288"/>
  <c r="AQ316"/>
  <c r="AB315"/>
  <c r="AB308"/>
  <c r="AI300"/>
  <c r="BC315"/>
  <c r="AB331"/>
  <c r="BD308"/>
  <c r="BL316"/>
  <c r="AC287"/>
  <c r="BB308"/>
  <c r="AZ311"/>
  <c r="AH287"/>
  <c r="AH307"/>
  <c r="BI316"/>
  <c r="BG310"/>
  <c r="AI310"/>
  <c r="AA287"/>
  <c r="AD308"/>
  <c r="AF316"/>
  <c r="AU315"/>
  <c r="AQ315"/>
  <c r="BN310"/>
  <c r="AA313"/>
  <c r="AL300"/>
  <c r="AF319"/>
  <c r="AL310"/>
  <c r="AA319"/>
  <c r="AB287"/>
  <c r="BQ331"/>
  <c r="AA303"/>
  <c r="AQ331"/>
  <c r="AL331"/>
  <c r="AG303"/>
  <c r="BK303" s="1"/>
  <c r="AL303"/>
  <c r="BY331"/>
  <c r="AL308"/>
  <c r="AK311"/>
  <c r="AI287"/>
  <c r="AK307"/>
  <c r="BQ311"/>
  <c r="AI307"/>
  <c r="AE311"/>
  <c r="AS287"/>
  <c r="AB311"/>
  <c r="AE319"/>
  <c r="AH294"/>
  <c r="BD320"/>
  <c r="BB320"/>
  <c r="AE290"/>
  <c r="AO311"/>
  <c r="AC292"/>
  <c r="AD288"/>
  <c r="BB310"/>
  <c r="AC311"/>
  <c r="AO287"/>
  <c r="BI320"/>
  <c r="BY294"/>
  <c r="AK320"/>
  <c r="BC320"/>
  <c r="AA307"/>
  <c r="AE320"/>
  <c r="AT319"/>
  <c r="AD311"/>
  <c r="AO303"/>
  <c r="AD303"/>
  <c r="AH289"/>
  <c r="AC300"/>
  <c r="AJ288"/>
  <c r="AF323"/>
  <c r="AS289"/>
  <c r="AS288"/>
  <c r="AH323"/>
  <c r="BB323"/>
  <c r="AU323"/>
  <c r="AZ323"/>
  <c r="BY323"/>
  <c r="AB288"/>
  <c r="AQ288"/>
  <c r="AG323"/>
  <c r="BY298"/>
  <c r="BN319"/>
  <c r="AK312"/>
  <c r="AL333"/>
  <c r="AK302"/>
  <c r="AU319"/>
  <c r="AZ313"/>
  <c r="AE298"/>
  <c r="AG319"/>
  <c r="BB312"/>
  <c r="BY333"/>
  <c r="AS302"/>
  <c r="BM313"/>
  <c r="AL313"/>
  <c r="AI313"/>
  <c r="BD333"/>
  <c r="AO333"/>
  <c r="AB333"/>
  <c r="BI319"/>
  <c r="AI312"/>
  <c r="AK333"/>
  <c r="AH298"/>
  <c r="AJ298"/>
  <c r="AS292"/>
  <c r="AL312"/>
  <c r="AJ302"/>
  <c r="AZ338"/>
  <c r="AJ338"/>
  <c r="BD338"/>
  <c r="AQ320"/>
  <c r="BM338"/>
  <c r="AJ320"/>
  <c r="AH338"/>
  <c r="AA294"/>
  <c r="BA338"/>
  <c r="AH320"/>
  <c r="AJ290"/>
  <c r="BA319"/>
  <c r="CD289"/>
  <c r="A289" s="1"/>
  <c r="CD308"/>
  <c r="A308" s="1"/>
  <c r="CD307"/>
  <c r="A307" s="1"/>
  <c r="AI283"/>
  <c r="AL283" s="1"/>
  <c r="AS283"/>
  <c r="AF289"/>
  <c r="AB289"/>
  <c r="AF283"/>
  <c r="AC283"/>
  <c r="AL286"/>
  <c r="AJ286"/>
  <c r="BY286"/>
  <c r="AF286"/>
  <c r="BM316"/>
  <c r="AD316"/>
  <c r="AQ300"/>
  <c r="AJ315"/>
  <c r="BG316"/>
  <c r="AA308"/>
  <c r="AC316"/>
  <c r="AG315"/>
  <c r="AF331"/>
  <c r="BN316"/>
  <c r="AE315"/>
  <c r="AC308"/>
  <c r="BI300"/>
  <c r="AK315"/>
  <c r="AH315"/>
  <c r="AH316"/>
  <c r="BA308"/>
  <c r="AD310"/>
  <c r="BC308"/>
  <c r="BB311"/>
  <c r="AJ307"/>
  <c r="AF311"/>
  <c r="AS300"/>
  <c r="AA331"/>
  <c r="AC331"/>
  <c r="AY310"/>
  <c r="AD287"/>
  <c r="AE313"/>
  <c r="AC319"/>
  <c r="AZ310"/>
  <c r="BD310"/>
  <c r="BY310"/>
  <c r="AA302"/>
  <c r="AC313"/>
  <c r="AK310"/>
  <c r="AJ331"/>
  <c r="BI303"/>
  <c r="AG331"/>
  <c r="AI303"/>
  <c r="AU331"/>
  <c r="BL331"/>
  <c r="BI308"/>
  <c r="BC311"/>
  <c r="BY308"/>
  <c r="AQ311"/>
  <c r="AO307"/>
  <c r="AK292"/>
  <c r="AY311"/>
  <c r="AQ307"/>
  <c r="AA311"/>
  <c r="BM311"/>
  <c r="AG287"/>
  <c r="AH311"/>
  <c r="BY287"/>
  <c r="AD298"/>
  <c r="AU320"/>
  <c r="AD320"/>
  <c r="AO308"/>
  <c r="AB292"/>
  <c r="AA288"/>
  <c r="AC320"/>
  <c r="AB313"/>
  <c r="AB307"/>
  <c r="AL320"/>
  <c r="AF298"/>
  <c r="AV320"/>
  <c r="AB286"/>
  <c r="AO331"/>
  <c r="AL289"/>
  <c r="AK331"/>
  <c r="BI289"/>
  <c r="AB323"/>
  <c r="AG288"/>
  <c r="AS303"/>
  <c r="AF303"/>
  <c r="AG289"/>
  <c r="AE338"/>
  <c r="BL323"/>
  <c r="BM323"/>
  <c r="AA323"/>
  <c r="AQ323"/>
  <c r="AC303"/>
  <c r="AE288"/>
  <c r="AF292"/>
  <c r="AV323"/>
  <c r="AK290"/>
  <c r="AF315"/>
  <c r="AB298"/>
  <c r="AY319"/>
  <c r="AQ312"/>
  <c r="BL312"/>
  <c r="AH333"/>
  <c r="AH319"/>
  <c r="AK319"/>
  <c r="AC333"/>
  <c r="AH292"/>
  <c r="BI312"/>
  <c r="BA333"/>
  <c r="AQ313"/>
  <c r="AS298"/>
  <c r="BC319"/>
  <c r="BG312"/>
  <c r="AK298"/>
  <c r="AV338"/>
  <c r="BG338"/>
  <c r="AQ338"/>
  <c r="AI290"/>
  <c r="AA320"/>
  <c r="BN320"/>
  <c r="AL338"/>
  <c r="BY320"/>
  <c r="AK338"/>
  <c r="BQ320"/>
  <c r="BM320"/>
  <c r="AH290"/>
  <c r="CD315"/>
  <c r="A315" s="1"/>
  <c r="AY313"/>
  <c r="AH313"/>
  <c r="AI302"/>
  <c r="CD302"/>
  <c r="A302" s="1"/>
  <c r="AL302"/>
  <c r="CD324"/>
  <c r="A324" s="1"/>
  <c r="AY324"/>
  <c r="BI324"/>
  <c r="BD324"/>
  <c r="AL324"/>
  <c r="BA324"/>
  <c r="AO324"/>
  <c r="AK324"/>
  <c r="BL324"/>
  <c r="BC324"/>
  <c r="AQ324"/>
  <c r="BM324"/>
  <c r="AV324"/>
  <c r="BN324"/>
  <c r="BY324"/>
  <c r="AH324"/>
  <c r="BQ324"/>
  <c r="AU324"/>
  <c r="AG324"/>
  <c r="AJ324"/>
  <c r="BB324"/>
  <c r="AI324"/>
  <c r="AZ324"/>
  <c r="BG324"/>
  <c r="AL327"/>
  <c r="AG327"/>
  <c r="AQ327"/>
  <c r="AU327"/>
  <c r="AV327"/>
  <c r="BI302"/>
  <c r="AK313"/>
  <c r="AO313"/>
  <c r="BD313"/>
  <c r="BG313"/>
  <c r="AG302"/>
  <c r="CD313"/>
  <c r="A313" s="1"/>
  <c r="AJ303"/>
  <c r="BC323"/>
  <c r="BI299"/>
  <c r="BY299"/>
  <c r="BY293"/>
  <c r="CD293"/>
  <c r="A293" s="1"/>
  <c r="CD323"/>
  <c r="A323" s="1"/>
  <c r="AF326"/>
  <c r="BD319"/>
  <c r="AQ319"/>
  <c r="BL319"/>
  <c r="AL319"/>
  <c r="BC333"/>
  <c r="BM333"/>
  <c r="AE333"/>
  <c r="AG333"/>
  <c r="BQ333"/>
  <c r="BQ312"/>
  <c r="BA312"/>
  <c r="AU312"/>
  <c r="CD312"/>
  <c r="A312" s="1"/>
  <c r="AG312"/>
  <c r="AH312"/>
  <c r="AE312"/>
  <c r="CD292"/>
  <c r="A292" s="1"/>
  <c r="AQ292"/>
  <c r="CD298"/>
  <c r="A298" s="1"/>
  <c r="AO298"/>
  <c r="AU298" s="1"/>
  <c r="AV298" s="1"/>
  <c r="AY298" s="1"/>
  <c r="BY338"/>
  <c r="AG338"/>
  <c r="AJ323"/>
  <c r="AF313"/>
  <c r="BB313"/>
  <c r="AO302"/>
  <c r="BI313"/>
  <c r="BQ313"/>
  <c r="BA313"/>
  <c r="BC313"/>
  <c r="BL313"/>
  <c r="AQ302"/>
  <c r="AH302"/>
  <c r="BV294"/>
  <c r="AT294" s="1"/>
  <c r="BZ324"/>
  <c r="CA324" s="1"/>
  <c r="CD241"/>
  <c r="CD242" s="1"/>
  <c r="A242" s="1"/>
  <c r="BZ323"/>
  <c r="CA323" s="1"/>
  <c r="BV321"/>
  <c r="AT321" s="1"/>
  <c r="BZ325"/>
  <c r="CA325" s="1"/>
  <c r="AT274"/>
  <c r="AT283"/>
  <c r="BV296"/>
  <c r="BR319"/>
  <c r="BS319" s="1"/>
  <c r="AP319" s="1"/>
  <c r="BR282"/>
  <c r="BS282" s="1"/>
  <c r="BR329"/>
  <c r="BS329" s="1"/>
  <c r="BH329" s="1"/>
  <c r="BR324"/>
  <c r="BS324" s="1"/>
  <c r="BV324"/>
  <c r="AT324" s="1"/>
  <c r="BT294"/>
  <c r="BU294" s="1"/>
  <c r="BV286"/>
  <c r="AR286" s="1"/>
  <c r="BZ295"/>
  <c r="CA295" s="1"/>
  <c r="BR295"/>
  <c r="BS295" s="1"/>
  <c r="BH295" s="1"/>
  <c r="BT295"/>
  <c r="BU295" s="1"/>
  <c r="BZ328"/>
  <c r="CA328" s="1"/>
  <c r="BR294"/>
  <c r="BS294" s="1"/>
  <c r="BT286"/>
  <c r="BU286" s="1"/>
  <c r="AK286" s="1"/>
  <c r="AI263"/>
  <c r="AH263"/>
  <c r="AI271"/>
  <c r="BI263"/>
  <c r="BI275"/>
  <c r="BI270"/>
  <c r="AJ264"/>
  <c r="AK264"/>
  <c r="AH275"/>
  <c r="AI275"/>
  <c r="AJ267"/>
  <c r="AK267"/>
  <c r="AH269"/>
  <c r="AQ271"/>
  <c r="BI267"/>
  <c r="AQ267"/>
  <c r="AK265"/>
  <c r="BC265"/>
  <c r="AZ268"/>
  <c r="BI273"/>
  <c r="AI269"/>
  <c r="AQ269"/>
  <c r="AH271"/>
  <c r="BI274"/>
  <c r="BC272"/>
  <c r="BI264"/>
  <c r="BI271"/>
  <c r="BI265"/>
  <c r="BK268"/>
  <c r="AK266"/>
  <c r="BI269"/>
  <c r="AJ265"/>
  <c r="AQ265"/>
  <c r="BG291"/>
  <c r="BV304"/>
  <c r="AR304" s="1"/>
  <c r="BT329"/>
  <c r="BU329" s="1"/>
  <c r="BT313"/>
  <c r="BU313" s="1"/>
  <c r="BR305"/>
  <c r="BS305" s="1"/>
  <c r="BH305" s="1"/>
  <c r="BR327"/>
  <c r="BS327" s="1"/>
  <c r="BT331"/>
  <c r="BU331" s="1"/>
  <c r="BZ329"/>
  <c r="CA329" s="1"/>
  <c r="BT335"/>
  <c r="BU335" s="1"/>
  <c r="BZ335"/>
  <c r="CA335" s="1"/>
  <c r="BZ305"/>
  <c r="CA305" s="1"/>
  <c r="BT305"/>
  <c r="BU305" s="1"/>
  <c r="AK305" s="1"/>
  <c r="BT321"/>
  <c r="BU321" s="1"/>
  <c r="BR321"/>
  <c r="BS321" s="1"/>
  <c r="BV325"/>
  <c r="BZ318"/>
  <c r="CA318" s="1"/>
  <c r="BR325"/>
  <c r="BS325" s="1"/>
  <c r="BR318"/>
  <c r="BS318" s="1"/>
  <c r="BH318" s="1"/>
  <c r="BV275"/>
  <c r="AT275" s="1"/>
  <c r="BG290"/>
  <c r="BZ296"/>
  <c r="CA296" s="1"/>
  <c r="BV293"/>
  <c r="AT293" s="1"/>
  <c r="BV302"/>
  <c r="BT302"/>
  <c r="BU302" s="1"/>
  <c r="AP338"/>
  <c r="BV323"/>
  <c r="AT323" s="1"/>
  <c r="BT282"/>
  <c r="BU282" s="1"/>
  <c r="AK282" s="1"/>
  <c r="BT303"/>
  <c r="BU303" s="1"/>
  <c r="AK303" s="1"/>
  <c r="BR303"/>
  <c r="BS303" s="1"/>
  <c r="BV303"/>
  <c r="BD303" s="1"/>
  <c r="BR323"/>
  <c r="BS323" s="1"/>
  <c r="BV282"/>
  <c r="BR309"/>
  <c r="BS309" s="1"/>
  <c r="BH309" s="1"/>
  <c r="BV335"/>
  <c r="BR311"/>
  <c r="BS311" s="1"/>
  <c r="BH311" s="1"/>
  <c r="BZ300"/>
  <c r="CA300" s="1"/>
  <c r="BV331"/>
  <c r="BZ311"/>
  <c r="CA311" s="1"/>
  <c r="BD305"/>
  <c r="BR302"/>
  <c r="BS302" s="1"/>
  <c r="BR293"/>
  <c r="BS293" s="1"/>
  <c r="BT311"/>
  <c r="BU311" s="1"/>
  <c r="BZ293"/>
  <c r="CA293" s="1"/>
  <c r="BR283"/>
  <c r="BS283" s="1"/>
  <c r="AP283" s="1"/>
  <c r="BZ319"/>
  <c r="CA319" s="1"/>
  <c r="BZ306"/>
  <c r="CA306" s="1"/>
  <c r="BZ298"/>
  <c r="CA298" s="1"/>
  <c r="BZ307"/>
  <c r="CA307" s="1"/>
  <c r="BZ275"/>
  <c r="CA275" s="1"/>
  <c r="BR306"/>
  <c r="BS306" s="1"/>
  <c r="BH306" s="1"/>
  <c r="BT275"/>
  <c r="BU275" s="1"/>
  <c r="BT306"/>
  <c r="BU306" s="1"/>
  <c r="BZ309"/>
  <c r="CA309" s="1"/>
  <c r="BR304"/>
  <c r="BS304" s="1"/>
  <c r="BZ297"/>
  <c r="CA297" s="1"/>
  <c r="BT309"/>
  <c r="BU309" s="1"/>
  <c r="BT304"/>
  <c r="BU304" s="1"/>
  <c r="BT319"/>
  <c r="BU319" s="1"/>
  <c r="BV328"/>
  <c r="BZ286"/>
  <c r="CA286" s="1"/>
  <c r="BT283"/>
  <c r="BU283" s="1"/>
  <c r="BZ283"/>
  <c r="CA283" s="1"/>
  <c r="BT328"/>
  <c r="BU328" s="1"/>
  <c r="BR296"/>
  <c r="BS296" s="1"/>
  <c r="BV330"/>
  <c r="BV307"/>
  <c r="BV298"/>
  <c r="AH244"/>
  <c r="BZ330"/>
  <c r="CA330" s="1"/>
  <c r="BR298"/>
  <c r="BS298" s="1"/>
  <c r="BT330"/>
  <c r="BU330" s="1"/>
  <c r="BT307"/>
  <c r="BU307" s="1"/>
  <c r="BR272"/>
  <c r="BZ301"/>
  <c r="CA301" s="1"/>
  <c r="BI252"/>
  <c r="BT314"/>
  <c r="BU314" s="1"/>
  <c r="BV313"/>
  <c r="AT313" s="1"/>
  <c r="BI240"/>
  <c r="BZ313"/>
  <c r="CA313" s="1"/>
  <c r="BZ314"/>
  <c r="CA314" s="1"/>
  <c r="BV327"/>
  <c r="AT327" s="1"/>
  <c r="BV292"/>
  <c r="BV314"/>
  <c r="BR292"/>
  <c r="BS292" s="1"/>
  <c r="BZ327"/>
  <c r="CA327" s="1"/>
  <c r="BZ292"/>
  <c r="CA292" s="1"/>
  <c r="BR315"/>
  <c r="BS315" s="1"/>
  <c r="AQ252"/>
  <c r="BT252"/>
  <c r="BU252" s="1"/>
  <c r="BV315"/>
  <c r="BZ315"/>
  <c r="CA315" s="1"/>
  <c r="BD306"/>
  <c r="BR239"/>
  <c r="BS239" s="1"/>
  <c r="BR266"/>
  <c r="BT277"/>
  <c r="BU277" s="1"/>
  <c r="AK277" s="1"/>
  <c r="AQ239"/>
  <c r="BI244"/>
  <c r="BR326"/>
  <c r="BS326" s="1"/>
  <c r="BG306"/>
  <c r="AQ253"/>
  <c r="BI248"/>
  <c r="BV326"/>
  <c r="AQ244"/>
  <c r="AQ260"/>
  <c r="BZ326"/>
  <c r="CA326" s="1"/>
  <c r="BT308"/>
  <c r="BU308" s="1"/>
  <c r="BV300"/>
  <c r="AT300" s="1"/>
  <c r="BC249"/>
  <c r="AH251"/>
  <c r="BL274"/>
  <c r="BB253"/>
  <c r="BI253"/>
  <c r="BT250"/>
  <c r="BU250" s="1"/>
  <c r="BV332"/>
  <c r="BT242"/>
  <c r="BU242" s="1"/>
  <c r="BZ331"/>
  <c r="CA331" s="1"/>
  <c r="BR250"/>
  <c r="BS250" s="1"/>
  <c r="AJ260"/>
  <c r="BR300"/>
  <c r="BS300" s="1"/>
  <c r="BT297"/>
  <c r="BU297" s="1"/>
  <c r="BR297"/>
  <c r="BS297" s="1"/>
  <c r="AP297" s="1"/>
  <c r="BC261"/>
  <c r="BK252"/>
  <c r="BZ332"/>
  <c r="CA332" s="1"/>
  <c r="BR332"/>
  <c r="BS332" s="1"/>
  <c r="BR279"/>
  <c r="BS279" s="1"/>
  <c r="BI261"/>
  <c r="AQ258"/>
  <c r="BI251"/>
  <c r="BI256"/>
  <c r="AQ242"/>
  <c r="BI257"/>
  <c r="AQ254"/>
  <c r="AQ249"/>
  <c r="BI262"/>
  <c r="BI250"/>
  <c r="AQ257"/>
  <c r="BI254"/>
  <c r="AQ255"/>
  <c r="BI259"/>
  <c r="BI260"/>
  <c r="BI249"/>
  <c r="BK257"/>
  <c r="AQ251"/>
  <c r="BI255"/>
  <c r="BV301"/>
  <c r="BZ288"/>
  <c r="CA288" s="1"/>
  <c r="BV308"/>
  <c r="BV288"/>
  <c r="AK243"/>
  <c r="BR288"/>
  <c r="BS288" s="1"/>
  <c r="BR301"/>
  <c r="BS301" s="1"/>
  <c r="BZ308"/>
  <c r="CA308" s="1"/>
  <c r="BI247"/>
  <c r="BV320"/>
  <c r="AT320" s="1"/>
  <c r="BR322"/>
  <c r="BS322" s="1"/>
  <c r="BT322"/>
  <c r="BU322" s="1"/>
  <c r="BI246"/>
  <c r="AH242"/>
  <c r="AQ247"/>
  <c r="BI245"/>
  <c r="BR337"/>
  <c r="BS337" s="1"/>
  <c r="BT337"/>
  <c r="BU337" s="1"/>
  <c r="BV337"/>
  <c r="AT337" s="1"/>
  <c r="BI239"/>
  <c r="AQ248"/>
  <c r="BZ287"/>
  <c r="CA287" s="1"/>
  <c r="BK244"/>
  <c r="AQ241"/>
  <c r="BT320"/>
  <c r="BU320" s="1"/>
  <c r="BR243"/>
  <c r="BI243"/>
  <c r="AQ245"/>
  <c r="BV287"/>
  <c r="AQ240"/>
  <c r="BV322"/>
  <c r="BR320"/>
  <c r="BS320" s="1"/>
  <c r="BR287"/>
  <c r="BS287" s="1"/>
  <c r="BH287" s="1"/>
  <c r="BI241"/>
  <c r="AR283"/>
  <c r="BR258"/>
  <c r="BS258" s="1"/>
  <c r="BR255"/>
  <c r="BS255" s="1"/>
  <c r="BR264"/>
  <c r="BS264" s="1"/>
  <c r="AI264" s="1"/>
  <c r="BR249"/>
  <c r="BS249" s="1"/>
  <c r="BR260"/>
  <c r="BJ274"/>
  <c r="BT263"/>
  <c r="BL283"/>
  <c r="BD290"/>
  <c r="BU253"/>
  <c r="AQ261"/>
  <c r="BZ261"/>
  <c r="CA261" s="1"/>
  <c r="BV261"/>
  <c r="AQ270"/>
  <c r="BZ270"/>
  <c r="CA270" s="1"/>
  <c r="BV270"/>
  <c r="AT270" s="1"/>
  <c r="BJ334"/>
  <c r="AR334"/>
  <c r="BT284"/>
  <c r="BU284" s="1"/>
  <c r="BC284" s="1"/>
  <c r="BV284"/>
  <c r="BZ284"/>
  <c r="CA284" s="1"/>
  <c r="BZ276"/>
  <c r="CA276" s="1"/>
  <c r="BV276"/>
  <c r="BJ312"/>
  <c r="AR312"/>
  <c r="BT241"/>
  <c r="BU241" s="1"/>
  <c r="BV241"/>
  <c r="BZ241"/>
  <c r="CA241" s="1"/>
  <c r="BI242"/>
  <c r="BV242"/>
  <c r="AT242" s="1"/>
  <c r="BZ242"/>
  <c r="CA242" s="1"/>
  <c r="BZ260"/>
  <c r="CA260" s="1"/>
  <c r="BV260"/>
  <c r="AT260" s="1"/>
  <c r="AI282"/>
  <c r="BA275"/>
  <c r="BZ246"/>
  <c r="CA246" s="1"/>
  <c r="BV246"/>
  <c r="BH312"/>
  <c r="BR284"/>
  <c r="BS284" s="1"/>
  <c r="BT273"/>
  <c r="BU273" s="1"/>
  <c r="BV247"/>
  <c r="BZ247"/>
  <c r="CA247" s="1"/>
  <c r="BV251"/>
  <c r="AT251" s="1"/>
  <c r="BZ251"/>
  <c r="CA251" s="1"/>
  <c r="BV285"/>
  <c r="BZ285"/>
  <c r="CA285" s="1"/>
  <c r="BD299"/>
  <c r="BJ299"/>
  <c r="BG297"/>
  <c r="BJ297"/>
  <c r="BL297"/>
  <c r="AR297"/>
  <c r="BJ311"/>
  <c r="AR311"/>
  <c r="BT240"/>
  <c r="BU240" s="1"/>
  <c r="BZ240"/>
  <c r="CA240" s="1"/>
  <c r="BV240"/>
  <c r="BT248"/>
  <c r="BU248" s="1"/>
  <c r="BV248"/>
  <c r="AT248" s="1"/>
  <c r="BZ248"/>
  <c r="CA248" s="1"/>
  <c r="AQ259"/>
  <c r="BZ259"/>
  <c r="CA259" s="1"/>
  <c r="BV259"/>
  <c r="BZ268"/>
  <c r="CA268" s="1"/>
  <c r="BV268"/>
  <c r="AT268" s="1"/>
  <c r="BZ278"/>
  <c r="CA278" s="1"/>
  <c r="BV278"/>
  <c r="BD283"/>
  <c r="BG283"/>
  <c r="BJ290"/>
  <c r="AR290"/>
  <c r="BL290"/>
  <c r="AR309"/>
  <c r="BJ309"/>
  <c r="BZ239"/>
  <c r="CA239" s="1"/>
  <c r="BV239"/>
  <c r="AT239" s="1"/>
  <c r="BV277"/>
  <c r="BZ277"/>
  <c r="CA277" s="1"/>
  <c r="BJ306"/>
  <c r="BL306"/>
  <c r="AR306"/>
  <c r="BR261"/>
  <c r="AP291"/>
  <c r="AP312"/>
  <c r="BT276"/>
  <c r="BU276" s="1"/>
  <c r="AK276" s="1"/>
  <c r="BT278"/>
  <c r="BU278" s="1"/>
  <c r="BD297"/>
  <c r="BT244"/>
  <c r="BU244" s="1"/>
  <c r="BT247"/>
  <c r="BU247" s="1"/>
  <c r="BT285"/>
  <c r="BU285" s="1"/>
  <c r="AK285" s="1"/>
  <c r="BT246"/>
  <c r="BU246" s="1"/>
  <c r="BV245"/>
  <c r="AT245" s="1"/>
  <c r="BZ245"/>
  <c r="CA245" s="1"/>
  <c r="BZ254"/>
  <c r="CA254" s="1"/>
  <c r="BV254"/>
  <c r="AT254" s="1"/>
  <c r="BV269"/>
  <c r="BZ269"/>
  <c r="CA269" s="1"/>
  <c r="AQ256"/>
  <c r="BZ256"/>
  <c r="CA256" s="1"/>
  <c r="BV256"/>
  <c r="BR262"/>
  <c r="BS262" s="1"/>
  <c r="BZ262"/>
  <c r="CA262" s="1"/>
  <c r="BV262"/>
  <c r="AT262" s="1"/>
  <c r="BV265"/>
  <c r="AT265" s="1"/>
  <c r="BZ265"/>
  <c r="CA265" s="1"/>
  <c r="BL295"/>
  <c r="BJ295"/>
  <c r="AR295"/>
  <c r="BZ257"/>
  <c r="CA257" s="1"/>
  <c r="BV257"/>
  <c r="AR329"/>
  <c r="BJ329"/>
  <c r="BJ318"/>
  <c r="AR318"/>
  <c r="BH317"/>
  <c r="AP317"/>
  <c r="BJ333"/>
  <c r="BV267"/>
  <c r="AT267" s="1"/>
  <c r="BZ267"/>
  <c r="CA267" s="1"/>
  <c r="BV281"/>
  <c r="BZ281"/>
  <c r="CA281" s="1"/>
  <c r="AR317"/>
  <c r="BJ317"/>
  <c r="BZ255"/>
  <c r="CA255" s="1"/>
  <c r="BV255"/>
  <c r="BV280"/>
  <c r="AT280" s="1"/>
  <c r="BZ280"/>
  <c r="CA280" s="1"/>
  <c r="BT280"/>
  <c r="BU280" s="1"/>
  <c r="BR280"/>
  <c r="BS280" s="1"/>
  <c r="AI289"/>
  <c r="BV263"/>
  <c r="AT263" s="1"/>
  <c r="BZ263"/>
  <c r="CA263" s="1"/>
  <c r="BT270"/>
  <c r="BT245"/>
  <c r="BU245" s="1"/>
  <c r="BR270"/>
  <c r="BR253"/>
  <c r="BG295"/>
  <c r="BH291"/>
  <c r="BR248"/>
  <c r="BS248" s="1"/>
  <c r="BR254"/>
  <c r="BS254" s="1"/>
  <c r="BT256"/>
  <c r="BU256" s="1"/>
  <c r="BR267"/>
  <c r="BS267" s="1"/>
  <c r="AI267" s="1"/>
  <c r="BR276"/>
  <c r="BS276" s="1"/>
  <c r="J339"/>
  <c r="J340" s="1"/>
  <c r="BR281"/>
  <c r="BS281" s="1"/>
  <c r="BR246"/>
  <c r="BS246" s="1"/>
  <c r="BR265"/>
  <c r="BS265" s="1"/>
  <c r="AI265" s="1"/>
  <c r="BT268"/>
  <c r="BV249"/>
  <c r="AT249" s="1"/>
  <c r="BZ249"/>
  <c r="CA249" s="1"/>
  <c r="AQ264"/>
  <c r="BZ264"/>
  <c r="CA264" s="1"/>
  <c r="BV264"/>
  <c r="AT264" s="1"/>
  <c r="BH274"/>
  <c r="AP274"/>
  <c r="BJ291"/>
  <c r="AR291"/>
  <c r="BL291"/>
  <c r="BZ253"/>
  <c r="CA253" s="1"/>
  <c r="BV253"/>
  <c r="AT253" s="1"/>
  <c r="BI258"/>
  <c r="BZ258"/>
  <c r="CA258" s="1"/>
  <c r="BV258"/>
  <c r="BT271"/>
  <c r="BU271" s="1"/>
  <c r="AK271" s="1"/>
  <c r="BZ271"/>
  <c r="CA271" s="1"/>
  <c r="BV271"/>
  <c r="AT271" s="1"/>
  <c r="BJ305"/>
  <c r="AR305"/>
  <c r="BL305"/>
  <c r="AR338"/>
  <c r="BJ338"/>
  <c r="BZ244"/>
  <c r="CA244" s="1"/>
  <c r="BV244"/>
  <c r="AT244" s="1"/>
  <c r="BZ250"/>
  <c r="CA250" s="1"/>
  <c r="BV250"/>
  <c r="AT250" s="1"/>
  <c r="BV252"/>
  <c r="AT252" s="1"/>
  <c r="BZ252"/>
  <c r="CA252" s="1"/>
  <c r="BU255"/>
  <c r="BV273"/>
  <c r="BZ273"/>
  <c r="CA273" s="1"/>
  <c r="AR319"/>
  <c r="BJ319"/>
  <c r="BZ266"/>
  <c r="CA266" s="1"/>
  <c r="BV266"/>
  <c r="AT266" s="1"/>
  <c r="BZ272"/>
  <c r="CA272" s="1"/>
  <c r="BV272"/>
  <c r="AT272" s="1"/>
  <c r="AQ243"/>
  <c r="BZ243"/>
  <c r="CA243" s="1"/>
  <c r="BV243"/>
  <c r="AT243" s="1"/>
  <c r="AQ279"/>
  <c r="BV279"/>
  <c r="BZ279"/>
  <c r="CA279" s="1"/>
  <c r="BT269"/>
  <c r="BU269" s="1"/>
  <c r="AK269" s="1"/>
  <c r="BD295"/>
  <c r="BD291"/>
  <c r="BR256"/>
  <c r="BS256" s="1"/>
  <c r="BT257"/>
  <c r="BU257" s="1"/>
  <c r="BR278"/>
  <c r="BS278" s="1"/>
  <c r="BG305"/>
  <c r="BT262"/>
  <c r="BU262" s="1"/>
  <c r="L339"/>
  <c r="L340" s="1"/>
  <c r="BH338"/>
  <c r="BR240"/>
  <c r="BS240" s="1"/>
  <c r="BT251"/>
  <c r="BU251" s="1"/>
  <c r="BT259"/>
  <c r="BU259" s="1"/>
  <c r="BR259"/>
  <c r="BS259" s="1"/>
  <c r="M16" i="5"/>
  <c r="M18"/>
  <c r="R18" s="1"/>
  <c r="P18"/>
  <c r="R17"/>
  <c r="Q19"/>
  <c r="N17"/>
  <c r="P16"/>
  <c r="P17"/>
  <c r="M19"/>
  <c r="BH334" i="4" l="1"/>
  <c r="AR299"/>
  <c r="AP299"/>
  <c r="BH299"/>
  <c r="AP334"/>
  <c r="BL299"/>
  <c r="BG299"/>
  <c r="AT289"/>
  <c r="AR310"/>
  <c r="BH333"/>
  <c r="AT310"/>
  <c r="BJ336"/>
  <c r="AR336"/>
  <c r="AT336"/>
  <c r="BJ289"/>
  <c r="AR316"/>
  <c r="BD289"/>
  <c r="AP316"/>
  <c r="BJ316"/>
  <c r="AR289"/>
  <c r="BL289"/>
  <c r="BH289"/>
  <c r="BG289"/>
  <c r="BH310"/>
  <c r="AP333"/>
  <c r="AP310"/>
  <c r="AR333"/>
  <c r="BH290"/>
  <c r="BM290" s="1"/>
  <c r="BN290" s="1"/>
  <c r="BQ290" s="1"/>
  <c r="AP318"/>
  <c r="R16" i="5"/>
  <c r="BG294" i="4"/>
  <c r="BD286"/>
  <c r="BJ294"/>
  <c r="BL294"/>
  <c r="AP294"/>
  <c r="AR294"/>
  <c r="BD294"/>
  <c r="BJ321"/>
  <c r="AR321"/>
  <c r="AP321"/>
  <c r="BH321"/>
  <c r="AR324"/>
  <c r="CD243"/>
  <c r="A243" s="1"/>
  <c r="A241"/>
  <c r="BJ304"/>
  <c r="AR293"/>
  <c r="BD293"/>
  <c r="BL304"/>
  <c r="BG293"/>
  <c r="BH304"/>
  <c r="AP309"/>
  <c r="BL293"/>
  <c r="BG304"/>
  <c r="BJ293"/>
  <c r="AP295"/>
  <c r="BE258"/>
  <c r="AT258"/>
  <c r="AP257"/>
  <c r="AT257"/>
  <c r="BH269"/>
  <c r="AT269"/>
  <c r="BD287"/>
  <c r="AT287"/>
  <c r="AR332"/>
  <c r="AT332"/>
  <c r="BE240"/>
  <c r="AT240"/>
  <c r="BD285"/>
  <c r="AT285"/>
  <c r="BH247"/>
  <c r="AT247"/>
  <c r="BD284"/>
  <c r="AT284"/>
  <c r="BE261"/>
  <c r="AT261"/>
  <c r="BD288"/>
  <c r="AT288"/>
  <c r="BH330"/>
  <c r="AT330"/>
  <c r="BD304"/>
  <c r="AT304"/>
  <c r="BJ324"/>
  <c r="BE255"/>
  <c r="AT255"/>
  <c r="BH277"/>
  <c r="AT277"/>
  <c r="BH308"/>
  <c r="AT308"/>
  <c r="BD279"/>
  <c r="AT279"/>
  <c r="BD278"/>
  <c r="AT278"/>
  <c r="BE246"/>
  <c r="AT246"/>
  <c r="AR322"/>
  <c r="AT322"/>
  <c r="BJ301"/>
  <c r="AT301"/>
  <c r="BJ326"/>
  <c r="AT326"/>
  <c r="BJ315"/>
  <c r="AT315"/>
  <c r="BD292"/>
  <c r="AT292"/>
  <c r="BG307"/>
  <c r="AT307"/>
  <c r="BH331"/>
  <c r="AT331"/>
  <c r="BL303"/>
  <c r="AT303"/>
  <c r="BJ302"/>
  <c r="AT302"/>
  <c r="BJ325"/>
  <c r="AT325"/>
  <c r="BH286"/>
  <c r="AT286"/>
  <c r="BH319"/>
  <c r="BH273"/>
  <c r="AT273"/>
  <c r="BE256"/>
  <c r="AT256"/>
  <c r="BH241"/>
  <c r="AT241"/>
  <c r="BD276"/>
  <c r="AT276"/>
  <c r="BE282"/>
  <c r="AT282"/>
  <c r="BD281"/>
  <c r="AT281"/>
  <c r="BE259"/>
  <c r="AT259"/>
  <c r="AP314"/>
  <c r="AT314"/>
  <c r="BD298"/>
  <c r="AT298"/>
  <c r="AR328"/>
  <c r="AT328"/>
  <c r="BJ335"/>
  <c r="AT335"/>
  <c r="BG296"/>
  <c r="AT296"/>
  <c r="BH324"/>
  <c r="BL296"/>
  <c r="AP296"/>
  <c r="BD296"/>
  <c r="BJ296"/>
  <c r="BL307"/>
  <c r="AR296"/>
  <c r="AR335"/>
  <c r="BG286"/>
  <c r="BJ286"/>
  <c r="AP329"/>
  <c r="AP286"/>
  <c r="BL286"/>
  <c r="AP324"/>
  <c r="BH294"/>
  <c r="AZ263"/>
  <c r="BA263"/>
  <c r="BC275"/>
  <c r="BS270"/>
  <c r="BH270" s="1"/>
  <c r="AZ270"/>
  <c r="AO263"/>
  <c r="BE263"/>
  <c r="BE267"/>
  <c r="BG268"/>
  <c r="AL268"/>
  <c r="BE270"/>
  <c r="BU263"/>
  <c r="AJ263"/>
  <c r="BB263"/>
  <c r="BS272"/>
  <c r="BH272" s="1"/>
  <c r="AH272"/>
  <c r="AZ272"/>
  <c r="BE275"/>
  <c r="BB267"/>
  <c r="AZ267"/>
  <c r="BC267"/>
  <c r="BA267"/>
  <c r="BA265"/>
  <c r="AH270"/>
  <c r="AH265"/>
  <c r="AH267"/>
  <c r="AL267" s="1"/>
  <c r="AJ275"/>
  <c r="AH264"/>
  <c r="BU268"/>
  <c r="AJ268"/>
  <c r="BS266"/>
  <c r="AP266" s="1"/>
  <c r="AH266"/>
  <c r="AZ266"/>
  <c r="AL271"/>
  <c r="AO271"/>
  <c r="AL275"/>
  <c r="AO275"/>
  <c r="BC264"/>
  <c r="BB264"/>
  <c r="AZ264"/>
  <c r="BA264"/>
  <c r="BE268"/>
  <c r="AJ271"/>
  <c r="BE269"/>
  <c r="BB268"/>
  <c r="BU270"/>
  <c r="AJ270"/>
  <c r="AJ273"/>
  <c r="AI273"/>
  <c r="AK273"/>
  <c r="AH273"/>
  <c r="AI274"/>
  <c r="AJ274"/>
  <c r="AK274"/>
  <c r="AH274"/>
  <c r="AZ271"/>
  <c r="BB271"/>
  <c r="BA271"/>
  <c r="BC271"/>
  <c r="AZ275"/>
  <c r="BG275" s="1"/>
  <c r="BB275"/>
  <c r="AJ269"/>
  <c r="BB270"/>
  <c r="BH271"/>
  <c r="BE271"/>
  <c r="AZ269"/>
  <c r="BC269"/>
  <c r="BB269"/>
  <c r="BA269"/>
  <c r="AL269"/>
  <c r="AO269"/>
  <c r="AZ265"/>
  <c r="AO268"/>
  <c r="AL263"/>
  <c r="AK275"/>
  <c r="BH335"/>
  <c r="BH327"/>
  <c r="AP305"/>
  <c r="BG282"/>
  <c r="BH283"/>
  <c r="BM283" s="1"/>
  <c r="BN283" s="1"/>
  <c r="BQ283" s="1"/>
  <c r="AP335"/>
  <c r="AP282"/>
  <c r="AP325"/>
  <c r="AR325"/>
  <c r="BH325"/>
  <c r="AR275"/>
  <c r="BH275"/>
  <c r="BJ275"/>
  <c r="AP275"/>
  <c r="BL275"/>
  <c r="AR302"/>
  <c r="AI251"/>
  <c r="AL251" s="1"/>
  <c r="BD282"/>
  <c r="BH282"/>
  <c r="BL282"/>
  <c r="BH323"/>
  <c r="AP311"/>
  <c r="AR282"/>
  <c r="BJ282"/>
  <c r="AP293"/>
  <c r="BD302"/>
  <c r="BL298"/>
  <c r="BG302"/>
  <c r="AP302"/>
  <c r="AP306"/>
  <c r="BH302"/>
  <c r="BL302"/>
  <c r="AR323"/>
  <c r="BJ303"/>
  <c r="BG298"/>
  <c r="BH293"/>
  <c r="BJ298"/>
  <c r="AP331"/>
  <c r="AR292"/>
  <c r="BJ323"/>
  <c r="AP303"/>
  <c r="AR303"/>
  <c r="BG303"/>
  <c r="AR298"/>
  <c r="BJ331"/>
  <c r="BH303"/>
  <c r="AP323"/>
  <c r="AR331"/>
  <c r="BH298"/>
  <c r="BH296"/>
  <c r="BJ330"/>
  <c r="BJ313"/>
  <c r="AP304"/>
  <c r="AR307"/>
  <c r="AP307"/>
  <c r="BJ327"/>
  <c r="AP298"/>
  <c r="BD307"/>
  <c r="AP327"/>
  <c r="BJ307"/>
  <c r="BH307"/>
  <c r="AR327"/>
  <c r="BH328"/>
  <c r="AP328"/>
  <c r="BJ328"/>
  <c r="AP330"/>
  <c r="AI244"/>
  <c r="AL244" s="1"/>
  <c r="AR330"/>
  <c r="BB244"/>
  <c r="BJ314"/>
  <c r="AK244"/>
  <c r="BA259"/>
  <c r="BG292"/>
  <c r="AP315"/>
  <c r="BH292"/>
  <c r="BL292"/>
  <c r="AP292"/>
  <c r="BJ292"/>
  <c r="AR313"/>
  <c r="BH313"/>
  <c r="AP313"/>
  <c r="BH314"/>
  <c r="AR314"/>
  <c r="BH322"/>
  <c r="BD300"/>
  <c r="BG301"/>
  <c r="BJ322"/>
  <c r="AR288"/>
  <c r="AR315"/>
  <c r="AP300"/>
  <c r="BH315"/>
  <c r="BC259"/>
  <c r="AR300"/>
  <c r="AK253"/>
  <c r="AJ253"/>
  <c r="BD301"/>
  <c r="AR301"/>
  <c r="AI249"/>
  <c r="AJ243"/>
  <c r="AP326"/>
  <c r="BB249"/>
  <c r="BA249"/>
  <c r="AJ249"/>
  <c r="BD277"/>
  <c r="AI241"/>
  <c r="AK256"/>
  <c r="AR326"/>
  <c r="BB251"/>
  <c r="BH332"/>
  <c r="BH326"/>
  <c r="AK251"/>
  <c r="AI256"/>
  <c r="AI240"/>
  <c r="BJ332"/>
  <c r="BL300"/>
  <c r="BJ300"/>
  <c r="BG300"/>
  <c r="AP332"/>
  <c r="AK248"/>
  <c r="AH255"/>
  <c r="AH252"/>
  <c r="AP320"/>
  <c r="AI248"/>
  <c r="AR320"/>
  <c r="AH261"/>
  <c r="BL287"/>
  <c r="AK240"/>
  <c r="AH241"/>
  <c r="AI252"/>
  <c r="AI250"/>
  <c r="BH297"/>
  <c r="BM297" s="1"/>
  <c r="BN297" s="1"/>
  <c r="BQ297" s="1"/>
  <c r="AP241"/>
  <c r="BJ320"/>
  <c r="AK241"/>
  <c r="BH320"/>
  <c r="BB243"/>
  <c r="AK258"/>
  <c r="BB261"/>
  <c r="AP301"/>
  <c r="AK261"/>
  <c r="BH337"/>
  <c r="AJ261"/>
  <c r="AK249"/>
  <c r="AK262"/>
  <c r="BG281"/>
  <c r="AI246"/>
  <c r="AI262"/>
  <c r="AI258"/>
  <c r="AJ258"/>
  <c r="BH300"/>
  <c r="AZ260"/>
  <c r="AK260"/>
  <c r="AJ250"/>
  <c r="AK246"/>
  <c r="AH247"/>
  <c r="AP277"/>
  <c r="AP322"/>
  <c r="AK250"/>
  <c r="AZ255"/>
  <c r="AP308"/>
  <c r="BG276"/>
  <c r="BJ308"/>
  <c r="AK252"/>
  <c r="AJ252"/>
  <c r="BB255"/>
  <c r="AR308"/>
  <c r="AJ242"/>
  <c r="AJ255"/>
  <c r="AH250"/>
  <c r="AK242"/>
  <c r="BE252"/>
  <c r="BB256"/>
  <c r="BA256"/>
  <c r="AZ256"/>
  <c r="BC256"/>
  <c r="AZ252"/>
  <c r="BA252"/>
  <c r="BC252"/>
  <c r="BB252"/>
  <c r="AI259"/>
  <c r="AK259"/>
  <c r="AH259"/>
  <c r="BE257"/>
  <c r="AJ259"/>
  <c r="AK255"/>
  <c r="BC255"/>
  <c r="BA262"/>
  <c r="BC262"/>
  <c r="AZ262"/>
  <c r="BB262"/>
  <c r="BE251"/>
  <c r="AH249"/>
  <c r="BE262"/>
  <c r="AZ249"/>
  <c r="AH258"/>
  <c r="BS253"/>
  <c r="AP253" s="1"/>
  <c r="AH253"/>
  <c r="AZ253"/>
  <c r="BB258"/>
  <c r="AZ258"/>
  <c r="BC258"/>
  <c r="BA258"/>
  <c r="AZ259"/>
  <c r="AJ262"/>
  <c r="BE250"/>
  <c r="BA255"/>
  <c r="AI255"/>
  <c r="BS261"/>
  <c r="AP261" s="1"/>
  <c r="AZ261"/>
  <c r="BS260"/>
  <c r="BH260" s="1"/>
  <c r="AH260"/>
  <c r="AI257"/>
  <c r="AK257"/>
  <c r="AH257"/>
  <c r="AJ257"/>
  <c r="AK254"/>
  <c r="AI254"/>
  <c r="AH254"/>
  <c r="AJ254"/>
  <c r="AH256"/>
  <c r="AJ256"/>
  <c r="BE253"/>
  <c r="BE249"/>
  <c r="BB259"/>
  <c r="BC253"/>
  <c r="AH262"/>
  <c r="AJ251"/>
  <c r="AP288"/>
  <c r="AK247"/>
  <c r="BL301"/>
  <c r="BH301"/>
  <c r="AI247"/>
  <c r="BH288"/>
  <c r="BJ288"/>
  <c r="BL288"/>
  <c r="BG288"/>
  <c r="BG277"/>
  <c r="AJ240"/>
  <c r="AP337"/>
  <c r="AI242"/>
  <c r="AL242" s="1"/>
  <c r="AZ242"/>
  <c r="AH248"/>
  <c r="AJ245"/>
  <c r="AK245"/>
  <c r="AH245"/>
  <c r="AI245"/>
  <c r="BS243"/>
  <c r="AI243" s="1"/>
  <c r="AH243"/>
  <c r="BB248"/>
  <c r="BC248"/>
  <c r="AZ248"/>
  <c r="BA248"/>
  <c r="BB241"/>
  <c r="BC241"/>
  <c r="AZ241"/>
  <c r="BA241"/>
  <c r="AH246"/>
  <c r="AP287"/>
  <c r="BJ337"/>
  <c r="BJ287"/>
  <c r="BG287"/>
  <c r="BE243"/>
  <c r="AJ244"/>
  <c r="AH240"/>
  <c r="AP245"/>
  <c r="BE245"/>
  <c r="BE241"/>
  <c r="BC240"/>
  <c r="BB240"/>
  <c r="AZ240"/>
  <c r="BA240"/>
  <c r="AJ247"/>
  <c r="AR287"/>
  <c r="AJ248"/>
  <c r="AJ241"/>
  <c r="AJ246"/>
  <c r="AP239"/>
  <c r="BE239"/>
  <c r="BB247"/>
  <c r="BA247"/>
  <c r="BC247"/>
  <c r="AZ247"/>
  <c r="BB246"/>
  <c r="AZ246"/>
  <c r="BC246"/>
  <c r="BA246"/>
  <c r="AR337"/>
  <c r="BG285"/>
  <c r="BG284"/>
  <c r="BM291"/>
  <c r="BN291" s="1"/>
  <c r="BQ291" s="1"/>
  <c r="BG278"/>
  <c r="BM306"/>
  <c r="BN306" s="1"/>
  <c r="BQ306" s="1"/>
  <c r="BH242"/>
  <c r="AP242"/>
  <c r="BH262"/>
  <c r="BH239"/>
  <c r="BD268"/>
  <c r="BM305"/>
  <c r="BN305" s="1"/>
  <c r="BQ305" s="1"/>
  <c r="BM299"/>
  <c r="BN299" s="1"/>
  <c r="BQ299" s="1"/>
  <c r="AP259"/>
  <c r="BH259"/>
  <c r="AP278"/>
  <c r="BH278"/>
  <c r="BJ243"/>
  <c r="AR243"/>
  <c r="BL243"/>
  <c r="BE244"/>
  <c r="AR244"/>
  <c r="BJ244"/>
  <c r="BL244"/>
  <c r="BL249"/>
  <c r="AR249"/>
  <c r="BJ249"/>
  <c r="BH267"/>
  <c r="AP267"/>
  <c r="AP248"/>
  <c r="BH248"/>
  <c r="BJ263"/>
  <c r="AR263"/>
  <c r="BL263"/>
  <c r="AP280"/>
  <c r="BH280"/>
  <c r="BL281"/>
  <c r="BJ281"/>
  <c r="AR281"/>
  <c r="BL267"/>
  <c r="BJ267"/>
  <c r="AR267"/>
  <c r="BL256"/>
  <c r="AR256"/>
  <c r="BJ256"/>
  <c r="BE278"/>
  <c r="AR278"/>
  <c r="BL278"/>
  <c r="BJ278"/>
  <c r="AR268"/>
  <c r="BJ268"/>
  <c r="BL268"/>
  <c r="BE248"/>
  <c r="BJ248"/>
  <c r="AR248"/>
  <c r="BL248"/>
  <c r="BH285"/>
  <c r="BL285"/>
  <c r="BJ285"/>
  <c r="AR285"/>
  <c r="BJ251"/>
  <c r="BL251"/>
  <c r="AR251"/>
  <c r="BE260"/>
  <c r="BJ260"/>
  <c r="AR260"/>
  <c r="BL260"/>
  <c r="AP279"/>
  <c r="AP273"/>
  <c r="AP268"/>
  <c r="AP247"/>
  <c r="AR258"/>
  <c r="BJ258"/>
  <c r="BL258"/>
  <c r="BH265"/>
  <c r="AP265"/>
  <c r="BH281"/>
  <c r="AP281"/>
  <c r="BJ280"/>
  <c r="BL280"/>
  <c r="AR280"/>
  <c r="BD280"/>
  <c r="BG280"/>
  <c r="BH255"/>
  <c r="AP255"/>
  <c r="AP262"/>
  <c r="BL262"/>
  <c r="AR262"/>
  <c r="BJ262"/>
  <c r="AR269"/>
  <c r="BJ269"/>
  <c r="BL269"/>
  <c r="AR277"/>
  <c r="BJ277"/>
  <c r="BL277"/>
  <c r="AP284"/>
  <c r="BH284"/>
  <c r="BE242"/>
  <c r="BL242"/>
  <c r="AR242"/>
  <c r="BJ242"/>
  <c r="AR270"/>
  <c r="BL270"/>
  <c r="BJ270"/>
  <c r="AP258"/>
  <c r="BH245"/>
  <c r="AP244"/>
  <c r="AP269"/>
  <c r="BH268"/>
  <c r="AP256"/>
  <c r="BH256"/>
  <c r="AR279"/>
  <c r="BJ279"/>
  <c r="BL279"/>
  <c r="BE272"/>
  <c r="BL272"/>
  <c r="AR272"/>
  <c r="BJ272"/>
  <c r="BE266"/>
  <c r="AR266"/>
  <c r="BL266"/>
  <c r="BJ266"/>
  <c r="AR250"/>
  <c r="BL250"/>
  <c r="BJ250"/>
  <c r="AP271"/>
  <c r="BJ271"/>
  <c r="AR271"/>
  <c r="BL271"/>
  <c r="BL253"/>
  <c r="BJ253"/>
  <c r="AR253"/>
  <c r="BE264"/>
  <c r="AR264"/>
  <c r="BJ264"/>
  <c r="BL264"/>
  <c r="AP254"/>
  <c r="BH254"/>
  <c r="BL255"/>
  <c r="BJ255"/>
  <c r="AR255"/>
  <c r="BE265"/>
  <c r="BJ265"/>
  <c r="BL265"/>
  <c r="AR265"/>
  <c r="BE254"/>
  <c r="BJ254"/>
  <c r="BL254"/>
  <c r="AR254"/>
  <c r="BJ239"/>
  <c r="BL239"/>
  <c r="AR239"/>
  <c r="BL259"/>
  <c r="BJ259"/>
  <c r="AR259"/>
  <c r="BJ240"/>
  <c r="AR240"/>
  <c r="BL240"/>
  <c r="BJ246"/>
  <c r="BL246"/>
  <c r="AR246"/>
  <c r="BL241"/>
  <c r="BJ241"/>
  <c r="AR241"/>
  <c r="AR276"/>
  <c r="BJ276"/>
  <c r="BL276"/>
  <c r="BJ261"/>
  <c r="AR261"/>
  <c r="BL261"/>
  <c r="BM295"/>
  <c r="BN295" s="1"/>
  <c r="BQ295" s="1"/>
  <c r="BG279"/>
  <c r="BH263"/>
  <c r="BH258"/>
  <c r="AP250"/>
  <c r="AP264"/>
  <c r="BH249"/>
  <c r="BH244"/>
  <c r="AP285"/>
  <c r="BH251"/>
  <c r="BH240"/>
  <c r="AP240"/>
  <c r="BE273"/>
  <c r="BJ273"/>
  <c r="BL273"/>
  <c r="AR273"/>
  <c r="BH252"/>
  <c r="AR252"/>
  <c r="BJ252"/>
  <c r="BL252"/>
  <c r="BH246"/>
  <c r="AP246"/>
  <c r="BH276"/>
  <c r="AP276"/>
  <c r="BL257"/>
  <c r="BJ257"/>
  <c r="AR257"/>
  <c r="AR245"/>
  <c r="BL245"/>
  <c r="BJ245"/>
  <c r="BE247"/>
  <c r="BL247"/>
  <c r="AR247"/>
  <c r="BJ247"/>
  <c r="BE284"/>
  <c r="AR284"/>
  <c r="BL284"/>
  <c r="BJ284"/>
  <c r="AP252"/>
  <c r="AP263"/>
  <c r="BH250"/>
  <c r="BH264"/>
  <c r="AP249"/>
  <c r="BH279"/>
  <c r="BH257"/>
  <c r="AP251"/>
  <c r="N18" i="5"/>
  <c r="O18" s="1"/>
  <c r="O17"/>
  <c r="N19"/>
  <c r="O19" s="1"/>
  <c r="O16"/>
  <c r="R19"/>
  <c r="P21"/>
  <c r="P22"/>
  <c r="M20"/>
  <c r="N20" s="1"/>
  <c r="Q20"/>
  <c r="AP272" i="4" l="1"/>
  <c r="BD275"/>
  <c r="BH266"/>
  <c r="BM289"/>
  <c r="BN289" s="1"/>
  <c r="BQ289" s="1"/>
  <c r="BG259"/>
  <c r="N24" i="5"/>
  <c r="N32" s="1"/>
  <c r="N33" s="1"/>
  <c r="BM294" i="4"/>
  <c r="BN294" s="1"/>
  <c r="BQ294" s="1"/>
  <c r="CD244"/>
  <c r="A244" s="1"/>
  <c r="BM304"/>
  <c r="BN304" s="1"/>
  <c r="BQ304" s="1"/>
  <c r="BG263"/>
  <c r="BM293"/>
  <c r="BN293" s="1"/>
  <c r="BQ293" s="1"/>
  <c r="BG265"/>
  <c r="AP270"/>
  <c r="BM296"/>
  <c r="BN296" s="1"/>
  <c r="BQ296" s="1"/>
  <c r="BG264"/>
  <c r="BD269"/>
  <c r="BD264"/>
  <c r="BD267"/>
  <c r="BM286"/>
  <c r="BN286" s="1"/>
  <c r="BQ286" s="1"/>
  <c r="BG269"/>
  <c r="AO251"/>
  <c r="AU251" s="1"/>
  <c r="AV251" s="1"/>
  <c r="AY251" s="1"/>
  <c r="BD271"/>
  <c r="BD265"/>
  <c r="BD263"/>
  <c r="BG271"/>
  <c r="AO273"/>
  <c r="BG267"/>
  <c r="BA274"/>
  <c r="BB274"/>
  <c r="BC274"/>
  <c r="AZ274"/>
  <c r="AI266"/>
  <c r="AO266" s="1"/>
  <c r="BA266"/>
  <c r="BC263"/>
  <c r="AK263"/>
  <c r="AO267"/>
  <c r="AZ273"/>
  <c r="BA273"/>
  <c r="BB273"/>
  <c r="BC273"/>
  <c r="AL264"/>
  <c r="AO264"/>
  <c r="BA270"/>
  <c r="AI270"/>
  <c r="AO270" s="1"/>
  <c r="AU275"/>
  <c r="AV275" s="1"/>
  <c r="AY275" s="1"/>
  <c r="AL266"/>
  <c r="AU266" s="1"/>
  <c r="AV266" s="1"/>
  <c r="AY266" s="1"/>
  <c r="AU268"/>
  <c r="AV268" s="1"/>
  <c r="AY268" s="1"/>
  <c r="AL274"/>
  <c r="AU274" s="1"/>
  <c r="AV274" s="1"/>
  <c r="AY274" s="1"/>
  <c r="AO274"/>
  <c r="AK268"/>
  <c r="BC268"/>
  <c r="AL265"/>
  <c r="AU265" s="1"/>
  <c r="AV265" s="1"/>
  <c r="AY265" s="1"/>
  <c r="AO265"/>
  <c r="AU269"/>
  <c r="AV269" s="1"/>
  <c r="AY269" s="1"/>
  <c r="BC270"/>
  <c r="AK270"/>
  <c r="AI272"/>
  <c r="AO272" s="1"/>
  <c r="BA272"/>
  <c r="BD272" s="1"/>
  <c r="AU263"/>
  <c r="AV263" s="1"/>
  <c r="AY263" s="1"/>
  <c r="AL273"/>
  <c r="AU273" s="1"/>
  <c r="AV273" s="1"/>
  <c r="AY273" s="1"/>
  <c r="AU271"/>
  <c r="AV271" s="1"/>
  <c r="AY271" s="1"/>
  <c r="AU267"/>
  <c r="AV267" s="1"/>
  <c r="AY267" s="1"/>
  <c r="AL241"/>
  <c r="BM282"/>
  <c r="BN282" s="1"/>
  <c r="BQ282" s="1"/>
  <c r="BM303"/>
  <c r="BN303" s="1"/>
  <c r="BQ303" s="1"/>
  <c r="BM302"/>
  <c r="BN302" s="1"/>
  <c r="BQ302" s="1"/>
  <c r="BM307"/>
  <c r="BN307" s="1"/>
  <c r="BQ307" s="1"/>
  <c r="BM298"/>
  <c r="BN298" s="1"/>
  <c r="BQ298" s="1"/>
  <c r="BA244"/>
  <c r="AZ243"/>
  <c r="AZ244"/>
  <c r="BM292"/>
  <c r="BN292" s="1"/>
  <c r="BQ292" s="1"/>
  <c r="AO244"/>
  <c r="AU244" s="1"/>
  <c r="AV244" s="1"/>
  <c r="AY244" s="1"/>
  <c r="BC244"/>
  <c r="AZ251"/>
  <c r="BA251"/>
  <c r="BC251"/>
  <c r="AO255"/>
  <c r="BC242"/>
  <c r="BD259"/>
  <c r="AO241"/>
  <c r="BD249"/>
  <c r="AO252"/>
  <c r="BC243"/>
  <c r="BM300"/>
  <c r="BN300" s="1"/>
  <c r="BQ300" s="1"/>
  <c r="AL252"/>
  <c r="AU252" s="1"/>
  <c r="AV252" s="1"/>
  <c r="AY252" s="1"/>
  <c r="AO248"/>
  <c r="BG249"/>
  <c r="BH261"/>
  <c r="BD240"/>
  <c r="BG252"/>
  <c r="AL250"/>
  <c r="BG258"/>
  <c r="AL248"/>
  <c r="BD256"/>
  <c r="AL247"/>
  <c r="AO250"/>
  <c r="BM288"/>
  <c r="BN288" s="1"/>
  <c r="BQ288" s="1"/>
  <c r="BG255"/>
  <c r="BG256"/>
  <c r="AO247"/>
  <c r="BH243"/>
  <c r="BD255"/>
  <c r="AP243"/>
  <c r="BB260"/>
  <c r="BC260"/>
  <c r="AO258"/>
  <c r="BM301"/>
  <c r="BN301" s="1"/>
  <c r="BQ301" s="1"/>
  <c r="BD258"/>
  <c r="BM258" s="1"/>
  <c r="BN258" s="1"/>
  <c r="BQ258" s="1"/>
  <c r="BG262"/>
  <c r="BH253"/>
  <c r="AP260"/>
  <c r="AO242"/>
  <c r="AU242" s="1"/>
  <c r="AV242" s="1"/>
  <c r="AY242" s="1"/>
  <c r="AO259"/>
  <c r="BD262"/>
  <c r="BC250"/>
  <c r="AZ250"/>
  <c r="BA250"/>
  <c r="BB250"/>
  <c r="BD252"/>
  <c r="BA261"/>
  <c r="BD261" s="1"/>
  <c r="AI261"/>
  <c r="AI253"/>
  <c r="AO253" s="1"/>
  <c r="BA253"/>
  <c r="BD253" s="1"/>
  <c r="AL258"/>
  <c r="AL262"/>
  <c r="AO262"/>
  <c r="AO254"/>
  <c r="AL254"/>
  <c r="BA257"/>
  <c r="BC257"/>
  <c r="BB257"/>
  <c r="AZ257"/>
  <c r="AL259"/>
  <c r="BA254"/>
  <c r="BC254"/>
  <c r="BB254"/>
  <c r="AZ254"/>
  <c r="BA260"/>
  <c r="BD260" s="1"/>
  <c r="AI260"/>
  <c r="AL260" s="1"/>
  <c r="AL256"/>
  <c r="AO256"/>
  <c r="AO257"/>
  <c r="AL257"/>
  <c r="AO249"/>
  <c r="AL249"/>
  <c r="AL255"/>
  <c r="BB242"/>
  <c r="BA243"/>
  <c r="BD247"/>
  <c r="BM287"/>
  <c r="BN287" s="1"/>
  <c r="BQ287" s="1"/>
  <c r="BD241"/>
  <c r="BG240"/>
  <c r="BA242"/>
  <c r="BD242" s="1"/>
  <c r="BG248"/>
  <c r="AL243"/>
  <c r="AO243"/>
  <c r="BD246"/>
  <c r="BG246"/>
  <c r="AO245"/>
  <c r="AL245"/>
  <c r="AL240"/>
  <c r="AO240"/>
  <c r="BC245"/>
  <c r="BB245"/>
  <c r="AZ245"/>
  <c r="BA245"/>
  <c r="AL246"/>
  <c r="AO246"/>
  <c r="BD248"/>
  <c r="BM281"/>
  <c r="BN281" s="1"/>
  <c r="BQ281" s="1"/>
  <c r="BG247"/>
  <c r="BG241"/>
  <c r="BM268"/>
  <c r="BN268" s="1"/>
  <c r="BQ268" s="1"/>
  <c r="BM276"/>
  <c r="BN276" s="1"/>
  <c r="BQ276" s="1"/>
  <c r="BM277"/>
  <c r="BN277" s="1"/>
  <c r="BQ277" s="1"/>
  <c r="BM285"/>
  <c r="BN285" s="1"/>
  <c r="BQ285" s="1"/>
  <c r="BM278"/>
  <c r="BN278" s="1"/>
  <c r="BQ278" s="1"/>
  <c r="BM279"/>
  <c r="BN279" s="1"/>
  <c r="BQ279" s="1"/>
  <c r="BM284"/>
  <c r="BN284" s="1"/>
  <c r="BQ284" s="1"/>
  <c r="BM280"/>
  <c r="BN280" s="1"/>
  <c r="BQ280" s="1"/>
  <c r="BM275"/>
  <c r="BN275" s="1"/>
  <c r="BQ275" s="1"/>
  <c r="R20" i="5"/>
  <c r="P20"/>
  <c r="P24" s="1"/>
  <c r="P32" s="1"/>
  <c r="M21"/>
  <c r="O21" s="1"/>
  <c r="Q21"/>
  <c r="Q24" s="1"/>
  <c r="Q32" s="1"/>
  <c r="Q22"/>
  <c r="M22"/>
  <c r="O20"/>
  <c r="BM259" i="4" l="1"/>
  <c r="BN259" s="1"/>
  <c r="BQ259" s="1"/>
  <c r="M24" i="5"/>
  <c r="M32" s="1"/>
  <c r="CD245" i="4"/>
  <c r="A245" s="1"/>
  <c r="AU248"/>
  <c r="AV248" s="1"/>
  <c r="AY248" s="1"/>
  <c r="BM263"/>
  <c r="BN263" s="1"/>
  <c r="BQ263" s="1"/>
  <c r="BM271"/>
  <c r="BN271" s="1"/>
  <c r="BQ271" s="1"/>
  <c r="BM269"/>
  <c r="BN269" s="1"/>
  <c r="BQ269" s="1"/>
  <c r="BM265"/>
  <c r="BN265" s="1"/>
  <c r="BQ265" s="1"/>
  <c r="BM264"/>
  <c r="BN264" s="1"/>
  <c r="BQ264" s="1"/>
  <c r="BM267"/>
  <c r="BN267" s="1"/>
  <c r="BQ267" s="1"/>
  <c r="AU264"/>
  <c r="AV264" s="1"/>
  <c r="AY264" s="1"/>
  <c r="AL272"/>
  <c r="AU272" s="1"/>
  <c r="AV272" s="1"/>
  <c r="AY272" s="1"/>
  <c r="BD274"/>
  <c r="BG274"/>
  <c r="AL270"/>
  <c r="AU270" s="1"/>
  <c r="AV270" s="1"/>
  <c r="AY270" s="1"/>
  <c r="BG272"/>
  <c r="BM272" s="1"/>
  <c r="BN272" s="1"/>
  <c r="BQ272" s="1"/>
  <c r="BD270"/>
  <c r="BG270"/>
  <c r="BG273"/>
  <c r="BD273"/>
  <c r="BD266"/>
  <c r="BG266"/>
  <c r="AU241"/>
  <c r="AV241" s="1"/>
  <c r="AY241" s="1"/>
  <c r="BD244"/>
  <c r="BG244"/>
  <c r="BM255"/>
  <c r="BN255" s="1"/>
  <c r="BQ255" s="1"/>
  <c r="AU258"/>
  <c r="AV258" s="1"/>
  <c r="AY258" s="1"/>
  <c r="AU250"/>
  <c r="AV250" s="1"/>
  <c r="AY250" s="1"/>
  <c r="AU255"/>
  <c r="AV255" s="1"/>
  <c r="AY255" s="1"/>
  <c r="BG251"/>
  <c r="BD251"/>
  <c r="AU247"/>
  <c r="AV247" s="1"/>
  <c r="AY247" s="1"/>
  <c r="BM249"/>
  <c r="BN249" s="1"/>
  <c r="BQ249" s="1"/>
  <c r="BM252"/>
  <c r="BN252" s="1"/>
  <c r="BQ252" s="1"/>
  <c r="BM256"/>
  <c r="BN256" s="1"/>
  <c r="BQ256" s="1"/>
  <c r="BM240"/>
  <c r="BN240" s="1"/>
  <c r="BQ240" s="1"/>
  <c r="BG261"/>
  <c r="BM261" s="1"/>
  <c r="BN261" s="1"/>
  <c r="BQ261" s="1"/>
  <c r="AU259"/>
  <c r="AV259" s="1"/>
  <c r="AY259" s="1"/>
  <c r="BM247"/>
  <c r="BN247" s="1"/>
  <c r="BQ247" s="1"/>
  <c r="AU254"/>
  <c r="AV254" s="1"/>
  <c r="AY254" s="1"/>
  <c r="BM262"/>
  <c r="BN262" s="1"/>
  <c r="BQ262" s="1"/>
  <c r="AU246"/>
  <c r="AV246" s="1"/>
  <c r="AY246" s="1"/>
  <c r="AU257"/>
  <c r="AV257" s="1"/>
  <c r="AY257" s="1"/>
  <c r="BG260"/>
  <c r="BM260" s="1"/>
  <c r="BN260" s="1"/>
  <c r="BQ260" s="1"/>
  <c r="AL253"/>
  <c r="AU253" s="1"/>
  <c r="AV253" s="1"/>
  <c r="AY253" s="1"/>
  <c r="BM248"/>
  <c r="BN248" s="1"/>
  <c r="BQ248" s="1"/>
  <c r="BM241"/>
  <c r="BN241" s="1"/>
  <c r="BQ241" s="1"/>
  <c r="AU256"/>
  <c r="AV256" s="1"/>
  <c r="AY256" s="1"/>
  <c r="AU262"/>
  <c r="AV262" s="1"/>
  <c r="AY262" s="1"/>
  <c r="BG250"/>
  <c r="BD250"/>
  <c r="BG254"/>
  <c r="BD254"/>
  <c r="BD257"/>
  <c r="BG257"/>
  <c r="AO261"/>
  <c r="AL261"/>
  <c r="BG253"/>
  <c r="BM253" s="1"/>
  <c r="BN253" s="1"/>
  <c r="BQ253" s="1"/>
  <c r="AO260"/>
  <c r="AU260" s="1"/>
  <c r="AV260" s="1"/>
  <c r="AY260" s="1"/>
  <c r="AU249"/>
  <c r="AV249" s="1"/>
  <c r="AY249" s="1"/>
  <c r="BM246"/>
  <c r="BN246" s="1"/>
  <c r="BQ246" s="1"/>
  <c r="BG242"/>
  <c r="BM242" s="1"/>
  <c r="BN242" s="1"/>
  <c r="BQ242" s="1"/>
  <c r="AU243"/>
  <c r="AV243" s="1"/>
  <c r="AY243" s="1"/>
  <c r="BG243"/>
  <c r="BD243"/>
  <c r="AU245"/>
  <c r="AV245" s="1"/>
  <c r="AY245" s="1"/>
  <c r="BG245"/>
  <c r="BD245"/>
  <c r="AU240"/>
  <c r="AV240" s="1"/>
  <c r="AY240" s="1"/>
  <c r="R21" i="5"/>
  <c r="R24" s="1"/>
  <c r="R32" s="1"/>
  <c r="R22"/>
  <c r="O22"/>
  <c r="O24" s="1"/>
  <c r="O32" s="1"/>
  <c r="CD246" i="4" l="1"/>
  <c r="A246" s="1"/>
  <c r="BM273"/>
  <c r="BN273" s="1"/>
  <c r="BQ273" s="1"/>
  <c r="BM266"/>
  <c r="BN266" s="1"/>
  <c r="BQ266" s="1"/>
  <c r="BM270"/>
  <c r="BN270" s="1"/>
  <c r="BQ270" s="1"/>
  <c r="BM274"/>
  <c r="BN274" s="1"/>
  <c r="BQ274" s="1"/>
  <c r="C33" i="3"/>
  <c r="C46" s="1"/>
  <c r="BM244" i="4"/>
  <c r="BN244" s="1"/>
  <c r="BQ244" s="1"/>
  <c r="BM251"/>
  <c r="BN251" s="1"/>
  <c r="BQ251" s="1"/>
  <c r="BM254"/>
  <c r="BN254" s="1"/>
  <c r="BQ254" s="1"/>
  <c r="AU261"/>
  <c r="AV261" s="1"/>
  <c r="AY261" s="1"/>
  <c r="BM250"/>
  <c r="BN250" s="1"/>
  <c r="BQ250" s="1"/>
  <c r="BM257"/>
  <c r="BN257" s="1"/>
  <c r="BQ257" s="1"/>
  <c r="BM243"/>
  <c r="BN243" s="1"/>
  <c r="BQ243" s="1"/>
  <c r="BM245"/>
  <c r="BN245" s="1"/>
  <c r="BQ245" s="1"/>
  <c r="G45" i="27" l="1"/>
  <c r="CD247" i="4"/>
  <c r="A247" s="1"/>
  <c r="G58" i="27"/>
  <c r="CD248" i="4" l="1"/>
  <c r="A248" s="1"/>
  <c r="O116"/>
  <c r="F122"/>
  <c r="G103" i="37" s="1"/>
  <c r="O123" i="4"/>
  <c r="G120"/>
  <c r="O144"/>
  <c r="I115"/>
  <c r="Z114"/>
  <c r="O125"/>
  <c r="D122"/>
  <c r="B103" i="37" s="1"/>
  <c r="I103" s="1"/>
  <c r="E154" i="4"/>
  <c r="F135" i="37" s="1"/>
  <c r="G118" i="4"/>
  <c r="G119"/>
  <c r="F126"/>
  <c r="G107" i="37" s="1"/>
  <c r="G137" i="4"/>
  <c r="O117"/>
  <c r="E144"/>
  <c r="F125" i="37" s="1"/>
  <c r="D143" i="4"/>
  <c r="B124" i="37" s="1"/>
  <c r="I124" s="1"/>
  <c r="G117" i="4"/>
  <c r="F138"/>
  <c r="G119" i="37" s="1"/>
  <c r="D124" i="4"/>
  <c r="B105" i="37" s="1"/>
  <c r="I105" s="1"/>
  <c r="G150" i="4"/>
  <c r="E130"/>
  <c r="F111" i="37" s="1"/>
  <c r="E149" i="4"/>
  <c r="F130" i="37" s="1"/>
  <c r="V118" i="4"/>
  <c r="Y128"/>
  <c r="BW128" s="1"/>
  <c r="V117"/>
  <c r="G149"/>
  <c r="E128"/>
  <c r="F109" i="37" s="1"/>
  <c r="Z116" i="4"/>
  <c r="G136"/>
  <c r="E132"/>
  <c r="F113" i="37" s="1"/>
  <c r="G121" i="4"/>
  <c r="I124"/>
  <c r="I129"/>
  <c r="I130"/>
  <c r="A130" s="1"/>
  <c r="Y120"/>
  <c r="BW120" s="1"/>
  <c r="G141"/>
  <c r="G130"/>
  <c r="I114"/>
  <c r="D123"/>
  <c r="B104" i="37" s="1"/>
  <c r="I104" s="1"/>
  <c r="F150" i="4"/>
  <c r="G131" i="37" s="1"/>
  <c r="F145" i="4"/>
  <c r="G126" i="37" s="1"/>
  <c r="F119" i="4"/>
  <c r="G100" i="37" s="1"/>
  <c r="E121" i="4"/>
  <c r="F102" i="37" s="1"/>
  <c r="E126" i="4"/>
  <c r="F107" i="37" s="1"/>
  <c r="E139" i="4"/>
  <c r="F120" i="37" s="1"/>
  <c r="E122" i="4"/>
  <c r="F103" i="37" s="1"/>
  <c r="E117" i="4"/>
  <c r="F98" i="37" s="1"/>
  <c r="I119" i="4"/>
  <c r="E133"/>
  <c r="F114" i="37" s="1"/>
  <c r="I121" i="4"/>
  <c r="G132"/>
  <c r="F114"/>
  <c r="G95" i="37" s="1"/>
  <c r="V121" i="4"/>
  <c r="G114"/>
  <c r="D147"/>
  <c r="B128" i="37" s="1"/>
  <c r="I128" s="1"/>
  <c r="E143" i="4"/>
  <c r="F124" i="37" s="1"/>
  <c r="F139" i="4"/>
  <c r="G120" i="37" s="1"/>
  <c r="F123" i="4"/>
  <c r="G104" i="37" s="1"/>
  <c r="J105" l="1"/>
  <c r="J103"/>
  <c r="J128"/>
  <c r="J104"/>
  <c r="J124"/>
  <c r="CD249" i="4"/>
  <c r="A249" s="1"/>
  <c r="C111" i="37"/>
  <c r="C130"/>
  <c r="C95"/>
  <c r="C113"/>
  <c r="D101"/>
  <c r="T120" i="4"/>
  <c r="C100" i="37"/>
  <c r="D116"/>
  <c r="T135" i="4"/>
  <c r="C117" i="37"/>
  <c r="D106"/>
  <c r="T125" i="4"/>
  <c r="C101" i="37"/>
  <c r="D124"/>
  <c r="T143" i="4"/>
  <c r="C102" i="37"/>
  <c r="C131"/>
  <c r="D128"/>
  <c r="T147" i="4"/>
  <c r="D96" i="37"/>
  <c r="T115" i="4"/>
  <c r="D118" i="37"/>
  <c r="T137" i="4"/>
  <c r="D117" i="37"/>
  <c r="T136" i="4"/>
  <c r="D103" i="37"/>
  <c r="T122" i="4"/>
  <c r="C122" i="37"/>
  <c r="D98"/>
  <c r="T117" i="4"/>
  <c r="C98" i="37"/>
  <c r="C118"/>
  <c r="C99"/>
  <c r="D130"/>
  <c r="T149" i="4"/>
  <c r="E102" i="37"/>
  <c r="E110"/>
  <c r="E95"/>
  <c r="E111"/>
  <c r="E100"/>
  <c r="E105"/>
  <c r="E96"/>
  <c r="E153" i="4"/>
  <c r="D154"/>
  <c r="B135" i="37" s="1"/>
  <c r="I135" s="1"/>
  <c r="D156" i="4"/>
  <c r="B137" i="37" s="1"/>
  <c r="I137" s="1"/>
  <c r="E156" i="4"/>
  <c r="I163"/>
  <c r="A163" s="1"/>
  <c r="O165"/>
  <c r="BV165" s="1"/>
  <c r="D158"/>
  <c r="B139" i="37" s="1"/>
  <c r="I139" s="1"/>
  <c r="E159" i="4"/>
  <c r="CB159" s="1"/>
  <c r="I156"/>
  <c r="A156" s="1"/>
  <c r="F162"/>
  <c r="G158"/>
  <c r="D157"/>
  <c r="B138" i="37" s="1"/>
  <c r="I138" s="1"/>
  <c r="O164" i="4"/>
  <c r="BZ164" s="1"/>
  <c r="CA164" s="1"/>
  <c r="E158"/>
  <c r="G166"/>
  <c r="D159"/>
  <c r="O155"/>
  <c r="BZ155" s="1"/>
  <c r="CA155" s="1"/>
  <c r="F155"/>
  <c r="G136" i="37" s="1"/>
  <c r="I116" i="4"/>
  <c r="G129"/>
  <c r="O127"/>
  <c r="BV127" s="1"/>
  <c r="D160"/>
  <c r="I141"/>
  <c r="A141" s="1"/>
  <c r="F156"/>
  <c r="G137" i="37" s="1"/>
  <c r="I137" i="4"/>
  <c r="A137" s="1"/>
  <c r="I162"/>
  <c r="A162" s="1"/>
  <c r="Y116"/>
  <c r="BW116" s="1"/>
  <c r="Z123"/>
  <c r="Y127"/>
  <c r="BW127" s="1"/>
  <c r="I149"/>
  <c r="A149" s="1"/>
  <c r="G116"/>
  <c r="D131"/>
  <c r="B112" i="37" s="1"/>
  <c r="I112" s="1"/>
  <c r="O130" i="4"/>
  <c r="BZ130" s="1"/>
  <c r="CA130" s="1"/>
  <c r="Z120"/>
  <c r="O163"/>
  <c r="BZ163" s="1"/>
  <c r="CA163" s="1"/>
  <c r="F157"/>
  <c r="G138" i="37" s="1"/>
  <c r="O128" i="4"/>
  <c r="D120"/>
  <c r="B101" i="37" s="1"/>
  <c r="I101" s="1"/>
  <c r="G148" i="4"/>
  <c r="F142"/>
  <c r="G123" i="37" s="1"/>
  <c r="V116" i="4"/>
  <c r="Y115"/>
  <c r="BW115" s="1"/>
  <c r="E141"/>
  <c r="CB141" s="1"/>
  <c r="I147"/>
  <c r="A147" s="1"/>
  <c r="G134"/>
  <c r="I161"/>
  <c r="A161" s="1"/>
  <c r="O157"/>
  <c r="BV157" s="1"/>
  <c r="F148"/>
  <c r="G129" i="37" s="1"/>
  <c r="Y124" i="4"/>
  <c r="BW124" s="1"/>
  <c r="Z113"/>
  <c r="I160"/>
  <c r="A160" s="1"/>
  <c r="F161"/>
  <c r="I165"/>
  <c r="A165" s="1"/>
  <c r="I148"/>
  <c r="A148" s="1"/>
  <c r="D151"/>
  <c r="B132" i="37" s="1"/>
  <c r="I132" s="1"/>
  <c r="O120" i="4"/>
  <c r="BT120" s="1"/>
  <c r="BU120" s="1"/>
  <c r="G146"/>
  <c r="D119"/>
  <c r="B100" i="37" s="1"/>
  <c r="I100" s="1"/>
  <c r="I136" i="4"/>
  <c r="Y118"/>
  <c r="BW118" s="1"/>
  <c r="G153"/>
  <c r="I150"/>
  <c r="A150" s="1"/>
  <c r="Y121"/>
  <c r="BW121" s="1"/>
  <c r="E166"/>
  <c r="CB166" s="1"/>
  <c r="D149"/>
  <c r="B130" i="37" s="1"/>
  <c r="I130" s="1"/>
  <c r="E165" i="4"/>
  <c r="CB165" s="1"/>
  <c r="G127"/>
  <c r="D144"/>
  <c r="B125" i="37" s="1"/>
  <c r="I125" s="1"/>
  <c r="Y119" i="4"/>
  <c r="BW119" s="1"/>
  <c r="G145"/>
  <c r="V125"/>
  <c r="G142"/>
  <c r="V114"/>
  <c r="AS114" s="1"/>
  <c r="Z119"/>
  <c r="AE119" s="1"/>
  <c r="E140"/>
  <c r="D114"/>
  <c r="B95" i="37" s="1"/>
  <c r="I95" s="1"/>
  <c r="F128" i="4"/>
  <c r="G109" i="37" s="1"/>
  <c r="F115" i="4"/>
  <c r="G96" i="37" s="1"/>
  <c r="E114" i="4"/>
  <c r="V123"/>
  <c r="F117"/>
  <c r="G98" i="37" s="1"/>
  <c r="G156" i="4"/>
  <c r="F134"/>
  <c r="G115" i="37" s="1"/>
  <c r="F144" i="4"/>
  <c r="G125" i="37" s="1"/>
  <c r="O129" i="4"/>
  <c r="BZ129" s="1"/>
  <c r="CA129" s="1"/>
  <c r="E157"/>
  <c r="O140"/>
  <c r="BV140" s="1"/>
  <c r="G131"/>
  <c r="O158"/>
  <c r="BV158" s="1"/>
  <c r="V115"/>
  <c r="E115"/>
  <c r="I143"/>
  <c r="A143" s="1"/>
  <c r="F154"/>
  <c r="G135" i="37" s="1"/>
  <c r="F136" i="4"/>
  <c r="G117" i="37" s="1"/>
  <c r="G138" i="4"/>
  <c r="F140"/>
  <c r="G121" i="37" s="1"/>
  <c r="G164" i="4"/>
  <c r="F159"/>
  <c r="D139"/>
  <c r="B120" i="37" s="1"/>
  <c r="I120" s="1"/>
  <c r="D128" i="4"/>
  <c r="B109" i="37" s="1"/>
  <c r="I109" s="1"/>
  <c r="Y117" i="4"/>
  <c r="BW117" s="1"/>
  <c r="F158"/>
  <c r="G139" i="37" s="1"/>
  <c r="E163" i="4"/>
  <c r="BX163" s="1"/>
  <c r="D146"/>
  <c r="B127" i="37" s="1"/>
  <c r="I127" s="1"/>
  <c r="O166" i="4"/>
  <c r="F153"/>
  <c r="G134" i="37" s="1"/>
  <c r="Y114" i="4"/>
  <c r="BW114" s="1"/>
  <c r="O152"/>
  <c r="BZ152" s="1"/>
  <c r="CA152" s="1"/>
  <c r="D115"/>
  <c r="B96" i="37" s="1"/>
  <c r="I96" s="1"/>
  <c r="O135" i="4"/>
  <c r="BZ135" s="1"/>
  <c r="CA135" s="1"/>
  <c r="O150"/>
  <c r="BV150" s="1"/>
  <c r="I131"/>
  <c r="A131" s="1"/>
  <c r="F166"/>
  <c r="F118"/>
  <c r="G99" i="37" s="1"/>
  <c r="G135" i="4"/>
  <c r="O122"/>
  <c r="BZ122" s="1"/>
  <c r="CA122" s="1"/>
  <c r="F151"/>
  <c r="G132" i="37" s="1"/>
  <c r="O151" i="4"/>
  <c r="BZ151" s="1"/>
  <c r="CA151" s="1"/>
  <c r="F120"/>
  <c r="G101" i="37" s="1"/>
  <c r="D113" i="4"/>
  <c r="B94" i="37" s="1"/>
  <c r="I94" s="1"/>
  <c r="T162" i="4"/>
  <c r="G159"/>
  <c r="D165"/>
  <c r="V124"/>
  <c r="O161"/>
  <c r="BV161" s="1"/>
  <c r="F143"/>
  <c r="G124" i="37" s="1"/>
  <c r="F132" i="4"/>
  <c r="G113" i="37" s="1"/>
  <c r="I139" i="4"/>
  <c r="A139" s="1"/>
  <c r="I133"/>
  <c r="A133" s="1"/>
  <c r="I164"/>
  <c r="A164" s="1"/>
  <c r="G163"/>
  <c r="I142"/>
  <c r="A142" s="1"/>
  <c r="T164"/>
  <c r="D134"/>
  <c r="B115" i="37" s="1"/>
  <c r="I115" s="1"/>
  <c r="E147" i="4"/>
  <c r="O142"/>
  <c r="BV142" s="1"/>
  <c r="T165"/>
  <c r="D141"/>
  <c r="B122" i="37" s="1"/>
  <c r="I122" s="1"/>
  <c r="G162" i="4"/>
  <c r="Y125"/>
  <c r="BW125" s="1"/>
  <c r="O134"/>
  <c r="BV134" s="1"/>
  <c r="I153"/>
  <c r="A153" s="1"/>
  <c r="G165"/>
  <c r="D126"/>
  <c r="B107" i="37" s="1"/>
  <c r="I107" s="1"/>
  <c r="F131" i="4"/>
  <c r="G112" i="37" s="1"/>
  <c r="V126" i="4"/>
  <c r="D140"/>
  <c r="B121" i="37" s="1"/>
  <c r="I121" s="1"/>
  <c r="G126" i="4"/>
  <c r="F164"/>
  <c r="Z121"/>
  <c r="AF121" s="1"/>
  <c r="F141"/>
  <c r="G122" i="37" s="1"/>
  <c r="I144" i="4"/>
  <c r="A144" s="1"/>
  <c r="I132"/>
  <c r="A132" s="1"/>
  <c r="D152"/>
  <c r="B133" i="37" s="1"/>
  <c r="I133" s="1"/>
  <c r="G155" i="4"/>
  <c r="D163"/>
  <c r="D150"/>
  <c r="B131" i="37" s="1"/>
  <c r="I131" s="1"/>
  <c r="F121" i="4"/>
  <c r="G102" i="37" s="1"/>
  <c r="Y126" i="4"/>
  <c r="BW126" s="1"/>
  <c r="I152"/>
  <c r="A152" s="1"/>
  <c r="E137"/>
  <c r="D153"/>
  <c r="B134" i="37" s="1"/>
  <c r="I134" s="1"/>
  <c r="E134" i="4"/>
  <c r="O146"/>
  <c r="BV146" s="1"/>
  <c r="O126"/>
  <c r="BV126" s="1"/>
  <c r="O149"/>
  <c r="BZ149" s="1"/>
  <c r="CA149" s="1"/>
  <c r="F124"/>
  <c r="G105" i="37" s="1"/>
  <c r="E135" i="4"/>
  <c r="Y122"/>
  <c r="BW122" s="1"/>
  <c r="O136"/>
  <c r="BV136" s="1"/>
  <c r="D145"/>
  <c r="B126" i="37" s="1"/>
  <c r="I126" s="1"/>
  <c r="Y123" i="4"/>
  <c r="BW123" s="1"/>
  <c r="F160"/>
  <c r="I146"/>
  <c r="A146" s="1"/>
  <c r="F130"/>
  <c r="G111" i="37" s="1"/>
  <c r="G157" i="4"/>
  <c r="O132"/>
  <c r="Z127"/>
  <c r="Z124"/>
  <c r="G143"/>
  <c r="D164"/>
  <c r="E161"/>
  <c r="BX161" s="1"/>
  <c r="Z128"/>
  <c r="O133"/>
  <c r="I145"/>
  <c r="A145" s="1"/>
  <c r="I113"/>
  <c r="E129"/>
  <c r="E146"/>
  <c r="O156"/>
  <c r="BV156" s="1"/>
  <c r="D135"/>
  <c r="B116" i="37" s="1"/>
  <c r="I116" s="1"/>
  <c r="I127" i="4"/>
  <c r="I120"/>
  <c r="D162"/>
  <c r="G113"/>
  <c r="G133"/>
  <c r="O124"/>
  <c r="BV124" s="1"/>
  <c r="E131"/>
  <c r="F127"/>
  <c r="G108" i="37" s="1"/>
  <c r="F165" i="4"/>
  <c r="T160"/>
  <c r="D127"/>
  <c r="B108" i="37" s="1"/>
  <c r="I108" s="1"/>
  <c r="D148" i="4"/>
  <c r="B129" i="37" s="1"/>
  <c r="I129" s="1"/>
  <c r="I122" i="4"/>
  <c r="D166"/>
  <c r="E150"/>
  <c r="E160"/>
  <c r="CB160" s="1"/>
  <c r="D155"/>
  <c r="B136" i="37" s="1"/>
  <c r="I136" s="1"/>
  <c r="O118" i="4"/>
  <c r="BV118" s="1"/>
  <c r="E152"/>
  <c r="G140"/>
  <c r="F146"/>
  <c r="G127" i="37" s="1"/>
  <c r="E145" i="4"/>
  <c r="E162"/>
  <c r="CB162" s="1"/>
  <c r="I151"/>
  <c r="A151" s="1"/>
  <c r="I134"/>
  <c r="A134" s="1"/>
  <c r="F113"/>
  <c r="G94" i="37" s="1"/>
  <c r="Z118" i="4"/>
  <c r="G147"/>
  <c r="I128"/>
  <c r="F137"/>
  <c r="G118" i="37" s="1"/>
  <c r="I154" i="4"/>
  <c r="A154" s="1"/>
  <c r="E123"/>
  <c r="E164"/>
  <c r="CB164" s="1"/>
  <c r="E151"/>
  <c r="D130"/>
  <c r="B111" i="37" s="1"/>
  <c r="I111" s="1"/>
  <c r="O137" i="4"/>
  <c r="BV137" s="1"/>
  <c r="D136"/>
  <c r="B117" i="37" s="1"/>
  <c r="I117" s="1"/>
  <c r="D132" i="4"/>
  <c r="B113" i="37" s="1"/>
  <c r="I113" s="1"/>
  <c r="F152" i="4"/>
  <c r="G133" i="37" s="1"/>
  <c r="T159" i="4"/>
  <c r="D118"/>
  <c r="B99" i="37" s="1"/>
  <c r="I99" s="1"/>
  <c r="T161" i="4"/>
  <c r="F147"/>
  <c r="G128" i="37" s="1"/>
  <c r="D133" i="4"/>
  <c r="B114" i="37" s="1"/>
  <c r="I114" s="1"/>
  <c r="T163" i="4"/>
  <c r="I158"/>
  <c r="A158" s="1"/>
  <c r="O131"/>
  <c r="BV131" s="1"/>
  <c r="E118"/>
  <c r="G123"/>
  <c r="E124"/>
  <c r="D142"/>
  <c r="B123" i="37" s="1"/>
  <c r="I123" s="1"/>
  <c r="G124" i="4"/>
  <c r="I140"/>
  <c r="A140" s="1"/>
  <c r="V128"/>
  <c r="E116"/>
  <c r="F125"/>
  <c r="G106" i="37" s="1"/>
  <c r="O141" i="4"/>
  <c r="BZ141" s="1"/>
  <c r="CA141" s="1"/>
  <c r="G115"/>
  <c r="G125"/>
  <c r="G154"/>
  <c r="I123"/>
  <c r="D137"/>
  <c r="B118" i="37" s="1"/>
  <c r="I118" s="1"/>
  <c r="Z125" i="4"/>
  <c r="E120"/>
  <c r="V113"/>
  <c r="E142"/>
  <c r="G144"/>
  <c r="T166"/>
  <c r="Z117"/>
  <c r="I138"/>
  <c r="A138" s="1"/>
  <c r="D138"/>
  <c r="B119" i="37" s="1"/>
  <c r="I119" s="1"/>
  <c r="I157" i="4"/>
  <c r="A157" s="1"/>
  <c r="O143"/>
  <c r="I118"/>
  <c r="O139"/>
  <c r="BV139" s="1"/>
  <c r="Z122"/>
  <c r="O119"/>
  <c r="BV119" s="1"/>
  <c r="BL119" s="1"/>
  <c r="O153"/>
  <c r="O115"/>
  <c r="BZ115" s="1"/>
  <c r="CA115" s="1"/>
  <c r="G122"/>
  <c r="O114"/>
  <c r="BT114" s="1"/>
  <c r="BU114" s="1"/>
  <c r="V122"/>
  <c r="O148"/>
  <c r="BV148" s="1"/>
  <c r="G152"/>
  <c r="Z27"/>
  <c r="I27"/>
  <c r="A27" s="1"/>
  <c r="F27"/>
  <c r="G8" i="37" s="1"/>
  <c r="D27" i="4"/>
  <c r="Y27"/>
  <c r="BW27" s="1"/>
  <c r="V27"/>
  <c r="G27"/>
  <c r="O27"/>
  <c r="H27"/>
  <c r="E27"/>
  <c r="F8" i="37" s="1"/>
  <c r="E28" i="4"/>
  <c r="F9" i="37" s="1"/>
  <c r="F28" i="4"/>
  <c r="G9" i="37" s="1"/>
  <c r="O28" i="4"/>
  <c r="D29"/>
  <c r="D28"/>
  <c r="G28"/>
  <c r="E29"/>
  <c r="F10" i="37" s="1"/>
  <c r="I29" i="4"/>
  <c r="I28"/>
  <c r="D9" i="37"/>
  <c r="G29" i="4"/>
  <c r="F29"/>
  <c r="G10" i="37" s="1"/>
  <c r="O29" i="4"/>
  <c r="O30"/>
  <c r="E30"/>
  <c r="F11" i="37" s="1"/>
  <c r="Y43" i="4"/>
  <c r="BW43" s="1"/>
  <c r="Z43"/>
  <c r="Z44"/>
  <c r="V43"/>
  <c r="Y44"/>
  <c r="BW44" s="1"/>
  <c r="V44"/>
  <c r="D30"/>
  <c r="F30"/>
  <c r="G11" i="37" s="1"/>
  <c r="I30" i="4"/>
  <c r="F32"/>
  <c r="G13" i="37" s="1"/>
  <c r="E45" i="4"/>
  <c r="F26" i="37" s="1"/>
  <c r="I32" i="4"/>
  <c r="O41"/>
  <c r="G44"/>
  <c r="E44"/>
  <c r="F25" i="37" s="1"/>
  <c r="I44" i="4"/>
  <c r="E43"/>
  <c r="F24" i="37" s="1"/>
  <c r="G36" i="4"/>
  <c r="I31"/>
  <c r="E42"/>
  <c r="F23" i="37" s="1"/>
  <c r="G32" i="4"/>
  <c r="O42"/>
  <c r="E34"/>
  <c r="F15" i="37" s="1"/>
  <c r="E38" i="4"/>
  <c r="F19" i="37" s="1"/>
  <c r="I38" i="4"/>
  <c r="F45"/>
  <c r="G26" i="37" s="1"/>
  <c r="I45" i="4"/>
  <c r="D42"/>
  <c r="O35"/>
  <c r="D32"/>
  <c r="E32"/>
  <c r="F13" i="37" s="1"/>
  <c r="F31" i="4"/>
  <c r="G12" i="37" s="1"/>
  <c r="I43" i="4"/>
  <c r="D37"/>
  <c r="D34"/>
  <c r="E37"/>
  <c r="F18" i="37" s="1"/>
  <c r="E35" i="4"/>
  <c r="F16" i="37" s="1"/>
  <c r="O43" i="4"/>
  <c r="F43"/>
  <c r="G24" i="37" s="1"/>
  <c r="E40" i="4"/>
  <c r="F21" i="37" s="1"/>
  <c r="O32" i="4"/>
  <c r="D45"/>
  <c r="G34"/>
  <c r="G40"/>
  <c r="D31"/>
  <c r="O44"/>
  <c r="F37"/>
  <c r="G18" i="37" s="1"/>
  <c r="F36" i="4"/>
  <c r="G17" i="37" s="1"/>
  <c r="G41" i="4"/>
  <c r="G38"/>
  <c r="F38"/>
  <c r="G19" i="37" s="1"/>
  <c r="O34" i="4"/>
  <c r="F34"/>
  <c r="G15" i="37" s="1"/>
  <c r="O46" i="4"/>
  <c r="D43"/>
  <c r="O33"/>
  <c r="F35"/>
  <c r="G16" i="37" s="1"/>
  <c r="F41" i="4"/>
  <c r="G22" i="37" s="1"/>
  <c r="I46" i="4"/>
  <c r="E39"/>
  <c r="F20" i="37" s="1"/>
  <c r="F33" i="4"/>
  <c r="G14" i="37" s="1"/>
  <c r="E33" i="4"/>
  <c r="F14" i="37" s="1"/>
  <c r="G33" i="4"/>
  <c r="D38"/>
  <c r="D39"/>
  <c r="E46"/>
  <c r="F27" i="37" s="1"/>
  <c r="D44" i="4"/>
  <c r="D36"/>
  <c r="D35"/>
  <c r="I41"/>
  <c r="O40"/>
  <c r="G42"/>
  <c r="F44"/>
  <c r="G25" i="37" s="1"/>
  <c r="G31" i="4"/>
  <c r="G46"/>
  <c r="I39"/>
  <c r="G45"/>
  <c r="I33"/>
  <c r="I35"/>
  <c r="O36"/>
  <c r="O39"/>
  <c r="G37"/>
  <c r="E31"/>
  <c r="F12" i="37" s="1"/>
  <c r="D40" i="4"/>
  <c r="O31"/>
  <c r="O37"/>
  <c r="F46"/>
  <c r="G27" i="37" s="1"/>
  <c r="D33" i="4"/>
  <c r="I40"/>
  <c r="D41"/>
  <c r="F39"/>
  <c r="G20" i="37" s="1"/>
  <c r="G43" i="4"/>
  <c r="O38"/>
  <c r="E36"/>
  <c r="F17" i="37" s="1"/>
  <c r="O45" i="4"/>
  <c r="F40"/>
  <c r="G21" i="37" s="1"/>
  <c r="G35" i="4"/>
  <c r="G39"/>
  <c r="I34"/>
  <c r="G30"/>
  <c r="F42"/>
  <c r="G23" i="37" s="1"/>
  <c r="E41" i="4"/>
  <c r="F22" i="37" s="1"/>
  <c r="D46" i="4"/>
  <c r="G47"/>
  <c r="O47"/>
  <c r="E47"/>
  <c r="F28" i="37" s="1"/>
  <c r="F47" i="4"/>
  <c r="G28" i="37" s="1"/>
  <c r="I47" i="4"/>
  <c r="E48"/>
  <c r="F29" i="37" s="1"/>
  <c r="I48" i="4"/>
  <c r="D48"/>
  <c r="O48"/>
  <c r="F48"/>
  <c r="G29" i="37" s="1"/>
  <c r="G48" i="4"/>
  <c r="D47"/>
  <c r="E49"/>
  <c r="F30" i="37" s="1"/>
  <c r="I49" i="4"/>
  <c r="O50"/>
  <c r="F49"/>
  <c r="G30" i="37" s="1"/>
  <c r="F50" i="4"/>
  <c r="G31" i="37" s="1"/>
  <c r="G50" i="4"/>
  <c r="E50"/>
  <c r="F31" i="37" s="1"/>
  <c r="O49" i="4"/>
  <c r="D50"/>
  <c r="I50"/>
  <c r="G49"/>
  <c r="D49"/>
  <c r="F61"/>
  <c r="G42" i="37" s="1"/>
  <c r="I58" i="4"/>
  <c r="O66"/>
  <c r="O54"/>
  <c r="D60"/>
  <c r="O63"/>
  <c r="I51"/>
  <c r="E54"/>
  <c r="F35" i="37" s="1"/>
  <c r="I59" i="4"/>
  <c r="G54"/>
  <c r="O52"/>
  <c r="F51"/>
  <c r="G32" i="37" s="1"/>
  <c r="F67" i="4"/>
  <c r="G48" i="37" s="1"/>
  <c r="G55" i="4"/>
  <c r="G66"/>
  <c r="D58"/>
  <c r="E51"/>
  <c r="F32" i="37" s="1"/>
  <c r="D74" i="4"/>
  <c r="B55" i="37" s="1"/>
  <c r="I55" s="1"/>
  <c r="O78" i="4"/>
  <c r="F76"/>
  <c r="G57" i="37" s="1"/>
  <c r="I53" i="4"/>
  <c r="E74"/>
  <c r="F55" i="37" s="1"/>
  <c r="F53" i="4"/>
  <c r="G34" i="37" s="1"/>
  <c r="G74" i="4"/>
  <c r="F72"/>
  <c r="G53" i="37" s="1"/>
  <c r="G57" i="4"/>
  <c r="D77"/>
  <c r="B58" i="37" s="1"/>
  <c r="I58" s="1"/>
  <c r="G60" i="4"/>
  <c r="E69"/>
  <c r="F50" i="37" s="1"/>
  <c r="F71" i="4"/>
  <c r="G52" i="37" s="1"/>
  <c r="O53" i="4"/>
  <c r="G53"/>
  <c r="I64"/>
  <c r="E59"/>
  <c r="F40" i="37" s="1"/>
  <c r="F62" i="4"/>
  <c r="G43" i="37" s="1"/>
  <c r="I79" i="4"/>
  <c r="I65"/>
  <c r="I71"/>
  <c r="G51"/>
  <c r="I55"/>
  <c r="O79"/>
  <c r="F69"/>
  <c r="G50" i="37" s="1"/>
  <c r="O76" i="4"/>
  <c r="D63"/>
  <c r="G69"/>
  <c r="I61"/>
  <c r="O64"/>
  <c r="G70"/>
  <c r="G56"/>
  <c r="G75"/>
  <c r="I86"/>
  <c r="F78"/>
  <c r="G59" i="37" s="1"/>
  <c r="G79" i="4"/>
  <c r="O81"/>
  <c r="D57"/>
  <c r="O51"/>
  <c r="E57"/>
  <c r="F38" i="37" s="1"/>
  <c r="D52" i="4"/>
  <c r="O73"/>
  <c r="E73"/>
  <c r="F54" i="37" s="1"/>
  <c r="E77" i="4"/>
  <c r="F58" i="37" s="1"/>
  <c r="F73" i="4"/>
  <c r="G54" i="37" s="1"/>
  <c r="D59" i="4"/>
  <c r="E75"/>
  <c r="F56" i="37" s="1"/>
  <c r="F66" i="4"/>
  <c r="G47" i="37" s="1"/>
  <c r="F52" i="4"/>
  <c r="G33" i="37" s="1"/>
  <c r="F60" i="4"/>
  <c r="G41" i="37" s="1"/>
  <c r="E91" i="4"/>
  <c r="F72" i="37" s="1"/>
  <c r="F77" i="4"/>
  <c r="G58" i="37" s="1"/>
  <c r="D51" i="4"/>
  <c r="I54"/>
  <c r="I52"/>
  <c r="G61"/>
  <c r="E72"/>
  <c r="F53" i="37" s="1"/>
  <c r="O80" i="4"/>
  <c r="I60"/>
  <c r="O55"/>
  <c r="G52"/>
  <c r="E62"/>
  <c r="F43" i="37" s="1"/>
  <c r="O88" i="4"/>
  <c r="G76"/>
  <c r="F58"/>
  <c r="G39" i="37" s="1"/>
  <c r="E68" i="4"/>
  <c r="F49" i="37" s="1"/>
  <c r="G71" i="4"/>
  <c r="E60"/>
  <c r="F41" i="37" s="1"/>
  <c r="I56" i="4"/>
  <c r="O68"/>
  <c r="I92"/>
  <c r="F65"/>
  <c r="G46" i="37" s="1"/>
  <c r="O59" i="4"/>
  <c r="D54"/>
  <c r="D79"/>
  <c r="B60" i="37" s="1"/>
  <c r="I60" s="1"/>
  <c r="O60" i="4"/>
  <c r="F70"/>
  <c r="G51" i="37" s="1"/>
  <c r="E58" i="4"/>
  <c r="F39" i="37" s="1"/>
  <c r="F68" i="4"/>
  <c r="G49" i="37" s="1"/>
  <c r="O61" i="4"/>
  <c r="O69"/>
  <c r="E79"/>
  <c r="F60" i="37" s="1"/>
  <c r="D76" i="4"/>
  <c r="B57" i="37" s="1"/>
  <c r="I57" s="1"/>
  <c r="O93" i="4"/>
  <c r="O62"/>
  <c r="E70"/>
  <c r="F51" i="37" s="1"/>
  <c r="F57" i="4"/>
  <c r="G38" i="37" s="1"/>
  <c r="E53" i="4"/>
  <c r="F34" i="37" s="1"/>
  <c r="F82" i="4"/>
  <c r="G63" i="37" s="1"/>
  <c r="E52" i="4"/>
  <c r="F33" i="37" s="1"/>
  <c r="I67" i="4"/>
  <c r="G58"/>
  <c r="F94"/>
  <c r="G75" i="37" s="1"/>
  <c r="I80" i="4"/>
  <c r="F56"/>
  <c r="G37" i="37" s="1"/>
  <c r="E56" i="4"/>
  <c r="F37" i="37" s="1"/>
  <c r="F64" i="4"/>
  <c r="G45" i="37" s="1"/>
  <c r="I62" i="4"/>
  <c r="Z33"/>
  <c r="Z57"/>
  <c r="I82"/>
  <c r="Y71"/>
  <c r="BW71" s="1"/>
  <c r="Z69"/>
  <c r="Z30"/>
  <c r="E89"/>
  <c r="F70" i="37" s="1"/>
  <c r="F59" i="4"/>
  <c r="G40" i="37" s="1"/>
  <c r="O75" i="4"/>
  <c r="Z100"/>
  <c r="F87"/>
  <c r="G68" i="37" s="1"/>
  <c r="D68" i="4"/>
  <c r="V37"/>
  <c r="D73"/>
  <c r="B54" i="37" s="1"/>
  <c r="I54" s="1"/>
  <c r="D82" i="4"/>
  <c r="B63" i="37" s="1"/>
  <c r="I63" s="1"/>
  <c r="V62" i="4"/>
  <c r="G80"/>
  <c r="Z84"/>
  <c r="I37"/>
  <c r="Y61"/>
  <c r="BW61" s="1"/>
  <c r="I63"/>
  <c r="F81"/>
  <c r="G62" i="37" s="1"/>
  <c r="D87" i="4"/>
  <c r="B68" i="37" s="1"/>
  <c r="I68" s="1"/>
  <c r="V101" i="4"/>
  <c r="D92"/>
  <c r="B73" i="37" s="1"/>
  <c r="I73" s="1"/>
  <c r="Y56" i="4"/>
  <c r="BW56" s="1"/>
  <c r="O70"/>
  <c r="E64"/>
  <c r="F45" i="37" s="1"/>
  <c r="Z29" i="4"/>
  <c r="I42"/>
  <c r="V31"/>
  <c r="F84"/>
  <c r="G65" i="37" s="1"/>
  <c r="Y28" i="4"/>
  <c r="BW28" s="1"/>
  <c r="Y64"/>
  <c r="BW64" s="1"/>
  <c r="F79"/>
  <c r="G60" i="37" s="1"/>
  <c r="Z86" i="4"/>
  <c r="G65"/>
  <c r="I97"/>
  <c r="V96"/>
  <c r="Y39"/>
  <c r="BW39" s="1"/>
  <c r="D91"/>
  <c r="B72" i="37" s="1"/>
  <c r="I72" s="1"/>
  <c r="F74" i="4"/>
  <c r="G55" i="37" s="1"/>
  <c r="E93" i="4"/>
  <c r="F74" i="37" s="1"/>
  <c r="V51" i="4"/>
  <c r="G68"/>
  <c r="I36"/>
  <c r="Y73"/>
  <c r="BW73" s="1"/>
  <c r="D66"/>
  <c r="V71"/>
  <c r="F102"/>
  <c r="G83" i="37" s="1"/>
  <c r="O77" i="4"/>
  <c r="V83"/>
  <c r="Y88"/>
  <c r="BW88" s="1"/>
  <c r="I72"/>
  <c r="I74"/>
  <c r="Y57"/>
  <c r="BW57" s="1"/>
  <c r="Z90"/>
  <c r="Y55"/>
  <c r="BW55" s="1"/>
  <c r="I85"/>
  <c r="D85"/>
  <c r="B66" i="37" s="1"/>
  <c r="I66" s="1"/>
  <c r="G89" i="4"/>
  <c r="I87"/>
  <c r="Y85"/>
  <c r="BW85" s="1"/>
  <c r="Y42"/>
  <c r="BW42" s="1"/>
  <c r="V29"/>
  <c r="O71"/>
  <c r="O87"/>
  <c r="F55"/>
  <c r="G36" i="37" s="1"/>
  <c r="Z76" i="4"/>
  <c r="Z77"/>
  <c r="Y95"/>
  <c r="BW95" s="1"/>
  <c r="Y62"/>
  <c r="BW62" s="1"/>
  <c r="Z78"/>
  <c r="Z66"/>
  <c r="E76"/>
  <c r="F57" i="37" s="1"/>
  <c r="E101" i="4"/>
  <c r="F82" i="37" s="1"/>
  <c r="V46" i="4"/>
  <c r="V73"/>
  <c r="E78"/>
  <c r="F59" i="37" s="1"/>
  <c r="V61" i="4"/>
  <c r="Z88"/>
  <c r="V47"/>
  <c r="V98"/>
  <c r="Z97"/>
  <c r="F99"/>
  <c r="G80" i="37" s="1"/>
  <c r="Y41" i="4"/>
  <c r="BW41" s="1"/>
  <c r="Z51"/>
  <c r="Y45"/>
  <c r="BW45" s="1"/>
  <c r="Y33"/>
  <c r="BW33" s="1"/>
  <c r="D90"/>
  <c r="B71" i="37" s="1"/>
  <c r="I71" s="1"/>
  <c r="Z64" i="4"/>
  <c r="Y82"/>
  <c r="BW82" s="1"/>
  <c r="D86"/>
  <c r="B67" i="37" s="1"/>
  <c r="I67" s="1"/>
  <c r="O58" i="4"/>
  <c r="O97"/>
  <c r="V32"/>
  <c r="Z80"/>
  <c r="G93"/>
  <c r="Y96"/>
  <c r="BW96" s="1"/>
  <c r="E81"/>
  <c r="F62" i="37" s="1"/>
  <c r="Z91" i="4"/>
  <c r="V50"/>
  <c r="Y52"/>
  <c r="BW52" s="1"/>
  <c r="V39"/>
  <c r="Y31"/>
  <c r="BW31" s="1"/>
  <c r="Z81"/>
  <c r="D81"/>
  <c r="B62" i="37" s="1"/>
  <c r="I62" s="1"/>
  <c r="V42" i="4"/>
  <c r="V33"/>
  <c r="D55"/>
  <c r="D69"/>
  <c r="G78"/>
  <c r="V86"/>
  <c r="F89"/>
  <c r="G70" i="37" s="1"/>
  <c r="D88" i="4"/>
  <c r="B69" i="37" s="1"/>
  <c r="I69" s="1"/>
  <c r="V53" i="4"/>
  <c r="E63"/>
  <c r="F44" i="37" s="1"/>
  <c r="V88" i="4"/>
  <c r="V52"/>
  <c r="Z82"/>
  <c r="O74"/>
  <c r="G64"/>
  <c r="Y86"/>
  <c r="BW86" s="1"/>
  <c r="V87"/>
  <c r="G87"/>
  <c r="D62"/>
  <c r="E99"/>
  <c r="F80" i="37" s="1"/>
  <c r="D65" i="4"/>
  <c r="Y80"/>
  <c r="BW80" s="1"/>
  <c r="V97"/>
  <c r="Y67"/>
  <c r="BW67" s="1"/>
  <c r="O95"/>
  <c r="Y102"/>
  <c r="BW102" s="1"/>
  <c r="Y99"/>
  <c r="BW99" s="1"/>
  <c r="Z45"/>
  <c r="E86"/>
  <c r="F67" i="37" s="1"/>
  <c r="Z61" i="4"/>
  <c r="O102"/>
  <c r="G88"/>
  <c r="Y84"/>
  <c r="BW84" s="1"/>
  <c r="Z96"/>
  <c r="Y97"/>
  <c r="BW97" s="1"/>
  <c r="Z41"/>
  <c r="V45"/>
  <c r="I68"/>
  <c r="O90"/>
  <c r="V102"/>
  <c r="Z62"/>
  <c r="O101"/>
  <c r="O89"/>
  <c r="O100"/>
  <c r="V84"/>
  <c r="D61"/>
  <c r="I69"/>
  <c r="V95"/>
  <c r="D78"/>
  <c r="B59" i="37" s="1"/>
  <c r="I59" s="1"/>
  <c r="I81" i="4"/>
  <c r="F101"/>
  <c r="G82" i="37" s="1"/>
  <c r="E87" i="4"/>
  <c r="F68" i="37" s="1"/>
  <c r="I94" i="4"/>
  <c r="V63"/>
  <c r="O98"/>
  <c r="G59"/>
  <c r="Z63"/>
  <c r="V64"/>
  <c r="V28"/>
  <c r="Y65"/>
  <c r="BW65" s="1"/>
  <c r="V93"/>
  <c r="D93"/>
  <c r="B74" i="37" s="1"/>
  <c r="I74" s="1"/>
  <c r="V76" i="4"/>
  <c r="O99"/>
  <c r="V34"/>
  <c r="O82"/>
  <c r="Z99"/>
  <c r="O83"/>
  <c r="I96"/>
  <c r="Y60"/>
  <c r="BW60" s="1"/>
  <c r="E102"/>
  <c r="F83" i="37" s="1"/>
  <c r="O57" i="4"/>
  <c r="E83"/>
  <c r="F64" i="37" s="1"/>
  <c r="V57" i="4"/>
  <c r="Y46"/>
  <c r="BW46" s="1"/>
  <c r="Y92"/>
  <c r="BW92" s="1"/>
  <c r="D100"/>
  <c r="B81" i="37" s="1"/>
  <c r="I81" s="1"/>
  <c r="Y76" i="4"/>
  <c r="BW76" s="1"/>
  <c r="D97"/>
  <c r="B78" i="37" s="1"/>
  <c r="I78" s="1"/>
  <c r="I66" i="4"/>
  <c r="E71"/>
  <c r="F52" i="37" s="1"/>
  <c r="E84" i="4"/>
  <c r="F65" i="37" s="1"/>
  <c r="F86" i="4"/>
  <c r="G67" i="37" s="1"/>
  <c r="O86" i="4"/>
  <c r="I91"/>
  <c r="E96"/>
  <c r="F77" i="37" s="1"/>
  <c r="Y101" i="4"/>
  <c r="BW101" s="1"/>
  <c r="G101"/>
  <c r="G73"/>
  <c r="E65"/>
  <c r="F46" i="37" s="1"/>
  <c r="V74" i="4"/>
  <c r="Y93"/>
  <c r="BW93" s="1"/>
  <c r="Y30"/>
  <c r="BW30" s="1"/>
  <c r="I89"/>
  <c r="V77"/>
  <c r="F95"/>
  <c r="G76" i="37" s="1"/>
  <c r="V38" i="4"/>
  <c r="I95"/>
  <c r="Y40"/>
  <c r="BW40" s="1"/>
  <c r="V36"/>
  <c r="E82"/>
  <c r="F63" i="37" s="1"/>
  <c r="Y90" i="4"/>
  <c r="BW90" s="1"/>
  <c r="V60"/>
  <c r="Z36"/>
  <c r="Z79"/>
  <c r="Z38"/>
  <c r="D101"/>
  <c r="B82" i="37" s="1"/>
  <c r="I82" s="1"/>
  <c r="F85" i="4"/>
  <c r="G66" i="37" s="1"/>
  <c r="Y72" i="4"/>
  <c r="BW72" s="1"/>
  <c r="O65"/>
  <c r="Y32"/>
  <c r="BW32" s="1"/>
  <c r="Y29"/>
  <c r="BW29" s="1"/>
  <c r="I70"/>
  <c r="V92"/>
  <c r="G100"/>
  <c r="G95"/>
  <c r="D84"/>
  <c r="B65" i="37" s="1"/>
  <c r="I65" s="1"/>
  <c r="Z75" i="4"/>
  <c r="E61"/>
  <c r="F42" i="37" s="1"/>
  <c r="V81" i="4"/>
  <c r="V80"/>
  <c r="D94"/>
  <c r="B75" i="37" s="1"/>
  <c r="I75" s="1"/>
  <c r="F75" i="4"/>
  <c r="G56" i="37" s="1"/>
  <c r="E66" i="4"/>
  <c r="F47" i="37" s="1"/>
  <c r="O72" i="4"/>
  <c r="Z31"/>
  <c r="F88"/>
  <c r="G69" i="37" s="1"/>
  <c r="I73" i="4"/>
  <c r="Y94"/>
  <c r="BW94" s="1"/>
  <c r="V58"/>
  <c r="F98"/>
  <c r="G79" i="37" s="1"/>
  <c r="V78" i="4"/>
  <c r="Y58"/>
  <c r="BW58" s="1"/>
  <c r="V100"/>
  <c r="I93"/>
  <c r="Z93"/>
  <c r="Y59"/>
  <c r="BW59" s="1"/>
  <c r="O91"/>
  <c r="V85"/>
  <c r="E80"/>
  <c r="F61" i="37" s="1"/>
  <c r="I77" i="4"/>
  <c r="D53"/>
  <c r="G63"/>
  <c r="V49"/>
  <c r="G98"/>
  <c r="Z50"/>
  <c r="E88"/>
  <c r="F69" i="37" s="1"/>
  <c r="Y68" i="4"/>
  <c r="BW68" s="1"/>
  <c r="D80"/>
  <c r="B61" i="37" s="1"/>
  <c r="I61" s="1"/>
  <c r="Y87" i="4"/>
  <c r="BW87" s="1"/>
  <c r="F97"/>
  <c r="G78" i="37" s="1"/>
  <c r="Z95" i="4"/>
  <c r="Z35"/>
  <c r="Y83"/>
  <c r="BW83" s="1"/>
  <c r="G99"/>
  <c r="V59"/>
  <c r="Z70"/>
  <c r="Y35"/>
  <c r="BW35" s="1"/>
  <c r="E98"/>
  <c r="F79" i="37" s="1"/>
  <c r="V68" i="4"/>
  <c r="F83"/>
  <c r="G64" i="37" s="1"/>
  <c r="I76" i="4"/>
  <c r="Z34"/>
  <c r="Z68"/>
  <c r="D102"/>
  <c r="B83" i="37" s="1"/>
  <c r="I83" s="1"/>
  <c r="G85" i="4"/>
  <c r="F92"/>
  <c r="G73" i="37" s="1"/>
  <c r="Y47" i="4"/>
  <c r="BW47" s="1"/>
  <c r="Y54"/>
  <c r="BW54" s="1"/>
  <c r="Z48"/>
  <c r="V91"/>
  <c r="V75"/>
  <c r="V69"/>
  <c r="Y89"/>
  <c r="BW89" s="1"/>
  <c r="Z58"/>
  <c r="I90"/>
  <c r="I83"/>
  <c r="O67"/>
  <c r="O92"/>
  <c r="Y79"/>
  <c r="BW79" s="1"/>
  <c r="E85"/>
  <c r="F66" i="37" s="1"/>
  <c r="Y69" i="4"/>
  <c r="BW69" s="1"/>
  <c r="V72"/>
  <c r="Z72"/>
  <c r="G97"/>
  <c r="Z46"/>
  <c r="D56"/>
  <c r="I78"/>
  <c r="Z42"/>
  <c r="Y49"/>
  <c r="BW49" s="1"/>
  <c r="I101"/>
  <c r="O96"/>
  <c r="V82"/>
  <c r="D75"/>
  <c r="B56" i="37" s="1"/>
  <c r="I56" s="1"/>
  <c r="O94" i="4"/>
  <c r="Y100"/>
  <c r="BW100" s="1"/>
  <c r="G81"/>
  <c r="G86"/>
  <c r="Z40"/>
  <c r="I98"/>
  <c r="D71"/>
  <c r="B52" i="37" s="1"/>
  <c r="I52" s="1"/>
  <c r="V67" i="4"/>
  <c r="Z74"/>
  <c r="F105"/>
  <c r="G86" i="37" s="1"/>
  <c r="G62" i="4"/>
  <c r="Z89"/>
  <c r="D99"/>
  <c r="B80" i="37" s="1"/>
  <c r="I80" s="1"/>
  <c r="Z102" i="4"/>
  <c r="F93"/>
  <c r="G74" i="37" s="1"/>
  <c r="Y81" i="4"/>
  <c r="BW81" s="1"/>
  <c r="F100"/>
  <c r="G81" i="37" s="1"/>
  <c r="F96" i="4"/>
  <c r="G77" i="37" s="1"/>
  <c r="Y53" i="4"/>
  <c r="BW53" s="1"/>
  <c r="Z67"/>
  <c r="Y63"/>
  <c r="BW63" s="1"/>
  <c r="Y66"/>
  <c r="BW66" s="1"/>
  <c r="V66"/>
  <c r="I75"/>
  <c r="Z59"/>
  <c r="Y37"/>
  <c r="BW37" s="1"/>
  <c r="I99"/>
  <c r="O85"/>
  <c r="Z71"/>
  <c r="D89"/>
  <c r="B70" i="37" s="1"/>
  <c r="I70" s="1"/>
  <c r="Y98" i="4"/>
  <c r="BW98" s="1"/>
  <c r="Y75"/>
  <c r="BW75" s="1"/>
  <c r="G82"/>
  <c r="G102"/>
  <c r="E95"/>
  <c r="F76" i="37" s="1"/>
  <c r="E97" i="4"/>
  <c r="F78" i="37" s="1"/>
  <c r="V55" i="4"/>
  <c r="G67"/>
  <c r="V54"/>
  <c r="F63"/>
  <c r="G44" i="37" s="1"/>
  <c r="D83" i="4"/>
  <c r="B64" i="37" s="1"/>
  <c r="I64" s="1"/>
  <c r="I84" i="4"/>
  <c r="G83"/>
  <c r="Z53"/>
  <c r="Z55"/>
  <c r="E92"/>
  <c r="F73" i="37" s="1"/>
  <c r="G77" i="4"/>
  <c r="Z83"/>
  <c r="E94"/>
  <c r="F75" i="37" s="1"/>
  <c r="Z94" i="4"/>
  <c r="Z52"/>
  <c r="Y48"/>
  <c r="BW48" s="1"/>
  <c r="Z101"/>
  <c r="V79"/>
  <c r="E55"/>
  <c r="F36" i="37" s="1"/>
  <c r="Y50" i="4"/>
  <c r="BW50" s="1"/>
  <c r="D67"/>
  <c r="V65"/>
  <c r="G72"/>
  <c r="Z65"/>
  <c r="V89"/>
  <c r="Y74"/>
  <c r="BW74" s="1"/>
  <c r="Z56"/>
  <c r="Z98"/>
  <c r="Z60"/>
  <c r="I100"/>
  <c r="Z47"/>
  <c r="Z87"/>
  <c r="D70"/>
  <c r="O56"/>
  <c r="I57"/>
  <c r="Y78"/>
  <c r="BW78" s="1"/>
  <c r="G94"/>
  <c r="Z28"/>
  <c r="D98"/>
  <c r="B79" i="37" s="1"/>
  <c r="I79" s="1"/>
  <c r="Z54" i="4"/>
  <c r="Z49"/>
  <c r="D64"/>
  <c r="Z73"/>
  <c r="F91"/>
  <c r="G72" i="37" s="1"/>
  <c r="D95" i="4"/>
  <c r="B76" i="37" s="1"/>
  <c r="I76" s="1"/>
  <c r="G90" i="4"/>
  <c r="G92"/>
  <c r="F80"/>
  <c r="G61" i="37" s="1"/>
  <c r="Y91" i="4"/>
  <c r="BW91" s="1"/>
  <c r="Y36"/>
  <c r="BW36" s="1"/>
  <c r="V40"/>
  <c r="Z85"/>
  <c r="V41"/>
  <c r="Y34"/>
  <c r="BW34" s="1"/>
  <c r="V70"/>
  <c r="V48"/>
  <c r="D72"/>
  <c r="B53" i="37" s="1"/>
  <c r="I53" s="1"/>
  <c r="G96" i="4"/>
  <c r="E100"/>
  <c r="F81" i="37" s="1"/>
  <c r="I102" i="4"/>
  <c r="Y38"/>
  <c r="BW38" s="1"/>
  <c r="Y77"/>
  <c r="BW77" s="1"/>
  <c r="V94"/>
  <c r="G84"/>
  <c r="V90"/>
  <c r="V56"/>
  <c r="F90"/>
  <c r="G71" i="37" s="1"/>
  <c r="Z92" i="4"/>
  <c r="F54"/>
  <c r="G35" i="37" s="1"/>
  <c r="Z37" i="4"/>
  <c r="Z32"/>
  <c r="Z39"/>
  <c r="D96"/>
  <c r="B77" i="37" s="1"/>
  <c r="I77" s="1"/>
  <c r="Y70" i="4"/>
  <c r="BW70" s="1"/>
  <c r="G91"/>
  <c r="E90"/>
  <c r="F71" i="37" s="1"/>
  <c r="I88" i="4"/>
  <c r="V35"/>
  <c r="V99"/>
  <c r="I103"/>
  <c r="I104"/>
  <c r="E105"/>
  <c r="F86" i="37" s="1"/>
  <c r="F103" i="4"/>
  <c r="G84" i="37" s="1"/>
  <c r="V104" i="4"/>
  <c r="E67"/>
  <c r="F48" i="37" s="1"/>
  <c r="D105" i="4"/>
  <c r="B86" i="37" s="1"/>
  <c r="I86" s="1"/>
  <c r="Z104" i="4"/>
  <c r="E104"/>
  <c r="F85" i="37" s="1"/>
  <c r="D104" i="4"/>
  <c r="B85" i="37" s="1"/>
  <c r="I85" s="1"/>
  <c r="I105" i="4"/>
  <c r="G105"/>
  <c r="Y104"/>
  <c r="BW104" s="1"/>
  <c r="G103"/>
  <c r="Y51"/>
  <c r="BW51" s="1"/>
  <c r="O104"/>
  <c r="D103"/>
  <c r="B84" i="37" s="1"/>
  <c r="I84" s="1"/>
  <c r="V105" i="4"/>
  <c r="O105"/>
  <c r="V103"/>
  <c r="Y103"/>
  <c r="BW103" s="1"/>
  <c r="F104"/>
  <c r="G85" i="37" s="1"/>
  <c r="O103" i="4"/>
  <c r="E103"/>
  <c r="F84" i="37" s="1"/>
  <c r="Z103" i="4"/>
  <c r="Z105"/>
  <c r="G104"/>
  <c r="O84"/>
  <c r="V30"/>
  <c r="Y105"/>
  <c r="BW105" s="1"/>
  <c r="Z106"/>
  <c r="D106"/>
  <c r="B87" i="37" s="1"/>
  <c r="I87" s="1"/>
  <c r="O106" i="4"/>
  <c r="F106"/>
  <c r="G87" i="37" s="1"/>
  <c r="V106" i="4"/>
  <c r="E106"/>
  <c r="F87" i="37" s="1"/>
  <c r="I106" i="4"/>
  <c r="G107"/>
  <c r="Y106"/>
  <c r="BW106" s="1"/>
  <c r="V107"/>
  <c r="Y108"/>
  <c r="BW108" s="1"/>
  <c r="Y107"/>
  <c r="BW107" s="1"/>
  <c r="Z107"/>
  <c r="D108"/>
  <c r="B89" i="37" s="1"/>
  <c r="I89" s="1"/>
  <c r="V109" i="4"/>
  <c r="I107"/>
  <c r="G106"/>
  <c r="E107"/>
  <c r="F88" i="37" s="1"/>
  <c r="F107" i="4"/>
  <c r="G88" i="37" s="1"/>
  <c r="G108" i="4"/>
  <c r="F108"/>
  <c r="G89" i="37" s="1"/>
  <c r="I109" i="4"/>
  <c r="O107"/>
  <c r="Z108"/>
  <c r="I108"/>
  <c r="Z109"/>
  <c r="D107"/>
  <c r="B88" i="37" s="1"/>
  <c r="I88" s="1"/>
  <c r="V108" i="4"/>
  <c r="O111"/>
  <c r="O108"/>
  <c r="E108"/>
  <c r="F89" i="37" s="1"/>
  <c r="F110" i="4"/>
  <c r="G91" i="37" s="1"/>
  <c r="G109" i="4"/>
  <c r="G110"/>
  <c r="E110"/>
  <c r="F91" i="37" s="1"/>
  <c r="Y110" i="4"/>
  <c r="BW110" s="1"/>
  <c r="F109"/>
  <c r="G90" i="37" s="1"/>
  <c r="I110" i="4"/>
  <c r="O110"/>
  <c r="D110"/>
  <c r="B91" i="37" s="1"/>
  <c r="I91" s="1"/>
  <c r="E109" i="4"/>
  <c r="F90" i="37" s="1"/>
  <c r="V110" i="4"/>
  <c r="D111"/>
  <c r="B92" i="37" s="1"/>
  <c r="I92" s="1"/>
  <c r="O109" i="4"/>
  <c r="D109"/>
  <c r="B90" i="37" s="1"/>
  <c r="I90" s="1"/>
  <c r="V111" i="4"/>
  <c r="Z110"/>
  <c r="O112"/>
  <c r="E111"/>
  <c r="F92" i="37" s="1"/>
  <c r="D112" i="4"/>
  <c r="B93" i="37" s="1"/>
  <c r="I93" s="1"/>
  <c r="V112" i="4"/>
  <c r="Y109"/>
  <c r="BW109" s="1"/>
  <c r="F112"/>
  <c r="G93" i="37" s="1"/>
  <c r="Z111" i="4"/>
  <c r="F111"/>
  <c r="G92" i="37" s="1"/>
  <c r="E112" i="4"/>
  <c r="F93" i="37" s="1"/>
  <c r="Y111" i="4"/>
  <c r="BW111" s="1"/>
  <c r="I111"/>
  <c r="G111"/>
  <c r="I166"/>
  <c r="A166" s="1"/>
  <c r="Y112"/>
  <c r="BW112" s="1"/>
  <c r="E113"/>
  <c r="F94" i="37" s="1"/>
  <c r="Z115" i="4"/>
  <c r="O160"/>
  <c r="E155"/>
  <c r="F136" i="37" s="1"/>
  <c r="D125" i="4"/>
  <c r="B106" i="37" s="1"/>
  <c r="I106" s="1"/>
  <c r="O159" i="4"/>
  <c r="V127"/>
  <c r="D117"/>
  <c r="B98" i="37" s="1"/>
  <c r="I98" s="1"/>
  <c r="O138" i="4"/>
  <c r="F116"/>
  <c r="G97" i="37" s="1"/>
  <c r="I117" i="4"/>
  <c r="G160"/>
  <c r="F135"/>
  <c r="G116" i="37" s="1"/>
  <c r="E127" i="4"/>
  <c r="F108" i="37" s="1"/>
  <c r="O121" i="4"/>
  <c r="BR121" s="1"/>
  <c r="BS121" s="1"/>
  <c r="D121"/>
  <c r="B102" i="37" s="1"/>
  <c r="I102" s="1"/>
  <c r="O145" i="4"/>
  <c r="I155"/>
  <c r="A155" s="1"/>
  <c r="E138"/>
  <c r="F119" i="37" s="1"/>
  <c r="I125" i="4"/>
  <c r="F163"/>
  <c r="I135"/>
  <c r="A135" s="1"/>
  <c r="D161"/>
  <c r="F149"/>
  <c r="G130" i="37" s="1"/>
  <c r="G128" i="4"/>
  <c r="V120"/>
  <c r="G139"/>
  <c r="I126"/>
  <c r="O113"/>
  <c r="I112"/>
  <c r="D129"/>
  <c r="B110" i="37" s="1"/>
  <c r="I110" s="1"/>
  <c r="G112" i="4"/>
  <c r="E148"/>
  <c r="F129" i="37" s="1"/>
  <c r="I159" i="4"/>
  <c r="A159" s="1"/>
  <c r="V119"/>
  <c r="AS119" s="1"/>
  <c r="G161"/>
  <c r="O147"/>
  <c r="D116"/>
  <c r="B97" i="37" s="1"/>
  <c r="I97" s="1"/>
  <c r="F133" i="4"/>
  <c r="G114" i="37" s="1"/>
  <c r="G151" i="4"/>
  <c r="E136"/>
  <c r="F117" i="37" s="1"/>
  <c r="Y113" i="4"/>
  <c r="BW113" s="1"/>
  <c r="Z112"/>
  <c r="O154"/>
  <c r="E125"/>
  <c r="F106" i="37" s="1"/>
  <c r="O162" i="4"/>
  <c r="F129"/>
  <c r="G110" i="37" s="1"/>
  <c r="CB143" i="4"/>
  <c r="BX143"/>
  <c r="U114"/>
  <c r="U132"/>
  <c r="BY121"/>
  <c r="J121"/>
  <c r="K121"/>
  <c r="AG121"/>
  <c r="AS121"/>
  <c r="CB133"/>
  <c r="BX133"/>
  <c r="BY119"/>
  <c r="J119"/>
  <c r="K119"/>
  <c r="AG119"/>
  <c r="BX117"/>
  <c r="CB117"/>
  <c r="CB122"/>
  <c r="BX122"/>
  <c r="CB139"/>
  <c r="BX139"/>
  <c r="BX126"/>
  <c r="CB126"/>
  <c r="BX121"/>
  <c r="CB121"/>
  <c r="AG114"/>
  <c r="K114"/>
  <c r="BY114"/>
  <c r="J114"/>
  <c r="AB130"/>
  <c r="U130"/>
  <c r="AE130"/>
  <c r="AA130"/>
  <c r="AD130"/>
  <c r="AF130"/>
  <c r="AC130"/>
  <c r="U141"/>
  <c r="AS130"/>
  <c r="J130"/>
  <c r="AG130"/>
  <c r="BY130"/>
  <c r="K130"/>
  <c r="BY129"/>
  <c r="AG129"/>
  <c r="J129"/>
  <c r="K129"/>
  <c r="AG124"/>
  <c r="J124"/>
  <c r="K124"/>
  <c r="BY124"/>
  <c r="U121"/>
  <c r="BX132"/>
  <c r="CB132"/>
  <c r="AB136"/>
  <c r="U136"/>
  <c r="BX128"/>
  <c r="CB128"/>
  <c r="U149"/>
  <c r="CB149"/>
  <c r="BX149"/>
  <c r="CB130"/>
  <c r="BX130"/>
  <c r="U150"/>
  <c r="BT117"/>
  <c r="BU117" s="1"/>
  <c r="U117"/>
  <c r="BR117"/>
  <c r="BS117" s="1"/>
  <c r="BX144"/>
  <c r="CB144"/>
  <c r="BZ117"/>
  <c r="CA117" s="1"/>
  <c r="BV117"/>
  <c r="U137"/>
  <c r="U119"/>
  <c r="U118"/>
  <c r="CB154"/>
  <c r="BX154"/>
  <c r="BZ125"/>
  <c r="CA125" s="1"/>
  <c r="BV125"/>
  <c r="AE114"/>
  <c r="AC114"/>
  <c r="AF114"/>
  <c r="AD114"/>
  <c r="AB114"/>
  <c r="AA114"/>
  <c r="K115"/>
  <c r="BY115"/>
  <c r="J115"/>
  <c r="L115"/>
  <c r="AG115"/>
  <c r="BZ144"/>
  <c r="CA144" s="1"/>
  <c r="BV144"/>
  <c r="U120"/>
  <c r="BV123"/>
  <c r="BZ123"/>
  <c r="CA123" s="1"/>
  <c r="BZ116"/>
  <c r="CA116" s="1"/>
  <c r="BV116"/>
  <c r="E119"/>
  <c r="F100" i="37" s="1"/>
  <c r="Z126" i="4"/>
  <c r="K161" l="1"/>
  <c r="J98" i="37"/>
  <c r="J65"/>
  <c r="J54"/>
  <c r="J119"/>
  <c r="J118"/>
  <c r="J114"/>
  <c r="J133"/>
  <c r="J121"/>
  <c r="J94"/>
  <c r="J125"/>
  <c r="J139"/>
  <c r="J137"/>
  <c r="J90"/>
  <c r="J87"/>
  <c r="J53"/>
  <c r="J52"/>
  <c r="J56"/>
  <c r="J82"/>
  <c r="J72"/>
  <c r="J73"/>
  <c r="J63"/>
  <c r="J58"/>
  <c r="J99"/>
  <c r="J117"/>
  <c r="J134"/>
  <c r="J107"/>
  <c r="J96"/>
  <c r="J120"/>
  <c r="J95"/>
  <c r="J130"/>
  <c r="J112"/>
  <c r="J138"/>
  <c r="J102"/>
  <c r="J70"/>
  <c r="J75"/>
  <c r="J81"/>
  <c r="J74"/>
  <c r="J88"/>
  <c r="J86"/>
  <c r="J76"/>
  <c r="J79"/>
  <c r="J97"/>
  <c r="J89"/>
  <c r="J84"/>
  <c r="J78"/>
  <c r="J62"/>
  <c r="J68"/>
  <c r="J55"/>
  <c r="J113"/>
  <c r="J111"/>
  <c r="J136"/>
  <c r="J108"/>
  <c r="J126"/>
  <c r="J109"/>
  <c r="J100"/>
  <c r="J132"/>
  <c r="J106"/>
  <c r="J85"/>
  <c r="J110"/>
  <c r="J93"/>
  <c r="J92"/>
  <c r="J91"/>
  <c r="J77"/>
  <c r="J64"/>
  <c r="J80"/>
  <c r="J83"/>
  <c r="J61"/>
  <c r="J59"/>
  <c r="J69"/>
  <c r="J67"/>
  <c r="J71"/>
  <c r="J66"/>
  <c r="J57"/>
  <c r="J60"/>
  <c r="J123"/>
  <c r="J129"/>
  <c r="J116"/>
  <c r="J131"/>
  <c r="J122"/>
  <c r="J115"/>
  <c r="J127"/>
  <c r="J101"/>
  <c r="J135"/>
  <c r="BV155" i="4"/>
  <c r="AT155" s="1"/>
  <c r="J136"/>
  <c r="A136"/>
  <c r="A28"/>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T137"/>
  <c r="AT150"/>
  <c r="CD250"/>
  <c r="A250" s="1"/>
  <c r="AT161"/>
  <c r="AT117"/>
  <c r="AT165"/>
  <c r="AT136"/>
  <c r="AT118"/>
  <c r="AT131"/>
  <c r="D111" i="37"/>
  <c r="T130" i="4"/>
  <c r="D89" i="37"/>
  <c r="T108" i="4"/>
  <c r="C86" i="37"/>
  <c r="C65"/>
  <c r="D68"/>
  <c r="T87" i="4"/>
  <c r="C40" i="37"/>
  <c r="C68"/>
  <c r="D74"/>
  <c r="T93" i="4"/>
  <c r="C49" i="37"/>
  <c r="C39"/>
  <c r="D49"/>
  <c r="T68" i="4"/>
  <c r="D95" i="37"/>
  <c r="T114" i="4"/>
  <c r="D134" i="37"/>
  <c r="T153" i="4"/>
  <c r="D129" i="37"/>
  <c r="T148" i="4"/>
  <c r="C120" i="37"/>
  <c r="AT139" i="4"/>
  <c r="D99" i="37"/>
  <c r="T118" i="4"/>
  <c r="D131" i="37"/>
  <c r="T150" i="4"/>
  <c r="D92" i="37"/>
  <c r="T111" i="4"/>
  <c r="D90" i="37"/>
  <c r="T109" i="4"/>
  <c r="D93" i="37"/>
  <c r="T112" i="4"/>
  <c r="C88" i="37"/>
  <c r="D84"/>
  <c r="T103" i="4"/>
  <c r="D64" i="37"/>
  <c r="T83" i="4"/>
  <c r="C77" i="37"/>
  <c r="C73"/>
  <c r="D78"/>
  <c r="T97" i="4"/>
  <c r="C75" i="37"/>
  <c r="C63"/>
  <c r="D62"/>
  <c r="T81" i="4"/>
  <c r="D73" i="37"/>
  <c r="T92" i="4"/>
  <c r="C79" i="37"/>
  <c r="D79"/>
  <c r="T98" i="4"/>
  <c r="C76" i="37"/>
  <c r="D65"/>
  <c r="T84" i="4"/>
  <c r="C82" i="37"/>
  <c r="D35"/>
  <c r="T54" i="4"/>
  <c r="D47" i="37"/>
  <c r="T66" i="4"/>
  <c r="D75" i="37"/>
  <c r="T94" i="4"/>
  <c r="C45" i="37"/>
  <c r="D63"/>
  <c r="T82" i="4"/>
  <c r="D67" i="37"/>
  <c r="T86" i="4"/>
  <c r="D55" i="37"/>
  <c r="T74" i="4"/>
  <c r="C61" i="37"/>
  <c r="D42"/>
  <c r="T61" i="4"/>
  <c r="C52" i="37"/>
  <c r="C57"/>
  <c r="C33"/>
  <c r="D70"/>
  <c r="T89" i="4"/>
  <c r="D54" i="37"/>
  <c r="T73" i="4"/>
  <c r="C60" i="37"/>
  <c r="C56"/>
  <c r="D43"/>
  <c r="T62" i="4"/>
  <c r="D51" i="37"/>
  <c r="T70" i="4"/>
  <c r="C38" i="37"/>
  <c r="C47"/>
  <c r="D44"/>
  <c r="T63" i="4"/>
  <c r="C24" i="37"/>
  <c r="D19"/>
  <c r="T38" i="4"/>
  <c r="C27" i="37"/>
  <c r="D27"/>
  <c r="T46" i="4"/>
  <c r="D15" i="37"/>
  <c r="T34" i="4"/>
  <c r="D25" i="37"/>
  <c r="T44" i="4"/>
  <c r="C19" i="37"/>
  <c r="C15"/>
  <c r="D24"/>
  <c r="T43" i="4"/>
  <c r="D21" i="37"/>
  <c r="T40" i="4"/>
  <c r="C13" i="37"/>
  <c r="C10"/>
  <c r="D119"/>
  <c r="T138" i="4"/>
  <c r="D97" i="37"/>
  <c r="T116" i="4"/>
  <c r="D110" i="37"/>
  <c r="T129" i="4"/>
  <c r="D113" i="37"/>
  <c r="T132" i="4"/>
  <c r="D100" i="37"/>
  <c r="T119" i="4"/>
  <c r="C138" i="37"/>
  <c r="AT157" i="4"/>
  <c r="D112" i="37"/>
  <c r="T131" i="4"/>
  <c r="U164"/>
  <c r="D125" i="37"/>
  <c r="T144" i="4"/>
  <c r="C137" i="37"/>
  <c r="AT156" i="4"/>
  <c r="C123" i="37"/>
  <c r="AT142" i="4"/>
  <c r="AT125"/>
  <c r="AT127"/>
  <c r="AT134"/>
  <c r="D108" i="37"/>
  <c r="T127" i="4"/>
  <c r="D88" i="37"/>
  <c r="T107" i="4"/>
  <c r="D85" i="37"/>
  <c r="T104" i="4"/>
  <c r="C71" i="37"/>
  <c r="D45"/>
  <c r="T64" i="4"/>
  <c r="D48" i="37"/>
  <c r="T67" i="4"/>
  <c r="D83" i="37"/>
  <c r="T102" i="4"/>
  <c r="D76" i="37"/>
  <c r="T95" i="4"/>
  <c r="C42" i="37"/>
  <c r="C37"/>
  <c r="D53"/>
  <c r="T72" i="4"/>
  <c r="D37" i="37"/>
  <c r="T56" i="4"/>
  <c r="C41" i="37"/>
  <c r="C36"/>
  <c r="C30"/>
  <c r="D28"/>
  <c r="T47" i="4"/>
  <c r="C20" i="37"/>
  <c r="C12"/>
  <c r="C22"/>
  <c r="D22"/>
  <c r="T41" i="4"/>
  <c r="D18" i="37"/>
  <c r="T37" i="4"/>
  <c r="D12" i="37"/>
  <c r="T31" i="4"/>
  <c r="D11" i="37"/>
  <c r="T30" i="4"/>
  <c r="T28"/>
  <c r="C9" i="37"/>
  <c r="D8"/>
  <c r="T27" i="4"/>
  <c r="C125" i="37"/>
  <c r="AT144" i="4"/>
  <c r="C96" i="37"/>
  <c r="D138"/>
  <c r="T157" i="4"/>
  <c r="D102" i="37"/>
  <c r="T121" i="4"/>
  <c r="C132" i="37"/>
  <c r="C93"/>
  <c r="D122"/>
  <c r="T141" i="4"/>
  <c r="C92" i="37"/>
  <c r="C90"/>
  <c r="C85"/>
  <c r="D86"/>
  <c r="T105" i="4"/>
  <c r="C84" i="37"/>
  <c r="D80"/>
  <c r="T99" i="4"/>
  <c r="D50" i="37"/>
  <c r="T69" i="4"/>
  <c r="C48" i="37"/>
  <c r="C83"/>
  <c r="D41"/>
  <c r="T60" i="4"/>
  <c r="C62" i="37"/>
  <c r="D39"/>
  <c r="T58" i="4"/>
  <c r="D52" i="37"/>
  <c r="T71" i="4"/>
  <c r="D77" i="37"/>
  <c r="T96" i="4"/>
  <c r="C54" i="37"/>
  <c r="D66"/>
  <c r="T85" i="4"/>
  <c r="C59" i="37"/>
  <c r="D82"/>
  <c r="T101" i="4"/>
  <c r="C70" i="37"/>
  <c r="D72"/>
  <c r="T91" i="4"/>
  <c r="D57" i="37"/>
  <c r="T76" i="4"/>
  <c r="D46" i="37"/>
  <c r="T65" i="4"/>
  <c r="D56" i="37"/>
  <c r="T75" i="4"/>
  <c r="D61" i="37"/>
  <c r="T80" i="4"/>
  <c r="C50" i="37"/>
  <c r="C34"/>
  <c r="D40"/>
  <c r="T59" i="4"/>
  <c r="D38" i="37"/>
  <c r="T57" i="4"/>
  <c r="D30" i="37"/>
  <c r="T49" i="4"/>
  <c r="C31" i="37"/>
  <c r="C29"/>
  <c r="C28"/>
  <c r="C11"/>
  <c r="D13"/>
  <c r="T32" i="4"/>
  <c r="D16" i="37"/>
  <c r="T35" i="4"/>
  <c r="C18" i="37"/>
  <c r="D26"/>
  <c r="T45" i="4"/>
  <c r="C23" i="37"/>
  <c r="C14"/>
  <c r="D14"/>
  <c r="T33" i="4"/>
  <c r="C17" i="37"/>
  <c r="C25"/>
  <c r="C8"/>
  <c r="C105"/>
  <c r="AT124" i="4"/>
  <c r="D123" i="37"/>
  <c r="T142" i="4"/>
  <c r="D120" i="37"/>
  <c r="T139" i="4"/>
  <c r="D121" i="37"/>
  <c r="T140" i="4"/>
  <c r="D114" i="37"/>
  <c r="T133" i="4"/>
  <c r="D109" i="37"/>
  <c r="T128" i="4"/>
  <c r="D127" i="37"/>
  <c r="T146" i="4"/>
  <c r="D137" i="37"/>
  <c r="T156" i="4"/>
  <c r="U166"/>
  <c r="AT146"/>
  <c r="AT116"/>
  <c r="AT158"/>
  <c r="C109" i="37"/>
  <c r="D104"/>
  <c r="T123" i="4"/>
  <c r="D91" i="37"/>
  <c r="T110" i="4"/>
  <c r="C91" i="37"/>
  <c r="C89"/>
  <c r="C87"/>
  <c r="D87"/>
  <c r="T106" i="4"/>
  <c r="D81" i="37"/>
  <c r="T100" i="4"/>
  <c r="C72" i="37"/>
  <c r="C53"/>
  <c r="C58"/>
  <c r="C64"/>
  <c r="C43"/>
  <c r="C67"/>
  <c r="D36"/>
  <c r="T55" i="4"/>
  <c r="C78" i="37"/>
  <c r="D69"/>
  <c r="T88" i="4"/>
  <c r="C66" i="37"/>
  <c r="C80"/>
  <c r="C44"/>
  <c r="C81"/>
  <c r="C69"/>
  <c r="C74"/>
  <c r="D71"/>
  <c r="T90" i="4"/>
  <c r="C46" i="37"/>
  <c r="D60"/>
  <c r="T79" i="4"/>
  <c r="D34" i="37"/>
  <c r="T53" i="4"/>
  <c r="D58" i="37"/>
  <c r="T77" i="4"/>
  <c r="D33" i="37"/>
  <c r="T52" i="4"/>
  <c r="C51" i="37"/>
  <c r="D32"/>
  <c r="T51" i="4"/>
  <c r="C32" i="37"/>
  <c r="D59"/>
  <c r="T78" i="4"/>
  <c r="C55" i="37"/>
  <c r="C35"/>
  <c r="D31"/>
  <c r="T50" i="4"/>
  <c r="D29" i="37"/>
  <c r="T48" i="4"/>
  <c r="C16" i="37"/>
  <c r="C26"/>
  <c r="C21"/>
  <c r="D23"/>
  <c r="T42" i="4"/>
  <c r="D20" i="37"/>
  <c r="T39" i="4"/>
  <c r="D17" i="37"/>
  <c r="T36" i="4"/>
  <c r="D10" i="37"/>
  <c r="T29" i="4"/>
  <c r="C133" i="37"/>
  <c r="D94"/>
  <c r="T113" i="4"/>
  <c r="D139" i="37"/>
  <c r="T158" i="4"/>
  <c r="D105" i="37"/>
  <c r="T124" i="4"/>
  <c r="C121" i="37"/>
  <c r="AT140" i="4"/>
  <c r="D126" i="37"/>
  <c r="T145" i="4"/>
  <c r="D135" i="37"/>
  <c r="T154" i="4"/>
  <c r="C136" i="37"/>
  <c r="C107"/>
  <c r="AT126" i="4"/>
  <c r="D133" i="37"/>
  <c r="T152" i="4"/>
  <c r="D132" i="37"/>
  <c r="T151" i="4"/>
  <c r="D115" i="37"/>
  <c r="T134" i="4"/>
  <c r="C134" i="37"/>
  <c r="D107"/>
  <c r="T126" i="4"/>
  <c r="D136" i="37"/>
  <c r="T155" i="4"/>
  <c r="AT123"/>
  <c r="AT148"/>
  <c r="AT119"/>
  <c r="E84" i="37"/>
  <c r="B48"/>
  <c r="I48" s="1"/>
  <c r="E79"/>
  <c r="E47"/>
  <c r="E17"/>
  <c r="E44"/>
  <c r="E73"/>
  <c r="E36"/>
  <c r="B30"/>
  <c r="I30" s="1"/>
  <c r="E15"/>
  <c r="E21"/>
  <c r="E26"/>
  <c r="E8"/>
  <c r="J118" i="4"/>
  <c r="E99" i="37"/>
  <c r="BX116" i="4"/>
  <c r="F97" i="37"/>
  <c r="U147" i="4"/>
  <c r="C128" i="37"/>
  <c r="E132"/>
  <c r="U113" i="4"/>
  <c r="C94" i="37"/>
  <c r="E94"/>
  <c r="CB135" i="4"/>
  <c r="F116" i="37"/>
  <c r="AG152" i="4"/>
  <c r="BI152" s="1"/>
  <c r="E133" i="37"/>
  <c r="BY132" i="4"/>
  <c r="E113" i="37"/>
  <c r="U127" i="4"/>
  <c r="C108" i="37"/>
  <c r="AD136" i="4"/>
  <c r="E117" i="37"/>
  <c r="AG165" i="4"/>
  <c r="BE165" s="1"/>
  <c r="U134"/>
  <c r="C115" i="37"/>
  <c r="AD149" i="4"/>
  <c r="E130" i="37"/>
  <c r="K162" i="4"/>
  <c r="BX158"/>
  <c r="F139" i="37"/>
  <c r="E107"/>
  <c r="E106"/>
  <c r="E98"/>
  <c r="E90"/>
  <c r="E88"/>
  <c r="E85"/>
  <c r="E69"/>
  <c r="E81"/>
  <c r="E65"/>
  <c r="E82"/>
  <c r="B37"/>
  <c r="I37" s="1"/>
  <c r="E71"/>
  <c r="E57"/>
  <c r="B34"/>
  <c r="I34" s="1"/>
  <c r="E76"/>
  <c r="E70"/>
  <c r="E72"/>
  <c r="E62"/>
  <c r="B42"/>
  <c r="I42" s="1"/>
  <c r="E49"/>
  <c r="B43"/>
  <c r="I43" s="1"/>
  <c r="E53"/>
  <c r="E63"/>
  <c r="E43"/>
  <c r="E61"/>
  <c r="E35"/>
  <c r="B40"/>
  <c r="I40" s="1"/>
  <c r="B33"/>
  <c r="I33" s="1"/>
  <c r="E52"/>
  <c r="B39"/>
  <c r="I39" s="1"/>
  <c r="E40"/>
  <c r="B41"/>
  <c r="I41" s="1"/>
  <c r="B29"/>
  <c r="I29" s="1"/>
  <c r="E20"/>
  <c r="B16"/>
  <c r="I16" s="1"/>
  <c r="E27"/>
  <c r="B24"/>
  <c r="I24" s="1"/>
  <c r="B18"/>
  <c r="I18" s="1"/>
  <c r="B23"/>
  <c r="I23" s="1"/>
  <c r="E19"/>
  <c r="B11"/>
  <c r="I11" s="1"/>
  <c r="E10"/>
  <c r="B10"/>
  <c r="I10" s="1"/>
  <c r="U154" i="4"/>
  <c r="C135" i="37"/>
  <c r="BX118" i="4"/>
  <c r="F99" i="37"/>
  <c r="J128" i="4"/>
  <c r="E109" i="37"/>
  <c r="E115"/>
  <c r="BX145" i="4"/>
  <c r="F126" i="37"/>
  <c r="CB152" i="4"/>
  <c r="F133" i="37"/>
  <c r="CB150" i="4"/>
  <c r="F131" i="37"/>
  <c r="K122" i="4"/>
  <c r="E103" i="37"/>
  <c r="U133" i="4"/>
  <c r="C114" i="37"/>
  <c r="BY127" i="4"/>
  <c r="E108" i="37"/>
  <c r="BX129" i="4"/>
  <c r="F110" i="37"/>
  <c r="U143" i="4"/>
  <c r="C124" i="37"/>
  <c r="BX137" i="4"/>
  <c r="F118" i="37"/>
  <c r="BX147" i="4"/>
  <c r="F128" i="37"/>
  <c r="J139" i="4"/>
  <c r="E120" i="37"/>
  <c r="BY131" i="4"/>
  <c r="E112" i="37"/>
  <c r="CB157" i="4"/>
  <c r="F138" i="37"/>
  <c r="BX114" i="4"/>
  <c r="F95" i="37"/>
  <c r="CB140" i="4"/>
  <c r="F121" i="37"/>
  <c r="U146" i="4"/>
  <c r="C127" i="37"/>
  <c r="J148" i="4"/>
  <c r="E129" i="37"/>
  <c r="BR116" i="4"/>
  <c r="BS116" s="1"/>
  <c r="BH116" s="1"/>
  <c r="C97" i="37"/>
  <c r="AD141" i="4"/>
  <c r="E122" i="37"/>
  <c r="BY116" i="4"/>
  <c r="E97" i="37"/>
  <c r="U158" i="4"/>
  <c r="C139" i="37"/>
  <c r="L136" i="4"/>
  <c r="E92" i="37"/>
  <c r="E89"/>
  <c r="B51"/>
  <c r="I51" s="1"/>
  <c r="E58"/>
  <c r="E51"/>
  <c r="E77"/>
  <c r="E75"/>
  <c r="B32"/>
  <c r="I32" s="1"/>
  <c r="B44"/>
  <c r="I44" s="1"/>
  <c r="E46"/>
  <c r="B31"/>
  <c r="I31" s="1"/>
  <c r="E30"/>
  <c r="E29"/>
  <c r="B27"/>
  <c r="I27" s="1"/>
  <c r="E16"/>
  <c r="B13"/>
  <c r="I13" s="1"/>
  <c r="BY138" i="4"/>
  <c r="E119" i="37"/>
  <c r="U125" i="4"/>
  <c r="C106" i="37"/>
  <c r="BX123" i="4"/>
  <c r="F104" i="37"/>
  <c r="AG153" i="4"/>
  <c r="N153" s="1"/>
  <c r="E134" i="37"/>
  <c r="U135" i="4"/>
  <c r="C116" i="37"/>
  <c r="U145" i="4"/>
  <c r="C126" i="37"/>
  <c r="E91"/>
  <c r="E86"/>
  <c r="E83"/>
  <c r="B45"/>
  <c r="I45" s="1"/>
  <c r="E38"/>
  <c r="E80"/>
  <c r="E59"/>
  <c r="E64"/>
  <c r="E74"/>
  <c r="E50"/>
  <c r="B36"/>
  <c r="I36" s="1"/>
  <c r="E68"/>
  <c r="E66"/>
  <c r="E55"/>
  <c r="B47"/>
  <c r="I47" s="1"/>
  <c r="E18"/>
  <c r="E48"/>
  <c r="E37"/>
  <c r="E41"/>
  <c r="E33"/>
  <c r="B38"/>
  <c r="I38" s="1"/>
  <c r="E67"/>
  <c r="E60"/>
  <c r="E45"/>
  <c r="E39"/>
  <c r="E31"/>
  <c r="B28"/>
  <c r="I28" s="1"/>
  <c r="E28"/>
  <c r="B22"/>
  <c r="I22" s="1"/>
  <c r="E22"/>
  <c r="B25"/>
  <c r="I25" s="1"/>
  <c r="B19"/>
  <c r="I19" s="1"/>
  <c r="E12"/>
  <c r="E13"/>
  <c r="E9"/>
  <c r="B9"/>
  <c r="I9" s="1"/>
  <c r="B8"/>
  <c r="I8" s="1"/>
  <c r="U122" i="4"/>
  <c r="C103" i="37"/>
  <c r="K157" i="4"/>
  <c r="E138" i="37"/>
  <c r="BX142" i="4"/>
  <c r="F123" i="37"/>
  <c r="E121"/>
  <c r="U123" i="4"/>
  <c r="C104" i="37"/>
  <c r="CB151" i="4"/>
  <c r="F132" i="37"/>
  <c r="L120" i="4"/>
  <c r="E101" i="37"/>
  <c r="CB146" i="4"/>
  <c r="F127" i="37"/>
  <c r="E127"/>
  <c r="J142" i="4"/>
  <c r="E123" i="37"/>
  <c r="BY133" i="4"/>
  <c r="E114" i="37"/>
  <c r="U138" i="4"/>
  <c r="C119" i="37"/>
  <c r="BX115" i="4"/>
  <c r="F96" i="37"/>
  <c r="J160" i="4"/>
  <c r="BX141"/>
  <c r="F122" i="37"/>
  <c r="U148" i="4"/>
  <c r="C129" i="37"/>
  <c r="AD129" i="4"/>
  <c r="C110" i="37"/>
  <c r="BX156" i="4"/>
  <c r="F137" i="37"/>
  <c r="CB153" i="4"/>
  <c r="F134" i="37"/>
  <c r="BZ165" i="4"/>
  <c r="CA165" s="1"/>
  <c r="E93" i="37"/>
  <c r="E116"/>
  <c r="E136"/>
  <c r="E87"/>
  <c r="E56"/>
  <c r="E54"/>
  <c r="B46"/>
  <c r="I46" s="1"/>
  <c r="B50"/>
  <c r="I50" s="1"/>
  <c r="E78"/>
  <c r="E23"/>
  <c r="B49"/>
  <c r="I49" s="1"/>
  <c r="B35"/>
  <c r="I35" s="1"/>
  <c r="E42"/>
  <c r="E34"/>
  <c r="E32"/>
  <c r="B14"/>
  <c r="I14" s="1"/>
  <c r="B21"/>
  <c r="I21" s="1"/>
  <c r="E14"/>
  <c r="B17"/>
  <c r="I17" s="1"/>
  <c r="B20"/>
  <c r="I20" s="1"/>
  <c r="B12"/>
  <c r="I12" s="1"/>
  <c r="B26"/>
  <c r="I26" s="1"/>
  <c r="B15"/>
  <c r="I15" s="1"/>
  <c r="E24"/>
  <c r="E25"/>
  <c r="E11"/>
  <c r="BX120" i="4"/>
  <c r="F101" i="37"/>
  <c r="AQ123" i="4"/>
  <c r="E104" i="37"/>
  <c r="CB124" i="4"/>
  <c r="F105" i="37"/>
  <c r="J158" i="4"/>
  <c r="E139" i="37"/>
  <c r="AG154" i="4"/>
  <c r="BI154" s="1"/>
  <c r="E135" i="37"/>
  <c r="BX131" i="4"/>
  <c r="F112" i="37"/>
  <c r="K145" i="4"/>
  <c r="E126" i="37"/>
  <c r="CB134" i="4"/>
  <c r="F115" i="37"/>
  <c r="AG144" i="4"/>
  <c r="BI144" s="1"/>
  <c r="E125" i="37"/>
  <c r="AG164" i="4"/>
  <c r="BI164" s="1"/>
  <c r="E124" i="37"/>
  <c r="U131" i="4"/>
  <c r="C112" i="37"/>
  <c r="AE150" i="4"/>
  <c r="E131" i="37"/>
  <c r="L147" i="4"/>
  <c r="E128" i="37"/>
  <c r="AA137" i="4"/>
  <c r="E118" i="37"/>
  <c r="K156" i="4"/>
  <c r="E137" i="37"/>
  <c r="AD153" i="4"/>
  <c r="L153"/>
  <c r="AE153"/>
  <c r="BI129"/>
  <c r="BX153"/>
  <c r="BY128"/>
  <c r="BI115"/>
  <c r="BR118"/>
  <c r="BS118" s="1"/>
  <c r="AP118" s="1"/>
  <c r="AQ161"/>
  <c r="BV163"/>
  <c r="BL163" s="1"/>
  <c r="BV164"/>
  <c r="AA136"/>
  <c r="AE136"/>
  <c r="CB115"/>
  <c r="AS136"/>
  <c r="BY161"/>
  <c r="AF136"/>
  <c r="AC136"/>
  <c r="AS161"/>
  <c r="AS157"/>
  <c r="BY136"/>
  <c r="AG161"/>
  <c r="BI161" s="1"/>
  <c r="J161"/>
  <c r="K136"/>
  <c r="L164"/>
  <c r="BX146"/>
  <c r="BT163"/>
  <c r="BU163" s="1"/>
  <c r="BX162"/>
  <c r="BZ161"/>
  <c r="CA161" s="1"/>
  <c r="AF165"/>
  <c r="BT119"/>
  <c r="BU119" s="1"/>
  <c r="BT125"/>
  <c r="BU125" s="1"/>
  <c r="CB118"/>
  <c r="AG127"/>
  <c r="BE127" s="1"/>
  <c r="AG142"/>
  <c r="BI142" s="1"/>
  <c r="AQ151"/>
  <c r="AS146"/>
  <c r="BR166"/>
  <c r="BS166" s="1"/>
  <c r="AA153"/>
  <c r="L163"/>
  <c r="AD131"/>
  <c r="J131"/>
  <c r="AS153"/>
  <c r="AS164"/>
  <c r="AA131"/>
  <c r="AF153"/>
  <c r="BZ166"/>
  <c r="CA166" s="1"/>
  <c r="AQ163"/>
  <c r="BZ137"/>
  <c r="CA137" s="1"/>
  <c r="AF157"/>
  <c r="BY144"/>
  <c r="BR124"/>
  <c r="BS124" s="1"/>
  <c r="BH124" s="1"/>
  <c r="AE131"/>
  <c r="AB131"/>
  <c r="U153"/>
  <c r="L161"/>
  <c r="BR137"/>
  <c r="BS137" s="1"/>
  <c r="BH137" s="1"/>
  <c r="J163"/>
  <c r="BX159"/>
  <c r="AF131"/>
  <c r="AB153"/>
  <c r="AS163"/>
  <c r="BZ148"/>
  <c r="CA148" s="1"/>
  <c r="AA157"/>
  <c r="AG139"/>
  <c r="BI139" s="1"/>
  <c r="AS140"/>
  <c r="AB166"/>
  <c r="AQ136"/>
  <c r="K141"/>
  <c r="BL125"/>
  <c r="K163"/>
  <c r="AG163"/>
  <c r="L162"/>
  <c r="BY163"/>
  <c r="L124"/>
  <c r="M124" s="1"/>
  <c r="AS129"/>
  <c r="AE141"/>
  <c r="L114"/>
  <c r="M114" s="1"/>
  <c r="BZ150"/>
  <c r="CA150" s="1"/>
  <c r="CB131"/>
  <c r="AQ129"/>
  <c r="AQ134"/>
  <c r="BT155"/>
  <c r="BU155" s="1"/>
  <c r="AQ140"/>
  <c r="BV135"/>
  <c r="AT135" s="1"/>
  <c r="AQ115"/>
  <c r="L152"/>
  <c r="BT166"/>
  <c r="BU166" s="1"/>
  <c r="CB158"/>
  <c r="AB156"/>
  <c r="AS160"/>
  <c r="AS149"/>
  <c r="AA132"/>
  <c r="AB118"/>
  <c r="AA140"/>
  <c r="AD134"/>
  <c r="AG116"/>
  <c r="N116" s="1"/>
  <c r="L132"/>
  <c r="AC145"/>
  <c r="AG160"/>
  <c r="N160" s="1"/>
  <c r="BR120"/>
  <c r="BS120" s="1"/>
  <c r="AA149"/>
  <c r="CB120"/>
  <c r="K134"/>
  <c r="AA155"/>
  <c r="U155"/>
  <c r="AE163"/>
  <c r="BX140"/>
  <c r="AQ160"/>
  <c r="J116"/>
  <c r="L129"/>
  <c r="M129" s="1"/>
  <c r="J156"/>
  <c r="K138"/>
  <c r="U140"/>
  <c r="AG145"/>
  <c r="BK145" s="1"/>
  <c r="AB163"/>
  <c r="AC122"/>
  <c r="L158"/>
  <c r="AD157"/>
  <c r="BR126"/>
  <c r="BS126" s="1"/>
  <c r="AP126" s="1"/>
  <c r="AC131"/>
  <c r="AC153"/>
  <c r="J140"/>
  <c r="AG132"/>
  <c r="BK132" s="1"/>
  <c r="BR119"/>
  <c r="BS119" s="1"/>
  <c r="AP119" s="1"/>
  <c r="BT137"/>
  <c r="BU137" s="1"/>
  <c r="BZ119"/>
  <c r="CA119" s="1"/>
  <c r="J157"/>
  <c r="AG157"/>
  <c r="BI157" s="1"/>
  <c r="BR125"/>
  <c r="BS125" s="1"/>
  <c r="BH125" s="1"/>
  <c r="AG158"/>
  <c r="BE158" s="1"/>
  <c r="K158"/>
  <c r="CB123"/>
  <c r="AG128"/>
  <c r="BI128" s="1"/>
  <c r="CB145"/>
  <c r="BZ118"/>
  <c r="CA118" s="1"/>
  <c r="L131"/>
  <c r="K131"/>
  <c r="AS139"/>
  <c r="BR145"/>
  <c r="BS145" s="1"/>
  <c r="AS152"/>
  <c r="K127"/>
  <c r="CB129"/>
  <c r="AB157"/>
  <c r="U157"/>
  <c r="BZ126"/>
  <c r="CA126" s="1"/>
  <c r="BY152"/>
  <c r="AQ152"/>
  <c r="J144"/>
  <c r="BY153"/>
  <c r="K153"/>
  <c r="BY142"/>
  <c r="AQ164"/>
  <c r="K139"/>
  <c r="BV152"/>
  <c r="AT152" s="1"/>
  <c r="AG136"/>
  <c r="BK136" s="1"/>
  <c r="BV166"/>
  <c r="AT166" s="1"/>
  <c r="BT118"/>
  <c r="BU118" s="1"/>
  <c r="AA158"/>
  <c r="AQ119"/>
  <c r="BY157"/>
  <c r="L157"/>
  <c r="AF144"/>
  <c r="AR131"/>
  <c r="BY158"/>
  <c r="K128"/>
  <c r="AS131"/>
  <c r="AG131"/>
  <c r="BI131" s="1"/>
  <c r="AS127"/>
  <c r="J127"/>
  <c r="AF127"/>
  <c r="AE157"/>
  <c r="J152"/>
  <c r="K152"/>
  <c r="K144"/>
  <c r="L144"/>
  <c r="J153"/>
  <c r="K142"/>
  <c r="BY164"/>
  <c r="K164"/>
  <c r="BY139"/>
  <c r="AQ153"/>
  <c r="AQ118"/>
  <c r="BR131"/>
  <c r="BS131" s="1"/>
  <c r="AP131" s="1"/>
  <c r="AD118"/>
  <c r="AE140"/>
  <c r="AS122"/>
  <c r="AA127"/>
  <c r="AS133"/>
  <c r="AS115"/>
  <c r="AB134"/>
  <c r="BR148"/>
  <c r="BS148" s="1"/>
  <c r="AP148" s="1"/>
  <c r="AQ128"/>
  <c r="AS158"/>
  <c r="BY118"/>
  <c r="J138"/>
  <c r="AF118"/>
  <c r="AS128"/>
  <c r="AB135"/>
  <c r="L145"/>
  <c r="AC157"/>
  <c r="BX134"/>
  <c r="AQ144"/>
  <c r="J164"/>
  <c r="K133"/>
  <c r="AD144"/>
  <c r="BT148"/>
  <c r="BU148" s="1"/>
  <c r="AG149"/>
  <c r="BK149" s="1"/>
  <c r="BY149"/>
  <c r="K116"/>
  <c r="AS116"/>
  <c r="BR135"/>
  <c r="BS135" s="1"/>
  <c r="AF149"/>
  <c r="CB156"/>
  <c r="AQ156"/>
  <c r="AC133"/>
  <c r="AA133"/>
  <c r="BV153"/>
  <c r="BL153" s="1"/>
  <c r="AF122"/>
  <c r="K118"/>
  <c r="AS118"/>
  <c r="AG138"/>
  <c r="BI138" s="1"/>
  <c r="L138"/>
  <c r="CB142"/>
  <c r="BV141"/>
  <c r="AT141" s="1"/>
  <c r="AG140"/>
  <c r="N140" s="1"/>
  <c r="L140"/>
  <c r="BZ131"/>
  <c r="CA131" s="1"/>
  <c r="AA118"/>
  <c r="AC118"/>
  <c r="AS134"/>
  <c r="J134"/>
  <c r="AF140"/>
  <c r="J122"/>
  <c r="BZ156"/>
  <c r="CA156" s="1"/>
  <c r="J145"/>
  <c r="AC127"/>
  <c r="AB127"/>
  <c r="BR155"/>
  <c r="BS155" s="1"/>
  <c r="J132"/>
  <c r="AS132"/>
  <c r="BZ142"/>
  <c r="CA142" s="1"/>
  <c r="AQ142"/>
  <c r="U163"/>
  <c r="AD163"/>
  <c r="AC163"/>
  <c r="L133"/>
  <c r="AG133"/>
  <c r="BK133" s="1"/>
  <c r="BT134"/>
  <c r="BU134" s="1"/>
  <c r="AE145"/>
  <c r="AD145"/>
  <c r="BT153"/>
  <c r="BU153" s="1"/>
  <c r="K160"/>
  <c r="AE134"/>
  <c r="AF158"/>
  <c r="AB158"/>
  <c r="BR141"/>
  <c r="BS141" s="1"/>
  <c r="AD132"/>
  <c r="AF132"/>
  <c r="CB114"/>
  <c r="AA145"/>
  <c r="AF145"/>
  <c r="BR153"/>
  <c r="BS153" s="1"/>
  <c r="BZ120"/>
  <c r="CA120" s="1"/>
  <c r="BY160"/>
  <c r="AA134"/>
  <c r="AF134"/>
  <c r="BZ128"/>
  <c r="CA128" s="1"/>
  <c r="L149"/>
  <c r="K149"/>
  <c r="AQ116"/>
  <c r="L116"/>
  <c r="BT135"/>
  <c r="BU135" s="1"/>
  <c r="BL118"/>
  <c r="AB149"/>
  <c r="AE149"/>
  <c r="AC158"/>
  <c r="BT141"/>
  <c r="BU141" s="1"/>
  <c r="AB132"/>
  <c r="BY156"/>
  <c r="AB133"/>
  <c r="AF133"/>
  <c r="BZ153"/>
  <c r="CA153" s="1"/>
  <c r="AE122"/>
  <c r="AA122"/>
  <c r="AG118"/>
  <c r="BE118" s="1"/>
  <c r="AS138"/>
  <c r="K140"/>
  <c r="BY140"/>
  <c r="BX151"/>
  <c r="AE118"/>
  <c r="AG134"/>
  <c r="BK134" s="1"/>
  <c r="BY134"/>
  <c r="AB140"/>
  <c r="AC140"/>
  <c r="L122"/>
  <c r="AG122"/>
  <c r="BK122" s="1"/>
  <c r="AQ131"/>
  <c r="BY145"/>
  <c r="AE127"/>
  <c r="AD127"/>
  <c r="K132"/>
  <c r="AA163"/>
  <c r="AF163"/>
  <c r="J133"/>
  <c r="L139"/>
  <c r="M139" s="1"/>
  <c r="BT131"/>
  <c r="BU131" s="1"/>
  <c r="AB145"/>
  <c r="BV120"/>
  <c r="L160"/>
  <c r="AC134"/>
  <c r="BV128"/>
  <c r="BJ128" s="1"/>
  <c r="J149"/>
  <c r="AC149"/>
  <c r="AD158"/>
  <c r="AE158"/>
  <c r="L119"/>
  <c r="M119" s="1"/>
  <c r="AC132"/>
  <c r="AE132"/>
  <c r="AG156"/>
  <c r="BE156" s="1"/>
  <c r="AD133"/>
  <c r="AE133"/>
  <c r="AD122"/>
  <c r="AB122"/>
  <c r="L128"/>
  <c r="AD140"/>
  <c r="BY122"/>
  <c r="AQ138"/>
  <c r="AS145"/>
  <c r="BJ134"/>
  <c r="BR163"/>
  <c r="BS163" s="1"/>
  <c r="BT143"/>
  <c r="BU143" s="1"/>
  <c r="AQ133"/>
  <c r="AQ132"/>
  <c r="AS156"/>
  <c r="AA164"/>
  <c r="AC156"/>
  <c r="BT133"/>
  <c r="BU133" s="1"/>
  <c r="BZ114"/>
  <c r="CA114" s="1"/>
  <c r="K150"/>
  <c r="BT127"/>
  <c r="BU127" s="1"/>
  <c r="AC150"/>
  <c r="AS137"/>
  <c r="BZ127"/>
  <c r="CA127" s="1"/>
  <c r="BT149"/>
  <c r="BU149" s="1"/>
  <c r="AA119"/>
  <c r="AF146"/>
  <c r="AS165"/>
  <c r="AR142"/>
  <c r="AG146"/>
  <c r="BE146" s="1"/>
  <c r="AC119"/>
  <c r="AQ165"/>
  <c r="AC120"/>
  <c r="AQ130"/>
  <c r="AQ157"/>
  <c r="BR158"/>
  <c r="BS158" s="1"/>
  <c r="BR130"/>
  <c r="BS130" s="1"/>
  <c r="J123"/>
  <c r="BZ124"/>
  <c r="CA124" s="1"/>
  <c r="AE165"/>
  <c r="AD123"/>
  <c r="L150"/>
  <c r="AG147"/>
  <c r="N147" s="1"/>
  <c r="L137"/>
  <c r="CB163"/>
  <c r="AF137"/>
  <c r="AQ158"/>
  <c r="AD121"/>
  <c r="CB147"/>
  <c r="BZ132"/>
  <c r="CA132" s="1"/>
  <c r="AQ122"/>
  <c r="AE164"/>
  <c r="BL142"/>
  <c r="AC123"/>
  <c r="BL127"/>
  <c r="L121"/>
  <c r="M121" s="1"/>
  <c r="AE120"/>
  <c r="BV130"/>
  <c r="AT130" s="1"/>
  <c r="AE123"/>
  <c r="K137"/>
  <c r="AD137"/>
  <c r="AE137"/>
  <c r="AB150"/>
  <c r="BT158"/>
  <c r="AQ124"/>
  <c r="BI130"/>
  <c r="BT130"/>
  <c r="BU130" s="1"/>
  <c r="N121"/>
  <c r="BA121" s="1"/>
  <c r="AQ121"/>
  <c r="AS123"/>
  <c r="BT124"/>
  <c r="BU124" s="1"/>
  <c r="BT123"/>
  <c r="BU123" s="1"/>
  <c r="J151"/>
  <c r="BR157"/>
  <c r="AA121"/>
  <c r="AC165"/>
  <c r="U159"/>
  <c r="AC164"/>
  <c r="AF164"/>
  <c r="BZ158"/>
  <c r="CA158" s="1"/>
  <c r="BX157"/>
  <c r="BL156"/>
  <c r="U156"/>
  <c r="AD156"/>
  <c r="AB119"/>
  <c r="AB142"/>
  <c r="AD142"/>
  <c r="AQ150"/>
  <c r="J150"/>
  <c r="AE146"/>
  <c r="L165"/>
  <c r="BY147"/>
  <c r="AD164"/>
  <c r="AE156"/>
  <c r="BT156"/>
  <c r="BU156" s="1"/>
  <c r="AA150"/>
  <c r="BK119"/>
  <c r="BR132"/>
  <c r="BS132" s="1"/>
  <c r="BY151"/>
  <c r="K120"/>
  <c r="BR165"/>
  <c r="BS165" s="1"/>
  <c r="BH165" s="1"/>
  <c r="AD119"/>
  <c r="AA142"/>
  <c r="AE142"/>
  <c r="BR142"/>
  <c r="BS142" s="1"/>
  <c r="AP142" s="1"/>
  <c r="BX165"/>
  <c r="AS150"/>
  <c r="BZ157"/>
  <c r="CA157" s="1"/>
  <c r="AS147"/>
  <c r="AQ147"/>
  <c r="AD120"/>
  <c r="AA120"/>
  <c r="AA123"/>
  <c r="J137"/>
  <c r="BR149"/>
  <c r="BS149" s="1"/>
  <c r="AQ114"/>
  <c r="BR156"/>
  <c r="BS156" s="1"/>
  <c r="BH156" s="1"/>
  <c r="AF119"/>
  <c r="BJ142"/>
  <c r="BR127"/>
  <c r="BS127" s="1"/>
  <c r="BH127" s="1"/>
  <c r="BY150"/>
  <c r="AB146"/>
  <c r="J165"/>
  <c r="BY165"/>
  <c r="AB120"/>
  <c r="AG137"/>
  <c r="N137" s="1"/>
  <c r="AB137"/>
  <c r="AD150"/>
  <c r="AS124"/>
  <c r="L156"/>
  <c r="BT122"/>
  <c r="BU122" s="1"/>
  <c r="AQ120"/>
  <c r="J146"/>
  <c r="U162"/>
  <c r="AA148"/>
  <c r="AC116"/>
  <c r="AC124"/>
  <c r="AB124"/>
  <c r="BJ124"/>
  <c r="AD124"/>
  <c r="BR122"/>
  <c r="BS122" s="1"/>
  <c r="AB164"/>
  <c r="AS142"/>
  <c r="AR118"/>
  <c r="BT157"/>
  <c r="BU157" s="1"/>
  <c r="AA147"/>
  <c r="AB123"/>
  <c r="AQ127"/>
  <c r="BK121"/>
  <c r="BR164"/>
  <c r="BT164"/>
  <c r="BU164" s="1"/>
  <c r="AF156"/>
  <c r="AR156"/>
  <c r="BJ156"/>
  <c r="AA156"/>
  <c r="AC142"/>
  <c r="U142"/>
  <c r="BT142"/>
  <c r="BU142" s="1"/>
  <c r="AF142"/>
  <c r="AG150"/>
  <c r="BK150" s="1"/>
  <c r="AA146"/>
  <c r="AC146"/>
  <c r="AD146"/>
  <c r="K165"/>
  <c r="J147"/>
  <c r="K147"/>
  <c r="AF120"/>
  <c r="AQ149"/>
  <c r="AF123"/>
  <c r="BY137"/>
  <c r="AQ137"/>
  <c r="BL123"/>
  <c r="AC137"/>
  <c r="AF150"/>
  <c r="BK124"/>
  <c r="BI121"/>
  <c r="BT132"/>
  <c r="BU132" s="1"/>
  <c r="BR114"/>
  <c r="BS114" s="1"/>
  <c r="BR133"/>
  <c r="BS133" s="1"/>
  <c r="BV151"/>
  <c r="BL151" s="1"/>
  <c r="BV114"/>
  <c r="L118"/>
  <c r="K123"/>
  <c r="BY123"/>
  <c r="BR123"/>
  <c r="BS123" s="1"/>
  <c r="BH123" s="1"/>
  <c r="AR137"/>
  <c r="BX164"/>
  <c r="K151"/>
  <c r="BJ118"/>
  <c r="AS151"/>
  <c r="AS55"/>
  <c r="AG120"/>
  <c r="CB161"/>
  <c r="AF124"/>
  <c r="AE124"/>
  <c r="BV132"/>
  <c r="AT132" s="1"/>
  <c r="L146"/>
  <c r="K146"/>
  <c r="BX135"/>
  <c r="AE121"/>
  <c r="AB121"/>
  <c r="U165"/>
  <c r="AB165"/>
  <c r="L142"/>
  <c r="BV122"/>
  <c r="AT122" s="1"/>
  <c r="N114"/>
  <c r="BB114" s="1"/>
  <c r="BI114"/>
  <c r="BV143"/>
  <c r="BL143" s="1"/>
  <c r="AG123"/>
  <c r="BK123" s="1"/>
  <c r="U124"/>
  <c r="AG151"/>
  <c r="BI151" s="1"/>
  <c r="BX152"/>
  <c r="BX160"/>
  <c r="BT154"/>
  <c r="BU154" s="1"/>
  <c r="AD159"/>
  <c r="AS120"/>
  <c r="AC125"/>
  <c r="AS61"/>
  <c r="BY120"/>
  <c r="J120"/>
  <c r="BV133"/>
  <c r="AT133" s="1"/>
  <c r="BR143"/>
  <c r="BS143" s="1"/>
  <c r="AA124"/>
  <c r="AQ146"/>
  <c r="BY146"/>
  <c r="BV149"/>
  <c r="AT149" s="1"/>
  <c r="CB137"/>
  <c r="AC121"/>
  <c r="AD165"/>
  <c r="AA165"/>
  <c r="N129"/>
  <c r="BE119"/>
  <c r="BR162"/>
  <c r="BS162" s="1"/>
  <c r="BZ143"/>
  <c r="CA143" s="1"/>
  <c r="L134"/>
  <c r="L151"/>
  <c r="BR159"/>
  <c r="BS159" s="1"/>
  <c r="AS60"/>
  <c r="BZ133"/>
  <c r="CA133" s="1"/>
  <c r="BT165"/>
  <c r="BU165" s="1"/>
  <c r="N115"/>
  <c r="L130"/>
  <c r="M130" s="1"/>
  <c r="BR154"/>
  <c r="BS154" s="1"/>
  <c r="AS51"/>
  <c r="AS144"/>
  <c r="M115"/>
  <c r="BK114"/>
  <c r="N130"/>
  <c r="N119"/>
  <c r="AD125"/>
  <c r="L123"/>
  <c r="AQ139"/>
  <c r="N124"/>
  <c r="BE124"/>
  <c r="L127"/>
  <c r="BK130"/>
  <c r="L113"/>
  <c r="AQ143"/>
  <c r="BI124"/>
  <c r="BI119"/>
  <c r="AS53"/>
  <c r="AQ145"/>
  <c r="AB125"/>
  <c r="AE125"/>
  <c r="AA138"/>
  <c r="AQ148"/>
  <c r="AE113"/>
  <c r="AC129"/>
  <c r="AR116"/>
  <c r="BL144"/>
  <c r="AB116"/>
  <c r="AA141"/>
  <c r="BL148"/>
  <c r="BZ139"/>
  <c r="CA139" s="1"/>
  <c r="BR115"/>
  <c r="BS115" s="1"/>
  <c r="K113"/>
  <c r="AF162"/>
  <c r="BR138"/>
  <c r="BS138" s="1"/>
  <c r="AS143"/>
  <c r="AF154"/>
  <c r="CB116"/>
  <c r="J154"/>
  <c r="AE117"/>
  <c r="BZ136"/>
  <c r="CA136" s="1"/>
  <c r="AA162"/>
  <c r="AC113"/>
  <c r="AC148"/>
  <c r="BR129"/>
  <c r="BS129" s="1"/>
  <c r="BJ117"/>
  <c r="L141"/>
  <c r="AA129"/>
  <c r="AF141"/>
  <c r="AC144"/>
  <c r="BZ146"/>
  <c r="CA146" s="1"/>
  <c r="BT145"/>
  <c r="BU145" s="1"/>
  <c r="AD166"/>
  <c r="AA125"/>
  <c r="AF125"/>
  <c r="AF117"/>
  <c r="AE138"/>
  <c r="AD143"/>
  <c r="BL140"/>
  <c r="AD162"/>
  <c r="AS71"/>
  <c r="BJ146"/>
  <c r="AR146"/>
  <c r="BL146"/>
  <c r="AR150"/>
  <c r="BJ150"/>
  <c r="BL150"/>
  <c r="BL136"/>
  <c r="AR136"/>
  <c r="BJ136"/>
  <c r="AD138"/>
  <c r="AF138"/>
  <c r="K143"/>
  <c r="BY143"/>
  <c r="AB148"/>
  <c r="AE148"/>
  <c r="BT116"/>
  <c r="BU116" s="1"/>
  <c r="J162"/>
  <c r="AS141"/>
  <c r="AG141"/>
  <c r="BI141" s="1"/>
  <c r="BT129"/>
  <c r="BU129" s="1"/>
  <c r="AF129"/>
  <c r="BK115"/>
  <c r="AA166"/>
  <c r="AE166"/>
  <c r="BR150"/>
  <c r="BS150" s="1"/>
  <c r="AF116"/>
  <c r="BT136"/>
  <c r="BU136" s="1"/>
  <c r="AB141"/>
  <c r="BV115"/>
  <c r="AR115" s="1"/>
  <c r="AE144"/>
  <c r="U144"/>
  <c r="AD154"/>
  <c r="AA154"/>
  <c r="BT115"/>
  <c r="BU115" s="1"/>
  <c r="AS154"/>
  <c r="L154"/>
  <c r="AB147"/>
  <c r="AD147"/>
  <c r="BT140"/>
  <c r="BU140" s="1"/>
  <c r="AG113"/>
  <c r="BY113"/>
  <c r="AB143"/>
  <c r="BT126"/>
  <c r="BU126" s="1"/>
  <c r="BZ134"/>
  <c r="CA134" s="1"/>
  <c r="AB162"/>
  <c r="BX166"/>
  <c r="BR146"/>
  <c r="BY148"/>
  <c r="L148"/>
  <c r="AA113"/>
  <c r="BR134"/>
  <c r="BT138"/>
  <c r="BU138" s="1"/>
  <c r="AB138"/>
  <c r="AG143"/>
  <c r="N143" s="1"/>
  <c r="L143"/>
  <c r="BZ140"/>
  <c r="CA140" s="1"/>
  <c r="BV129"/>
  <c r="BL129" s="1"/>
  <c r="AS148"/>
  <c r="AD113"/>
  <c r="BL134"/>
  <c r="AR134"/>
  <c r="AD148"/>
  <c r="AF148"/>
  <c r="U116"/>
  <c r="BY162"/>
  <c r="AQ162"/>
  <c r="J141"/>
  <c r="BK129"/>
  <c r="U129"/>
  <c r="AE129"/>
  <c r="BT150"/>
  <c r="BU150" s="1"/>
  <c r="AA116"/>
  <c r="AE116"/>
  <c r="AC141"/>
  <c r="BJ119"/>
  <c r="BR144"/>
  <c r="BS144" s="1"/>
  <c r="BH144" s="1"/>
  <c r="AB144"/>
  <c r="AB154"/>
  <c r="U115"/>
  <c r="BX124"/>
  <c r="K154"/>
  <c r="BY154"/>
  <c r="AQ154"/>
  <c r="AE147"/>
  <c r="AF147"/>
  <c r="BR140"/>
  <c r="BS140" s="1"/>
  <c r="AP140" s="1"/>
  <c r="BX150"/>
  <c r="AC128"/>
  <c r="AQ113"/>
  <c r="AS113"/>
  <c r="AC143"/>
  <c r="AF143"/>
  <c r="U126"/>
  <c r="AC162"/>
  <c r="AE162"/>
  <c r="AC138"/>
  <c r="J143"/>
  <c r="BT146"/>
  <c r="K148"/>
  <c r="AG148"/>
  <c r="BI148" s="1"/>
  <c r="AF113"/>
  <c r="AB113"/>
  <c r="AG162"/>
  <c r="BI162" s="1"/>
  <c r="AS162"/>
  <c r="BY141"/>
  <c r="AQ141"/>
  <c r="AB129"/>
  <c r="AC166"/>
  <c r="AF166"/>
  <c r="AD116"/>
  <c r="BR136"/>
  <c r="AA144"/>
  <c r="BT144"/>
  <c r="BU144" s="1"/>
  <c r="AE154"/>
  <c r="AC154"/>
  <c r="AC147"/>
  <c r="AS56"/>
  <c r="AS79"/>
  <c r="AS58"/>
  <c r="AS64"/>
  <c r="AS52"/>
  <c r="J113"/>
  <c r="AA143"/>
  <c r="AE143"/>
  <c r="AE135"/>
  <c r="AR119"/>
  <c r="BL139"/>
  <c r="AD117"/>
  <c r="AB117"/>
  <c r="BT121"/>
  <c r="BU121" s="1"/>
  <c r="AC117"/>
  <c r="AA117"/>
  <c r="AR127"/>
  <c r="BJ116"/>
  <c r="BL116"/>
  <c r="AR158"/>
  <c r="BJ158"/>
  <c r="BJ131"/>
  <c r="BL131"/>
  <c r="BL117"/>
  <c r="BL158"/>
  <c r="U151"/>
  <c r="AB151"/>
  <c r="AC151"/>
  <c r="BT151"/>
  <c r="BU151" s="1"/>
  <c r="AA151"/>
  <c r="AF151"/>
  <c r="AD151"/>
  <c r="BR151"/>
  <c r="BS151" s="1"/>
  <c r="AE151"/>
  <c r="BZ113"/>
  <c r="CA113" s="1"/>
  <c r="BV113"/>
  <c r="AT113" s="1"/>
  <c r="CB138"/>
  <c r="BX138"/>
  <c r="CB155"/>
  <c r="BX155"/>
  <c r="AB111"/>
  <c r="AC111"/>
  <c r="AD111"/>
  <c r="AF111"/>
  <c r="AA111"/>
  <c r="AE111"/>
  <c r="CB104"/>
  <c r="BX104"/>
  <c r="AG103"/>
  <c r="N103" s="1"/>
  <c r="K103"/>
  <c r="BY103"/>
  <c r="L103"/>
  <c r="AS103"/>
  <c r="AQ103"/>
  <c r="J103"/>
  <c r="U96"/>
  <c r="BT96"/>
  <c r="BU96" s="1"/>
  <c r="AC60"/>
  <c r="AF60"/>
  <c r="AD60"/>
  <c r="AA60"/>
  <c r="AB60"/>
  <c r="AE60"/>
  <c r="AA101"/>
  <c r="AC101"/>
  <c r="AF101"/>
  <c r="AB101"/>
  <c r="AD101"/>
  <c r="AE101"/>
  <c r="CB94"/>
  <c r="BX94"/>
  <c r="BT82"/>
  <c r="BU82" s="1"/>
  <c r="U82"/>
  <c r="BR82"/>
  <c r="BS82" s="1"/>
  <c r="AB71"/>
  <c r="AD71"/>
  <c r="AA71"/>
  <c r="AC71"/>
  <c r="AE71"/>
  <c r="AF71"/>
  <c r="AF59"/>
  <c r="AB59"/>
  <c r="AE59"/>
  <c r="AC59"/>
  <c r="AA59"/>
  <c r="AD59"/>
  <c r="AF74"/>
  <c r="AB74"/>
  <c r="AC74"/>
  <c r="AA74"/>
  <c r="AD74"/>
  <c r="AE74"/>
  <c r="AG98"/>
  <c r="N98" s="1"/>
  <c r="K98"/>
  <c r="J98"/>
  <c r="L98"/>
  <c r="BY98"/>
  <c r="AQ98"/>
  <c r="AS98"/>
  <c r="BV92"/>
  <c r="BJ92" s="1"/>
  <c r="BZ92"/>
  <c r="CA92" s="1"/>
  <c r="AB58"/>
  <c r="AA58"/>
  <c r="AF58"/>
  <c r="AE58"/>
  <c r="AC58"/>
  <c r="AD58"/>
  <c r="AA70"/>
  <c r="AE70"/>
  <c r="AC70"/>
  <c r="AF70"/>
  <c r="AB70"/>
  <c r="AD70"/>
  <c r="AA35"/>
  <c r="AC35"/>
  <c r="AE35"/>
  <c r="AB35"/>
  <c r="AD35"/>
  <c r="AF35"/>
  <c r="U98"/>
  <c r="BR98"/>
  <c r="BS98" s="1"/>
  <c r="BT98"/>
  <c r="BU98" s="1"/>
  <c r="AG77"/>
  <c r="BK77" s="1"/>
  <c r="J77"/>
  <c r="K77"/>
  <c r="BY77"/>
  <c r="L77"/>
  <c r="AS77"/>
  <c r="BR72"/>
  <c r="BS72" s="1"/>
  <c r="BZ72"/>
  <c r="CA72" s="1"/>
  <c r="BV72"/>
  <c r="AT72" s="1"/>
  <c r="BR95"/>
  <c r="BS95" s="1"/>
  <c r="BT95"/>
  <c r="BU95" s="1"/>
  <c r="U95"/>
  <c r="AG70"/>
  <c r="BK70" s="1"/>
  <c r="K70"/>
  <c r="L70"/>
  <c r="AS70"/>
  <c r="BY70"/>
  <c r="J70"/>
  <c r="AQ70"/>
  <c r="AA79"/>
  <c r="AE79"/>
  <c r="AD79"/>
  <c r="AB79"/>
  <c r="AC79"/>
  <c r="AF79"/>
  <c r="BX82"/>
  <c r="CB82"/>
  <c r="BT101"/>
  <c r="BU101" s="1"/>
  <c r="U101"/>
  <c r="BR101"/>
  <c r="BS101" s="1"/>
  <c r="BV86"/>
  <c r="AT86" s="1"/>
  <c r="BZ86"/>
  <c r="CA86" s="1"/>
  <c r="AG66"/>
  <c r="BK66" s="1"/>
  <c r="AS66"/>
  <c r="J66"/>
  <c r="BY66"/>
  <c r="L66"/>
  <c r="AQ66"/>
  <c r="K66"/>
  <c r="AG96"/>
  <c r="BK96" s="1"/>
  <c r="J96"/>
  <c r="AS96"/>
  <c r="BY96"/>
  <c r="K96"/>
  <c r="L96"/>
  <c r="AQ96"/>
  <c r="AA63"/>
  <c r="AD63"/>
  <c r="AC63"/>
  <c r="AF63"/>
  <c r="AE63"/>
  <c r="AB63"/>
  <c r="AG94"/>
  <c r="N94" s="1"/>
  <c r="J94"/>
  <c r="K94"/>
  <c r="AS94"/>
  <c r="L94"/>
  <c r="AQ94"/>
  <c r="BY94"/>
  <c r="AB62"/>
  <c r="AF62"/>
  <c r="AC62"/>
  <c r="AD62"/>
  <c r="AE62"/>
  <c r="AA62"/>
  <c r="AF61"/>
  <c r="AD61"/>
  <c r="AC61"/>
  <c r="AB61"/>
  <c r="AA61"/>
  <c r="AE61"/>
  <c r="U64"/>
  <c r="BT64"/>
  <c r="BU64" s="1"/>
  <c r="BR64"/>
  <c r="BS64" s="1"/>
  <c r="CB81"/>
  <c r="BX81"/>
  <c r="BX78"/>
  <c r="CB78"/>
  <c r="CB76"/>
  <c r="BX76"/>
  <c r="AQ87"/>
  <c r="BZ87"/>
  <c r="CA87" s="1"/>
  <c r="BV87"/>
  <c r="BJ87" s="1"/>
  <c r="AA90"/>
  <c r="AC90"/>
  <c r="AF90"/>
  <c r="AE90"/>
  <c r="AD90"/>
  <c r="AB90"/>
  <c r="K36"/>
  <c r="AS36"/>
  <c r="BY36"/>
  <c r="AG36"/>
  <c r="BI36" s="1"/>
  <c r="AQ36"/>
  <c r="L36"/>
  <c r="J36"/>
  <c r="N36"/>
  <c r="BR70"/>
  <c r="BS70" s="1"/>
  <c r="BV70"/>
  <c r="AT70" s="1"/>
  <c r="BZ70"/>
  <c r="CA70" s="1"/>
  <c r="AG63"/>
  <c r="BK63" s="1"/>
  <c r="L63"/>
  <c r="K63"/>
  <c r="AS63"/>
  <c r="BY63"/>
  <c r="AQ63"/>
  <c r="J63"/>
  <c r="AS80"/>
  <c r="BT80"/>
  <c r="BU80" s="1"/>
  <c r="BR80"/>
  <c r="BS80" s="1"/>
  <c r="U80"/>
  <c r="AA100"/>
  <c r="AF100"/>
  <c r="AC100"/>
  <c r="AD100"/>
  <c r="AB100"/>
  <c r="AE100"/>
  <c r="AD30"/>
  <c r="AB30"/>
  <c r="AE30"/>
  <c r="AF30"/>
  <c r="AC30"/>
  <c r="AA30"/>
  <c r="AB57"/>
  <c r="AE57"/>
  <c r="AC57"/>
  <c r="AA57"/>
  <c r="AF57"/>
  <c r="AD57"/>
  <c r="AG92"/>
  <c r="BI92" s="1"/>
  <c r="K92"/>
  <c r="AQ92"/>
  <c r="BY92"/>
  <c r="J92"/>
  <c r="L92"/>
  <c r="AS92"/>
  <c r="U71"/>
  <c r="BT71"/>
  <c r="BU71" s="1"/>
  <c r="BR71"/>
  <c r="BS71" s="1"/>
  <c r="U76"/>
  <c r="BR76"/>
  <c r="BS76" s="1"/>
  <c r="BT76"/>
  <c r="BU76" s="1"/>
  <c r="BT52"/>
  <c r="BU52" s="1"/>
  <c r="U52"/>
  <c r="BR52"/>
  <c r="BS52" s="1"/>
  <c r="CB72"/>
  <c r="BX72"/>
  <c r="BX57"/>
  <c r="CB57"/>
  <c r="U79"/>
  <c r="BR79"/>
  <c r="BS79" s="1"/>
  <c r="BT79"/>
  <c r="BU79" s="1"/>
  <c r="U75"/>
  <c r="BR75"/>
  <c r="BS75" s="1"/>
  <c r="BZ64"/>
  <c r="CA64" s="1"/>
  <c r="BV64"/>
  <c r="AT64" s="1"/>
  <c r="AG55"/>
  <c r="N55" s="1"/>
  <c r="AQ55"/>
  <c r="J55"/>
  <c r="K55"/>
  <c r="BI55"/>
  <c r="BY55"/>
  <c r="L55"/>
  <c r="AG65"/>
  <c r="BI65" s="1"/>
  <c r="AQ65"/>
  <c r="K65"/>
  <c r="J65"/>
  <c r="BY65"/>
  <c r="L65"/>
  <c r="AS65"/>
  <c r="BX69"/>
  <c r="CB69"/>
  <c r="U57"/>
  <c r="BR57"/>
  <c r="BS57" s="1"/>
  <c r="BT57"/>
  <c r="BU57" s="1"/>
  <c r="BX74"/>
  <c r="CB74"/>
  <c r="BV78"/>
  <c r="AR78" s="1"/>
  <c r="BZ78"/>
  <c r="CA78" s="1"/>
  <c r="U66"/>
  <c r="BT66"/>
  <c r="BU66" s="1"/>
  <c r="BR66"/>
  <c r="BS66" s="1"/>
  <c r="CB54"/>
  <c r="BX54"/>
  <c r="BZ54"/>
  <c r="CA54" s="1"/>
  <c r="BV54"/>
  <c r="BL54" s="1"/>
  <c r="AG49"/>
  <c r="BI49" s="1"/>
  <c r="K49"/>
  <c r="AQ49"/>
  <c r="J49"/>
  <c r="BY49"/>
  <c r="L49"/>
  <c r="AS49"/>
  <c r="AG48"/>
  <c r="N48" s="1"/>
  <c r="K48"/>
  <c r="BY48"/>
  <c r="J48"/>
  <c r="L48"/>
  <c r="AQ48"/>
  <c r="AS48"/>
  <c r="CB47"/>
  <c r="BX47"/>
  <c r="AG34"/>
  <c r="BI34" s="1"/>
  <c r="J34"/>
  <c r="BY34"/>
  <c r="AQ34"/>
  <c r="K34"/>
  <c r="L34"/>
  <c r="M34" s="1"/>
  <c r="AS34"/>
  <c r="BV45"/>
  <c r="AT45" s="1"/>
  <c r="BZ45"/>
  <c r="CA45" s="1"/>
  <c r="BR43"/>
  <c r="BS43" s="1"/>
  <c r="BT43"/>
  <c r="BU43" s="1"/>
  <c r="U43"/>
  <c r="AG40"/>
  <c r="BI40" s="1"/>
  <c r="L40"/>
  <c r="K40"/>
  <c r="BY40"/>
  <c r="J40"/>
  <c r="AQ40"/>
  <c r="AS40"/>
  <c r="BZ31"/>
  <c r="CA31" s="1"/>
  <c r="BV31"/>
  <c r="AT31" s="1"/>
  <c r="AG35"/>
  <c r="BI35" s="1"/>
  <c r="BY35"/>
  <c r="AQ35"/>
  <c r="J35"/>
  <c r="L35"/>
  <c r="K35"/>
  <c r="AS35"/>
  <c r="BR46"/>
  <c r="BS46" s="1"/>
  <c r="U46"/>
  <c r="BT46"/>
  <c r="BU46" s="1"/>
  <c r="BX33"/>
  <c r="CB33"/>
  <c r="BV46"/>
  <c r="BL46" s="1"/>
  <c r="BZ46"/>
  <c r="CA46" s="1"/>
  <c r="U38"/>
  <c r="BR38"/>
  <c r="BS38" s="1"/>
  <c r="BT38"/>
  <c r="BU38" s="1"/>
  <c r="BV44"/>
  <c r="BJ44" s="1"/>
  <c r="BZ44"/>
  <c r="CA44" s="1"/>
  <c r="BT34"/>
  <c r="BU34" s="1"/>
  <c r="U34"/>
  <c r="BR34"/>
  <c r="BS34" s="1"/>
  <c r="BX37"/>
  <c r="CB37"/>
  <c r="AG45"/>
  <c r="N45" s="1"/>
  <c r="L45"/>
  <c r="J45"/>
  <c r="AQ45"/>
  <c r="BY45"/>
  <c r="K45"/>
  <c r="AS45"/>
  <c r="BX38"/>
  <c r="CB38"/>
  <c r="U32"/>
  <c r="BT32"/>
  <c r="BU32" s="1"/>
  <c r="BR32"/>
  <c r="BS32" s="1"/>
  <c r="BX43"/>
  <c r="CB43"/>
  <c r="BV41"/>
  <c r="BL41" s="1"/>
  <c r="BZ41"/>
  <c r="CA41" s="1"/>
  <c r="AD43"/>
  <c r="AE43"/>
  <c r="AC43"/>
  <c r="AF43"/>
  <c r="AB43"/>
  <c r="AA43"/>
  <c r="BV30"/>
  <c r="BL30" s="1"/>
  <c r="BZ30"/>
  <c r="CA30" s="1"/>
  <c r="BR29"/>
  <c r="BS29" s="1"/>
  <c r="U29"/>
  <c r="BT29"/>
  <c r="BU29" s="1"/>
  <c r="BX29"/>
  <c r="CB29"/>
  <c r="BV28"/>
  <c r="AT28" s="1"/>
  <c r="BZ28"/>
  <c r="CA28" s="1"/>
  <c r="CB27"/>
  <c r="BX27"/>
  <c r="AG27"/>
  <c r="N27" s="1"/>
  <c r="K27"/>
  <c r="L27"/>
  <c r="J27"/>
  <c r="BY27"/>
  <c r="AS27"/>
  <c r="AQ27"/>
  <c r="AD128"/>
  <c r="BJ157"/>
  <c r="AD155"/>
  <c r="AE155"/>
  <c r="BJ126"/>
  <c r="AR165"/>
  <c r="AB159"/>
  <c r="CB125"/>
  <c r="BX125"/>
  <c r="BZ147"/>
  <c r="CA147" s="1"/>
  <c r="BV147"/>
  <c r="AT147" s="1"/>
  <c r="BR128"/>
  <c r="BS128" s="1"/>
  <c r="U128"/>
  <c r="BT128"/>
  <c r="BU128" s="1"/>
  <c r="AG108"/>
  <c r="BI108" s="1"/>
  <c r="K108"/>
  <c r="AQ108"/>
  <c r="AS108"/>
  <c r="L108"/>
  <c r="J108"/>
  <c r="BY108"/>
  <c r="BR92"/>
  <c r="BS92" s="1"/>
  <c r="U92"/>
  <c r="BT92"/>
  <c r="BU92" s="1"/>
  <c r="AA49"/>
  <c r="AF49"/>
  <c r="AD49"/>
  <c r="AB49"/>
  <c r="AE49"/>
  <c r="AC49"/>
  <c r="BR94"/>
  <c r="BS94" s="1"/>
  <c r="BT94"/>
  <c r="BU94" s="1"/>
  <c r="U94"/>
  <c r="AD55"/>
  <c r="AB55"/>
  <c r="AC55"/>
  <c r="AF55"/>
  <c r="AE55"/>
  <c r="AA55"/>
  <c r="AC126"/>
  <c r="AB126"/>
  <c r="AE126"/>
  <c r="AD126"/>
  <c r="AF126"/>
  <c r="AA126"/>
  <c r="BX119"/>
  <c r="CB119"/>
  <c r="BH117"/>
  <c r="AP117"/>
  <c r="BV162"/>
  <c r="AT162" s="1"/>
  <c r="BZ162"/>
  <c r="CA162" s="1"/>
  <c r="BV154"/>
  <c r="AT154" s="1"/>
  <c r="BZ154"/>
  <c r="CA154" s="1"/>
  <c r="CB136"/>
  <c r="BX136"/>
  <c r="BY159"/>
  <c r="L159"/>
  <c r="AS159"/>
  <c r="AG159"/>
  <c r="N159" s="1"/>
  <c r="K159"/>
  <c r="J159"/>
  <c r="AQ159"/>
  <c r="AS112"/>
  <c r="AQ112"/>
  <c r="K112"/>
  <c r="BY112"/>
  <c r="AG112"/>
  <c r="N112" s="1"/>
  <c r="J112"/>
  <c r="L112"/>
  <c r="J125"/>
  <c r="AQ125"/>
  <c r="K125"/>
  <c r="AS125"/>
  <c r="L125"/>
  <c r="M125" s="1"/>
  <c r="BY125"/>
  <c r="AG125"/>
  <c r="BI125" s="1"/>
  <c r="BX127"/>
  <c r="CB127"/>
  <c r="CB113"/>
  <c r="BX113"/>
  <c r="BR111"/>
  <c r="BS111" s="1"/>
  <c r="U111"/>
  <c r="BT111"/>
  <c r="BU111" s="1"/>
  <c r="AE110"/>
  <c r="AB110"/>
  <c r="AA110"/>
  <c r="AD110"/>
  <c r="AF110"/>
  <c r="AC110"/>
  <c r="AQ109"/>
  <c r="BV109"/>
  <c r="AT109" s="1"/>
  <c r="BZ109"/>
  <c r="CA109" s="1"/>
  <c r="CB109"/>
  <c r="BX109"/>
  <c r="BT109"/>
  <c r="BU109" s="1"/>
  <c r="BR109"/>
  <c r="BS109" s="1"/>
  <c r="U109"/>
  <c r="BV108"/>
  <c r="AT108" s="1"/>
  <c r="BZ108"/>
  <c r="CA108" s="1"/>
  <c r="AA109"/>
  <c r="AB109"/>
  <c r="AD109"/>
  <c r="AC109"/>
  <c r="AE109"/>
  <c r="AF109"/>
  <c r="K109"/>
  <c r="AG109"/>
  <c r="BI109" s="1"/>
  <c r="J109"/>
  <c r="AS109"/>
  <c r="BY109"/>
  <c r="N109"/>
  <c r="BC109" s="1"/>
  <c r="L109"/>
  <c r="AS107"/>
  <c r="AG107"/>
  <c r="N107" s="1"/>
  <c r="BY107"/>
  <c r="L107"/>
  <c r="K107"/>
  <c r="J107"/>
  <c r="AQ107"/>
  <c r="AB106"/>
  <c r="AE106"/>
  <c r="AF106"/>
  <c r="AD106"/>
  <c r="AA106"/>
  <c r="AC106"/>
  <c r="BT104"/>
  <c r="BU104" s="1"/>
  <c r="BR104"/>
  <c r="BS104" s="1"/>
  <c r="U104"/>
  <c r="BV103"/>
  <c r="AT103" s="1"/>
  <c r="BZ103"/>
  <c r="CA103" s="1"/>
  <c r="BZ105"/>
  <c r="CA105" s="1"/>
  <c r="BV105"/>
  <c r="BJ105" s="1"/>
  <c r="U103"/>
  <c r="BR103"/>
  <c r="BS103" s="1"/>
  <c r="BT103"/>
  <c r="BU103" s="1"/>
  <c r="CB67"/>
  <c r="BX67"/>
  <c r="AG104"/>
  <c r="BK104" s="1"/>
  <c r="J104"/>
  <c r="BY104"/>
  <c r="AQ104"/>
  <c r="AS104"/>
  <c r="K104"/>
  <c r="L104"/>
  <c r="AG88"/>
  <c r="N88" s="1"/>
  <c r="AQ88"/>
  <c r="BY88"/>
  <c r="K88"/>
  <c r="J88"/>
  <c r="L88"/>
  <c r="AS88"/>
  <c r="AC37"/>
  <c r="AB37"/>
  <c r="AA37"/>
  <c r="AF37"/>
  <c r="AE37"/>
  <c r="AD37"/>
  <c r="CB100"/>
  <c r="BX100"/>
  <c r="AB85"/>
  <c r="AC85"/>
  <c r="AA85"/>
  <c r="AF85"/>
  <c r="AD85"/>
  <c r="AE85"/>
  <c r="AC28"/>
  <c r="AF28"/>
  <c r="AB28"/>
  <c r="AE28"/>
  <c r="AD28"/>
  <c r="AA28"/>
  <c r="BT56"/>
  <c r="BU56" s="1"/>
  <c r="BV56"/>
  <c r="BL56" s="1"/>
  <c r="BZ56"/>
  <c r="CA56" s="1"/>
  <c r="AG100"/>
  <c r="BI100" s="1"/>
  <c r="K100"/>
  <c r="BY100"/>
  <c r="J100"/>
  <c r="AS100"/>
  <c r="AQ100"/>
  <c r="L100"/>
  <c r="AB94"/>
  <c r="AD94"/>
  <c r="AE94"/>
  <c r="AF94"/>
  <c r="AC94"/>
  <c r="AA94"/>
  <c r="CB92"/>
  <c r="BX92"/>
  <c r="AG84"/>
  <c r="J84"/>
  <c r="L84"/>
  <c r="BY84"/>
  <c r="AQ84"/>
  <c r="K84"/>
  <c r="BR67"/>
  <c r="BS67" s="1"/>
  <c r="U67"/>
  <c r="BT67"/>
  <c r="BU67" s="1"/>
  <c r="U102"/>
  <c r="BR102"/>
  <c r="BS102" s="1"/>
  <c r="BT102"/>
  <c r="BU102" s="1"/>
  <c r="AE102"/>
  <c r="AC102"/>
  <c r="AA102"/>
  <c r="AF102"/>
  <c r="AB102"/>
  <c r="AD102"/>
  <c r="BT81"/>
  <c r="BU81" s="1"/>
  <c r="BR81"/>
  <c r="BS81" s="1"/>
  <c r="U81"/>
  <c r="AG101"/>
  <c r="BK101" s="1"/>
  <c r="BY101"/>
  <c r="AQ101"/>
  <c r="AS101"/>
  <c r="K101"/>
  <c r="L101"/>
  <c r="J101"/>
  <c r="AE72"/>
  <c r="AF72"/>
  <c r="AB72"/>
  <c r="AA72"/>
  <c r="AC72"/>
  <c r="AD72"/>
  <c r="AG90"/>
  <c r="BY90"/>
  <c r="L90"/>
  <c r="AQ90"/>
  <c r="K90"/>
  <c r="AS90"/>
  <c r="J90"/>
  <c r="AG76"/>
  <c r="K76"/>
  <c r="BY76"/>
  <c r="L76"/>
  <c r="J76"/>
  <c r="AS76"/>
  <c r="AQ76"/>
  <c r="AD50"/>
  <c r="AF50"/>
  <c r="AE50"/>
  <c r="AA50"/>
  <c r="AB50"/>
  <c r="AC50"/>
  <c r="BZ91"/>
  <c r="CA91" s="1"/>
  <c r="BV91"/>
  <c r="BJ91" s="1"/>
  <c r="AA31"/>
  <c r="AC31"/>
  <c r="AE31"/>
  <c r="AB31"/>
  <c r="AD31"/>
  <c r="AF31"/>
  <c r="BZ65"/>
  <c r="CA65" s="1"/>
  <c r="BV65"/>
  <c r="BL65" s="1"/>
  <c r="AC38"/>
  <c r="AD38"/>
  <c r="AA38"/>
  <c r="AF38"/>
  <c r="AE38"/>
  <c r="AB38"/>
  <c r="AG95"/>
  <c r="BK95" s="1"/>
  <c r="AS95"/>
  <c r="K95"/>
  <c r="L95"/>
  <c r="BY95"/>
  <c r="AQ95"/>
  <c r="J95"/>
  <c r="AG89"/>
  <c r="N89" s="1"/>
  <c r="K89"/>
  <c r="AQ89"/>
  <c r="L89"/>
  <c r="J89"/>
  <c r="BY89"/>
  <c r="AS89"/>
  <c r="BT73"/>
  <c r="BU73" s="1"/>
  <c r="BR73"/>
  <c r="BS73" s="1"/>
  <c r="U73"/>
  <c r="AG91"/>
  <c r="L91"/>
  <c r="K91"/>
  <c r="J91"/>
  <c r="AQ91"/>
  <c r="AS91"/>
  <c r="BY91"/>
  <c r="BX71"/>
  <c r="CB71"/>
  <c r="CB83"/>
  <c r="BX83"/>
  <c r="BZ82"/>
  <c r="CA82" s="1"/>
  <c r="BV82"/>
  <c r="BL82" s="1"/>
  <c r="AG81"/>
  <c r="BI81" s="1"/>
  <c r="K81"/>
  <c r="L81"/>
  <c r="J81"/>
  <c r="N81"/>
  <c r="BY81"/>
  <c r="AS81"/>
  <c r="AQ81"/>
  <c r="BZ101"/>
  <c r="CA101" s="1"/>
  <c r="BV101"/>
  <c r="AR101" s="1"/>
  <c r="AG68"/>
  <c r="BI68" s="1"/>
  <c r="J68"/>
  <c r="AQ68"/>
  <c r="BY68"/>
  <c r="L68"/>
  <c r="K68"/>
  <c r="AS68"/>
  <c r="AB96"/>
  <c r="AF96"/>
  <c r="AE96"/>
  <c r="AD96"/>
  <c r="AC96"/>
  <c r="AA96"/>
  <c r="BV102"/>
  <c r="BL102" s="1"/>
  <c r="BZ102"/>
  <c r="CA102" s="1"/>
  <c r="BR78"/>
  <c r="BS78" s="1"/>
  <c r="U78"/>
  <c r="BT78"/>
  <c r="BU78" s="1"/>
  <c r="AF91"/>
  <c r="AB91"/>
  <c r="AC91"/>
  <c r="AD91"/>
  <c r="AA91"/>
  <c r="AE91"/>
  <c r="AD80"/>
  <c r="AE80"/>
  <c r="AA80"/>
  <c r="AC80"/>
  <c r="AF80"/>
  <c r="AB80"/>
  <c r="BZ58"/>
  <c r="CA58" s="1"/>
  <c r="BV58"/>
  <c r="AT58" s="1"/>
  <c r="AA64"/>
  <c r="AC64"/>
  <c r="AB64"/>
  <c r="AE64"/>
  <c r="AD64"/>
  <c r="AF64"/>
  <c r="AD51"/>
  <c r="AA51"/>
  <c r="AB51"/>
  <c r="AF51"/>
  <c r="AE51"/>
  <c r="AC51"/>
  <c r="CB101"/>
  <c r="BX101"/>
  <c r="BR89"/>
  <c r="BS89" s="1"/>
  <c r="U89"/>
  <c r="BT89"/>
  <c r="BU89" s="1"/>
  <c r="AG72"/>
  <c r="BK72" s="1"/>
  <c r="BY72"/>
  <c r="K72"/>
  <c r="J72"/>
  <c r="AQ72"/>
  <c r="L72"/>
  <c r="AS72"/>
  <c r="BX93"/>
  <c r="CB93"/>
  <c r="AD86"/>
  <c r="AE86"/>
  <c r="AF86"/>
  <c r="AC86"/>
  <c r="AA86"/>
  <c r="AB86"/>
  <c r="BX64"/>
  <c r="CB64"/>
  <c r="AB84"/>
  <c r="AE84"/>
  <c r="AF84"/>
  <c r="AC84"/>
  <c r="AD84"/>
  <c r="AA84"/>
  <c r="BX89"/>
  <c r="CB89"/>
  <c r="AG82"/>
  <c r="N82" s="1"/>
  <c r="AQ82"/>
  <c r="L82"/>
  <c r="J82"/>
  <c r="AS82"/>
  <c r="BY82"/>
  <c r="K82"/>
  <c r="AG62"/>
  <c r="K62"/>
  <c r="AQ62"/>
  <c r="J62"/>
  <c r="BY62"/>
  <c r="L62"/>
  <c r="AS62"/>
  <c r="AG80"/>
  <c r="BK80" s="1"/>
  <c r="AQ80"/>
  <c r="BY80"/>
  <c r="K80"/>
  <c r="L80"/>
  <c r="J80"/>
  <c r="BX53"/>
  <c r="CB53"/>
  <c r="BV93"/>
  <c r="AT93" s="1"/>
  <c r="BZ93"/>
  <c r="CA93" s="1"/>
  <c r="BV61"/>
  <c r="BL61" s="1"/>
  <c r="BZ61"/>
  <c r="CA61" s="1"/>
  <c r="BZ60"/>
  <c r="CA60" s="1"/>
  <c r="BV60"/>
  <c r="AT60" s="1"/>
  <c r="CB60"/>
  <c r="BX60"/>
  <c r="BX62"/>
  <c r="CB62"/>
  <c r="BV80"/>
  <c r="BL80" s="1"/>
  <c r="BZ80"/>
  <c r="CA80" s="1"/>
  <c r="AG54"/>
  <c r="BK54" s="1"/>
  <c r="BY54"/>
  <c r="J54"/>
  <c r="AQ54"/>
  <c r="K54"/>
  <c r="AS54"/>
  <c r="L54"/>
  <c r="CB77"/>
  <c r="BX77"/>
  <c r="BZ81"/>
  <c r="CA81" s="1"/>
  <c r="BV81"/>
  <c r="AT81" s="1"/>
  <c r="BT69"/>
  <c r="BU69" s="1"/>
  <c r="U69"/>
  <c r="BR69"/>
  <c r="BS69" s="1"/>
  <c r="BZ79"/>
  <c r="CA79" s="1"/>
  <c r="BV79"/>
  <c r="AT79" s="1"/>
  <c r="AG71"/>
  <c r="J71"/>
  <c r="K71"/>
  <c r="BY71"/>
  <c r="L71"/>
  <c r="AQ71"/>
  <c r="U53"/>
  <c r="BT53"/>
  <c r="BU53" s="1"/>
  <c r="BR53"/>
  <c r="BS53" s="1"/>
  <c r="AG59"/>
  <c r="N59" s="1"/>
  <c r="BY59"/>
  <c r="AQ59"/>
  <c r="AS59"/>
  <c r="J59"/>
  <c r="L59"/>
  <c r="K59"/>
  <c r="BR50"/>
  <c r="BS50" s="1"/>
  <c r="U50"/>
  <c r="BT50"/>
  <c r="BU50" s="1"/>
  <c r="BZ50"/>
  <c r="CA50" s="1"/>
  <c r="BV50"/>
  <c r="BL50" s="1"/>
  <c r="U48"/>
  <c r="BR48"/>
  <c r="BS48" s="1"/>
  <c r="BT48"/>
  <c r="U47"/>
  <c r="BR47"/>
  <c r="BS47" s="1"/>
  <c r="BT47"/>
  <c r="BU47" s="1"/>
  <c r="U30"/>
  <c r="BR30"/>
  <c r="BS30" s="1"/>
  <c r="BT30"/>
  <c r="BU30" s="1"/>
  <c r="BZ37"/>
  <c r="CA37" s="1"/>
  <c r="BV37"/>
  <c r="BJ37" s="1"/>
  <c r="BR37"/>
  <c r="BS37" s="1"/>
  <c r="U37"/>
  <c r="BT37"/>
  <c r="BU37" s="1"/>
  <c r="AG39"/>
  <c r="N39" s="1"/>
  <c r="K39"/>
  <c r="L39"/>
  <c r="AQ39"/>
  <c r="J39"/>
  <c r="BY39"/>
  <c r="AS39"/>
  <c r="BR42"/>
  <c r="BS42" s="1"/>
  <c r="U42"/>
  <c r="BT42"/>
  <c r="BU42" s="1"/>
  <c r="BX46"/>
  <c r="CB46"/>
  <c r="BR33"/>
  <c r="BS33" s="1"/>
  <c r="U33"/>
  <c r="BT33"/>
  <c r="BU33" s="1"/>
  <c r="AG46"/>
  <c r="K46"/>
  <c r="L46"/>
  <c r="J46"/>
  <c r="AQ46"/>
  <c r="BY46"/>
  <c r="AS46"/>
  <c r="CB40"/>
  <c r="BX40"/>
  <c r="BX35"/>
  <c r="CB35"/>
  <c r="BX32"/>
  <c r="CB32"/>
  <c r="AG38"/>
  <c r="BI38" s="1"/>
  <c r="BY38"/>
  <c r="AQ38"/>
  <c r="K38"/>
  <c r="L38"/>
  <c r="J38"/>
  <c r="AS38"/>
  <c r="BZ42"/>
  <c r="CA42" s="1"/>
  <c r="BV42"/>
  <c r="AT42" s="1"/>
  <c r="BT36"/>
  <c r="BU36" s="1"/>
  <c r="BR36"/>
  <c r="BS36" s="1"/>
  <c r="U36"/>
  <c r="U44"/>
  <c r="BT44"/>
  <c r="BU44" s="1"/>
  <c r="BR44"/>
  <c r="BS44" s="1"/>
  <c r="CB45"/>
  <c r="BX45"/>
  <c r="AA44"/>
  <c r="AC44"/>
  <c r="AB44"/>
  <c r="AF44"/>
  <c r="AE44"/>
  <c r="AD44"/>
  <c r="CB30"/>
  <c r="BX30"/>
  <c r="L29"/>
  <c r="K29"/>
  <c r="AG29"/>
  <c r="BI29" s="1"/>
  <c r="AQ29"/>
  <c r="BY29"/>
  <c r="J29"/>
  <c r="N29"/>
  <c r="AS29"/>
  <c r="BX28"/>
  <c r="CB28"/>
  <c r="BR27"/>
  <c r="U27"/>
  <c r="BT27"/>
  <c r="BJ127"/>
  <c r="AF135"/>
  <c r="BL137"/>
  <c r="BJ137"/>
  <c r="AR144"/>
  <c r="AR140"/>
  <c r="BJ140"/>
  <c r="BR113"/>
  <c r="BS113" s="1"/>
  <c r="AE128"/>
  <c r="BL126"/>
  <c r="BX148"/>
  <c r="CB148"/>
  <c r="K135"/>
  <c r="J135"/>
  <c r="L135"/>
  <c r="AS135"/>
  <c r="AG135"/>
  <c r="BI135" s="1"/>
  <c r="AQ135"/>
  <c r="BY135"/>
  <c r="AS111"/>
  <c r="J111"/>
  <c r="K111"/>
  <c r="L111"/>
  <c r="AQ111"/>
  <c r="AG111"/>
  <c r="BK111" s="1"/>
  <c r="BY111"/>
  <c r="BZ111"/>
  <c r="CA111" s="1"/>
  <c r="BV111"/>
  <c r="AT111" s="1"/>
  <c r="CB107"/>
  <c r="BX107"/>
  <c r="U107"/>
  <c r="BT107"/>
  <c r="BU107" s="1"/>
  <c r="BR107"/>
  <c r="BS107" s="1"/>
  <c r="AE105"/>
  <c r="AD105"/>
  <c r="AB105"/>
  <c r="AA105"/>
  <c r="AF105"/>
  <c r="AC105"/>
  <c r="AD139"/>
  <c r="BT139"/>
  <c r="BU139" s="1"/>
  <c r="AB139"/>
  <c r="AC139"/>
  <c r="U139"/>
  <c r="AE139"/>
  <c r="BR139"/>
  <c r="BS139" s="1"/>
  <c r="AA139"/>
  <c r="AF139"/>
  <c r="AR139"/>
  <c r="BJ139"/>
  <c r="BV145"/>
  <c r="AT145" s="1"/>
  <c r="BZ145"/>
  <c r="CA145" s="1"/>
  <c r="BV121"/>
  <c r="AT121" s="1"/>
  <c r="BZ121"/>
  <c r="CA121" s="1"/>
  <c r="J117"/>
  <c r="AS117"/>
  <c r="BY117"/>
  <c r="K117"/>
  <c r="AG117"/>
  <c r="BI117" s="1"/>
  <c r="AQ117"/>
  <c r="L117"/>
  <c r="BZ138"/>
  <c r="CA138" s="1"/>
  <c r="BV138"/>
  <c r="AT138" s="1"/>
  <c r="BZ159"/>
  <c r="CA159" s="1"/>
  <c r="BV159"/>
  <c r="AT159" s="1"/>
  <c r="AC115"/>
  <c r="AB115"/>
  <c r="AE115"/>
  <c r="AD115"/>
  <c r="AF115"/>
  <c r="AA115"/>
  <c r="AG166"/>
  <c r="BK166" s="1"/>
  <c r="BY166"/>
  <c r="K166"/>
  <c r="L166"/>
  <c r="AQ166"/>
  <c r="AS166"/>
  <c r="J166"/>
  <c r="BX112"/>
  <c r="CB112"/>
  <c r="BV112"/>
  <c r="AR112" s="1"/>
  <c r="BZ112"/>
  <c r="CA112" s="1"/>
  <c r="L110"/>
  <c r="BY110"/>
  <c r="AG110"/>
  <c r="BK110" s="1"/>
  <c r="K110"/>
  <c r="J110"/>
  <c r="AS110"/>
  <c r="N110"/>
  <c r="AQ110"/>
  <c r="BR110"/>
  <c r="BS110" s="1"/>
  <c r="BT110"/>
  <c r="BU110" s="1"/>
  <c r="U110"/>
  <c r="BX108"/>
  <c r="CB108"/>
  <c r="BV107"/>
  <c r="AR107" s="1"/>
  <c r="BZ107"/>
  <c r="CA107" s="1"/>
  <c r="BT108"/>
  <c r="BU108" s="1"/>
  <c r="BR108"/>
  <c r="BS108" s="1"/>
  <c r="U108"/>
  <c r="BR106"/>
  <c r="BS106" s="1"/>
  <c r="BT106"/>
  <c r="BU106" s="1"/>
  <c r="U106"/>
  <c r="AB107"/>
  <c r="AE107"/>
  <c r="AC107"/>
  <c r="AD107"/>
  <c r="AA107"/>
  <c r="AF107"/>
  <c r="CB106"/>
  <c r="BX106"/>
  <c r="BV84"/>
  <c r="BJ84" s="1"/>
  <c r="BZ84"/>
  <c r="CA84" s="1"/>
  <c r="BX103"/>
  <c r="CB103"/>
  <c r="BY105"/>
  <c r="K105"/>
  <c r="L105"/>
  <c r="AQ105"/>
  <c r="AG105"/>
  <c r="BK105" s="1"/>
  <c r="AS105"/>
  <c r="J105"/>
  <c r="M105" s="1"/>
  <c r="BX105"/>
  <c r="CB105"/>
  <c r="BR91"/>
  <c r="BS91" s="1"/>
  <c r="BT91"/>
  <c r="BU91" s="1"/>
  <c r="U91"/>
  <c r="AD32"/>
  <c r="AC32"/>
  <c r="AA32"/>
  <c r="AB32"/>
  <c r="AE32"/>
  <c r="AF32"/>
  <c r="AG102"/>
  <c r="BK102" s="1"/>
  <c r="K102"/>
  <c r="AQ102"/>
  <c r="BY102"/>
  <c r="AS102"/>
  <c r="J102"/>
  <c r="L102"/>
  <c r="AG57"/>
  <c r="BK57" s="1"/>
  <c r="J57"/>
  <c r="L57"/>
  <c r="K57"/>
  <c r="BY57"/>
  <c r="AQ57"/>
  <c r="AB47"/>
  <c r="AD47"/>
  <c r="AA47"/>
  <c r="AF47"/>
  <c r="AC47"/>
  <c r="AE47"/>
  <c r="AC56"/>
  <c r="AA56"/>
  <c r="AF56"/>
  <c r="AB56"/>
  <c r="AE56"/>
  <c r="AD56"/>
  <c r="U72"/>
  <c r="BT72"/>
  <c r="BU72" s="1"/>
  <c r="CB55"/>
  <c r="BX55"/>
  <c r="AB52"/>
  <c r="AE52"/>
  <c r="AD52"/>
  <c r="AC52"/>
  <c r="AF52"/>
  <c r="AA52"/>
  <c r="U77"/>
  <c r="BT77"/>
  <c r="BU77" s="1"/>
  <c r="BR77"/>
  <c r="BS77" s="1"/>
  <c r="U83"/>
  <c r="BR83"/>
  <c r="BS83" s="1"/>
  <c r="BX95"/>
  <c r="CB95"/>
  <c r="AG99"/>
  <c r="BI99" s="1"/>
  <c r="K99"/>
  <c r="BY99"/>
  <c r="AS99"/>
  <c r="L99"/>
  <c r="J99"/>
  <c r="U62"/>
  <c r="BR62"/>
  <c r="BS62" s="1"/>
  <c r="BT62"/>
  <c r="BU62" s="1"/>
  <c r="AS86"/>
  <c r="BR86"/>
  <c r="BS86" s="1"/>
  <c r="U86"/>
  <c r="BT86"/>
  <c r="BU86" s="1"/>
  <c r="AG78"/>
  <c r="BK78" s="1"/>
  <c r="K78"/>
  <c r="AS78"/>
  <c r="BY78"/>
  <c r="AQ78"/>
  <c r="J78"/>
  <c r="L78"/>
  <c r="U97"/>
  <c r="BT97"/>
  <c r="BU97" s="1"/>
  <c r="BX85"/>
  <c r="CB85"/>
  <c r="AG83"/>
  <c r="BI83" s="1"/>
  <c r="K83"/>
  <c r="J83"/>
  <c r="BY83"/>
  <c r="AQ83"/>
  <c r="L83"/>
  <c r="AS83"/>
  <c r="AS85"/>
  <c r="U85"/>
  <c r="BT85"/>
  <c r="BU85" s="1"/>
  <c r="BR85"/>
  <c r="BS85" s="1"/>
  <c r="AA34"/>
  <c r="AE34"/>
  <c r="AF34"/>
  <c r="AD34"/>
  <c r="AB34"/>
  <c r="AC34"/>
  <c r="CB98"/>
  <c r="BX98"/>
  <c r="U99"/>
  <c r="BR99"/>
  <c r="BS99" s="1"/>
  <c r="BT99"/>
  <c r="BU99" s="1"/>
  <c r="CB88"/>
  <c r="BX88"/>
  <c r="BT63"/>
  <c r="BU63" s="1"/>
  <c r="U63"/>
  <c r="BR63"/>
  <c r="BS63" s="1"/>
  <c r="AG93"/>
  <c r="N93" s="1"/>
  <c r="L93"/>
  <c r="AS93"/>
  <c r="J93"/>
  <c r="BY93"/>
  <c r="AQ93"/>
  <c r="K93"/>
  <c r="CB61"/>
  <c r="BX61"/>
  <c r="AF75"/>
  <c r="AB75"/>
  <c r="AD75"/>
  <c r="AE75"/>
  <c r="AC75"/>
  <c r="AA75"/>
  <c r="U100"/>
  <c r="BT100"/>
  <c r="BR100"/>
  <c r="BS100" s="1"/>
  <c r="BX65"/>
  <c r="CB65"/>
  <c r="CB96"/>
  <c r="BX96"/>
  <c r="BX84"/>
  <c r="CB84"/>
  <c r="CB102"/>
  <c r="BX102"/>
  <c r="AF99"/>
  <c r="AB99"/>
  <c r="AA99"/>
  <c r="AD99"/>
  <c r="AC99"/>
  <c r="AE99"/>
  <c r="BV98"/>
  <c r="BL98" s="1"/>
  <c r="BZ98"/>
  <c r="CA98" s="1"/>
  <c r="AG69"/>
  <c r="N69" s="1"/>
  <c r="BY69"/>
  <c r="AS69"/>
  <c r="L69"/>
  <c r="AQ69"/>
  <c r="K69"/>
  <c r="J69"/>
  <c r="BV89"/>
  <c r="BL89" s="1"/>
  <c r="BZ89"/>
  <c r="CA89" s="1"/>
  <c r="BZ90"/>
  <c r="CA90" s="1"/>
  <c r="BV90"/>
  <c r="AR90" s="1"/>
  <c r="BT88"/>
  <c r="BU88" s="1"/>
  <c r="BR88"/>
  <c r="BS88" s="1"/>
  <c r="U88"/>
  <c r="AB45"/>
  <c r="AC45"/>
  <c r="AA45"/>
  <c r="AD45"/>
  <c r="AE45"/>
  <c r="AF45"/>
  <c r="CB99"/>
  <c r="BX99"/>
  <c r="AB82"/>
  <c r="AF82"/>
  <c r="AD82"/>
  <c r="AA82"/>
  <c r="AC82"/>
  <c r="AE82"/>
  <c r="AC81"/>
  <c r="AE81"/>
  <c r="AD81"/>
  <c r="AA81"/>
  <c r="AF81"/>
  <c r="AB81"/>
  <c r="U93"/>
  <c r="BT93"/>
  <c r="BU93" s="1"/>
  <c r="BR93"/>
  <c r="BS93" s="1"/>
  <c r="AB97"/>
  <c r="AC97"/>
  <c r="AF97"/>
  <c r="AD97"/>
  <c r="AA97"/>
  <c r="AE97"/>
  <c r="AF88"/>
  <c r="AD88"/>
  <c r="AB88"/>
  <c r="AE88"/>
  <c r="AA88"/>
  <c r="AC88"/>
  <c r="AF78"/>
  <c r="AA78"/>
  <c r="AD78"/>
  <c r="AC78"/>
  <c r="AE78"/>
  <c r="AB78"/>
  <c r="AE76"/>
  <c r="AC76"/>
  <c r="AA76"/>
  <c r="AF76"/>
  <c r="AB76"/>
  <c r="AD76"/>
  <c r="AG87"/>
  <c r="BK87" s="1"/>
  <c r="BY87"/>
  <c r="J87"/>
  <c r="K87"/>
  <c r="L87"/>
  <c r="AG85"/>
  <c r="BK85" s="1"/>
  <c r="K85"/>
  <c r="J85"/>
  <c r="BY85"/>
  <c r="L85"/>
  <c r="AG74"/>
  <c r="BI74" s="1"/>
  <c r="BY74"/>
  <c r="J74"/>
  <c r="AS74"/>
  <c r="K74"/>
  <c r="L74"/>
  <c r="AQ74"/>
  <c r="AQ77"/>
  <c r="BZ77"/>
  <c r="CA77" s="1"/>
  <c r="BV77"/>
  <c r="AT77" s="1"/>
  <c r="BR65"/>
  <c r="BT65"/>
  <c r="U65"/>
  <c r="AC29"/>
  <c r="AD29"/>
  <c r="AF29"/>
  <c r="AA29"/>
  <c r="AB29"/>
  <c r="AE29"/>
  <c r="AQ37"/>
  <c r="L37"/>
  <c r="BY37"/>
  <c r="K37"/>
  <c r="AS37"/>
  <c r="AG37"/>
  <c r="N37" s="1"/>
  <c r="J37"/>
  <c r="AG67"/>
  <c r="BK67" s="1"/>
  <c r="BY67"/>
  <c r="J67"/>
  <c r="L67"/>
  <c r="K67"/>
  <c r="AQ67"/>
  <c r="AS67"/>
  <c r="BZ62"/>
  <c r="CA62" s="1"/>
  <c r="BV62"/>
  <c r="AT62" s="1"/>
  <c r="BV69"/>
  <c r="BL69" s="1"/>
  <c r="BZ69"/>
  <c r="CA69" s="1"/>
  <c r="BV59"/>
  <c r="AT59" s="1"/>
  <c r="BZ59"/>
  <c r="CA59" s="1"/>
  <c r="AG56"/>
  <c r="N56" s="1"/>
  <c r="K56"/>
  <c r="BY56"/>
  <c r="L56"/>
  <c r="J56"/>
  <c r="AQ56"/>
  <c r="BZ88"/>
  <c r="CA88" s="1"/>
  <c r="BV88"/>
  <c r="AT88" s="1"/>
  <c r="AG60"/>
  <c r="BK60" s="1"/>
  <c r="BY60"/>
  <c r="K60"/>
  <c r="AQ60"/>
  <c r="J60"/>
  <c r="L60"/>
  <c r="AG52"/>
  <c r="BK52" s="1"/>
  <c r="J52"/>
  <c r="L52"/>
  <c r="K52"/>
  <c r="AQ52"/>
  <c r="BY52"/>
  <c r="BX91"/>
  <c r="CB91"/>
  <c r="BX75"/>
  <c r="CB75"/>
  <c r="BV73"/>
  <c r="BL73" s="1"/>
  <c r="BZ73"/>
  <c r="CA73" s="1"/>
  <c r="AG86"/>
  <c r="N86" s="1"/>
  <c r="AQ86"/>
  <c r="K86"/>
  <c r="J86"/>
  <c r="BY86"/>
  <c r="L86"/>
  <c r="BT70"/>
  <c r="BU70" s="1"/>
  <c r="U70"/>
  <c r="U51"/>
  <c r="BT51"/>
  <c r="BU51" s="1"/>
  <c r="BR51"/>
  <c r="BS51" s="1"/>
  <c r="AG79"/>
  <c r="K79"/>
  <c r="L79"/>
  <c r="BY79"/>
  <c r="J79"/>
  <c r="AQ79"/>
  <c r="AG64"/>
  <c r="BK64" s="1"/>
  <c r="AQ64"/>
  <c r="K64"/>
  <c r="BY64"/>
  <c r="J64"/>
  <c r="L64"/>
  <c r="U74"/>
  <c r="BT74"/>
  <c r="BU74" s="1"/>
  <c r="BX51"/>
  <c r="CB51"/>
  <c r="BR54"/>
  <c r="BS54" s="1"/>
  <c r="BT54"/>
  <c r="BU54" s="1"/>
  <c r="U54"/>
  <c r="BV63"/>
  <c r="AT63" s="1"/>
  <c r="BZ63"/>
  <c r="CA63" s="1"/>
  <c r="AG58"/>
  <c r="BI58" s="1"/>
  <c r="K58"/>
  <c r="J58"/>
  <c r="L58"/>
  <c r="BY58"/>
  <c r="AQ58"/>
  <c r="AG50"/>
  <c r="J50"/>
  <c r="BY50"/>
  <c r="L50"/>
  <c r="AQ50"/>
  <c r="K50"/>
  <c r="AS50"/>
  <c r="CB50"/>
  <c r="BX50"/>
  <c r="AG47"/>
  <c r="BK47" s="1"/>
  <c r="L47"/>
  <c r="J47"/>
  <c r="BY47"/>
  <c r="K47"/>
  <c r="AQ47"/>
  <c r="AS47"/>
  <c r="BZ47"/>
  <c r="CA47" s="1"/>
  <c r="BV47"/>
  <c r="AR47" s="1"/>
  <c r="BT35"/>
  <c r="BU35" s="1"/>
  <c r="U35"/>
  <c r="BR35"/>
  <c r="BS35" s="1"/>
  <c r="BV38"/>
  <c r="BL38" s="1"/>
  <c r="BZ38"/>
  <c r="CA38" s="1"/>
  <c r="BX31"/>
  <c r="CB31"/>
  <c r="BZ36"/>
  <c r="CA36" s="1"/>
  <c r="BV36"/>
  <c r="AT36" s="1"/>
  <c r="BT45"/>
  <c r="BU45" s="1"/>
  <c r="U45"/>
  <c r="BR45"/>
  <c r="AG41"/>
  <c r="BY41"/>
  <c r="L41"/>
  <c r="K41"/>
  <c r="J41"/>
  <c r="AQ41"/>
  <c r="AS41"/>
  <c r="BX39"/>
  <c r="CB39"/>
  <c r="BZ33"/>
  <c r="CA33" s="1"/>
  <c r="BV33"/>
  <c r="BL33" s="1"/>
  <c r="BZ34"/>
  <c r="CA34" s="1"/>
  <c r="BV34"/>
  <c r="BL34" s="1"/>
  <c r="BT40"/>
  <c r="BU40" s="1"/>
  <c r="U40"/>
  <c r="BR40"/>
  <c r="BZ32"/>
  <c r="CA32" s="1"/>
  <c r="BV32"/>
  <c r="BL32" s="1"/>
  <c r="BZ43"/>
  <c r="CA43" s="1"/>
  <c r="BV43"/>
  <c r="BJ43" s="1"/>
  <c r="BZ35"/>
  <c r="CA35" s="1"/>
  <c r="BV35"/>
  <c r="AT35" s="1"/>
  <c r="CB34"/>
  <c r="BX34"/>
  <c r="AG31"/>
  <c r="N31" s="1"/>
  <c r="AQ31"/>
  <c r="L31"/>
  <c r="J31"/>
  <c r="K31"/>
  <c r="BY31"/>
  <c r="AS31"/>
  <c r="BX44"/>
  <c r="CB44"/>
  <c r="AG32"/>
  <c r="N32" s="1"/>
  <c r="L32"/>
  <c r="J32"/>
  <c r="AQ32"/>
  <c r="K32"/>
  <c r="BY32"/>
  <c r="AS32"/>
  <c r="BV29"/>
  <c r="AR29" s="1"/>
  <c r="BZ29"/>
  <c r="CA29" s="1"/>
  <c r="AG28"/>
  <c r="N28" s="1"/>
  <c r="J28"/>
  <c r="BY28"/>
  <c r="K28"/>
  <c r="AQ28"/>
  <c r="L28"/>
  <c r="AS28"/>
  <c r="BZ27"/>
  <c r="BV27"/>
  <c r="AR27" s="1"/>
  <c r="U152"/>
  <c r="AD152"/>
  <c r="AA152"/>
  <c r="BT152"/>
  <c r="AC152"/>
  <c r="BR152"/>
  <c r="BS152" s="1"/>
  <c r="AE152"/>
  <c r="AB152"/>
  <c r="AR123"/>
  <c r="BJ123"/>
  <c r="AR148"/>
  <c r="AD135"/>
  <c r="AC135"/>
  <c r="AR117"/>
  <c r="BJ125"/>
  <c r="BT147"/>
  <c r="BU147" s="1"/>
  <c r="AS57"/>
  <c r="AB128"/>
  <c r="BL157"/>
  <c r="AC155"/>
  <c r="BL165"/>
  <c r="BT162"/>
  <c r="BU162" s="1"/>
  <c r="AR161"/>
  <c r="BT159"/>
  <c r="BU159" s="1"/>
  <c r="AE159"/>
  <c r="AE112"/>
  <c r="AB112"/>
  <c r="AA112"/>
  <c r="AD112"/>
  <c r="AF112"/>
  <c r="AC112"/>
  <c r="BT161"/>
  <c r="BU161" s="1"/>
  <c r="AA161"/>
  <c r="AD161"/>
  <c r="AB161"/>
  <c r="U161"/>
  <c r="BR161"/>
  <c r="BS161" s="1"/>
  <c r="AC161"/>
  <c r="AF161"/>
  <c r="AE161"/>
  <c r="BJ161"/>
  <c r="BL161"/>
  <c r="U112"/>
  <c r="BR112"/>
  <c r="BS112" s="1"/>
  <c r="BT112"/>
  <c r="BU112" s="1"/>
  <c r="L126"/>
  <c r="AG126"/>
  <c r="BK126" s="1"/>
  <c r="BY126"/>
  <c r="AS126"/>
  <c r="K126"/>
  <c r="AQ126"/>
  <c r="J126"/>
  <c r="J155"/>
  <c r="K155"/>
  <c r="L155"/>
  <c r="AQ155"/>
  <c r="AS155"/>
  <c r="AG155"/>
  <c r="BI155" s="1"/>
  <c r="BY155"/>
  <c r="AE160"/>
  <c r="AC160"/>
  <c r="AD160"/>
  <c r="AB160"/>
  <c r="AA160"/>
  <c r="BT160"/>
  <c r="BU160" s="1"/>
  <c r="AF160"/>
  <c r="BR160"/>
  <c r="U160"/>
  <c r="BV160"/>
  <c r="AT160" s="1"/>
  <c r="BZ160"/>
  <c r="CA160" s="1"/>
  <c r="CB111"/>
  <c r="BX111"/>
  <c r="BZ110"/>
  <c r="CA110" s="1"/>
  <c r="BV110"/>
  <c r="AT110" s="1"/>
  <c r="BX110"/>
  <c r="CB110"/>
  <c r="AA108"/>
  <c r="AC108"/>
  <c r="AD108"/>
  <c r="AB108"/>
  <c r="AE108"/>
  <c r="AF108"/>
  <c r="K106"/>
  <c r="AS106"/>
  <c r="BY106"/>
  <c r="AQ106"/>
  <c r="L106"/>
  <c r="AG106"/>
  <c r="N106" s="1"/>
  <c r="J106"/>
  <c r="BV106"/>
  <c r="AT106" s="1"/>
  <c r="BZ106"/>
  <c r="CA106" s="1"/>
  <c r="AF103"/>
  <c r="AC103"/>
  <c r="AD103"/>
  <c r="AA103"/>
  <c r="AE103"/>
  <c r="AB103"/>
  <c r="BV104"/>
  <c r="AT104" s="1"/>
  <c r="BZ104"/>
  <c r="CA104" s="1"/>
  <c r="U105"/>
  <c r="BT105"/>
  <c r="BU105" s="1"/>
  <c r="BR105"/>
  <c r="BS105" s="1"/>
  <c r="AC104"/>
  <c r="AD104"/>
  <c r="AB104"/>
  <c r="AF104"/>
  <c r="AA104"/>
  <c r="AE104"/>
  <c r="CB90"/>
  <c r="BX90"/>
  <c r="AC39"/>
  <c r="AF39"/>
  <c r="AE39"/>
  <c r="AB39"/>
  <c r="AD39"/>
  <c r="AA39"/>
  <c r="AC92"/>
  <c r="AA92"/>
  <c r="AE92"/>
  <c r="AD92"/>
  <c r="AF92"/>
  <c r="AB92"/>
  <c r="AS84"/>
  <c r="U84"/>
  <c r="BT84"/>
  <c r="BU84" s="1"/>
  <c r="BR84"/>
  <c r="BS84" s="1"/>
  <c r="BR90"/>
  <c r="BS90" s="1"/>
  <c r="BT90"/>
  <c r="BU90" s="1"/>
  <c r="U90"/>
  <c r="AC73"/>
  <c r="AF73"/>
  <c r="AB73"/>
  <c r="AA73"/>
  <c r="AD73"/>
  <c r="AE73"/>
  <c r="AF54"/>
  <c r="AA54"/>
  <c r="AB54"/>
  <c r="AD54"/>
  <c r="AC54"/>
  <c r="AE54"/>
  <c r="AA87"/>
  <c r="AF87"/>
  <c r="AB87"/>
  <c r="AD87"/>
  <c r="AE87"/>
  <c r="AC87"/>
  <c r="AC98"/>
  <c r="AA98"/>
  <c r="AF98"/>
  <c r="AD98"/>
  <c r="AE98"/>
  <c r="AB98"/>
  <c r="AD65"/>
  <c r="AE65"/>
  <c r="AC65"/>
  <c r="AF65"/>
  <c r="AB65"/>
  <c r="AA65"/>
  <c r="AF83"/>
  <c r="AD83"/>
  <c r="AB83"/>
  <c r="AE83"/>
  <c r="AC83"/>
  <c r="AA83"/>
  <c r="AB53"/>
  <c r="AC53"/>
  <c r="AA53"/>
  <c r="AF53"/>
  <c r="AD53"/>
  <c r="AE53"/>
  <c r="CB97"/>
  <c r="BX97"/>
  <c r="AQ85"/>
  <c r="BZ85"/>
  <c r="CA85" s="1"/>
  <c r="BV85"/>
  <c r="AR85" s="1"/>
  <c r="AG75"/>
  <c r="K75"/>
  <c r="AQ75"/>
  <c r="J75"/>
  <c r="N75"/>
  <c r="BY75"/>
  <c r="AS75"/>
  <c r="L75"/>
  <c r="AD67"/>
  <c r="AC67"/>
  <c r="AE67"/>
  <c r="AF67"/>
  <c r="AB67"/>
  <c r="AA67"/>
  <c r="AD89"/>
  <c r="AA89"/>
  <c r="AC89"/>
  <c r="AE89"/>
  <c r="AF89"/>
  <c r="AB89"/>
  <c r="AD40"/>
  <c r="AB40"/>
  <c r="AC40"/>
  <c r="AE40"/>
  <c r="AF40"/>
  <c r="AA40"/>
  <c r="BV94"/>
  <c r="AT94" s="1"/>
  <c r="BZ94"/>
  <c r="CA94" s="1"/>
  <c r="BR96"/>
  <c r="BS96" s="1"/>
  <c r="BZ96"/>
  <c r="CA96" s="1"/>
  <c r="BV96"/>
  <c r="AT96" s="1"/>
  <c r="AE42"/>
  <c r="AB42"/>
  <c r="AA42"/>
  <c r="AC42"/>
  <c r="AF42"/>
  <c r="AD42"/>
  <c r="AC46"/>
  <c r="AE46"/>
  <c r="AA46"/>
  <c r="AD46"/>
  <c r="AF46"/>
  <c r="AB46"/>
  <c r="BV67"/>
  <c r="BL67" s="1"/>
  <c r="BZ67"/>
  <c r="CA67" s="1"/>
  <c r="AC48"/>
  <c r="AD48"/>
  <c r="AE48"/>
  <c r="AB48"/>
  <c r="AA48"/>
  <c r="AF48"/>
  <c r="AB68"/>
  <c r="AE68"/>
  <c r="AC68"/>
  <c r="AA68"/>
  <c r="AD68"/>
  <c r="AF68"/>
  <c r="AD95"/>
  <c r="AE95"/>
  <c r="AA95"/>
  <c r="AF95"/>
  <c r="AB95"/>
  <c r="AC95"/>
  <c r="CB80"/>
  <c r="BX80"/>
  <c r="AE93"/>
  <c r="AD93"/>
  <c r="AF93"/>
  <c r="AA93"/>
  <c r="AB93"/>
  <c r="AC93"/>
  <c r="AG73"/>
  <c r="BI73" s="1"/>
  <c r="L73"/>
  <c r="BY73"/>
  <c r="K73"/>
  <c r="AQ73"/>
  <c r="J73"/>
  <c r="BX66"/>
  <c r="CB66"/>
  <c r="AF36"/>
  <c r="AB36"/>
  <c r="AE36"/>
  <c r="AA36"/>
  <c r="AD36"/>
  <c r="AC36"/>
  <c r="BZ57"/>
  <c r="CA57" s="1"/>
  <c r="BV57"/>
  <c r="AT57" s="1"/>
  <c r="BT83"/>
  <c r="BU83" s="1"/>
  <c r="BV83"/>
  <c r="AT83" s="1"/>
  <c r="BZ83"/>
  <c r="CA83" s="1"/>
  <c r="AQ99"/>
  <c r="BV99"/>
  <c r="AT99" s="1"/>
  <c r="BZ99"/>
  <c r="CA99" s="1"/>
  <c r="U59"/>
  <c r="BT59"/>
  <c r="BU59" s="1"/>
  <c r="BR59"/>
  <c r="BS59" s="1"/>
  <c r="CB87"/>
  <c r="BX87"/>
  <c r="BZ100"/>
  <c r="CA100" s="1"/>
  <c r="BV100"/>
  <c r="AR100" s="1"/>
  <c r="AF41"/>
  <c r="AB41"/>
  <c r="AC41"/>
  <c r="AA41"/>
  <c r="AE41"/>
  <c r="AD41"/>
  <c r="CB86"/>
  <c r="BX86"/>
  <c r="BZ95"/>
  <c r="CA95" s="1"/>
  <c r="BV95"/>
  <c r="AT95" s="1"/>
  <c r="AS87"/>
  <c r="BT87"/>
  <c r="BU87" s="1"/>
  <c r="U87"/>
  <c r="BR87"/>
  <c r="BS87" s="1"/>
  <c r="BR74"/>
  <c r="BS74" s="1"/>
  <c r="BV74"/>
  <c r="BL74" s="1"/>
  <c r="BZ74"/>
  <c r="CA74" s="1"/>
  <c r="CB63"/>
  <c r="BX63"/>
  <c r="BR97"/>
  <c r="BS97" s="1"/>
  <c r="BZ97"/>
  <c r="CA97" s="1"/>
  <c r="BV97"/>
  <c r="AR97" s="1"/>
  <c r="AC66"/>
  <c r="AD66"/>
  <c r="AA66"/>
  <c r="AE66"/>
  <c r="AB66"/>
  <c r="AF66"/>
  <c r="AC77"/>
  <c r="AA77"/>
  <c r="AF77"/>
  <c r="AB77"/>
  <c r="AE77"/>
  <c r="AD77"/>
  <c r="BZ71"/>
  <c r="CA71" s="1"/>
  <c r="BV71"/>
  <c r="AR71" s="1"/>
  <c r="U68"/>
  <c r="BR68"/>
  <c r="BS68" s="1"/>
  <c r="BT68"/>
  <c r="BU68" s="1"/>
  <c r="AG97"/>
  <c r="N97" s="1"/>
  <c r="J97"/>
  <c r="AS97"/>
  <c r="BY97"/>
  <c r="L97"/>
  <c r="AQ97"/>
  <c r="K97"/>
  <c r="AS42"/>
  <c r="AQ42"/>
  <c r="L42"/>
  <c r="K42"/>
  <c r="BY42"/>
  <c r="J42"/>
  <c r="AG42"/>
  <c r="BT75"/>
  <c r="BU75" s="1"/>
  <c r="BV75"/>
  <c r="AT75" s="1"/>
  <c r="BZ75"/>
  <c r="CA75" s="1"/>
  <c r="AF69"/>
  <c r="AA69"/>
  <c r="AD69"/>
  <c r="AC69"/>
  <c r="AB69"/>
  <c r="AE69"/>
  <c r="AF33"/>
  <c r="AA33"/>
  <c r="AC33"/>
  <c r="AB33"/>
  <c r="AE33"/>
  <c r="AD33"/>
  <c r="BX56"/>
  <c r="CB56"/>
  <c r="U58"/>
  <c r="BR58"/>
  <c r="BS58" s="1"/>
  <c r="BT58"/>
  <c r="BU58" s="1"/>
  <c r="BX52"/>
  <c r="CB52"/>
  <c r="BX70"/>
  <c r="CB70"/>
  <c r="BX79"/>
  <c r="CB79"/>
  <c r="BX58"/>
  <c r="CB58"/>
  <c r="BV68"/>
  <c r="AT68" s="1"/>
  <c r="BZ68"/>
  <c r="CA68" s="1"/>
  <c r="BX68"/>
  <c r="CB68"/>
  <c r="BV55"/>
  <c r="AR55" s="1"/>
  <c r="BZ55"/>
  <c r="CA55" s="1"/>
  <c r="U61"/>
  <c r="BR61"/>
  <c r="BS61" s="1"/>
  <c r="BT61"/>
  <c r="BU61" s="1"/>
  <c r="CB73"/>
  <c r="BX73"/>
  <c r="BZ51"/>
  <c r="CA51" s="1"/>
  <c r="BV51"/>
  <c r="BL51" s="1"/>
  <c r="U56"/>
  <c r="BR56"/>
  <c r="BS56" s="1"/>
  <c r="AG61"/>
  <c r="N61" s="1"/>
  <c r="J61"/>
  <c r="L61"/>
  <c r="BY61"/>
  <c r="K61"/>
  <c r="AQ61"/>
  <c r="BV76"/>
  <c r="AT76" s="1"/>
  <c r="BZ76"/>
  <c r="CA76" s="1"/>
  <c r="BX59"/>
  <c r="CB59"/>
  <c r="BV53"/>
  <c r="AT53" s="1"/>
  <c r="BZ53"/>
  <c r="CA53" s="1"/>
  <c r="BR60"/>
  <c r="BS60" s="1"/>
  <c r="BT60"/>
  <c r="BU60" s="1"/>
  <c r="U60"/>
  <c r="AG53"/>
  <c r="BI53" s="1"/>
  <c r="K53"/>
  <c r="BY53"/>
  <c r="J53"/>
  <c r="L53"/>
  <c r="AQ53"/>
  <c r="U55"/>
  <c r="BT55"/>
  <c r="BR55"/>
  <c r="BS55" s="1"/>
  <c r="BZ52"/>
  <c r="CA52" s="1"/>
  <c r="BV52"/>
  <c r="AR52" s="1"/>
  <c r="AG51"/>
  <c r="BK51" s="1"/>
  <c r="BY51"/>
  <c r="AQ51"/>
  <c r="J51"/>
  <c r="K51"/>
  <c r="L51"/>
  <c r="BZ66"/>
  <c r="CA66" s="1"/>
  <c r="BV66"/>
  <c r="BJ66" s="1"/>
  <c r="BT49"/>
  <c r="BU49" s="1"/>
  <c r="U49"/>
  <c r="BR49"/>
  <c r="BS49" s="1"/>
  <c r="BZ49"/>
  <c r="CA49" s="1"/>
  <c r="BV49"/>
  <c r="AT49" s="1"/>
  <c r="CB49"/>
  <c r="BX49"/>
  <c r="BZ48"/>
  <c r="CA48" s="1"/>
  <c r="BV48"/>
  <c r="AT48" s="1"/>
  <c r="BX48"/>
  <c r="CB48"/>
  <c r="BX41"/>
  <c r="CB41"/>
  <c r="U39"/>
  <c r="BT39"/>
  <c r="BU39" s="1"/>
  <c r="BR39"/>
  <c r="BS39" s="1"/>
  <c r="BX36"/>
  <c r="CB36"/>
  <c r="BZ39"/>
  <c r="CA39" s="1"/>
  <c r="BV39"/>
  <c r="AT39" s="1"/>
  <c r="AG33"/>
  <c r="BI33" s="1"/>
  <c r="BY33"/>
  <c r="K33"/>
  <c r="J33"/>
  <c r="L33"/>
  <c r="AQ33"/>
  <c r="AS33"/>
  <c r="BT31"/>
  <c r="BU31" s="1"/>
  <c r="BR31"/>
  <c r="BS31" s="1"/>
  <c r="U31"/>
  <c r="BZ40"/>
  <c r="CA40" s="1"/>
  <c r="BV40"/>
  <c r="AT40" s="1"/>
  <c r="BR41"/>
  <c r="BS41" s="1"/>
  <c r="BT41"/>
  <c r="BU41" s="1"/>
  <c r="U41"/>
  <c r="AG43"/>
  <c r="BK43" s="1"/>
  <c r="L43"/>
  <c r="BY43"/>
  <c r="AQ43"/>
  <c r="K43"/>
  <c r="J43"/>
  <c r="AS43"/>
  <c r="BX42"/>
  <c r="CB42"/>
  <c r="AG44"/>
  <c r="BY44"/>
  <c r="AS44"/>
  <c r="K44"/>
  <c r="AQ44"/>
  <c r="J44"/>
  <c r="L44"/>
  <c r="AG30"/>
  <c r="AQ30"/>
  <c r="BY30"/>
  <c r="K30"/>
  <c r="L30"/>
  <c r="J30"/>
  <c r="AS30"/>
  <c r="U28"/>
  <c r="BT28"/>
  <c r="BU28" s="1"/>
  <c r="BR28"/>
  <c r="BS28" s="1"/>
  <c r="AE27"/>
  <c r="AF27"/>
  <c r="AB27"/>
  <c r="AC27"/>
  <c r="AD27"/>
  <c r="AA27"/>
  <c r="BJ148"/>
  <c r="AA135"/>
  <c r="BL135"/>
  <c r="BJ144"/>
  <c r="AR125"/>
  <c r="AR124"/>
  <c r="BL124"/>
  <c r="BR147"/>
  <c r="BS147" s="1"/>
  <c r="BT113"/>
  <c r="BU113" s="1"/>
  <c r="AS73"/>
  <c r="BW373"/>
  <c r="AA128"/>
  <c r="AF128"/>
  <c r="AR157"/>
  <c r="AR126"/>
  <c r="AF152"/>
  <c r="AB155"/>
  <c r="AF155"/>
  <c r="BJ165"/>
  <c r="AA159"/>
  <c r="AF159"/>
  <c r="AC159"/>
  <c r="BJ163" l="1"/>
  <c r="BI43"/>
  <c r="N43"/>
  <c r="AZ43" s="1"/>
  <c r="J15" i="37"/>
  <c r="J17"/>
  <c r="J49"/>
  <c r="J46"/>
  <c r="J9"/>
  <c r="J19"/>
  <c r="J45"/>
  <c r="J13"/>
  <c r="J32"/>
  <c r="J11"/>
  <c r="J24"/>
  <c r="J29"/>
  <c r="J43"/>
  <c r="J48"/>
  <c r="J20"/>
  <c r="J14"/>
  <c r="J35"/>
  <c r="J50"/>
  <c r="J8"/>
  <c r="J22"/>
  <c r="J38"/>
  <c r="J44"/>
  <c r="J18"/>
  <c r="J39"/>
  <c r="J34"/>
  <c r="J12"/>
  <c r="J21"/>
  <c r="J27"/>
  <c r="J10"/>
  <c r="J23"/>
  <c r="J16"/>
  <c r="J40"/>
  <c r="J42"/>
  <c r="J37"/>
  <c r="J26"/>
  <c r="J25"/>
  <c r="J28"/>
  <c r="J47"/>
  <c r="J36"/>
  <c r="J31"/>
  <c r="J51"/>
  <c r="J41"/>
  <c r="J33"/>
  <c r="J30"/>
  <c r="AR155" i="4"/>
  <c r="AP155"/>
  <c r="BL155"/>
  <c r="BJ155"/>
  <c r="M136"/>
  <c r="AJ136" s="1"/>
  <c r="M160"/>
  <c r="AH160" s="1"/>
  <c r="CD251"/>
  <c r="A251" s="1"/>
  <c r="M142"/>
  <c r="M110"/>
  <c r="AK110" s="1"/>
  <c r="M128"/>
  <c r="AI128" s="1"/>
  <c r="BH155"/>
  <c r="AP116"/>
  <c r="BA116"/>
  <c r="AT50"/>
  <c r="AT37"/>
  <c r="AT67"/>
  <c r="AT151"/>
  <c r="AT61"/>
  <c r="AT44"/>
  <c r="AT47"/>
  <c r="AT41"/>
  <c r="BJ114"/>
  <c r="AT114"/>
  <c r="N152"/>
  <c r="AZ152" s="1"/>
  <c r="AT153"/>
  <c r="AT54"/>
  <c r="AT65"/>
  <c r="AT100"/>
  <c r="AT91"/>
  <c r="AT128"/>
  <c r="AT32"/>
  <c r="AT38"/>
  <c r="AT46"/>
  <c r="AT43"/>
  <c r="AT66"/>
  <c r="AT52"/>
  <c r="AT71"/>
  <c r="AT80"/>
  <c r="AT101"/>
  <c r="AT98"/>
  <c r="AT92"/>
  <c r="AT107"/>
  <c r="AT87"/>
  <c r="AT105"/>
  <c r="N164"/>
  <c r="AZ164" s="1"/>
  <c r="M158"/>
  <c r="AJ158" s="1"/>
  <c r="BE164"/>
  <c r="AT27"/>
  <c r="AT33"/>
  <c r="AT30"/>
  <c r="AT69"/>
  <c r="AT89"/>
  <c r="AT78"/>
  <c r="AT73"/>
  <c r="AT102"/>
  <c r="AT112"/>
  <c r="AT115"/>
  <c r="AT55"/>
  <c r="AT56"/>
  <c r="AT90"/>
  <c r="AT163"/>
  <c r="BL120"/>
  <c r="AT120"/>
  <c r="BK152"/>
  <c r="BK164"/>
  <c r="AT129"/>
  <c r="AT74"/>
  <c r="AT51"/>
  <c r="AT85"/>
  <c r="AT97"/>
  <c r="AT143"/>
  <c r="AT164"/>
  <c r="AT29"/>
  <c r="AT34"/>
  <c r="AT82"/>
  <c r="AT84"/>
  <c r="BK154"/>
  <c r="N165"/>
  <c r="BC165" s="1"/>
  <c r="N154"/>
  <c r="BA154" s="1"/>
  <c r="M120"/>
  <c r="AJ120" s="1"/>
  <c r="BL164"/>
  <c r="N144"/>
  <c r="BB144" s="1"/>
  <c r="M118"/>
  <c r="AH118" s="1"/>
  <c r="BJ164"/>
  <c r="AR164"/>
  <c r="M148"/>
  <c r="AK148" s="1"/>
  <c r="BE144"/>
  <c r="BK144"/>
  <c r="M147"/>
  <c r="AH147" s="1"/>
  <c r="M161"/>
  <c r="AI161" s="1"/>
  <c r="BE161"/>
  <c r="BK165"/>
  <c r="BI153"/>
  <c r="BI165"/>
  <c r="BK153"/>
  <c r="BE163"/>
  <c r="AR163"/>
  <c r="BK161"/>
  <c r="M153"/>
  <c r="AI153" s="1"/>
  <c r="AP165"/>
  <c r="N83"/>
  <c r="BA83" s="1"/>
  <c r="M162"/>
  <c r="AH162" s="1"/>
  <c r="BI93"/>
  <c r="N139"/>
  <c r="BC139" s="1"/>
  <c r="AP124"/>
  <c r="E167"/>
  <c r="D167"/>
  <c r="F168"/>
  <c r="T168"/>
  <c r="G168"/>
  <c r="T167"/>
  <c r="G167"/>
  <c r="F167"/>
  <c r="I167"/>
  <c r="A167" s="1"/>
  <c r="D168"/>
  <c r="O167"/>
  <c r="BK139"/>
  <c r="BH148"/>
  <c r="BL166"/>
  <c r="BK156"/>
  <c r="BK138"/>
  <c r="BE139"/>
  <c r="BJ166"/>
  <c r="M164"/>
  <c r="AJ164" s="1"/>
  <c r="BK142"/>
  <c r="M131"/>
  <c r="AK131" s="1"/>
  <c r="BH118"/>
  <c r="N161"/>
  <c r="BA161" s="1"/>
  <c r="N157"/>
  <c r="BB157" s="1"/>
  <c r="N127"/>
  <c r="BC127" s="1"/>
  <c r="BK116"/>
  <c r="BI116"/>
  <c r="BI127"/>
  <c r="M165"/>
  <c r="AJ165" s="1"/>
  <c r="AJ119"/>
  <c r="BB152"/>
  <c r="BK127"/>
  <c r="N85"/>
  <c r="AZ85" s="1"/>
  <c r="BH131"/>
  <c r="AZ116"/>
  <c r="BK160"/>
  <c r="BL130"/>
  <c r="BI159"/>
  <c r="BI160"/>
  <c r="M163"/>
  <c r="AK163" s="1"/>
  <c r="BI166"/>
  <c r="BE116"/>
  <c r="E168"/>
  <c r="BI136"/>
  <c r="M140"/>
  <c r="AI140" s="1"/>
  <c r="N162"/>
  <c r="AZ162" s="1"/>
  <c r="AH124"/>
  <c r="N142"/>
  <c r="AZ142" s="1"/>
  <c r="BC160"/>
  <c r="BE142"/>
  <c r="BE122"/>
  <c r="AP125"/>
  <c r="BK159"/>
  <c r="N166"/>
  <c r="BC166" s="1"/>
  <c r="BA159"/>
  <c r="AP137"/>
  <c r="BE136"/>
  <c r="BI158"/>
  <c r="M133"/>
  <c r="AK133" s="1"/>
  <c r="M152"/>
  <c r="AH152" s="1"/>
  <c r="BE166"/>
  <c r="N128"/>
  <c r="BC128" s="1"/>
  <c r="AZ137"/>
  <c r="BS164"/>
  <c r="AP164" s="1"/>
  <c r="AP135"/>
  <c r="BH135"/>
  <c r="BS160"/>
  <c r="BH160" s="1"/>
  <c r="AZ160"/>
  <c r="AP163"/>
  <c r="BH163"/>
  <c r="BK90"/>
  <c r="BI90"/>
  <c r="BB160"/>
  <c r="M166"/>
  <c r="M159"/>
  <c r="AH159" s="1"/>
  <c r="BI163"/>
  <c r="N163"/>
  <c r="AZ159"/>
  <c r="BK163"/>
  <c r="BE162"/>
  <c r="BJ135"/>
  <c r="BK162"/>
  <c r="BE160"/>
  <c r="N90"/>
  <c r="BA90" s="1"/>
  <c r="AR135"/>
  <c r="BL152"/>
  <c r="BE159"/>
  <c r="AR120"/>
  <c r="BE152"/>
  <c r="BB159"/>
  <c r="BC159"/>
  <c r="AR128"/>
  <c r="BK112"/>
  <c r="BH126"/>
  <c r="AR141"/>
  <c r="BL128"/>
  <c r="M145"/>
  <c r="AK145" s="1"/>
  <c r="BE41"/>
  <c r="BJ141"/>
  <c r="BJ120"/>
  <c r="N156"/>
  <c r="BB156" s="1"/>
  <c r="BE149"/>
  <c r="N136"/>
  <c r="AZ136" s="1"/>
  <c r="N138"/>
  <c r="BC138" s="1"/>
  <c r="AP141"/>
  <c r="M122"/>
  <c r="AJ122" s="1"/>
  <c r="AP127"/>
  <c r="M157"/>
  <c r="AK157" s="1"/>
  <c r="M144"/>
  <c r="AK144" s="1"/>
  <c r="BA36"/>
  <c r="BH166"/>
  <c r="BE128"/>
  <c r="BK128"/>
  <c r="AR153"/>
  <c r="M127"/>
  <c r="AK127" s="1"/>
  <c r="N145"/>
  <c r="BA145" s="1"/>
  <c r="BI133"/>
  <c r="M132"/>
  <c r="AJ132" s="1"/>
  <c r="BH120"/>
  <c r="BH119"/>
  <c r="AH125"/>
  <c r="AP166"/>
  <c r="BL92"/>
  <c r="BJ153"/>
  <c r="BI145"/>
  <c r="N133"/>
  <c r="BC133" s="1"/>
  <c r="BE120"/>
  <c r="BE134"/>
  <c r="AR166"/>
  <c r="BE133"/>
  <c r="N118"/>
  <c r="BB118" s="1"/>
  <c r="M156"/>
  <c r="AH156" s="1"/>
  <c r="BE132"/>
  <c r="N132"/>
  <c r="AZ132" s="1"/>
  <c r="BC137"/>
  <c r="BE153"/>
  <c r="M116"/>
  <c r="AH116" s="1"/>
  <c r="M149"/>
  <c r="AK149" s="1"/>
  <c r="M138"/>
  <c r="AJ138" s="1"/>
  <c r="AP120"/>
  <c r="BL141"/>
  <c r="BJ152"/>
  <c r="BE79"/>
  <c r="BB137"/>
  <c r="N149"/>
  <c r="BA149" s="1"/>
  <c r="BI132"/>
  <c r="BE157"/>
  <c r="BK158"/>
  <c r="AR129"/>
  <c r="AR152"/>
  <c r="BI149"/>
  <c r="BK157"/>
  <c r="N158"/>
  <c r="BA158" s="1"/>
  <c r="BE131"/>
  <c r="BE150"/>
  <c r="M137"/>
  <c r="AI137" s="1"/>
  <c r="AP153"/>
  <c r="BH141"/>
  <c r="N134"/>
  <c r="BC134" s="1"/>
  <c r="BI134"/>
  <c r="BI140"/>
  <c r="N92"/>
  <c r="BC92" s="1"/>
  <c r="BJ65"/>
  <c r="BC140"/>
  <c r="BK140"/>
  <c r="N131"/>
  <c r="AZ131" s="1"/>
  <c r="BE140"/>
  <c r="BK131"/>
  <c r="BI146"/>
  <c r="BH153"/>
  <c r="BJ78"/>
  <c r="BI156"/>
  <c r="N150"/>
  <c r="BB150" s="1"/>
  <c r="BI118"/>
  <c r="BK118"/>
  <c r="BI122"/>
  <c r="M134"/>
  <c r="AH134" s="1"/>
  <c r="N122"/>
  <c r="BA122" s="1"/>
  <c r="AZ36"/>
  <c r="BC115"/>
  <c r="BK35"/>
  <c r="AZ29"/>
  <c r="BL78"/>
  <c r="BJ61"/>
  <c r="AP158"/>
  <c r="BH158"/>
  <c r="BE65"/>
  <c r="AR91"/>
  <c r="BK36"/>
  <c r="BH154"/>
  <c r="AK115"/>
  <c r="BA137"/>
  <c r="AP149"/>
  <c r="BH143"/>
  <c r="AP123"/>
  <c r="M150"/>
  <c r="AI150" s="1"/>
  <c r="BH149"/>
  <c r="AZ121"/>
  <c r="BG121" s="1"/>
  <c r="BK146"/>
  <c r="AR31"/>
  <c r="BC37"/>
  <c r="AP159"/>
  <c r="AR44"/>
  <c r="BC114"/>
  <c r="M123"/>
  <c r="AH123" s="1"/>
  <c r="N146"/>
  <c r="BB146" s="1"/>
  <c r="AP122"/>
  <c r="AP133"/>
  <c r="AK124"/>
  <c r="BL122"/>
  <c r="BA147"/>
  <c r="AP154"/>
  <c r="BK48"/>
  <c r="AP132"/>
  <c r="BK92"/>
  <c r="BI147"/>
  <c r="AR54"/>
  <c r="AR86"/>
  <c r="BK103"/>
  <c r="AI125"/>
  <c r="BH142"/>
  <c r="BE147"/>
  <c r="BC121"/>
  <c r="AH142"/>
  <c r="BK65"/>
  <c r="BL86"/>
  <c r="BK147"/>
  <c r="AI115"/>
  <c r="BH114"/>
  <c r="BU158"/>
  <c r="BL28"/>
  <c r="BL87"/>
  <c r="BA48"/>
  <c r="BK151"/>
  <c r="BH122"/>
  <c r="BL114"/>
  <c r="BJ115"/>
  <c r="AZ114"/>
  <c r="BE137"/>
  <c r="BK137"/>
  <c r="BS157"/>
  <c r="BJ60"/>
  <c r="BE105"/>
  <c r="AR114"/>
  <c r="AP114"/>
  <c r="BA114"/>
  <c r="BB106"/>
  <c r="AP129"/>
  <c r="BI137"/>
  <c r="M146"/>
  <c r="AJ146" s="1"/>
  <c r="M151"/>
  <c r="AJ151" s="1"/>
  <c r="BE114"/>
  <c r="AR41"/>
  <c r="BL60"/>
  <c r="BE112"/>
  <c r="BK108"/>
  <c r="BE108"/>
  <c r="BH129"/>
  <c r="AI124"/>
  <c r="N123"/>
  <c r="AZ123" s="1"/>
  <c r="BJ28"/>
  <c r="BE30"/>
  <c r="BK41"/>
  <c r="BK55"/>
  <c r="BA112"/>
  <c r="AP138"/>
  <c r="AP130"/>
  <c r="AP156"/>
  <c r="BE130"/>
  <c r="BE123"/>
  <c r="BI123"/>
  <c r="AJ124"/>
  <c r="AR60"/>
  <c r="BK68"/>
  <c r="AR87"/>
  <c r="BL105"/>
  <c r="BC112"/>
  <c r="BH133"/>
  <c r="BK100"/>
  <c r="AP115"/>
  <c r="BH130"/>
  <c r="BJ130"/>
  <c r="AR130"/>
  <c r="BI126"/>
  <c r="M32"/>
  <c r="AH32" s="1"/>
  <c r="N105"/>
  <c r="BB105" s="1"/>
  <c r="M126"/>
  <c r="AH126" s="1"/>
  <c r="N151"/>
  <c r="BC151" s="1"/>
  <c r="M117"/>
  <c r="AH117" s="1"/>
  <c r="M107"/>
  <c r="AJ107" s="1"/>
  <c r="AP150"/>
  <c r="M143"/>
  <c r="AI143" s="1"/>
  <c r="BI150"/>
  <c r="AZ88"/>
  <c r="AZ107"/>
  <c r="BA129"/>
  <c r="BI86"/>
  <c r="M113"/>
  <c r="AH113" s="1"/>
  <c r="BI106"/>
  <c r="M155"/>
  <c r="AJ155" s="1"/>
  <c r="BE129"/>
  <c r="AJ130"/>
  <c r="AH130"/>
  <c r="AR133"/>
  <c r="BJ133"/>
  <c r="BL133"/>
  <c r="BJ56"/>
  <c r="BA32"/>
  <c r="BK45"/>
  <c r="BK88"/>
  <c r="AK139"/>
  <c r="BL115"/>
  <c r="AP143"/>
  <c r="BH132"/>
  <c r="N108"/>
  <c r="AZ108" s="1"/>
  <c r="BJ151"/>
  <c r="BH150"/>
  <c r="BA115"/>
  <c r="M141"/>
  <c r="AJ141" s="1"/>
  <c r="BC129"/>
  <c r="AK119"/>
  <c r="BJ132"/>
  <c r="BL132"/>
  <c r="AR132"/>
  <c r="N120"/>
  <c r="BK120"/>
  <c r="AR149"/>
  <c r="BJ149"/>
  <c r="BL149"/>
  <c r="AR122"/>
  <c r="BJ122"/>
  <c r="BE44"/>
  <c r="BJ31"/>
  <c r="BK59"/>
  <c r="BB88"/>
  <c r="AI139"/>
  <c r="M111"/>
  <c r="AI111" s="1"/>
  <c r="BI39"/>
  <c r="BE151"/>
  <c r="AR151"/>
  <c r="AZ115"/>
  <c r="AJ142"/>
  <c r="BE40"/>
  <c r="BL31"/>
  <c r="BK39"/>
  <c r="AR143"/>
  <c r="BK40"/>
  <c r="BH115"/>
  <c r="BK107"/>
  <c r="BL44"/>
  <c r="AK125"/>
  <c r="BJ143"/>
  <c r="BI120"/>
  <c r="BB110"/>
  <c r="BI107"/>
  <c r="BB129"/>
  <c r="BC116"/>
  <c r="AI130"/>
  <c r="BB112"/>
  <c r="BI105"/>
  <c r="BC107"/>
  <c r="AK130"/>
  <c r="AK142"/>
  <c r="BA110"/>
  <c r="BI110"/>
  <c r="BA107"/>
  <c r="AH119"/>
  <c r="AI119"/>
  <c r="M106"/>
  <c r="AI106" s="1"/>
  <c r="AH105"/>
  <c r="N111"/>
  <c r="BA111" s="1"/>
  <c r="M135"/>
  <c r="BB116"/>
  <c r="AI142"/>
  <c r="AZ143"/>
  <c r="BB143"/>
  <c r="BA143"/>
  <c r="BC143"/>
  <c r="BE145"/>
  <c r="BS134"/>
  <c r="BS146"/>
  <c r="AH129"/>
  <c r="AI129"/>
  <c r="AJ129"/>
  <c r="AK129"/>
  <c r="AK105"/>
  <c r="BA106"/>
  <c r="N117"/>
  <c r="BE107"/>
  <c r="M109"/>
  <c r="BB109"/>
  <c r="BE109"/>
  <c r="BE111"/>
  <c r="BE138"/>
  <c r="BB115"/>
  <c r="M154"/>
  <c r="BB140"/>
  <c r="BE155"/>
  <c r="BK155"/>
  <c r="BU152"/>
  <c r="BI143"/>
  <c r="BK143"/>
  <c r="BE143"/>
  <c r="AH114"/>
  <c r="AJ114"/>
  <c r="AI114"/>
  <c r="AK114"/>
  <c r="BB124"/>
  <c r="BA124"/>
  <c r="BC124"/>
  <c r="AZ124"/>
  <c r="BB130"/>
  <c r="BA130"/>
  <c r="AZ130"/>
  <c r="BC130"/>
  <c r="AZ106"/>
  <c r="BC110"/>
  <c r="BE110"/>
  <c r="BB107"/>
  <c r="AZ109"/>
  <c r="BK109"/>
  <c r="AZ147"/>
  <c r="BB147"/>
  <c r="BE115"/>
  <c r="AJ139"/>
  <c r="AZ140"/>
  <c r="AH139"/>
  <c r="AZ129"/>
  <c r="BE117"/>
  <c r="BK117"/>
  <c r="BH121"/>
  <c r="BE121"/>
  <c r="BE135"/>
  <c r="BK135"/>
  <c r="N125"/>
  <c r="BK125"/>
  <c r="BE125"/>
  <c r="BC154"/>
  <c r="BK148"/>
  <c r="BE148"/>
  <c r="BU146"/>
  <c r="N113"/>
  <c r="BI113"/>
  <c r="BK113"/>
  <c r="N141"/>
  <c r="BK141"/>
  <c r="AI121"/>
  <c r="AK121"/>
  <c r="AJ121"/>
  <c r="AH121"/>
  <c r="N126"/>
  <c r="BC126" s="1"/>
  <c r="AZ112"/>
  <c r="AJ105"/>
  <c r="AI105"/>
  <c r="BC106"/>
  <c r="BE106"/>
  <c r="BA109"/>
  <c r="AJ125"/>
  <c r="M112"/>
  <c r="BI112"/>
  <c r="M108"/>
  <c r="N148"/>
  <c r="BE154"/>
  <c r="BE113"/>
  <c r="BS136"/>
  <c r="BH140"/>
  <c r="BA140"/>
  <c r="BB153"/>
  <c r="BA153"/>
  <c r="BC153"/>
  <c r="AZ153"/>
  <c r="BA119"/>
  <c r="AZ119"/>
  <c r="BB119"/>
  <c r="BC119"/>
  <c r="N155"/>
  <c r="BK106"/>
  <c r="AZ110"/>
  <c r="BI111"/>
  <c r="N135"/>
  <c r="BC147"/>
  <c r="BE126"/>
  <c r="BE141"/>
  <c r="AJ115"/>
  <c r="AH115"/>
  <c r="BB121"/>
  <c r="BI27"/>
  <c r="BA59"/>
  <c r="M98"/>
  <c r="AJ98" s="1"/>
  <c r="BI103"/>
  <c r="BJ129"/>
  <c r="AR28"/>
  <c r="BJ41"/>
  <c r="BK49"/>
  <c r="BE76"/>
  <c r="BE59"/>
  <c r="BE57"/>
  <c r="BE50"/>
  <c r="BK94"/>
  <c r="BC59"/>
  <c r="BB27"/>
  <c r="BJ30"/>
  <c r="AP144"/>
  <c r="AR30"/>
  <c r="M53"/>
  <c r="AI53" s="1"/>
  <c r="BC61"/>
  <c r="BB59"/>
  <c r="BJ112"/>
  <c r="BA103"/>
  <c r="N30"/>
  <c r="AZ30" s="1"/>
  <c r="N100"/>
  <c r="BA100" s="1"/>
  <c r="BC103"/>
  <c r="N65"/>
  <c r="AZ65" s="1"/>
  <c r="BI70"/>
  <c r="N95"/>
  <c r="BB95" s="1"/>
  <c r="M103"/>
  <c r="AK103" s="1"/>
  <c r="M79"/>
  <c r="AI79" s="1"/>
  <c r="BI64"/>
  <c r="N64"/>
  <c r="BC64" s="1"/>
  <c r="N67"/>
  <c r="AZ67" s="1"/>
  <c r="M74"/>
  <c r="AJ74" s="1"/>
  <c r="BA55"/>
  <c r="N96"/>
  <c r="AZ96" s="1"/>
  <c r="M78"/>
  <c r="AJ78" s="1"/>
  <c r="M81"/>
  <c r="AH81" s="1"/>
  <c r="BI95"/>
  <c r="M76"/>
  <c r="AH76" s="1"/>
  <c r="M45"/>
  <c r="AJ45" s="1"/>
  <c r="N35"/>
  <c r="BC35" s="1"/>
  <c r="BK31"/>
  <c r="N73"/>
  <c r="BB73" s="1"/>
  <c r="M86"/>
  <c r="AK86" s="1"/>
  <c r="BE31"/>
  <c r="M33"/>
  <c r="AI33" s="1"/>
  <c r="BC93"/>
  <c r="N57"/>
  <c r="AZ57" s="1"/>
  <c r="M65"/>
  <c r="AH65" s="1"/>
  <c r="M75"/>
  <c r="AJ75" s="1"/>
  <c r="BI31"/>
  <c r="M51"/>
  <c r="AK51" s="1"/>
  <c r="BE90"/>
  <c r="BE32"/>
  <c r="M31"/>
  <c r="AK31" s="1"/>
  <c r="M41"/>
  <c r="AH41" s="1"/>
  <c r="BI78"/>
  <c r="M102"/>
  <c r="AH102" s="1"/>
  <c r="N38"/>
  <c r="AZ38" s="1"/>
  <c r="M62"/>
  <c r="AI62" s="1"/>
  <c r="BB81"/>
  <c r="M91"/>
  <c r="AH91" s="1"/>
  <c r="M77"/>
  <c r="AJ77" s="1"/>
  <c r="AZ89"/>
  <c r="BA89"/>
  <c r="AZ28"/>
  <c r="BC28"/>
  <c r="AZ55"/>
  <c r="BI28"/>
  <c r="N74"/>
  <c r="BB74" s="1"/>
  <c r="BE83"/>
  <c r="BK83"/>
  <c r="BI102"/>
  <c r="M38"/>
  <c r="AJ38" s="1"/>
  <c r="M59"/>
  <c r="AH59" s="1"/>
  <c r="BB45"/>
  <c r="M92"/>
  <c r="AI92" s="1"/>
  <c r="BI63"/>
  <c r="N70"/>
  <c r="BC70" s="1"/>
  <c r="BA28"/>
  <c r="BK28"/>
  <c r="M30"/>
  <c r="AH30" s="1"/>
  <c r="BE28"/>
  <c r="BI30"/>
  <c r="BI44"/>
  <c r="BL55"/>
  <c r="BI85"/>
  <c r="BK93"/>
  <c r="BK86"/>
  <c r="BI57"/>
  <c r="N102"/>
  <c r="BB102" s="1"/>
  <c r="M46"/>
  <c r="AI46" s="1"/>
  <c r="BE82"/>
  <c r="M84"/>
  <c r="AI84" s="1"/>
  <c r="BI104"/>
  <c r="N104"/>
  <c r="AZ104" s="1"/>
  <c r="M36"/>
  <c r="AJ36" s="1"/>
  <c r="BI96"/>
  <c r="BE89"/>
  <c r="BC31"/>
  <c r="N68"/>
  <c r="BC68" s="1"/>
  <c r="BI45"/>
  <c r="M48"/>
  <c r="AH48" s="1"/>
  <c r="BK98"/>
  <c r="BI98"/>
  <c r="BA39"/>
  <c r="AZ39"/>
  <c r="BB39"/>
  <c r="BC98"/>
  <c r="AZ98"/>
  <c r="BB98"/>
  <c r="BC45"/>
  <c r="BC39"/>
  <c r="M97"/>
  <c r="AH97" s="1"/>
  <c r="M44"/>
  <c r="AH44" s="1"/>
  <c r="N51"/>
  <c r="BB51" s="1"/>
  <c r="N58"/>
  <c r="BC58" s="1"/>
  <c r="BK74"/>
  <c r="BI79"/>
  <c r="BI52"/>
  <c r="M60"/>
  <c r="AH60" s="1"/>
  <c r="BI56"/>
  <c r="BI67"/>
  <c r="BI37"/>
  <c r="M93"/>
  <c r="AI93" s="1"/>
  <c r="M99"/>
  <c r="AK99" s="1"/>
  <c r="M39"/>
  <c r="AJ39" s="1"/>
  <c r="BA37"/>
  <c r="M54"/>
  <c r="AH54" s="1"/>
  <c r="N80"/>
  <c r="BB80" s="1"/>
  <c r="BK89"/>
  <c r="BI89"/>
  <c r="BE92"/>
  <c r="BC32"/>
  <c r="M40"/>
  <c r="AK40" s="1"/>
  <c r="BK79"/>
  <c r="M63"/>
  <c r="AK63" s="1"/>
  <c r="BE39"/>
  <c r="N44"/>
  <c r="BB44" s="1"/>
  <c r="BE49"/>
  <c r="BE55"/>
  <c r="BE56"/>
  <c r="BK58"/>
  <c r="M73"/>
  <c r="AH73" s="1"/>
  <c r="BB28"/>
  <c r="BI32"/>
  <c r="BI47"/>
  <c r="N79"/>
  <c r="AZ79" s="1"/>
  <c r="BE51"/>
  <c r="N52"/>
  <c r="BC52" s="1"/>
  <c r="M37"/>
  <c r="AJ37" s="1"/>
  <c r="M87"/>
  <c r="AJ87" s="1"/>
  <c r="BK99"/>
  <c r="N78"/>
  <c r="BC78" s="1"/>
  <c r="BE86"/>
  <c r="N99"/>
  <c r="BB99" s="1"/>
  <c r="BB36"/>
  <c r="BB37"/>
  <c r="AZ59"/>
  <c r="M80"/>
  <c r="AK80" s="1"/>
  <c r="BI80"/>
  <c r="M82"/>
  <c r="AK82" s="1"/>
  <c r="BB89"/>
  <c r="BE38"/>
  <c r="BI94"/>
  <c r="M66"/>
  <c r="AJ66" s="1"/>
  <c r="BE97"/>
  <c r="AZ81"/>
  <c r="BK38"/>
  <c r="BA94"/>
  <c r="BB31"/>
  <c r="M50"/>
  <c r="AI50" s="1"/>
  <c r="BE74"/>
  <c r="BE85"/>
  <c r="M57"/>
  <c r="AK57" s="1"/>
  <c r="BC89"/>
  <c r="M95"/>
  <c r="AH95" s="1"/>
  <c r="BC81"/>
  <c r="M100"/>
  <c r="AJ100" s="1"/>
  <c r="M88"/>
  <c r="AJ88" s="1"/>
  <c r="M27"/>
  <c r="AH27" s="1"/>
  <c r="BI48"/>
  <c r="N49"/>
  <c r="BC49" s="1"/>
  <c r="N63"/>
  <c r="AZ63" s="1"/>
  <c r="M94"/>
  <c r="AH94" s="1"/>
  <c r="BA98"/>
  <c r="BC97"/>
  <c r="BB97"/>
  <c r="AZ97"/>
  <c r="BA97"/>
  <c r="BC56"/>
  <c r="BB56"/>
  <c r="AZ56"/>
  <c r="BA56"/>
  <c r="BC69"/>
  <c r="BA69"/>
  <c r="AZ69"/>
  <c r="BB69"/>
  <c r="BB75"/>
  <c r="BC75"/>
  <c r="AZ75"/>
  <c r="BA75"/>
  <c r="BI75"/>
  <c r="BK75"/>
  <c r="BE75"/>
  <c r="AZ93"/>
  <c r="BB93"/>
  <c r="BE54"/>
  <c r="BI54"/>
  <c r="N54"/>
  <c r="BE70"/>
  <c r="BL70"/>
  <c r="AR70"/>
  <c r="BA82"/>
  <c r="BC82"/>
  <c r="BB82"/>
  <c r="AZ27"/>
  <c r="AZ82"/>
  <c r="BU55"/>
  <c r="BC55" s="1"/>
  <c r="BB55"/>
  <c r="BK61"/>
  <c r="BI61"/>
  <c r="N42"/>
  <c r="BE42"/>
  <c r="M47"/>
  <c r="BL93"/>
  <c r="BE93"/>
  <c r="BE58"/>
  <c r="AR58"/>
  <c r="BK91"/>
  <c r="N91"/>
  <c r="BI91"/>
  <c r="BI76"/>
  <c r="BK76"/>
  <c r="BJ103"/>
  <c r="BE103"/>
  <c r="AR108"/>
  <c r="BJ108"/>
  <c r="BL108"/>
  <c r="BE45"/>
  <c r="BL45"/>
  <c r="BJ45"/>
  <c r="AH34"/>
  <c r="AI34"/>
  <c r="AJ34"/>
  <c r="BJ72"/>
  <c r="AR72"/>
  <c r="AR94"/>
  <c r="BE94"/>
  <c r="N50"/>
  <c r="BK50"/>
  <c r="M58"/>
  <c r="BL63"/>
  <c r="BE63"/>
  <c r="N84"/>
  <c r="BE84"/>
  <c r="BI84"/>
  <c r="BK84"/>
  <c r="BB43"/>
  <c r="BE33"/>
  <c r="BK33"/>
  <c r="N33"/>
  <c r="BI41"/>
  <c r="N41"/>
  <c r="BS45"/>
  <c r="BA45" s="1"/>
  <c r="AZ45"/>
  <c r="BC86"/>
  <c r="BB86"/>
  <c r="AZ86"/>
  <c r="BU65"/>
  <c r="BB48"/>
  <c r="AZ48"/>
  <c r="N66"/>
  <c r="BI66"/>
  <c r="BA31"/>
  <c r="BE61"/>
  <c r="BB61"/>
  <c r="BL58"/>
  <c r="M90"/>
  <c r="M43"/>
  <c r="BI51"/>
  <c r="AZ61"/>
  <c r="BA61"/>
  <c r="BJ58"/>
  <c r="BE73"/>
  <c r="BJ93"/>
  <c r="BK44"/>
  <c r="M71"/>
  <c r="M101"/>
  <c r="N40"/>
  <c r="BE43"/>
  <c r="AK34"/>
  <c r="BL88"/>
  <c r="BE88"/>
  <c r="BS40"/>
  <c r="N60"/>
  <c r="BI60"/>
  <c r="BE60"/>
  <c r="M56"/>
  <c r="BS65"/>
  <c r="BH65" s="1"/>
  <c r="BI69"/>
  <c r="BK69"/>
  <c r="BU100"/>
  <c r="BI71"/>
  <c r="N71"/>
  <c r="BC71" s="1"/>
  <c r="BE48"/>
  <c r="BE53"/>
  <c r="BK53"/>
  <c r="N53"/>
  <c r="BJ68"/>
  <c r="BE68"/>
  <c r="BK97"/>
  <c r="BI97"/>
  <c r="BL104"/>
  <c r="BE104"/>
  <c r="M52"/>
  <c r="N87"/>
  <c r="BA87" s="1"/>
  <c r="BE87"/>
  <c r="BI87"/>
  <c r="BI46"/>
  <c r="BK46"/>
  <c r="N46"/>
  <c r="BU48"/>
  <c r="N62"/>
  <c r="BC62" s="1"/>
  <c r="BE62"/>
  <c r="BK62"/>
  <c r="BI62"/>
  <c r="BE34"/>
  <c r="N34"/>
  <c r="BK34"/>
  <c r="BC94"/>
  <c r="BB94"/>
  <c r="AZ94"/>
  <c r="M70"/>
  <c r="N77"/>
  <c r="BC77" s="1"/>
  <c r="BI77"/>
  <c r="BI42"/>
  <c r="BA93"/>
  <c r="M69"/>
  <c r="BE72"/>
  <c r="BE69"/>
  <c r="AZ31"/>
  <c r="M61"/>
  <c r="BK56"/>
  <c r="AR45"/>
  <c r="BI50"/>
  <c r="BJ70"/>
  <c r="M67"/>
  <c r="AR93"/>
  <c r="BA86"/>
  <c r="BL72"/>
  <c r="BE91"/>
  <c r="BE29"/>
  <c r="BK42"/>
  <c r="BK30"/>
  <c r="M72"/>
  <c r="N76"/>
  <c r="BE46"/>
  <c r="BE66"/>
  <c r="BE71"/>
  <c r="BK71"/>
  <c r="BE96"/>
  <c r="BE27"/>
  <c r="BK37"/>
  <c r="AZ37"/>
  <c r="BK73"/>
  <c r="M89"/>
  <c r="BI101"/>
  <c r="BA81"/>
  <c r="BK81"/>
  <c r="BE67"/>
  <c r="BI88"/>
  <c r="BJ109"/>
  <c r="BK29"/>
  <c r="AZ32"/>
  <c r="AR46"/>
  <c r="M35"/>
  <c r="M49"/>
  <c r="M96"/>
  <c r="BE95"/>
  <c r="BK82"/>
  <c r="M42"/>
  <c r="BE99"/>
  <c r="BE77"/>
  <c r="M83"/>
  <c r="BC29"/>
  <c r="BE37"/>
  <c r="BE47"/>
  <c r="BI59"/>
  <c r="BI82"/>
  <c r="BE78"/>
  <c r="BE81"/>
  <c r="BE102"/>
  <c r="BB29"/>
  <c r="BB32"/>
  <c r="BE64"/>
  <c r="BE52"/>
  <c r="BE80"/>
  <c r="BE101"/>
  <c r="BE98"/>
  <c r="M28"/>
  <c r="BE35"/>
  <c r="N47"/>
  <c r="BC47" s="1"/>
  <c r="M64"/>
  <c r="M85"/>
  <c r="BC88"/>
  <c r="BE100"/>
  <c r="M29"/>
  <c r="BE36"/>
  <c r="N72"/>
  <c r="BI72"/>
  <c r="M68"/>
  <c r="N101"/>
  <c r="M104"/>
  <c r="BB103"/>
  <c r="BA29"/>
  <c r="BK32"/>
  <c r="M55"/>
  <c r="BC36"/>
  <c r="AZ103"/>
  <c r="BJ55"/>
  <c r="BJ59"/>
  <c r="BJ39"/>
  <c r="BJ107"/>
  <c r="AR39"/>
  <c r="BJ106"/>
  <c r="BL106"/>
  <c r="AR42"/>
  <c r="BL42"/>
  <c r="AR103"/>
  <c r="AR62"/>
  <c r="BJ42"/>
  <c r="BL103"/>
  <c r="AR105"/>
  <c r="AR65"/>
  <c r="BJ99"/>
  <c r="BL91"/>
  <c r="BL37"/>
  <c r="AR50"/>
  <c r="BJ46"/>
  <c r="BL68"/>
  <c r="AR160"/>
  <c r="BJ54"/>
  <c r="BJ74"/>
  <c r="AR88"/>
  <c r="BJ86"/>
  <c r="AR83"/>
  <c r="AR109"/>
  <c r="AR92"/>
  <c r="BJ85"/>
  <c r="AR56"/>
  <c r="AR61"/>
  <c r="BL90"/>
  <c r="BL160"/>
  <c r="BJ35"/>
  <c r="AR63"/>
  <c r="BL62"/>
  <c r="BJ62"/>
  <c r="BL107"/>
  <c r="BJ102"/>
  <c r="BH147"/>
  <c r="AP147"/>
  <c r="AP41"/>
  <c r="BH41"/>
  <c r="AP58"/>
  <c r="BH58"/>
  <c r="AP68"/>
  <c r="BH68"/>
  <c r="BH87"/>
  <c r="AP87"/>
  <c r="BH59"/>
  <c r="AP59"/>
  <c r="AP96"/>
  <c r="BH96"/>
  <c r="AP105"/>
  <c r="BH105"/>
  <c r="AP161"/>
  <c r="BH161"/>
  <c r="BA88"/>
  <c r="AP88"/>
  <c r="BH88"/>
  <c r="BH108"/>
  <c r="AP108"/>
  <c r="AP110"/>
  <c r="BH110"/>
  <c r="BJ138"/>
  <c r="BL138"/>
  <c r="AR138"/>
  <c r="BH48"/>
  <c r="AP48"/>
  <c r="AP53"/>
  <c r="BH53"/>
  <c r="AP38"/>
  <c r="BH38"/>
  <c r="AP75"/>
  <c r="BH75"/>
  <c r="BH76"/>
  <c r="AP76"/>
  <c r="BH80"/>
  <c r="AP80"/>
  <c r="AP101"/>
  <c r="BH101"/>
  <c r="AP95"/>
  <c r="BH95"/>
  <c r="AP82"/>
  <c r="BH82"/>
  <c r="BJ113"/>
  <c r="AR113"/>
  <c r="BL113"/>
  <c r="AP151"/>
  <c r="BH151"/>
  <c r="BJ49"/>
  <c r="AR68"/>
  <c r="BL59"/>
  <c r="BL84"/>
  <c r="AR84"/>
  <c r="BJ160"/>
  <c r="BL112"/>
  <c r="AR40"/>
  <c r="BL35"/>
  <c r="AR74"/>
  <c r="BJ51"/>
  <c r="BJ88"/>
  <c r="BJ63"/>
  <c r="BJ77"/>
  <c r="AR106"/>
  <c r="BJ110"/>
  <c r="BH138"/>
  <c r="BJ27"/>
  <c r="BL36"/>
  <c r="BJ47"/>
  <c r="BL47"/>
  <c r="BL48"/>
  <c r="BJ50"/>
  <c r="BJ53"/>
  <c r="BJ69"/>
  <c r="AR89"/>
  <c r="BJ89"/>
  <c r="AR73"/>
  <c r="BJ81"/>
  <c r="AR67"/>
  <c r="BL109"/>
  <c r="BL111"/>
  <c r="BL94"/>
  <c r="AR32"/>
  <c r="BJ34"/>
  <c r="BJ38"/>
  <c r="BL43"/>
  <c r="BJ75"/>
  <c r="BJ71"/>
  <c r="BJ80"/>
  <c r="AR64"/>
  <c r="BL64"/>
  <c r="BJ95"/>
  <c r="BJ98"/>
  <c r="AR82"/>
  <c r="BH159"/>
  <c r="BH39"/>
  <c r="AP39"/>
  <c r="AP60"/>
  <c r="BH60"/>
  <c r="AP152"/>
  <c r="BH152"/>
  <c r="BH35"/>
  <c r="AP35"/>
  <c r="AP51"/>
  <c r="BH51"/>
  <c r="AP93"/>
  <c r="BH93"/>
  <c r="BH100"/>
  <c r="AP100"/>
  <c r="AP63"/>
  <c r="BH63"/>
  <c r="AP99"/>
  <c r="BH99"/>
  <c r="BH86"/>
  <c r="AP86"/>
  <c r="AP77"/>
  <c r="BH77"/>
  <c r="BL145"/>
  <c r="AR145"/>
  <c r="BJ145"/>
  <c r="AP139"/>
  <c r="BH139"/>
  <c r="BS27"/>
  <c r="BH33"/>
  <c r="AP33"/>
  <c r="AP42"/>
  <c r="BH42"/>
  <c r="AP104"/>
  <c r="BH104"/>
  <c r="BH109"/>
  <c r="AP109"/>
  <c r="BH92"/>
  <c r="AP92"/>
  <c r="AR147"/>
  <c r="BJ147"/>
  <c r="BL147"/>
  <c r="BH32"/>
  <c r="AP32"/>
  <c r="BH66"/>
  <c r="AP66"/>
  <c r="BH57"/>
  <c r="AP57"/>
  <c r="AP64"/>
  <c r="BH64"/>
  <c r="BH72"/>
  <c r="AP72"/>
  <c r="BL49"/>
  <c r="AR59"/>
  <c r="BJ90"/>
  <c r="BL40"/>
  <c r="AR51"/>
  <c r="BJ100"/>
  <c r="BL100"/>
  <c r="BL85"/>
  <c r="BJ97"/>
  <c r="BL97"/>
  <c r="BL83"/>
  <c r="BJ83"/>
  <c r="BL77"/>
  <c r="BJ36"/>
  <c r="AR33"/>
  <c r="AR37"/>
  <c r="BJ48"/>
  <c r="BL53"/>
  <c r="BJ73"/>
  <c r="AR102"/>
  <c r="BJ67"/>
  <c r="BJ104"/>
  <c r="BJ111"/>
  <c r="AR111"/>
  <c r="AP121"/>
  <c r="AR43"/>
  <c r="AR66"/>
  <c r="AR57"/>
  <c r="BJ57"/>
  <c r="BL52"/>
  <c r="BL71"/>
  <c r="BJ101"/>
  <c r="AR95"/>
  <c r="AP74"/>
  <c r="BH74"/>
  <c r="CA27"/>
  <c r="BH83"/>
  <c r="AP83"/>
  <c r="AP91"/>
  <c r="BH91"/>
  <c r="BL159"/>
  <c r="AR159"/>
  <c r="BJ159"/>
  <c r="BH107"/>
  <c r="AP107"/>
  <c r="AP113"/>
  <c r="BH113"/>
  <c r="AP44"/>
  <c r="BH44"/>
  <c r="AP36"/>
  <c r="BH36"/>
  <c r="AP30"/>
  <c r="BH30"/>
  <c r="AP50"/>
  <c r="BH50"/>
  <c r="AP69"/>
  <c r="BH69"/>
  <c r="BH89"/>
  <c r="AP89"/>
  <c r="AP73"/>
  <c r="BH73"/>
  <c r="BH81"/>
  <c r="AP81"/>
  <c r="AP67"/>
  <c r="BH67"/>
  <c r="BH103"/>
  <c r="AP103"/>
  <c r="AR154"/>
  <c r="BJ154"/>
  <c r="BL154"/>
  <c r="BL162"/>
  <c r="AR162"/>
  <c r="BJ162"/>
  <c r="BH128"/>
  <c r="AP128"/>
  <c r="AP43"/>
  <c r="BH43"/>
  <c r="BH79"/>
  <c r="AP79"/>
  <c r="BH52"/>
  <c r="AP52"/>
  <c r="AP71"/>
  <c r="BH71"/>
  <c r="BH70"/>
  <c r="AP70"/>
  <c r="BH98"/>
  <c r="AP98"/>
  <c r="AR77"/>
  <c r="BL110"/>
  <c r="AR36"/>
  <c r="AR69"/>
  <c r="AR81"/>
  <c r="AR104"/>
  <c r="AP145"/>
  <c r="BJ29"/>
  <c r="BL29"/>
  <c r="AR38"/>
  <c r="BL66"/>
  <c r="BL75"/>
  <c r="AR79"/>
  <c r="BJ52"/>
  <c r="BL76"/>
  <c r="AR80"/>
  <c r="BJ64"/>
  <c r="BL101"/>
  <c r="BL95"/>
  <c r="AR98"/>
  <c r="AR96"/>
  <c r="BL96"/>
  <c r="BH162"/>
  <c r="BH31"/>
  <c r="AP31"/>
  <c r="BH49"/>
  <c r="AP49"/>
  <c r="AP55"/>
  <c r="BH55"/>
  <c r="AP56"/>
  <c r="BH56"/>
  <c r="BH28"/>
  <c r="AP28"/>
  <c r="AP61"/>
  <c r="BH61"/>
  <c r="BH97"/>
  <c r="AP97"/>
  <c r="BH90"/>
  <c r="AP90"/>
  <c r="AP84"/>
  <c r="BH84"/>
  <c r="AP112"/>
  <c r="BH112"/>
  <c r="AP54"/>
  <c r="BH54"/>
  <c r="AP85"/>
  <c r="BH85"/>
  <c r="BH62"/>
  <c r="AP62"/>
  <c r="AP106"/>
  <c r="BH106"/>
  <c r="BL121"/>
  <c r="BJ121"/>
  <c r="AR121"/>
  <c r="BU27"/>
  <c r="BH37"/>
  <c r="AP37"/>
  <c r="AP47"/>
  <c r="BH47"/>
  <c r="BH78"/>
  <c r="AP78"/>
  <c r="BH102"/>
  <c r="AP102"/>
  <c r="BH111"/>
  <c r="AP111"/>
  <c r="AP94"/>
  <c r="BH94"/>
  <c r="BK27"/>
  <c r="BH29"/>
  <c r="AP29"/>
  <c r="AP34"/>
  <c r="BH34"/>
  <c r="BH46"/>
  <c r="AP46"/>
  <c r="BL39"/>
  <c r="AR49"/>
  <c r="BJ40"/>
  <c r="AR35"/>
  <c r="AR99"/>
  <c r="BL99"/>
  <c r="AR110"/>
  <c r="BL27"/>
  <c r="BJ33"/>
  <c r="AR48"/>
  <c r="AR53"/>
  <c r="BL81"/>
  <c r="BJ94"/>
  <c r="BH145"/>
  <c r="BJ32"/>
  <c r="AR34"/>
  <c r="BL57"/>
  <c r="AR75"/>
  <c r="BJ79"/>
  <c r="BL79"/>
  <c r="AR76"/>
  <c r="BJ76"/>
  <c r="BJ82"/>
  <c r="BJ96"/>
  <c r="AP162"/>
  <c r="BA43" l="1"/>
  <c r="BG43" s="1"/>
  <c r="BC43"/>
  <c r="I152" i="37"/>
  <c r="M222" i="4" s="1"/>
  <c r="N222" s="1"/>
  <c r="AK136"/>
  <c r="AK160"/>
  <c r="AI110"/>
  <c r="AH136"/>
  <c r="AJ160"/>
  <c r="AH110"/>
  <c r="AJ110"/>
  <c r="BC83"/>
  <c r="BG116"/>
  <c r="CD252"/>
  <c r="A252" s="1"/>
  <c r="AJ128"/>
  <c r="BB154"/>
  <c r="AZ154"/>
  <c r="BD154" s="1"/>
  <c r="AI158"/>
  <c r="AH128"/>
  <c r="AL128" s="1"/>
  <c r="AK128"/>
  <c r="AZ144"/>
  <c r="BA127"/>
  <c r="AI133"/>
  <c r="BA152"/>
  <c r="BD152" s="1"/>
  <c r="BB67"/>
  <c r="BB164"/>
  <c r="BC164"/>
  <c r="AH98"/>
  <c r="AK147"/>
  <c r="AJ148"/>
  <c r="AH148"/>
  <c r="AH158"/>
  <c r="BB165"/>
  <c r="AJ161"/>
  <c r="AK161"/>
  <c r="AI148"/>
  <c r="BC144"/>
  <c r="AH161"/>
  <c r="AL161" s="1"/>
  <c r="BA144"/>
  <c r="BA165"/>
  <c r="BC136"/>
  <c r="AI120"/>
  <c r="AH120"/>
  <c r="AK120"/>
  <c r="AZ83"/>
  <c r="BG83" s="1"/>
  <c r="AI147"/>
  <c r="AL147" s="1"/>
  <c r="BC157"/>
  <c r="AZ157"/>
  <c r="AZ165"/>
  <c r="AJ147"/>
  <c r="AI118"/>
  <c r="AO118" s="1"/>
  <c r="AK118"/>
  <c r="AK153"/>
  <c r="AJ118"/>
  <c r="AK140"/>
  <c r="AJ162"/>
  <c r="AJ153"/>
  <c r="AH153"/>
  <c r="AL153" s="1"/>
  <c r="BC162"/>
  <c r="BB127"/>
  <c r="AZ127"/>
  <c r="AI131"/>
  <c r="AK162"/>
  <c r="AI162"/>
  <c r="BB139"/>
  <c r="AZ149"/>
  <c r="BG149" s="1"/>
  <c r="AZ138"/>
  <c r="BA139"/>
  <c r="AI132"/>
  <c r="BB83"/>
  <c r="AZ139"/>
  <c r="AP160"/>
  <c r="AH99"/>
  <c r="AK164"/>
  <c r="AH164"/>
  <c r="AK165"/>
  <c r="AZ161"/>
  <c r="BD161" s="1"/>
  <c r="AH165"/>
  <c r="CB168"/>
  <c r="BX168"/>
  <c r="BZ167"/>
  <c r="CA167" s="1"/>
  <c r="BV167"/>
  <c r="AT167" s="1"/>
  <c r="BB145"/>
  <c r="AJ131"/>
  <c r="I168"/>
  <c r="A168" s="1"/>
  <c r="BX167"/>
  <c r="CB167"/>
  <c r="AH131"/>
  <c r="AI164"/>
  <c r="AI165"/>
  <c r="AO165" s="1"/>
  <c r="BA162"/>
  <c r="BD162" s="1"/>
  <c r="O168"/>
  <c r="U168"/>
  <c r="J167"/>
  <c r="AS167"/>
  <c r="AQ167"/>
  <c r="AG167"/>
  <c r="BY167"/>
  <c r="K167"/>
  <c r="L167"/>
  <c r="AB167"/>
  <c r="BT167"/>
  <c r="BU167" s="1"/>
  <c r="AC167"/>
  <c r="AE167"/>
  <c r="U167"/>
  <c r="AF167"/>
  <c r="BR167"/>
  <c r="BS167" s="1"/>
  <c r="AD167"/>
  <c r="AA167"/>
  <c r="BC161"/>
  <c r="BB161"/>
  <c r="AL162"/>
  <c r="BB162"/>
  <c r="BC156"/>
  <c r="AK132"/>
  <c r="AI163"/>
  <c r="BB85"/>
  <c r="AH163"/>
  <c r="BD159"/>
  <c r="AO162"/>
  <c r="AJ140"/>
  <c r="AH140"/>
  <c r="AL140" s="1"/>
  <c r="BD116"/>
  <c r="AI122"/>
  <c r="AI152"/>
  <c r="AL152" s="1"/>
  <c r="AJ163"/>
  <c r="BA85"/>
  <c r="BG85" s="1"/>
  <c r="BC85"/>
  <c r="BA128"/>
  <c r="BA142"/>
  <c r="BD142" s="1"/>
  <c r="AZ128"/>
  <c r="AJ152"/>
  <c r="BB128"/>
  <c r="AI159"/>
  <c r="AL159" s="1"/>
  <c r="AJ103"/>
  <c r="BC90"/>
  <c r="AH103"/>
  <c r="AZ73"/>
  <c r="BB142"/>
  <c r="BC142"/>
  <c r="BA138"/>
  <c r="AJ133"/>
  <c r="AO124"/>
  <c r="AH133"/>
  <c r="BG159"/>
  <c r="AH145"/>
  <c r="BD137"/>
  <c r="BA166"/>
  <c r="AZ166"/>
  <c r="BB166"/>
  <c r="BB138"/>
  <c r="BB133"/>
  <c r="AK159"/>
  <c r="AJ159"/>
  <c r="AJ144"/>
  <c r="BB163"/>
  <c r="AZ163"/>
  <c r="BC163"/>
  <c r="BA163"/>
  <c r="BA160"/>
  <c r="AI160"/>
  <c r="AO160" s="1"/>
  <c r="BH164"/>
  <c r="BA164"/>
  <c r="BA118"/>
  <c r="AH166"/>
  <c r="AK166"/>
  <c r="AI166"/>
  <c r="AJ166"/>
  <c r="AH138"/>
  <c r="BB90"/>
  <c r="AZ90"/>
  <c r="BD90" s="1"/>
  <c r="AJ145"/>
  <c r="AH157"/>
  <c r="AK156"/>
  <c r="AI145"/>
  <c r="AI127"/>
  <c r="AJ157"/>
  <c r="BB136"/>
  <c r="AH144"/>
  <c r="BC150"/>
  <c r="AK122"/>
  <c r="AI144"/>
  <c r="BB149"/>
  <c r="AI138"/>
  <c r="BC118"/>
  <c r="AJ116"/>
  <c r="AH122"/>
  <c r="BC149"/>
  <c r="AK138"/>
  <c r="BB122"/>
  <c r="AK116"/>
  <c r="AH33"/>
  <c r="AL33" s="1"/>
  <c r="AH150"/>
  <c r="AL150" s="1"/>
  <c r="AJ126"/>
  <c r="BA156"/>
  <c r="AI156"/>
  <c r="AO156" s="1"/>
  <c r="AH127"/>
  <c r="AZ156"/>
  <c r="AJ156"/>
  <c r="AH146"/>
  <c r="AJ127"/>
  <c r="BD147"/>
  <c r="AO125"/>
  <c r="AI36"/>
  <c r="BG29"/>
  <c r="BC145"/>
  <c r="AJ123"/>
  <c r="AZ133"/>
  <c r="AI149"/>
  <c r="BB158"/>
  <c r="AZ145"/>
  <c r="BD145" s="1"/>
  <c r="BC122"/>
  <c r="AK137"/>
  <c r="BA133"/>
  <c r="AH132"/>
  <c r="AI31"/>
  <c r="AI77"/>
  <c r="BA132"/>
  <c r="BG132" s="1"/>
  <c r="AK150"/>
  <c r="BB52"/>
  <c r="BB134"/>
  <c r="BC132"/>
  <c r="AZ134"/>
  <c r="BB92"/>
  <c r="AJ150"/>
  <c r="BA150"/>
  <c r="AK123"/>
  <c r="BB132"/>
  <c r="AZ92"/>
  <c r="AZ150"/>
  <c r="AI123"/>
  <c r="AL123" s="1"/>
  <c r="AH143"/>
  <c r="AO143" s="1"/>
  <c r="AZ118"/>
  <c r="AZ122"/>
  <c r="BG122" s="1"/>
  <c r="AI116"/>
  <c r="BA78"/>
  <c r="AI151"/>
  <c r="BD36"/>
  <c r="AI40"/>
  <c r="AI126"/>
  <c r="AL126" s="1"/>
  <c r="BC131"/>
  <c r="AH149"/>
  <c r="AZ158"/>
  <c r="BD158" s="1"/>
  <c r="BA92"/>
  <c r="BB131"/>
  <c r="AK126"/>
  <c r="AJ149"/>
  <c r="AI63"/>
  <c r="AJ46"/>
  <c r="BG98"/>
  <c r="AL115"/>
  <c r="BA131"/>
  <c r="BG131" s="1"/>
  <c r="AJ31"/>
  <c r="AZ102"/>
  <c r="AI97"/>
  <c r="AO97" s="1"/>
  <c r="AJ137"/>
  <c r="AK92"/>
  <c r="AH93"/>
  <c r="AL93" s="1"/>
  <c r="AK97"/>
  <c r="AZ146"/>
  <c r="AH137"/>
  <c r="AL137" s="1"/>
  <c r="BA47"/>
  <c r="AK48"/>
  <c r="BA38"/>
  <c r="BG38" s="1"/>
  <c r="BC104"/>
  <c r="AK134"/>
  <c r="BG36"/>
  <c r="AK62"/>
  <c r="AJ62"/>
  <c r="AH38"/>
  <c r="AH80"/>
  <c r="AI41"/>
  <c r="AO41" s="1"/>
  <c r="AK77"/>
  <c r="AJ134"/>
  <c r="AZ74"/>
  <c r="BA74"/>
  <c r="AH62"/>
  <c r="AO62" s="1"/>
  <c r="AI30"/>
  <c r="AO30" s="1"/>
  <c r="AH77"/>
  <c r="BA96"/>
  <c r="BD96" s="1"/>
  <c r="BB64"/>
  <c r="AJ63"/>
  <c r="BB96"/>
  <c r="BD59"/>
  <c r="BA151"/>
  <c r="BA64"/>
  <c r="AJ41"/>
  <c r="AI103"/>
  <c r="BC96"/>
  <c r="AJ65"/>
  <c r="AJ44"/>
  <c r="AI98"/>
  <c r="AK41"/>
  <c r="AK50"/>
  <c r="AZ64"/>
  <c r="BC74"/>
  <c r="AK107"/>
  <c r="AL105"/>
  <c r="AJ50"/>
  <c r="AJ76"/>
  <c r="AH63"/>
  <c r="BD94"/>
  <c r="BC146"/>
  <c r="AP65"/>
  <c r="AK32"/>
  <c r="AJ54"/>
  <c r="AH50"/>
  <c r="AL50" s="1"/>
  <c r="BC67"/>
  <c r="AK155"/>
  <c r="AO130"/>
  <c r="AI54"/>
  <c r="AL54" s="1"/>
  <c r="AJ32"/>
  <c r="AJ117"/>
  <c r="AI32"/>
  <c r="AO32" s="1"/>
  <c r="BC80"/>
  <c r="AL130"/>
  <c r="BG147"/>
  <c r="AK91"/>
  <c r="BG94"/>
  <c r="BD31"/>
  <c r="BG48"/>
  <c r="BB123"/>
  <c r="BD86"/>
  <c r="AJ143"/>
  <c r="BG137"/>
  <c r="BA67"/>
  <c r="BD67" s="1"/>
  <c r="AJ59"/>
  <c r="AK59"/>
  <c r="AI76"/>
  <c r="AO76" s="1"/>
  <c r="AK36"/>
  <c r="AL124"/>
  <c r="AL125"/>
  <c r="AI27"/>
  <c r="AL27" s="1"/>
  <c r="BH45"/>
  <c r="BC99"/>
  <c r="BD32"/>
  <c r="AH79"/>
  <c r="AO79" s="1"/>
  <c r="BG31"/>
  <c r="AK79"/>
  <c r="AH36"/>
  <c r="BB65"/>
  <c r="AK75"/>
  <c r="AJ53"/>
  <c r="AZ105"/>
  <c r="BD121"/>
  <c r="BM121" s="1"/>
  <c r="BN121" s="1"/>
  <c r="BQ121" s="1"/>
  <c r="AP45"/>
  <c r="BD103"/>
  <c r="BA73"/>
  <c r="BG86"/>
  <c r="AH53"/>
  <c r="AL53" s="1"/>
  <c r="AZ44"/>
  <c r="AJ79"/>
  <c r="AJ33"/>
  <c r="AK76"/>
  <c r="AJ97"/>
  <c r="AK53"/>
  <c r="BD110"/>
  <c r="AI155"/>
  <c r="AI59"/>
  <c r="BC111"/>
  <c r="BG115"/>
  <c r="AJ111"/>
  <c r="BA105"/>
  <c r="BD82"/>
  <c r="BG97"/>
  <c r="BD28"/>
  <c r="BD112"/>
  <c r="BG114"/>
  <c r="AI157"/>
  <c r="BH157"/>
  <c r="AP157"/>
  <c r="BA157"/>
  <c r="BD88"/>
  <c r="AH151"/>
  <c r="AK141"/>
  <c r="BG152"/>
  <c r="BC95"/>
  <c r="AJ92"/>
  <c r="AH84"/>
  <c r="AL84" s="1"/>
  <c r="AJ80"/>
  <c r="BA51"/>
  <c r="BA44"/>
  <c r="AI86"/>
  <c r="AJ86"/>
  <c r="AI81"/>
  <c r="AO81" s="1"/>
  <c r="BC102"/>
  <c r="BB111"/>
  <c r="AK151"/>
  <c r="AH155"/>
  <c r="AK143"/>
  <c r="AI107"/>
  <c r="BD114"/>
  <c r="BC158"/>
  <c r="AK158"/>
  <c r="AJ91"/>
  <c r="BA68"/>
  <c r="AI146"/>
  <c r="AH107"/>
  <c r="AH92"/>
  <c r="AO92" s="1"/>
  <c r="AI80"/>
  <c r="AK54"/>
  <c r="AK87"/>
  <c r="AZ51"/>
  <c r="BC44"/>
  <c r="AK95"/>
  <c r="AK88"/>
  <c r="BA102"/>
  <c r="AH86"/>
  <c r="BG112"/>
  <c r="BD106"/>
  <c r="BG107"/>
  <c r="BC105"/>
  <c r="AI113"/>
  <c r="AL113" s="1"/>
  <c r="BG106"/>
  <c r="BA52"/>
  <c r="AJ93"/>
  <c r="AK60"/>
  <c r="AK93"/>
  <c r="AH40"/>
  <c r="BC123"/>
  <c r="AJ113"/>
  <c r="AZ151"/>
  <c r="BB108"/>
  <c r="AI117"/>
  <c r="AL117" s="1"/>
  <c r="BA71"/>
  <c r="AJ40"/>
  <c r="AZ58"/>
  <c r="AJ82"/>
  <c r="AI60"/>
  <c r="AL60" s="1"/>
  <c r="BB58"/>
  <c r="AK98"/>
  <c r="BC57"/>
  <c r="AK45"/>
  <c r="BA123"/>
  <c r="BD123" s="1"/>
  <c r="BB151"/>
  <c r="AK117"/>
  <c r="AK113"/>
  <c r="AI78"/>
  <c r="AI74"/>
  <c r="AJ60"/>
  <c r="BC30"/>
  <c r="BA58"/>
  <c r="AJ73"/>
  <c r="AI44"/>
  <c r="AL44" s="1"/>
  <c r="BA108"/>
  <c r="BG108" s="1"/>
  <c r="AZ52"/>
  <c r="AK44"/>
  <c r="AJ106"/>
  <c r="BB49"/>
  <c r="BB35"/>
  <c r="BD55"/>
  <c r="BG28"/>
  <c r="BD115"/>
  <c r="AZ49"/>
  <c r="AI100"/>
  <c r="AH100"/>
  <c r="BG37"/>
  <c r="BG109"/>
  <c r="BC108"/>
  <c r="BG82"/>
  <c r="BD98"/>
  <c r="BG39"/>
  <c r="BB57"/>
  <c r="BA57"/>
  <c r="BD57" s="1"/>
  <c r="AJ102"/>
  <c r="AK73"/>
  <c r="AK84"/>
  <c r="AJ48"/>
  <c r="AZ78"/>
  <c r="AK37"/>
  <c r="AK102"/>
  <c r="BC100"/>
  <c r="BB38"/>
  <c r="AI88"/>
  <c r="AI73"/>
  <c r="AO73" s="1"/>
  <c r="AJ81"/>
  <c r="AH82"/>
  <c r="BD97"/>
  <c r="AH141"/>
  <c r="AH111"/>
  <c r="AL111" s="1"/>
  <c r="AL119"/>
  <c r="AZ120"/>
  <c r="BA120"/>
  <c r="BB120"/>
  <c r="BC120"/>
  <c r="BG110"/>
  <c r="BD39"/>
  <c r="BD107"/>
  <c r="BD109"/>
  <c r="BD37"/>
  <c r="BB78"/>
  <c r="AH37"/>
  <c r="AI102"/>
  <c r="AO102" s="1"/>
  <c r="BB100"/>
  <c r="BC38"/>
  <c r="AI82"/>
  <c r="AH51"/>
  <c r="AH88"/>
  <c r="AH31"/>
  <c r="BC51"/>
  <c r="AI51"/>
  <c r="AZ100"/>
  <c r="BD100" s="1"/>
  <c r="BG55"/>
  <c r="AZ111"/>
  <c r="AI141"/>
  <c r="AK111"/>
  <c r="AZ35"/>
  <c r="BA95"/>
  <c r="AJ84"/>
  <c r="AI37"/>
  <c r="AK81"/>
  <c r="AJ51"/>
  <c r="AZ95"/>
  <c r="AI48"/>
  <c r="AO48" s="1"/>
  <c r="AL114"/>
  <c r="AH135"/>
  <c r="AJ135"/>
  <c r="AK135"/>
  <c r="AI135"/>
  <c r="BD29"/>
  <c r="AK106"/>
  <c r="AL142"/>
  <c r="AO142"/>
  <c r="AH106"/>
  <c r="AO106" s="1"/>
  <c r="AO119"/>
  <c r="AO115"/>
  <c r="AZ135"/>
  <c r="BB135"/>
  <c r="BC135"/>
  <c r="BA135"/>
  <c r="AZ155"/>
  <c r="BB155"/>
  <c r="BA155"/>
  <c r="BC155"/>
  <c r="BA136"/>
  <c r="AP136"/>
  <c r="AI136"/>
  <c r="AL136" s="1"/>
  <c r="BH136"/>
  <c r="BA141"/>
  <c r="AZ141"/>
  <c r="BB141"/>
  <c r="BC141"/>
  <c r="AL139"/>
  <c r="AO139"/>
  <c r="BG124"/>
  <c r="BD124"/>
  <c r="AK152"/>
  <c r="BC152"/>
  <c r="BA146"/>
  <c r="AP146"/>
  <c r="BH146"/>
  <c r="BG143"/>
  <c r="BD143"/>
  <c r="AJ94"/>
  <c r="AO105"/>
  <c r="BG119"/>
  <c r="BD119"/>
  <c r="AK112"/>
  <c r="AJ112"/>
  <c r="AI112"/>
  <c r="AH112"/>
  <c r="BB113"/>
  <c r="BC113"/>
  <c r="AZ113"/>
  <c r="BA113"/>
  <c r="AJ109"/>
  <c r="AK109"/>
  <c r="AI109"/>
  <c r="AH109"/>
  <c r="AO114"/>
  <c r="BB125"/>
  <c r="AZ125"/>
  <c r="BC125"/>
  <c r="BA125"/>
  <c r="AO129"/>
  <c r="AL129"/>
  <c r="BA134"/>
  <c r="AP134"/>
  <c r="AI134"/>
  <c r="AO134" s="1"/>
  <c r="BH134"/>
  <c r="BG154"/>
  <c r="AK146"/>
  <c r="BG153"/>
  <c r="BD153"/>
  <c r="BA148"/>
  <c r="BC148"/>
  <c r="BB148"/>
  <c r="AZ148"/>
  <c r="AJ108"/>
  <c r="AK108"/>
  <c r="AI108"/>
  <c r="AH108"/>
  <c r="BB126"/>
  <c r="BA126"/>
  <c r="AZ126"/>
  <c r="AL121"/>
  <c r="AO121"/>
  <c r="BD129"/>
  <c r="BG129"/>
  <c r="BG140"/>
  <c r="BD140"/>
  <c r="BD130"/>
  <c r="BG130"/>
  <c r="AI154"/>
  <c r="AK154"/>
  <c r="AJ154"/>
  <c r="AH154"/>
  <c r="BC117"/>
  <c r="AZ117"/>
  <c r="BA117"/>
  <c r="BB117"/>
  <c r="BD45"/>
  <c r="BG93"/>
  <c r="BD81"/>
  <c r="BG89"/>
  <c r="BD93"/>
  <c r="BG45"/>
  <c r="BG59"/>
  <c r="BC79"/>
  <c r="AK39"/>
  <c r="AH39"/>
  <c r="AH46"/>
  <c r="AO46" s="1"/>
  <c r="BB30"/>
  <c r="AJ27"/>
  <c r="AH75"/>
  <c r="AI57"/>
  <c r="BB68"/>
  <c r="BC73"/>
  <c r="AK74"/>
  <c r="BD89"/>
  <c r="BD48"/>
  <c r="AI38"/>
  <c r="AH66"/>
  <c r="AI39"/>
  <c r="BA104"/>
  <c r="BD104" s="1"/>
  <c r="AK30"/>
  <c r="AH45"/>
  <c r="AK46"/>
  <c r="AH74"/>
  <c r="AI75"/>
  <c r="AI95"/>
  <c r="AL95" s="1"/>
  <c r="BB104"/>
  <c r="AK78"/>
  <c r="AJ57"/>
  <c r="AJ30"/>
  <c r="BG81"/>
  <c r="AI66"/>
  <c r="AZ68"/>
  <c r="AH78"/>
  <c r="BG61"/>
  <c r="AJ95"/>
  <c r="BA30"/>
  <c r="BG30" s="1"/>
  <c r="AK38"/>
  <c r="AK33"/>
  <c r="AI91"/>
  <c r="BA35"/>
  <c r="BA77"/>
  <c r="BH40"/>
  <c r="AP40"/>
  <c r="AH57"/>
  <c r="BA70"/>
  <c r="AZ70"/>
  <c r="BB70"/>
  <c r="BA99"/>
  <c r="AZ99"/>
  <c r="AI45"/>
  <c r="AK100"/>
  <c r="AI94"/>
  <c r="AO94" s="1"/>
  <c r="BG69"/>
  <c r="BB63"/>
  <c r="BC63"/>
  <c r="AI99"/>
  <c r="AJ99"/>
  <c r="AK94"/>
  <c r="BG56"/>
  <c r="AZ80"/>
  <c r="BA80"/>
  <c r="AK66"/>
  <c r="AH87"/>
  <c r="AI87"/>
  <c r="BB79"/>
  <c r="BA79"/>
  <c r="BD79" s="1"/>
  <c r="BG75"/>
  <c r="BA63"/>
  <c r="BA49"/>
  <c r="BC72"/>
  <c r="BA72"/>
  <c r="AZ72"/>
  <c r="BB72"/>
  <c r="AJ56"/>
  <c r="AK56"/>
  <c r="AH56"/>
  <c r="AI56"/>
  <c r="AI71"/>
  <c r="AK71"/>
  <c r="AH71"/>
  <c r="AJ71"/>
  <c r="AZ54"/>
  <c r="BC54"/>
  <c r="BB54"/>
  <c r="BA54"/>
  <c r="AJ104"/>
  <c r="AK104"/>
  <c r="AH104"/>
  <c r="AI104"/>
  <c r="AH64"/>
  <c r="AJ64"/>
  <c r="AK64"/>
  <c r="AI64"/>
  <c r="AJ28"/>
  <c r="AI28"/>
  <c r="AK28"/>
  <c r="AH28"/>
  <c r="BA76"/>
  <c r="AZ76"/>
  <c r="BB76"/>
  <c r="BC76"/>
  <c r="BC34"/>
  <c r="BA34"/>
  <c r="BB34"/>
  <c r="AZ34"/>
  <c r="BC87"/>
  <c r="BB87"/>
  <c r="AZ87"/>
  <c r="BD87" s="1"/>
  <c r="BA65"/>
  <c r="AI65"/>
  <c r="AO65" s="1"/>
  <c r="AI101"/>
  <c r="AJ101"/>
  <c r="AH101"/>
  <c r="AK101"/>
  <c r="AK65"/>
  <c r="BC65"/>
  <c r="BB41"/>
  <c r="BA41"/>
  <c r="AZ41"/>
  <c r="BC41"/>
  <c r="AO34"/>
  <c r="AL34"/>
  <c r="AJ47"/>
  <c r="AI47"/>
  <c r="AK47"/>
  <c r="AH47"/>
  <c r="BC48"/>
  <c r="BA27"/>
  <c r="BG103"/>
  <c r="BD61"/>
  <c r="BD56"/>
  <c r="BG32"/>
  <c r="BC84"/>
  <c r="AZ84"/>
  <c r="BA84"/>
  <c r="BB84"/>
  <c r="AJ68"/>
  <c r="AK68"/>
  <c r="AI68"/>
  <c r="AH68"/>
  <c r="AJ29"/>
  <c r="AK29"/>
  <c r="AI29"/>
  <c r="AH29"/>
  <c r="AK85"/>
  <c r="AH85"/>
  <c r="AJ85"/>
  <c r="AI85"/>
  <c r="AH42"/>
  <c r="AK42"/>
  <c r="AI42"/>
  <c r="AJ42"/>
  <c r="AI96"/>
  <c r="AJ96"/>
  <c r="AK96"/>
  <c r="AH96"/>
  <c r="AJ35"/>
  <c r="AI35"/>
  <c r="AK35"/>
  <c r="AH35"/>
  <c r="BA62"/>
  <c r="BB62"/>
  <c r="AZ62"/>
  <c r="AK90"/>
  <c r="AH90"/>
  <c r="AJ90"/>
  <c r="AI90"/>
  <c r="BB66"/>
  <c r="AZ66"/>
  <c r="BC66"/>
  <c r="BA66"/>
  <c r="BB50"/>
  <c r="AZ50"/>
  <c r="BA50"/>
  <c r="BC50"/>
  <c r="BC91"/>
  <c r="BB91"/>
  <c r="BA91"/>
  <c r="AZ91"/>
  <c r="BD75"/>
  <c r="BD69"/>
  <c r="BG88"/>
  <c r="BB101"/>
  <c r="BA101"/>
  <c r="AZ101"/>
  <c r="BC101"/>
  <c r="AH72"/>
  <c r="AK72"/>
  <c r="AI72"/>
  <c r="AJ72"/>
  <c r="AJ61"/>
  <c r="AH61"/>
  <c r="AK61"/>
  <c r="AI61"/>
  <c r="AJ69"/>
  <c r="AH69"/>
  <c r="AI69"/>
  <c r="AK69"/>
  <c r="AZ71"/>
  <c r="BB71"/>
  <c r="BC60"/>
  <c r="BA60"/>
  <c r="BB60"/>
  <c r="AZ60"/>
  <c r="AI55"/>
  <c r="AJ55"/>
  <c r="AH55"/>
  <c r="AK55"/>
  <c r="AZ47"/>
  <c r="BB47"/>
  <c r="AJ83"/>
  <c r="AH83"/>
  <c r="AK83"/>
  <c r="AI83"/>
  <c r="AH49"/>
  <c r="AK49"/>
  <c r="AI49"/>
  <c r="AJ49"/>
  <c r="AJ89"/>
  <c r="AH89"/>
  <c r="AI89"/>
  <c r="AK89"/>
  <c r="AH67"/>
  <c r="AK67"/>
  <c r="AJ67"/>
  <c r="AI67"/>
  <c r="AZ77"/>
  <c r="BB77"/>
  <c r="AK70"/>
  <c r="AH70"/>
  <c r="AJ70"/>
  <c r="AI70"/>
  <c r="BB46"/>
  <c r="BC46"/>
  <c r="BA46"/>
  <c r="AZ46"/>
  <c r="AI52"/>
  <c r="AH52"/>
  <c r="AJ52"/>
  <c r="AK52"/>
  <c r="BA53"/>
  <c r="AZ53"/>
  <c r="BC53"/>
  <c r="BB53"/>
  <c r="BB40"/>
  <c r="BC40"/>
  <c r="BA40"/>
  <c r="AZ40"/>
  <c r="AH43"/>
  <c r="AI43"/>
  <c r="AJ43"/>
  <c r="AK43"/>
  <c r="BA33"/>
  <c r="BC33"/>
  <c r="AZ33"/>
  <c r="BB33"/>
  <c r="AJ58"/>
  <c r="AH58"/>
  <c r="AK58"/>
  <c r="AI58"/>
  <c r="BB42"/>
  <c r="BC42"/>
  <c r="BA42"/>
  <c r="AZ42"/>
  <c r="AK27"/>
  <c r="BC27"/>
  <c r="AP27"/>
  <c r="BH27"/>
  <c r="BD43" l="1"/>
  <c r="BM43" s="1"/>
  <c r="BN43" s="1"/>
  <c r="BQ43" s="1"/>
  <c r="BM116"/>
  <c r="BN116" s="1"/>
  <c r="BQ116" s="1"/>
  <c r="BD83"/>
  <c r="BM83" s="1"/>
  <c r="BN83" s="1"/>
  <c r="BQ83" s="1"/>
  <c r="AO128"/>
  <c r="AU128" s="1"/>
  <c r="AV128" s="1"/>
  <c r="AY128" s="1"/>
  <c r="AL98"/>
  <c r="AL110"/>
  <c r="AO110"/>
  <c r="BD144"/>
  <c r="AL158"/>
  <c r="CD253"/>
  <c r="A253" s="1"/>
  <c r="AO158"/>
  <c r="BD127"/>
  <c r="BG127"/>
  <c r="AO120"/>
  <c r="AL148"/>
  <c r="AL133"/>
  <c r="BG144"/>
  <c r="AO148"/>
  <c r="BG138"/>
  <c r="AL118"/>
  <c r="AU118" s="1"/>
  <c r="AV118" s="1"/>
  <c r="AY118" s="1"/>
  <c r="AO161"/>
  <c r="AU161" s="1"/>
  <c r="AV161" s="1"/>
  <c r="AY161" s="1"/>
  <c r="AL120"/>
  <c r="AU120" s="1"/>
  <c r="AV120" s="1"/>
  <c r="AY120" s="1"/>
  <c r="BD165"/>
  <c r="BG165"/>
  <c r="BD149"/>
  <c r="BM149" s="1"/>
  <c r="BN149" s="1"/>
  <c r="BQ149" s="1"/>
  <c r="AO153"/>
  <c r="AU153" s="1"/>
  <c r="AV153" s="1"/>
  <c r="AY153" s="1"/>
  <c r="AO147"/>
  <c r="AU147" s="1"/>
  <c r="AV147" s="1"/>
  <c r="AY147" s="1"/>
  <c r="AL131"/>
  <c r="BD150"/>
  <c r="AF168"/>
  <c r="BG139"/>
  <c r="BD139"/>
  <c r="AO140"/>
  <c r="AU140" s="1"/>
  <c r="AV140" s="1"/>
  <c r="AY140" s="1"/>
  <c r="AD168"/>
  <c r="AL99"/>
  <c r="AO132"/>
  <c r="BG161"/>
  <c r="BM161" s="1"/>
  <c r="BN161" s="1"/>
  <c r="BQ161" s="1"/>
  <c r="BH167"/>
  <c r="AL164"/>
  <c r="AO159"/>
  <c r="AU159" s="1"/>
  <c r="AV159" s="1"/>
  <c r="AY159" s="1"/>
  <c r="AL165"/>
  <c r="AU165" s="1"/>
  <c r="AV165" s="1"/>
  <c r="AY165" s="1"/>
  <c r="M167"/>
  <c r="AJ167" s="1"/>
  <c r="AO164"/>
  <c r="AU162"/>
  <c r="AV162" s="1"/>
  <c r="AY162" s="1"/>
  <c r="AO131"/>
  <c r="AL36"/>
  <c r="BD85"/>
  <c r="BM85" s="1"/>
  <c r="BN85" s="1"/>
  <c r="BQ85" s="1"/>
  <c r="AE168"/>
  <c r="AA168"/>
  <c r="D169"/>
  <c r="BZ168"/>
  <c r="CA168" s="1"/>
  <c r="BV168"/>
  <c r="AT168" s="1"/>
  <c r="BJ167"/>
  <c r="BL167"/>
  <c r="AR167"/>
  <c r="BI167"/>
  <c r="BE167"/>
  <c r="N167"/>
  <c r="BK167"/>
  <c r="F169"/>
  <c r="BG73"/>
  <c r="BG163"/>
  <c r="AB168"/>
  <c r="BR168"/>
  <c r="BS168" s="1"/>
  <c r="G169"/>
  <c r="O169"/>
  <c r="AG168"/>
  <c r="BK168" s="1"/>
  <c r="BY168"/>
  <c r="J168"/>
  <c r="AS168"/>
  <c r="K168"/>
  <c r="AQ168"/>
  <c r="L168"/>
  <c r="AP167"/>
  <c r="E169"/>
  <c r="BG162"/>
  <c r="BM162" s="1"/>
  <c r="BN162" s="1"/>
  <c r="BQ162" s="1"/>
  <c r="I169"/>
  <c r="A169" s="1"/>
  <c r="AC168"/>
  <c r="BT168"/>
  <c r="BU168" s="1"/>
  <c r="T169"/>
  <c r="BM159"/>
  <c r="BN159" s="1"/>
  <c r="BQ159" s="1"/>
  <c r="BG142"/>
  <c r="BM142" s="1"/>
  <c r="BN142" s="1"/>
  <c r="BQ142" s="1"/>
  <c r="AO133"/>
  <c r="BG133"/>
  <c r="AL97"/>
  <c r="AU97" s="1"/>
  <c r="AV97" s="1"/>
  <c r="AY97" s="1"/>
  <c r="BD122"/>
  <c r="BM122" s="1"/>
  <c r="BN122" s="1"/>
  <c r="BQ122" s="1"/>
  <c r="BD128"/>
  <c r="AO163"/>
  <c r="AL163"/>
  <c r="AL46"/>
  <c r="AU46" s="1"/>
  <c r="AV46" s="1"/>
  <c r="AY46" s="1"/>
  <c r="AO152"/>
  <c r="AU152" s="1"/>
  <c r="AV152" s="1"/>
  <c r="AY152" s="1"/>
  <c r="BG128"/>
  <c r="AL103"/>
  <c r="AL63"/>
  <c r="BD156"/>
  <c r="AL122"/>
  <c r="AL145"/>
  <c r="BM29"/>
  <c r="BN29" s="1"/>
  <c r="BQ29" s="1"/>
  <c r="BG118"/>
  <c r="AO54"/>
  <c r="AU54" s="1"/>
  <c r="AV54" s="1"/>
  <c r="AY54" s="1"/>
  <c r="AO122"/>
  <c r="AU124"/>
  <c r="AV124" s="1"/>
  <c r="AY124" s="1"/>
  <c r="AL32"/>
  <c r="AU32" s="1"/>
  <c r="AV32" s="1"/>
  <c r="AY32" s="1"/>
  <c r="BD138"/>
  <c r="AL77"/>
  <c r="BG156"/>
  <c r="AL160"/>
  <c r="AU160" s="1"/>
  <c r="AV160" s="1"/>
  <c r="AY160" s="1"/>
  <c r="BG166"/>
  <c r="BD166"/>
  <c r="AO149"/>
  <c r="AO127"/>
  <c r="AL74"/>
  <c r="AO145"/>
  <c r="BM109"/>
  <c r="BN109" s="1"/>
  <c r="BQ109" s="1"/>
  <c r="AL157"/>
  <c r="BM147"/>
  <c r="BN147" s="1"/>
  <c r="BQ147" s="1"/>
  <c r="AL144"/>
  <c r="AL156"/>
  <c r="AU156" s="1"/>
  <c r="AV156" s="1"/>
  <c r="AY156" s="1"/>
  <c r="BG145"/>
  <c r="BM145" s="1"/>
  <c r="BN145" s="1"/>
  <c r="BQ145" s="1"/>
  <c r="BM152"/>
  <c r="BN152" s="1"/>
  <c r="BQ152" s="1"/>
  <c r="BM137"/>
  <c r="BN137" s="1"/>
  <c r="BQ137" s="1"/>
  <c r="AL138"/>
  <c r="AL166"/>
  <c r="AO166"/>
  <c r="BG90"/>
  <c r="BM90" s="1"/>
  <c r="BN90" s="1"/>
  <c r="BQ90" s="1"/>
  <c r="BD163"/>
  <c r="BD164"/>
  <c r="BG164"/>
  <c r="AO138"/>
  <c r="BD160"/>
  <c r="BG160"/>
  <c r="AL73"/>
  <c r="AU73" s="1"/>
  <c r="AV73" s="1"/>
  <c r="AY73" s="1"/>
  <c r="AL62"/>
  <c r="AU62" s="1"/>
  <c r="AV62" s="1"/>
  <c r="AY62" s="1"/>
  <c r="BD118"/>
  <c r="BD133"/>
  <c r="AO151"/>
  <c r="AO144"/>
  <c r="AO33"/>
  <c r="AU33" s="1"/>
  <c r="AV33" s="1"/>
  <c r="AY33" s="1"/>
  <c r="AO63"/>
  <c r="AO150"/>
  <c r="AU150" s="1"/>
  <c r="AV150" s="1"/>
  <c r="AY150" s="1"/>
  <c r="BD131"/>
  <c r="BM131" s="1"/>
  <c r="BN131" s="1"/>
  <c r="BQ131" s="1"/>
  <c r="BD47"/>
  <c r="AO117"/>
  <c r="AU117" s="1"/>
  <c r="AV117" s="1"/>
  <c r="AY117" s="1"/>
  <c r="AL127"/>
  <c r="BD151"/>
  <c r="AL146"/>
  <c r="AU125"/>
  <c r="AV125" s="1"/>
  <c r="AY125" s="1"/>
  <c r="BG134"/>
  <c r="BM114"/>
  <c r="BN114" s="1"/>
  <c r="BQ114" s="1"/>
  <c r="BD51"/>
  <c r="BG158"/>
  <c r="BM158" s="1"/>
  <c r="BN158" s="1"/>
  <c r="BQ158" s="1"/>
  <c r="AL143"/>
  <c r="AU143" s="1"/>
  <c r="AV143" s="1"/>
  <c r="AY143" s="1"/>
  <c r="AO126"/>
  <c r="AU126" s="1"/>
  <c r="AV126" s="1"/>
  <c r="AY126" s="1"/>
  <c r="BM110"/>
  <c r="BN110" s="1"/>
  <c r="BQ110" s="1"/>
  <c r="AL149"/>
  <c r="AL132"/>
  <c r="AO36"/>
  <c r="BG150"/>
  <c r="BM98"/>
  <c r="BN98" s="1"/>
  <c r="BQ98" s="1"/>
  <c r="AL76"/>
  <c r="AU76" s="1"/>
  <c r="AV76" s="1"/>
  <c r="AY76" s="1"/>
  <c r="BM32"/>
  <c r="BN32" s="1"/>
  <c r="BQ32" s="1"/>
  <c r="BD78"/>
  <c r="BD132"/>
  <c r="BM132" s="1"/>
  <c r="BN132" s="1"/>
  <c r="BQ132" s="1"/>
  <c r="BD102"/>
  <c r="BG92"/>
  <c r="AO93"/>
  <c r="AU93" s="1"/>
  <c r="AV93" s="1"/>
  <c r="AY93" s="1"/>
  <c r="AL78"/>
  <c r="AL41"/>
  <c r="AU41" s="1"/>
  <c r="AV41" s="1"/>
  <c r="AY41" s="1"/>
  <c r="AL31"/>
  <c r="AO50"/>
  <c r="AU50" s="1"/>
  <c r="AV50" s="1"/>
  <c r="AY50" s="1"/>
  <c r="AO98"/>
  <c r="AU98" s="1"/>
  <c r="AV98" s="1"/>
  <c r="AY98" s="1"/>
  <c r="BG96"/>
  <c r="BM96" s="1"/>
  <c r="BN96" s="1"/>
  <c r="BQ96" s="1"/>
  <c r="BM48"/>
  <c r="BN48" s="1"/>
  <c r="BQ48" s="1"/>
  <c r="BD134"/>
  <c r="AO123"/>
  <c r="AU123" s="1"/>
  <c r="AV123" s="1"/>
  <c r="AY123" s="1"/>
  <c r="BD108"/>
  <c r="BM108" s="1"/>
  <c r="BN108" s="1"/>
  <c r="BQ108" s="1"/>
  <c r="AO40"/>
  <c r="BM88"/>
  <c r="BN88" s="1"/>
  <c r="BQ88" s="1"/>
  <c r="AL116"/>
  <c r="AO116"/>
  <c r="AO103"/>
  <c r="AL155"/>
  <c r="AO84"/>
  <c r="AU84" s="1"/>
  <c r="AV84" s="1"/>
  <c r="AY84" s="1"/>
  <c r="AO53"/>
  <c r="AU53" s="1"/>
  <c r="AV53" s="1"/>
  <c r="AY53" s="1"/>
  <c r="AL79"/>
  <c r="AU79" s="1"/>
  <c r="AV79" s="1"/>
  <c r="AY79" s="1"/>
  <c r="BM89"/>
  <c r="BN89" s="1"/>
  <c r="BQ89" s="1"/>
  <c r="BM59"/>
  <c r="BN59" s="1"/>
  <c r="BQ59" s="1"/>
  <c r="BM154"/>
  <c r="BN154" s="1"/>
  <c r="BQ154" s="1"/>
  <c r="AO31"/>
  <c r="BG67"/>
  <c r="BM67" s="1"/>
  <c r="BN67" s="1"/>
  <c r="BQ67" s="1"/>
  <c r="BG74"/>
  <c r="BM36"/>
  <c r="BN36" s="1"/>
  <c r="BQ36" s="1"/>
  <c r="BD92"/>
  <c r="BG102"/>
  <c r="AL65"/>
  <c r="AU65" s="1"/>
  <c r="AV65" s="1"/>
  <c r="AY65" s="1"/>
  <c r="BG146"/>
  <c r="AU115"/>
  <c r="AV115" s="1"/>
  <c r="AY115" s="1"/>
  <c r="BM55"/>
  <c r="BN55" s="1"/>
  <c r="BQ55" s="1"/>
  <c r="AO137"/>
  <c r="AU137" s="1"/>
  <c r="AV137" s="1"/>
  <c r="AY137" s="1"/>
  <c r="BD38"/>
  <c r="BM38" s="1"/>
  <c r="BN38" s="1"/>
  <c r="BQ38" s="1"/>
  <c r="BM82"/>
  <c r="BN82" s="1"/>
  <c r="BQ82" s="1"/>
  <c r="BM31"/>
  <c r="BN31" s="1"/>
  <c r="BQ31" s="1"/>
  <c r="AL38"/>
  <c r="AU105"/>
  <c r="AV105" s="1"/>
  <c r="AY105" s="1"/>
  <c r="BG123"/>
  <c r="BM123" s="1"/>
  <c r="BN123" s="1"/>
  <c r="BQ123" s="1"/>
  <c r="BM106"/>
  <c r="BN106" s="1"/>
  <c r="BQ106" s="1"/>
  <c r="AL107"/>
  <c r="BM94"/>
  <c r="BN94" s="1"/>
  <c r="BQ94" s="1"/>
  <c r="BD64"/>
  <c r="BM103"/>
  <c r="BN103" s="1"/>
  <c r="BQ103" s="1"/>
  <c r="AO146"/>
  <c r="AL30"/>
  <c r="AU30" s="1"/>
  <c r="AV30" s="1"/>
  <c r="AY30" s="1"/>
  <c r="AO77"/>
  <c r="BD74"/>
  <c r="AO107"/>
  <c r="AL86"/>
  <c r="AO80"/>
  <c r="BD44"/>
  <c r="AO38"/>
  <c r="BD73"/>
  <c r="BD52"/>
  <c r="AL37"/>
  <c r="AL141"/>
  <c r="BG64"/>
  <c r="AL100"/>
  <c r="AU130"/>
  <c r="AV130" s="1"/>
  <c r="AY130" s="1"/>
  <c r="BM86"/>
  <c r="BN86" s="1"/>
  <c r="BQ86" s="1"/>
  <c r="AL40"/>
  <c r="AO75"/>
  <c r="AL106"/>
  <c r="AU106" s="1"/>
  <c r="AV106" s="1"/>
  <c r="AY106" s="1"/>
  <c r="BM37"/>
  <c r="BN37" s="1"/>
  <c r="BQ37" s="1"/>
  <c r="BM28"/>
  <c r="BN28" s="1"/>
  <c r="BQ28" s="1"/>
  <c r="BM115"/>
  <c r="BN115" s="1"/>
  <c r="BQ115" s="1"/>
  <c r="BG44"/>
  <c r="BD146"/>
  <c r="AO113"/>
  <c r="AU113" s="1"/>
  <c r="AV113" s="1"/>
  <c r="AY113" s="1"/>
  <c r="AO157"/>
  <c r="AL88"/>
  <c r="BM112"/>
  <c r="BN112" s="1"/>
  <c r="BQ112" s="1"/>
  <c r="BM97"/>
  <c r="BN97" s="1"/>
  <c r="BQ97" s="1"/>
  <c r="AO88"/>
  <c r="BG87"/>
  <c r="BM87" s="1"/>
  <c r="BN87" s="1"/>
  <c r="BQ87" s="1"/>
  <c r="AO44"/>
  <c r="AU44" s="1"/>
  <c r="AV44" s="1"/>
  <c r="AY44" s="1"/>
  <c r="AO27"/>
  <c r="AU27" s="1"/>
  <c r="BG51"/>
  <c r="AO155"/>
  <c r="BG105"/>
  <c r="BM56"/>
  <c r="BN56" s="1"/>
  <c r="BQ56" s="1"/>
  <c r="BG100"/>
  <c r="BM100" s="1"/>
  <c r="BN100" s="1"/>
  <c r="BQ100" s="1"/>
  <c r="AO59"/>
  <c r="AL59"/>
  <c r="BD105"/>
  <c r="AO39"/>
  <c r="AO136"/>
  <c r="AU136" s="1"/>
  <c r="AV136" s="1"/>
  <c r="AY136" s="1"/>
  <c r="AO37"/>
  <c r="BD58"/>
  <c r="AO95"/>
  <c r="AU95" s="1"/>
  <c r="AV95" s="1"/>
  <c r="AY95" s="1"/>
  <c r="AL45"/>
  <c r="AL75"/>
  <c r="BM107"/>
  <c r="BN107" s="1"/>
  <c r="BQ107" s="1"/>
  <c r="AO99"/>
  <c r="BG57"/>
  <c r="BM57" s="1"/>
  <c r="BN57" s="1"/>
  <c r="BQ57" s="1"/>
  <c r="BG52"/>
  <c r="AL92"/>
  <c r="AU92" s="1"/>
  <c r="AV92" s="1"/>
  <c r="AY92" s="1"/>
  <c r="AL80"/>
  <c r="BM81"/>
  <c r="BN81" s="1"/>
  <c r="BQ81" s="1"/>
  <c r="AL39"/>
  <c r="AO60"/>
  <c r="AU60" s="1"/>
  <c r="AV60" s="1"/>
  <c r="AY60" s="1"/>
  <c r="BM45"/>
  <c r="BN45" s="1"/>
  <c r="BQ45" s="1"/>
  <c r="AO111"/>
  <c r="AU111" s="1"/>
  <c r="AV111" s="1"/>
  <c r="AY111" s="1"/>
  <c r="AL151"/>
  <c r="AO86"/>
  <c r="BD157"/>
  <c r="BG157"/>
  <c r="AL94"/>
  <c r="AU94" s="1"/>
  <c r="AV94" s="1"/>
  <c r="AY94" s="1"/>
  <c r="BG151"/>
  <c r="BD71"/>
  <c r="BG79"/>
  <c r="BM79" s="1"/>
  <c r="BN79" s="1"/>
  <c r="BQ79" s="1"/>
  <c r="AO100"/>
  <c r="AL81"/>
  <c r="AU81" s="1"/>
  <c r="AV81" s="1"/>
  <c r="AY81" s="1"/>
  <c r="AU119"/>
  <c r="AV119" s="1"/>
  <c r="AY119" s="1"/>
  <c r="BM39"/>
  <c r="BN39" s="1"/>
  <c r="BQ39" s="1"/>
  <c r="BG47"/>
  <c r="BM75"/>
  <c r="BN75" s="1"/>
  <c r="BQ75" s="1"/>
  <c r="AO45"/>
  <c r="AO66"/>
  <c r="AO141"/>
  <c r="BG58"/>
  <c r="AL57"/>
  <c r="BG71"/>
  <c r="BG78"/>
  <c r="AU142"/>
  <c r="AV142" s="1"/>
  <c r="AY142" s="1"/>
  <c r="BM140"/>
  <c r="BN140" s="1"/>
  <c r="BQ140" s="1"/>
  <c r="AL134"/>
  <c r="AU134" s="1"/>
  <c r="AV134" s="1"/>
  <c r="AY134" s="1"/>
  <c r="AU129"/>
  <c r="AV129" s="1"/>
  <c r="AY129" s="1"/>
  <c r="AL82"/>
  <c r="BM130"/>
  <c r="BN130" s="1"/>
  <c r="BQ130" s="1"/>
  <c r="AL48"/>
  <c r="AU48" s="1"/>
  <c r="AV48" s="1"/>
  <c r="AY48" s="1"/>
  <c r="BG95"/>
  <c r="BD95"/>
  <c r="AL51"/>
  <c r="AO82"/>
  <c r="AO78"/>
  <c r="AU114"/>
  <c r="AV114" s="1"/>
  <c r="AY114" s="1"/>
  <c r="BD111"/>
  <c r="BG111"/>
  <c r="BG120"/>
  <c r="BD120"/>
  <c r="BD77"/>
  <c r="AL102"/>
  <c r="AU102" s="1"/>
  <c r="AV102" s="1"/>
  <c r="AY102" s="1"/>
  <c r="AO51"/>
  <c r="AO135"/>
  <c r="AL135"/>
  <c r="BM93"/>
  <c r="BN93" s="1"/>
  <c r="BQ93" s="1"/>
  <c r="BM129"/>
  <c r="BN129" s="1"/>
  <c r="BQ129" s="1"/>
  <c r="AU121"/>
  <c r="AV121" s="1"/>
  <c r="AY121" s="1"/>
  <c r="AU139"/>
  <c r="AV139" s="1"/>
  <c r="AY139" s="1"/>
  <c r="AL72"/>
  <c r="BM153"/>
  <c r="BN153" s="1"/>
  <c r="BQ153" s="1"/>
  <c r="BM143"/>
  <c r="BN143" s="1"/>
  <c r="BQ143" s="1"/>
  <c r="BG136"/>
  <c r="BD136"/>
  <c r="BG117"/>
  <c r="BD117"/>
  <c r="BG126"/>
  <c r="BD126"/>
  <c r="BG141"/>
  <c r="BD141"/>
  <c r="AO57"/>
  <c r="AL66"/>
  <c r="BM119"/>
  <c r="BN119" s="1"/>
  <c r="BQ119" s="1"/>
  <c r="AL108"/>
  <c r="AO108"/>
  <c r="BG148"/>
  <c r="BD148"/>
  <c r="BD113"/>
  <c r="BG113"/>
  <c r="BD155"/>
  <c r="BG155"/>
  <c r="BG135"/>
  <c r="BD135"/>
  <c r="AO154"/>
  <c r="AL154"/>
  <c r="BG125"/>
  <c r="BD125"/>
  <c r="AL109"/>
  <c r="AO109"/>
  <c r="AO112"/>
  <c r="AL112"/>
  <c r="BM124"/>
  <c r="BN124" s="1"/>
  <c r="BQ124" s="1"/>
  <c r="BM69"/>
  <c r="BN69" s="1"/>
  <c r="BQ69" s="1"/>
  <c r="BG104"/>
  <c r="BM104" s="1"/>
  <c r="BN104" s="1"/>
  <c r="BQ104" s="1"/>
  <c r="AO43"/>
  <c r="AO74"/>
  <c r="BM61"/>
  <c r="BN61" s="1"/>
  <c r="BQ61" s="1"/>
  <c r="BG68"/>
  <c r="BD68"/>
  <c r="BD30"/>
  <c r="BM30" s="1"/>
  <c r="BN30" s="1"/>
  <c r="BQ30" s="1"/>
  <c r="AL91"/>
  <c r="AO91"/>
  <c r="BD35"/>
  <c r="BG35"/>
  <c r="BG70"/>
  <c r="BD70"/>
  <c r="BD49"/>
  <c r="BG49"/>
  <c r="AO87"/>
  <c r="AL87"/>
  <c r="BG80"/>
  <c r="BD80"/>
  <c r="BG99"/>
  <c r="BD99"/>
  <c r="AO68"/>
  <c r="BG63"/>
  <c r="BD63"/>
  <c r="AL49"/>
  <c r="AO49"/>
  <c r="AO35"/>
  <c r="AL35"/>
  <c r="AO101"/>
  <c r="AL101"/>
  <c r="BD65"/>
  <c r="BG65"/>
  <c r="BG76"/>
  <c r="BD76"/>
  <c r="AO28"/>
  <c r="AL28"/>
  <c r="AL58"/>
  <c r="AO58"/>
  <c r="AO89"/>
  <c r="AL89"/>
  <c r="AL83"/>
  <c r="AO83"/>
  <c r="BD60"/>
  <c r="BG60"/>
  <c r="BG50"/>
  <c r="BD50"/>
  <c r="BD66"/>
  <c r="BG66"/>
  <c r="AL90"/>
  <c r="AO90"/>
  <c r="BG62"/>
  <c r="BD62"/>
  <c r="BG27"/>
  <c r="BD27"/>
  <c r="AL47"/>
  <c r="AO47"/>
  <c r="AL64"/>
  <c r="AO64"/>
  <c r="AO71"/>
  <c r="AL71"/>
  <c r="AO56"/>
  <c r="AL56"/>
  <c r="BD72"/>
  <c r="BG72"/>
  <c r="AL43"/>
  <c r="AL68"/>
  <c r="AU34"/>
  <c r="AV34" s="1"/>
  <c r="AY34" s="1"/>
  <c r="AL55"/>
  <c r="AO55"/>
  <c r="AO96"/>
  <c r="AL96"/>
  <c r="AO85"/>
  <c r="AL85"/>
  <c r="BD33"/>
  <c r="BG33"/>
  <c r="AO67"/>
  <c r="AL67"/>
  <c r="BG101"/>
  <c r="BD101"/>
  <c r="AL29"/>
  <c r="AO29"/>
  <c r="BG84"/>
  <c r="BD84"/>
  <c r="BG41"/>
  <c r="BD41"/>
  <c r="BD34"/>
  <c r="BG34"/>
  <c r="AO72"/>
  <c r="BG77"/>
  <c r="BG42"/>
  <c r="BD42"/>
  <c r="BG40"/>
  <c r="BD40"/>
  <c r="BG53"/>
  <c r="BD53"/>
  <c r="AL52"/>
  <c r="AO52"/>
  <c r="BD46"/>
  <c r="BG46"/>
  <c r="AO70"/>
  <c r="AL70"/>
  <c r="AO69"/>
  <c r="AL69"/>
  <c r="AL61"/>
  <c r="AO61"/>
  <c r="BD91"/>
  <c r="BG91"/>
  <c r="AL42"/>
  <c r="AO42"/>
  <c r="AL104"/>
  <c r="AO104"/>
  <c r="BG54"/>
  <c r="BD54"/>
  <c r="AU110" l="1"/>
  <c r="AV110" s="1"/>
  <c r="AY110" s="1"/>
  <c r="BM144"/>
  <c r="BN144" s="1"/>
  <c r="BQ144" s="1"/>
  <c r="AU158"/>
  <c r="AV158" s="1"/>
  <c r="AY158" s="1"/>
  <c r="CD254"/>
  <c r="A254" s="1"/>
  <c r="BM138"/>
  <c r="BN138" s="1"/>
  <c r="BQ138" s="1"/>
  <c r="BM127"/>
  <c r="BN127" s="1"/>
  <c r="BQ127" s="1"/>
  <c r="AU148"/>
  <c r="AV148" s="1"/>
  <c r="AY148" s="1"/>
  <c r="AU133"/>
  <c r="AV133" s="1"/>
  <c r="AY133" s="1"/>
  <c r="BM165"/>
  <c r="BN165" s="1"/>
  <c r="BQ165" s="1"/>
  <c r="AU131"/>
  <c r="AV131" s="1"/>
  <c r="AY131" s="1"/>
  <c r="BM150"/>
  <c r="BN150" s="1"/>
  <c r="BQ150" s="1"/>
  <c r="AU164"/>
  <c r="AV164" s="1"/>
  <c r="AY164" s="1"/>
  <c r="AU99"/>
  <c r="AV99" s="1"/>
  <c r="AY99" s="1"/>
  <c r="BM139"/>
  <c r="BN139" s="1"/>
  <c r="BQ139" s="1"/>
  <c r="AU132"/>
  <c r="AV132" s="1"/>
  <c r="AY132" s="1"/>
  <c r="N168"/>
  <c r="BA168" s="1"/>
  <c r="AU77"/>
  <c r="AV77" s="1"/>
  <c r="AY77" s="1"/>
  <c r="AU36"/>
  <c r="AV36" s="1"/>
  <c r="AY36" s="1"/>
  <c r="AI167"/>
  <c r="AK167"/>
  <c r="AH167"/>
  <c r="M168"/>
  <c r="AJ168" s="1"/>
  <c r="AU145"/>
  <c r="AV145" s="1"/>
  <c r="AY145" s="1"/>
  <c r="AU103"/>
  <c r="AV103" s="1"/>
  <c r="AY103" s="1"/>
  <c r="AP168"/>
  <c r="BH168"/>
  <c r="AZ167"/>
  <c r="BB167"/>
  <c r="BC167"/>
  <c r="BA167"/>
  <c r="AR168"/>
  <c r="BJ168"/>
  <c r="BL168"/>
  <c r="T171"/>
  <c r="D170"/>
  <c r="I171"/>
  <c r="A171" s="1"/>
  <c r="BI168"/>
  <c r="O170"/>
  <c r="I170"/>
  <c r="A170" s="1"/>
  <c r="BY169"/>
  <c r="L169"/>
  <c r="J169"/>
  <c r="AS169"/>
  <c r="AG169"/>
  <c r="N169" s="1"/>
  <c r="K169"/>
  <c r="AQ169"/>
  <c r="U169"/>
  <c r="AC169"/>
  <c r="AE169"/>
  <c r="AA169"/>
  <c r="AD169"/>
  <c r="BT169"/>
  <c r="BU169" s="1"/>
  <c r="AB169"/>
  <c r="AF169"/>
  <c r="BR169"/>
  <c r="BS169" s="1"/>
  <c r="G170"/>
  <c r="BM163"/>
  <c r="BN163" s="1"/>
  <c r="BQ163" s="1"/>
  <c r="G171"/>
  <c r="O171"/>
  <c r="BE168"/>
  <c r="E170"/>
  <c r="D171"/>
  <c r="BX169"/>
  <c r="CB169"/>
  <c r="BV169"/>
  <c r="BL169" s="1"/>
  <c r="BZ169"/>
  <c r="CA169" s="1"/>
  <c r="BM73"/>
  <c r="BN73" s="1"/>
  <c r="BQ73" s="1"/>
  <c r="BM128"/>
  <c r="BN128" s="1"/>
  <c r="BQ128" s="1"/>
  <c r="E171"/>
  <c r="F171"/>
  <c r="F170"/>
  <c r="T170"/>
  <c r="BM133"/>
  <c r="BN133" s="1"/>
  <c r="BQ133" s="1"/>
  <c r="AU163"/>
  <c r="AV163" s="1"/>
  <c r="AY163" s="1"/>
  <c r="AU122"/>
  <c r="AV122" s="1"/>
  <c r="AY122" s="1"/>
  <c r="BM118"/>
  <c r="BN118" s="1"/>
  <c r="BQ118" s="1"/>
  <c r="BM156"/>
  <c r="BN156" s="1"/>
  <c r="BQ156" s="1"/>
  <c r="AU74"/>
  <c r="AV74" s="1"/>
  <c r="AY74" s="1"/>
  <c r="AU63"/>
  <c r="AV63" s="1"/>
  <c r="AY63" s="1"/>
  <c r="AU127"/>
  <c r="AV127" s="1"/>
  <c r="AY127" s="1"/>
  <c r="AU138"/>
  <c r="AV138" s="1"/>
  <c r="AY138" s="1"/>
  <c r="AU166"/>
  <c r="AV166" s="1"/>
  <c r="AY166" s="1"/>
  <c r="AU144"/>
  <c r="AV144" s="1"/>
  <c r="AY144" s="1"/>
  <c r="O172"/>
  <c r="AU39"/>
  <c r="AV39" s="1"/>
  <c r="AY39" s="1"/>
  <c r="BM64"/>
  <c r="BN64" s="1"/>
  <c r="BQ64" s="1"/>
  <c r="BM47"/>
  <c r="BN47" s="1"/>
  <c r="BQ47" s="1"/>
  <c r="AU149"/>
  <c r="AV149" s="1"/>
  <c r="AY149" s="1"/>
  <c r="AU157"/>
  <c r="AV157" s="1"/>
  <c r="AY157" s="1"/>
  <c r="BM146"/>
  <c r="BN146" s="1"/>
  <c r="BQ146" s="1"/>
  <c r="BM166"/>
  <c r="BN166" s="1"/>
  <c r="BQ166" s="1"/>
  <c r="BM151"/>
  <c r="BN151" s="1"/>
  <c r="BQ151" s="1"/>
  <c r="AU86"/>
  <c r="AV86" s="1"/>
  <c r="AY86" s="1"/>
  <c r="BM164"/>
  <c r="BN164" s="1"/>
  <c r="BQ164" s="1"/>
  <c r="BM134"/>
  <c r="BN134" s="1"/>
  <c r="BQ134" s="1"/>
  <c r="BM160"/>
  <c r="BN160" s="1"/>
  <c r="BQ160" s="1"/>
  <c r="AU151"/>
  <c r="AV151" s="1"/>
  <c r="AY151" s="1"/>
  <c r="AU146"/>
  <c r="AV146" s="1"/>
  <c r="AY146" s="1"/>
  <c r="BM78"/>
  <c r="BN78" s="1"/>
  <c r="BQ78" s="1"/>
  <c r="AU80"/>
  <c r="AV80" s="1"/>
  <c r="AY80" s="1"/>
  <c r="BM51"/>
  <c r="BN51" s="1"/>
  <c r="BQ51" s="1"/>
  <c r="BM74"/>
  <c r="BN74" s="1"/>
  <c r="BQ74" s="1"/>
  <c r="BM92"/>
  <c r="BN92" s="1"/>
  <c r="BQ92" s="1"/>
  <c r="BM102"/>
  <c r="BN102" s="1"/>
  <c r="BQ102" s="1"/>
  <c r="AU141"/>
  <c r="AV141" s="1"/>
  <c r="AY141" s="1"/>
  <c r="AU107"/>
  <c r="AV107" s="1"/>
  <c r="AY107" s="1"/>
  <c r="AU78"/>
  <c r="AV78" s="1"/>
  <c r="AY78" s="1"/>
  <c r="AU155"/>
  <c r="AV155" s="1"/>
  <c r="AY155" s="1"/>
  <c r="AU37"/>
  <c r="AV37" s="1"/>
  <c r="AY37" s="1"/>
  <c r="AU31"/>
  <c r="AV31" s="1"/>
  <c r="AY31" s="1"/>
  <c r="AU38"/>
  <c r="AV38" s="1"/>
  <c r="AY38" s="1"/>
  <c r="AU116"/>
  <c r="AV116" s="1"/>
  <c r="AY116" s="1"/>
  <c r="AU40"/>
  <c r="AV40" s="1"/>
  <c r="AY40" s="1"/>
  <c r="BM58"/>
  <c r="BN58" s="1"/>
  <c r="BQ58" s="1"/>
  <c r="AU88"/>
  <c r="AV88" s="1"/>
  <c r="AY88" s="1"/>
  <c r="BM44"/>
  <c r="BN44" s="1"/>
  <c r="BQ44" s="1"/>
  <c r="BM77"/>
  <c r="BN77" s="1"/>
  <c r="BQ77" s="1"/>
  <c r="AU100"/>
  <c r="AV100" s="1"/>
  <c r="AY100" s="1"/>
  <c r="BM52"/>
  <c r="BN52" s="1"/>
  <c r="BQ52" s="1"/>
  <c r="AU75"/>
  <c r="AV75" s="1"/>
  <c r="AY75" s="1"/>
  <c r="BM68"/>
  <c r="BN68" s="1"/>
  <c r="BQ68" s="1"/>
  <c r="BM105"/>
  <c r="BN105" s="1"/>
  <c r="BQ105" s="1"/>
  <c r="AU45"/>
  <c r="AV45" s="1"/>
  <c r="AY45" s="1"/>
  <c r="AU72"/>
  <c r="AV72" s="1"/>
  <c r="AY72" s="1"/>
  <c r="AU59"/>
  <c r="AV59" s="1"/>
  <c r="AY59" s="1"/>
  <c r="BM71"/>
  <c r="BN71" s="1"/>
  <c r="BQ71" s="1"/>
  <c r="BM157"/>
  <c r="BN157" s="1"/>
  <c r="BQ157" s="1"/>
  <c r="AU57"/>
  <c r="AV57" s="1"/>
  <c r="AY57" s="1"/>
  <c r="AU43"/>
  <c r="AV43" s="1"/>
  <c r="AY43" s="1"/>
  <c r="AU66"/>
  <c r="AV66" s="1"/>
  <c r="AY66" s="1"/>
  <c r="AU112"/>
  <c r="AV112" s="1"/>
  <c r="AY112" s="1"/>
  <c r="BM125"/>
  <c r="BN125" s="1"/>
  <c r="BQ125" s="1"/>
  <c r="AU82"/>
  <c r="AV82" s="1"/>
  <c r="AY82" s="1"/>
  <c r="AU47"/>
  <c r="AV47" s="1"/>
  <c r="AY47" s="1"/>
  <c r="BM66"/>
  <c r="BN66" s="1"/>
  <c r="BQ66" s="1"/>
  <c r="BM60"/>
  <c r="BN60" s="1"/>
  <c r="BQ60" s="1"/>
  <c r="BM120"/>
  <c r="BN120" s="1"/>
  <c r="BQ120" s="1"/>
  <c r="BM135"/>
  <c r="BN135" s="1"/>
  <c r="BQ135" s="1"/>
  <c r="BM126"/>
  <c r="BN126" s="1"/>
  <c r="BQ126" s="1"/>
  <c r="AU135"/>
  <c r="AV135" s="1"/>
  <c r="AY135" s="1"/>
  <c r="AU28"/>
  <c r="AV28" s="1"/>
  <c r="AY28" s="1"/>
  <c r="AU35"/>
  <c r="AV35" s="1"/>
  <c r="AY35" s="1"/>
  <c r="BM95"/>
  <c r="BN95" s="1"/>
  <c r="BQ95" s="1"/>
  <c r="BM27"/>
  <c r="BN27" s="1"/>
  <c r="BQ27" s="1"/>
  <c r="BM111"/>
  <c r="BN111" s="1"/>
  <c r="BQ111" s="1"/>
  <c r="AU51"/>
  <c r="AV51" s="1"/>
  <c r="AY51" s="1"/>
  <c r="AU154"/>
  <c r="AV154" s="1"/>
  <c r="AY154" s="1"/>
  <c r="BM148"/>
  <c r="BN148" s="1"/>
  <c r="BQ148" s="1"/>
  <c r="BM141"/>
  <c r="BN141" s="1"/>
  <c r="BQ141" s="1"/>
  <c r="BM117"/>
  <c r="BN117" s="1"/>
  <c r="BQ117" s="1"/>
  <c r="BM113"/>
  <c r="BN113" s="1"/>
  <c r="BQ113" s="1"/>
  <c r="AU108"/>
  <c r="AV108" s="1"/>
  <c r="AY108" s="1"/>
  <c r="BM136"/>
  <c r="BN136" s="1"/>
  <c r="BQ136" s="1"/>
  <c r="AU109"/>
  <c r="AV109" s="1"/>
  <c r="AY109" s="1"/>
  <c r="BM155"/>
  <c r="BN155" s="1"/>
  <c r="BQ155" s="1"/>
  <c r="BM35"/>
  <c r="BN35" s="1"/>
  <c r="BQ35" s="1"/>
  <c r="BM41"/>
  <c r="BN41" s="1"/>
  <c r="BQ41" s="1"/>
  <c r="AU67"/>
  <c r="AV67" s="1"/>
  <c r="AY67" s="1"/>
  <c r="AU85"/>
  <c r="AV85" s="1"/>
  <c r="AY85" s="1"/>
  <c r="BM63"/>
  <c r="BN63" s="1"/>
  <c r="BQ63" s="1"/>
  <c r="AU68"/>
  <c r="AV68" s="1"/>
  <c r="AY68" s="1"/>
  <c r="BM72"/>
  <c r="BN72" s="1"/>
  <c r="BQ72" s="1"/>
  <c r="AU49"/>
  <c r="AV49" s="1"/>
  <c r="AY49" s="1"/>
  <c r="AU91"/>
  <c r="AV91" s="1"/>
  <c r="AY91" s="1"/>
  <c r="BM99"/>
  <c r="BN99" s="1"/>
  <c r="BQ99" s="1"/>
  <c r="AU87"/>
  <c r="AV87" s="1"/>
  <c r="AY87" s="1"/>
  <c r="BM70"/>
  <c r="BN70" s="1"/>
  <c r="BQ70" s="1"/>
  <c r="BM80"/>
  <c r="BN80" s="1"/>
  <c r="BQ80" s="1"/>
  <c r="BM49"/>
  <c r="BN49" s="1"/>
  <c r="BQ49" s="1"/>
  <c r="AU104"/>
  <c r="AV104" s="1"/>
  <c r="AY104" s="1"/>
  <c r="BM91"/>
  <c r="BN91" s="1"/>
  <c r="BQ91" s="1"/>
  <c r="BM46"/>
  <c r="BN46" s="1"/>
  <c r="BQ46" s="1"/>
  <c r="BM84"/>
  <c r="BN84" s="1"/>
  <c r="BQ84" s="1"/>
  <c r="BM101"/>
  <c r="BN101" s="1"/>
  <c r="BQ101" s="1"/>
  <c r="AU96"/>
  <c r="AV96" s="1"/>
  <c r="AY96" s="1"/>
  <c r="AU42"/>
  <c r="AV42" s="1"/>
  <c r="AY42" s="1"/>
  <c r="AU61"/>
  <c r="AV61" s="1"/>
  <c r="AY61" s="1"/>
  <c r="AU83"/>
  <c r="AV83" s="1"/>
  <c r="AY83" s="1"/>
  <c r="AU58"/>
  <c r="AV58" s="1"/>
  <c r="AY58" s="1"/>
  <c r="AU64"/>
  <c r="AV64" s="1"/>
  <c r="AY64" s="1"/>
  <c r="BM54"/>
  <c r="BN54" s="1"/>
  <c r="BQ54" s="1"/>
  <c r="AU70"/>
  <c r="AV70" s="1"/>
  <c r="AY70" s="1"/>
  <c r="AU52"/>
  <c r="AV52" s="1"/>
  <c r="AY52" s="1"/>
  <c r="BM40"/>
  <c r="BN40" s="1"/>
  <c r="BQ40" s="1"/>
  <c r="BM34"/>
  <c r="BN34" s="1"/>
  <c r="BQ34" s="1"/>
  <c r="BM33"/>
  <c r="BN33" s="1"/>
  <c r="BQ33" s="1"/>
  <c r="AU56"/>
  <c r="AV56" s="1"/>
  <c r="AY56" s="1"/>
  <c r="BM62"/>
  <c r="BN62" s="1"/>
  <c r="BQ62" s="1"/>
  <c r="AU89"/>
  <c r="AV89" s="1"/>
  <c r="AY89" s="1"/>
  <c r="AV27"/>
  <c r="BM76"/>
  <c r="BN76" s="1"/>
  <c r="BQ76" s="1"/>
  <c r="AU101"/>
  <c r="AV101" s="1"/>
  <c r="AY101" s="1"/>
  <c r="AU69"/>
  <c r="AV69" s="1"/>
  <c r="AY69" s="1"/>
  <c r="BM53"/>
  <c r="BN53" s="1"/>
  <c r="BQ53" s="1"/>
  <c r="BM42"/>
  <c r="BN42" s="1"/>
  <c r="BQ42" s="1"/>
  <c r="AU29"/>
  <c r="AV29" s="1"/>
  <c r="AY29" s="1"/>
  <c r="AU55"/>
  <c r="AV55" s="1"/>
  <c r="AY55" s="1"/>
  <c r="AU71"/>
  <c r="AV71" s="1"/>
  <c r="AY71" s="1"/>
  <c r="AU90"/>
  <c r="AV90" s="1"/>
  <c r="AY90" s="1"/>
  <c r="BM50"/>
  <c r="BN50" s="1"/>
  <c r="BQ50" s="1"/>
  <c r="BM65"/>
  <c r="BN65" s="1"/>
  <c r="BQ65" s="1"/>
  <c r="CD255" l="1"/>
  <c r="A255" s="1"/>
  <c r="AT169"/>
  <c r="AO167"/>
  <c r="AL167"/>
  <c r="AZ168"/>
  <c r="BG168" s="1"/>
  <c r="BB168"/>
  <c r="BC168"/>
  <c r="M169"/>
  <c r="AK169" s="1"/>
  <c r="AH168"/>
  <c r="BB169"/>
  <c r="AI168"/>
  <c r="AK168"/>
  <c r="BC169"/>
  <c r="BK169"/>
  <c r="BI169"/>
  <c r="AJ169"/>
  <c r="BZ172"/>
  <c r="CA172" s="1"/>
  <c r="BV172"/>
  <c r="BZ171"/>
  <c r="CA171" s="1"/>
  <c r="BV171"/>
  <c r="AR171" s="1"/>
  <c r="U170"/>
  <c r="AA170"/>
  <c r="AB170"/>
  <c r="BT170"/>
  <c r="BU170" s="1"/>
  <c r="AF170"/>
  <c r="BR170"/>
  <c r="BS170" s="1"/>
  <c r="AE170"/>
  <c r="AD170"/>
  <c r="AC170"/>
  <c r="AP169"/>
  <c r="BH169"/>
  <c r="BV170"/>
  <c r="BL170" s="1"/>
  <c r="BZ170"/>
  <c r="CA170" s="1"/>
  <c r="L170"/>
  <c r="AQ170"/>
  <c r="K170"/>
  <c r="AG170"/>
  <c r="BK170" s="1"/>
  <c r="AS170"/>
  <c r="J170"/>
  <c r="BY170"/>
  <c r="D172"/>
  <c r="BA169"/>
  <c r="AZ169"/>
  <c r="BJ169"/>
  <c r="T172"/>
  <c r="CB170"/>
  <c r="BX170"/>
  <c r="K171"/>
  <c r="BY171"/>
  <c r="L171"/>
  <c r="AS171"/>
  <c r="J171"/>
  <c r="AQ171"/>
  <c r="AG171"/>
  <c r="BD167"/>
  <c r="BG167"/>
  <c r="G172"/>
  <c r="I172"/>
  <c r="A172" s="1"/>
  <c r="F172"/>
  <c r="BE169"/>
  <c r="AR169"/>
  <c r="BX171"/>
  <c r="CB171"/>
  <c r="AC171"/>
  <c r="AA171"/>
  <c r="AE171"/>
  <c r="BT171"/>
  <c r="BU171" s="1"/>
  <c r="AF171"/>
  <c r="U171"/>
  <c r="AD171"/>
  <c r="AB171"/>
  <c r="BR171"/>
  <c r="BS171" s="1"/>
  <c r="E172"/>
  <c r="AY27"/>
  <c r="BD168" l="1"/>
  <c r="BM168" s="1"/>
  <c r="BN168" s="1"/>
  <c r="BQ168" s="1"/>
  <c r="CD256"/>
  <c r="A256" s="1"/>
  <c r="BR172"/>
  <c r="BS172" s="1"/>
  <c r="BH172" s="1"/>
  <c r="AT172"/>
  <c r="AT171"/>
  <c r="AT170"/>
  <c r="BM167"/>
  <c r="BN167" s="1"/>
  <c r="BQ167" s="1"/>
  <c r="N170"/>
  <c r="BC170" s="1"/>
  <c r="AU167"/>
  <c r="AV167" s="1"/>
  <c r="AY167" s="1"/>
  <c r="AI169"/>
  <c r="AH169"/>
  <c r="M170"/>
  <c r="AJ170" s="1"/>
  <c r="AL168"/>
  <c r="AO168"/>
  <c r="M171"/>
  <c r="AI171" s="1"/>
  <c r="BJ170"/>
  <c r="CB172"/>
  <c r="BX172"/>
  <c r="BG169"/>
  <c r="BD169"/>
  <c r="BA170"/>
  <c r="AP170"/>
  <c r="BH170"/>
  <c r="BL171"/>
  <c r="BJ171"/>
  <c r="I173"/>
  <c r="A173" s="1"/>
  <c r="G173"/>
  <c r="BE170"/>
  <c r="G174"/>
  <c r="E173"/>
  <c r="D173"/>
  <c r="BI170"/>
  <c r="BH171"/>
  <c r="AP171"/>
  <c r="BT172"/>
  <c r="BU172" s="1"/>
  <c r="U172"/>
  <c r="AA172"/>
  <c r="AE172"/>
  <c r="BL172"/>
  <c r="BJ172"/>
  <c r="AR172"/>
  <c r="AC172"/>
  <c r="AB172"/>
  <c r="AD172"/>
  <c r="N171"/>
  <c r="BK171"/>
  <c r="BE171"/>
  <c r="BI171"/>
  <c r="F173"/>
  <c r="BB170"/>
  <c r="AR170"/>
  <c r="D174"/>
  <c r="AF172"/>
  <c r="BY172"/>
  <c r="J172"/>
  <c r="K172"/>
  <c r="L172"/>
  <c r="AQ172"/>
  <c r="AS172"/>
  <c r="AG172"/>
  <c r="T173"/>
  <c r="O174"/>
  <c r="O173"/>
  <c r="T174"/>
  <c r="CD257" l="1"/>
  <c r="A257" s="1"/>
  <c r="AO169"/>
  <c r="AI170"/>
  <c r="AP172"/>
  <c r="AK171"/>
  <c r="AZ170"/>
  <c r="BD170" s="1"/>
  <c r="AL169"/>
  <c r="AH170"/>
  <c r="AK170"/>
  <c r="AJ171"/>
  <c r="AU168"/>
  <c r="AV168" s="1"/>
  <c r="AY168" s="1"/>
  <c r="AH171"/>
  <c r="AL171" s="1"/>
  <c r="M172"/>
  <c r="AJ172" s="1"/>
  <c r="BM169"/>
  <c r="BN169" s="1"/>
  <c r="BQ169" s="1"/>
  <c r="BV173"/>
  <c r="BL173" s="1"/>
  <c r="BZ173"/>
  <c r="CA173" s="1"/>
  <c r="U173"/>
  <c r="AE173"/>
  <c r="AD173"/>
  <c r="BT173"/>
  <c r="BU173" s="1"/>
  <c r="AA173"/>
  <c r="AB173"/>
  <c r="BR173"/>
  <c r="BS173" s="1"/>
  <c r="AC173"/>
  <c r="AF173"/>
  <c r="E175"/>
  <c r="BR174"/>
  <c r="BS174" s="1"/>
  <c r="BT174"/>
  <c r="BU174" s="1"/>
  <c r="U174"/>
  <c r="BK172"/>
  <c r="BI172"/>
  <c r="BE172"/>
  <c r="N172"/>
  <c r="CB173"/>
  <c r="BX173"/>
  <c r="F175"/>
  <c r="E174"/>
  <c r="F174"/>
  <c r="BZ174"/>
  <c r="CA174" s="1"/>
  <c r="BV174"/>
  <c r="BY173"/>
  <c r="AS173"/>
  <c r="K173"/>
  <c r="AG173"/>
  <c r="J173"/>
  <c r="L173"/>
  <c r="AQ173"/>
  <c r="T175"/>
  <c r="AZ171"/>
  <c r="BC171"/>
  <c r="BB171"/>
  <c r="BA171"/>
  <c r="I174"/>
  <c r="A174" s="1"/>
  <c r="CD258" l="1"/>
  <c r="A258" s="1"/>
  <c r="AO171"/>
  <c r="AU171" s="1"/>
  <c r="AV171" s="1"/>
  <c r="AY171" s="1"/>
  <c r="AU169"/>
  <c r="AV169" s="1"/>
  <c r="AY169" s="1"/>
  <c r="AT174"/>
  <c r="AL170"/>
  <c r="AT173"/>
  <c r="BG170"/>
  <c r="BM170" s="1"/>
  <c r="BN170" s="1"/>
  <c r="BQ170" s="1"/>
  <c r="AA174"/>
  <c r="M173"/>
  <c r="AJ173" s="1"/>
  <c r="AO170"/>
  <c r="BE173"/>
  <c r="AR173"/>
  <c r="BJ173"/>
  <c r="AI172"/>
  <c r="AK172"/>
  <c r="AH172"/>
  <c r="BH174"/>
  <c r="AP174"/>
  <c r="CB175"/>
  <c r="BX175"/>
  <c r="D176"/>
  <c r="I175"/>
  <c r="A175" s="1"/>
  <c r="F176"/>
  <c r="BX174"/>
  <c r="CB174"/>
  <c r="BC172"/>
  <c r="BB172"/>
  <c r="BA172"/>
  <c r="AZ172"/>
  <c r="O175"/>
  <c r="BL174"/>
  <c r="BJ174"/>
  <c r="AF174"/>
  <c r="J174"/>
  <c r="K174"/>
  <c r="AG174"/>
  <c r="BI174" s="1"/>
  <c r="AQ174"/>
  <c r="L174"/>
  <c r="BY174"/>
  <c r="AS174"/>
  <c r="BD171"/>
  <c r="BG171"/>
  <c r="N173"/>
  <c r="BK173"/>
  <c r="BI173"/>
  <c r="AC174"/>
  <c r="AB174"/>
  <c r="D175"/>
  <c r="AR174"/>
  <c r="AE174"/>
  <c r="G176"/>
  <c r="BH173"/>
  <c r="AP173"/>
  <c r="AD174"/>
  <c r="G175"/>
  <c r="O176"/>
  <c r="CD259" l="1"/>
  <c r="A259" s="1"/>
  <c r="AU170"/>
  <c r="AV170" s="1"/>
  <c r="AY170" s="1"/>
  <c r="AK173"/>
  <c r="AI173"/>
  <c r="AH173"/>
  <c r="M174"/>
  <c r="AK174" s="1"/>
  <c r="AL172"/>
  <c r="AO172"/>
  <c r="BM171"/>
  <c r="BN171" s="1"/>
  <c r="BQ171" s="1"/>
  <c r="BZ176"/>
  <c r="CA176" s="1"/>
  <c r="BV176"/>
  <c r="AA175"/>
  <c r="U175"/>
  <c r="AE175"/>
  <c r="AB175"/>
  <c r="AC175"/>
  <c r="AD175"/>
  <c r="BT175"/>
  <c r="BU175" s="1"/>
  <c r="BR175"/>
  <c r="BS175" s="1"/>
  <c r="AF175"/>
  <c r="BK174"/>
  <c r="BE174"/>
  <c r="I176"/>
  <c r="A176" s="1"/>
  <c r="BV175"/>
  <c r="BL175" s="1"/>
  <c r="BZ175"/>
  <c r="CA175" s="1"/>
  <c r="BD172"/>
  <c r="BG172"/>
  <c r="U176"/>
  <c r="BR176"/>
  <c r="BT176"/>
  <c r="BU176" s="1"/>
  <c r="E176"/>
  <c r="T176"/>
  <c r="AZ173"/>
  <c r="BA173"/>
  <c r="BB173"/>
  <c r="BC173"/>
  <c r="AQ175"/>
  <c r="AS175"/>
  <c r="J175"/>
  <c r="AG175"/>
  <c r="BI175" s="1"/>
  <c r="L175"/>
  <c r="K175"/>
  <c r="BY175"/>
  <c r="N174"/>
  <c r="I177"/>
  <c r="A177" s="1"/>
  <c r="CD260" l="1"/>
  <c r="A260" s="1"/>
  <c r="AT175"/>
  <c r="AT176"/>
  <c r="AO173"/>
  <c r="AI174"/>
  <c r="AH174"/>
  <c r="AL173"/>
  <c r="AU172"/>
  <c r="AV172" s="1"/>
  <c r="AY172" s="1"/>
  <c r="AJ174"/>
  <c r="AF176"/>
  <c r="N175"/>
  <c r="BB175" s="1"/>
  <c r="M175"/>
  <c r="AH175" s="1"/>
  <c r="AB176"/>
  <c r="AC176"/>
  <c r="BJ176"/>
  <c r="AD176"/>
  <c r="BL176"/>
  <c r="J177"/>
  <c r="BY177"/>
  <c r="K177"/>
  <c r="AG177"/>
  <c r="BD173"/>
  <c r="BG173"/>
  <c r="K176"/>
  <c r="AS176"/>
  <c r="J176"/>
  <c r="AQ176"/>
  <c r="L176"/>
  <c r="AG176"/>
  <c r="BK176" s="1"/>
  <c r="BY176"/>
  <c r="F177"/>
  <c r="O177"/>
  <c r="BK175"/>
  <c r="AR175"/>
  <c r="BS176"/>
  <c r="AR176"/>
  <c r="E177"/>
  <c r="AE176"/>
  <c r="BM172"/>
  <c r="BN172" s="1"/>
  <c r="BQ172" s="1"/>
  <c r="BJ175"/>
  <c r="BX176"/>
  <c r="CB176"/>
  <c r="E179"/>
  <c r="D177"/>
  <c r="E178"/>
  <c r="F178"/>
  <c r="BA174"/>
  <c r="BB174"/>
  <c r="BC174"/>
  <c r="AZ174"/>
  <c r="AP175"/>
  <c r="BH175"/>
  <c r="G177"/>
  <c r="T177"/>
  <c r="AA176"/>
  <c r="BE175"/>
  <c r="F181"/>
  <c r="D180"/>
  <c r="CD261" l="1"/>
  <c r="A261" s="1"/>
  <c r="AL174"/>
  <c r="AJ175"/>
  <c r="AO174"/>
  <c r="AU173"/>
  <c r="AV173" s="1"/>
  <c r="AY173" s="1"/>
  <c r="BA175"/>
  <c r="AI175"/>
  <c r="AO175" s="1"/>
  <c r="AK175"/>
  <c r="BE176"/>
  <c r="AZ175"/>
  <c r="BG175" s="1"/>
  <c r="BC175"/>
  <c r="M176"/>
  <c r="AK176" s="1"/>
  <c r="BI176"/>
  <c r="BI177"/>
  <c r="BM173"/>
  <c r="BN173" s="1"/>
  <c r="BQ173" s="1"/>
  <c r="CB179"/>
  <c r="BX179"/>
  <c r="AA177"/>
  <c r="AD177"/>
  <c r="AC177"/>
  <c r="AB177"/>
  <c r="U177"/>
  <c r="AE177"/>
  <c r="AF177"/>
  <c r="BT177"/>
  <c r="BU177" s="1"/>
  <c r="BR177"/>
  <c r="BS177" s="1"/>
  <c r="BK177"/>
  <c r="CB177"/>
  <c r="BX177"/>
  <c r="BX178"/>
  <c r="CB178"/>
  <c r="AS177"/>
  <c r="L177"/>
  <c r="M177" s="1"/>
  <c r="BV177"/>
  <c r="BL177" s="1"/>
  <c r="BZ177"/>
  <c r="CA177" s="1"/>
  <c r="N176"/>
  <c r="BG174"/>
  <c r="BD174"/>
  <c r="F179"/>
  <c r="G179"/>
  <c r="T179"/>
  <c r="O178"/>
  <c r="I178"/>
  <c r="A178" s="1"/>
  <c r="O179"/>
  <c r="AP176"/>
  <c r="BH176"/>
  <c r="E180"/>
  <c r="BX180" s="1"/>
  <c r="D178"/>
  <c r="T178"/>
  <c r="N177"/>
  <c r="BA177" s="1"/>
  <c r="AQ177"/>
  <c r="C54" i="17" l="1"/>
  <c r="G69"/>
  <c r="F62"/>
  <c r="F105"/>
  <c r="F25"/>
  <c r="G65"/>
  <c r="G38"/>
  <c r="G36"/>
  <c r="F93"/>
  <c r="F66"/>
  <c r="F80"/>
  <c r="F12"/>
  <c r="G34"/>
  <c r="G107"/>
  <c r="G39"/>
  <c r="G53"/>
  <c r="F78"/>
  <c r="F67"/>
  <c r="F108"/>
  <c r="F102"/>
  <c r="G82"/>
  <c r="F27"/>
  <c r="F41"/>
  <c r="G81"/>
  <c r="G54"/>
  <c r="G52"/>
  <c r="F109"/>
  <c r="F82"/>
  <c r="F96"/>
  <c r="F28"/>
  <c r="G66"/>
  <c r="F15"/>
  <c r="G55"/>
  <c r="F76"/>
  <c r="F54"/>
  <c r="G18"/>
  <c r="G103"/>
  <c r="G9"/>
  <c r="G49"/>
  <c r="G22"/>
  <c r="G20"/>
  <c r="F77"/>
  <c r="F50"/>
  <c r="F9"/>
  <c r="G111"/>
  <c r="F112"/>
  <c r="G116"/>
  <c r="G64"/>
  <c r="F39"/>
  <c r="G51"/>
  <c r="F92"/>
  <c r="F86"/>
  <c r="G50"/>
  <c r="G70"/>
  <c r="F111"/>
  <c r="F10"/>
  <c r="F18"/>
  <c r="F32"/>
  <c r="G72"/>
  <c r="F63"/>
  <c r="G43"/>
  <c r="F100"/>
  <c r="F94"/>
  <c r="G90"/>
  <c r="F19"/>
  <c r="F17"/>
  <c r="G73"/>
  <c r="G46"/>
  <c r="G60"/>
  <c r="G101"/>
  <c r="G33"/>
  <c r="F115"/>
  <c r="F113"/>
  <c r="F61"/>
  <c r="F34"/>
  <c r="F48"/>
  <c r="G88"/>
  <c r="F79"/>
  <c r="G59"/>
  <c r="F116"/>
  <c r="G21"/>
  <c r="F14"/>
  <c r="F35"/>
  <c r="F33"/>
  <c r="G89"/>
  <c r="F110"/>
  <c r="F83"/>
  <c r="F81"/>
  <c r="F29"/>
  <c r="G110"/>
  <c r="F16"/>
  <c r="G56"/>
  <c r="F31"/>
  <c r="G27"/>
  <c r="F84"/>
  <c r="G16"/>
  <c r="G23"/>
  <c r="F44"/>
  <c r="G98"/>
  <c r="F47"/>
  <c r="G71"/>
  <c r="G85"/>
  <c r="G17"/>
  <c r="F99"/>
  <c r="F97"/>
  <c r="G24"/>
  <c r="F64"/>
  <c r="G42"/>
  <c r="F37"/>
  <c r="F104"/>
  <c r="F52"/>
  <c r="G106"/>
  <c r="F87"/>
  <c r="G79"/>
  <c r="G77"/>
  <c r="G25"/>
  <c r="F107"/>
  <c r="G12"/>
  <c r="F53"/>
  <c r="F26"/>
  <c r="F24"/>
  <c r="G80"/>
  <c r="F71"/>
  <c r="G94"/>
  <c r="G108"/>
  <c r="G40"/>
  <c r="G91"/>
  <c r="G11"/>
  <c r="F68"/>
  <c r="F30"/>
  <c r="G10"/>
  <c r="G95"/>
  <c r="G93"/>
  <c r="G41"/>
  <c r="G14"/>
  <c r="G28"/>
  <c r="F69"/>
  <c r="F42"/>
  <c r="G62"/>
  <c r="G76"/>
  <c r="C9"/>
  <c r="F90"/>
  <c r="F88"/>
  <c r="F36"/>
  <c r="G74"/>
  <c r="F55"/>
  <c r="G63"/>
  <c r="G61"/>
  <c r="F91"/>
  <c r="G109"/>
  <c r="G37"/>
  <c r="F46"/>
  <c r="F51"/>
  <c r="F49"/>
  <c r="G105"/>
  <c r="G78"/>
  <c r="G92"/>
  <c r="F106"/>
  <c r="F45"/>
  <c r="G68"/>
  <c r="G75"/>
  <c r="G31"/>
  <c r="G29"/>
  <c r="F38"/>
  <c r="F59"/>
  <c r="F73"/>
  <c r="G113"/>
  <c r="G86"/>
  <c r="G84"/>
  <c r="G32"/>
  <c r="F114"/>
  <c r="G19"/>
  <c r="F60"/>
  <c r="F22"/>
  <c r="F95"/>
  <c r="F72"/>
  <c r="F20"/>
  <c r="G58"/>
  <c r="F23"/>
  <c r="G47"/>
  <c r="G45"/>
  <c r="F70"/>
  <c r="F75"/>
  <c r="F89"/>
  <c r="F21"/>
  <c r="G102"/>
  <c r="G100"/>
  <c r="G48"/>
  <c r="G115"/>
  <c r="G35"/>
  <c r="F40"/>
  <c r="G96"/>
  <c r="F103"/>
  <c r="G83"/>
  <c r="G15"/>
  <c r="G13"/>
  <c r="G114"/>
  <c r="F43"/>
  <c r="F57"/>
  <c r="G97"/>
  <c r="G104"/>
  <c r="F98"/>
  <c r="G57"/>
  <c r="G30"/>
  <c r="G44"/>
  <c r="F85"/>
  <c r="F58"/>
  <c r="F56"/>
  <c r="G112"/>
  <c r="G26"/>
  <c r="G99"/>
  <c r="F11"/>
  <c r="G67"/>
  <c r="F74"/>
  <c r="F13"/>
  <c r="F65"/>
  <c r="G87"/>
  <c r="F101"/>
  <c r="B50"/>
  <c r="S50" s="1"/>
  <c r="C20"/>
  <c r="C33"/>
  <c r="C39"/>
  <c r="C84"/>
  <c r="C102"/>
  <c r="C68"/>
  <c r="B74"/>
  <c r="S74" s="1"/>
  <c r="C34"/>
  <c r="C90"/>
  <c r="B82"/>
  <c r="S82" s="1"/>
  <c r="B12"/>
  <c r="S12" s="1"/>
  <c r="C66"/>
  <c r="C113"/>
  <c r="C67"/>
  <c r="C115"/>
  <c r="C26"/>
  <c r="C78"/>
  <c r="C83"/>
  <c r="C93"/>
  <c r="C70"/>
  <c r="B106"/>
  <c r="S106" s="1"/>
  <c r="B84"/>
  <c r="S84" s="1"/>
  <c r="B63"/>
  <c r="S63" s="1"/>
  <c r="C32"/>
  <c r="B9"/>
  <c r="C29"/>
  <c r="B13"/>
  <c r="S13" s="1"/>
  <c r="B116"/>
  <c r="S116" s="1"/>
  <c r="B42"/>
  <c r="S42" s="1"/>
  <c r="B36"/>
  <c r="S36" s="1"/>
  <c r="B23"/>
  <c r="S23" s="1"/>
  <c r="C96"/>
  <c r="B85"/>
  <c r="S85" s="1"/>
  <c r="C28"/>
  <c r="B45"/>
  <c r="S45" s="1"/>
  <c r="B22"/>
  <c r="S22" s="1"/>
  <c r="B39"/>
  <c r="S39" s="1"/>
  <c r="B93"/>
  <c r="S93" s="1"/>
  <c r="C63"/>
  <c r="C31"/>
  <c r="C106"/>
  <c r="C103"/>
  <c r="B98"/>
  <c r="S98" s="1"/>
  <c r="C108"/>
  <c r="B30"/>
  <c r="S30" s="1"/>
  <c r="B46"/>
  <c r="S46" s="1"/>
  <c r="B101"/>
  <c r="S101" s="1"/>
  <c r="C80"/>
  <c r="B109"/>
  <c r="S109" s="1"/>
  <c r="B26"/>
  <c r="S26" s="1"/>
  <c r="C101"/>
  <c r="B60"/>
  <c r="S60" s="1"/>
  <c r="B107"/>
  <c r="S107" s="1"/>
  <c r="B32"/>
  <c r="S32" s="1"/>
  <c r="C58"/>
  <c r="B11"/>
  <c r="S11" s="1"/>
  <c r="B91"/>
  <c r="S91" s="1"/>
  <c r="B68"/>
  <c r="S68" s="1"/>
  <c r="B16"/>
  <c r="S16" s="1"/>
  <c r="B41"/>
  <c r="S41" s="1"/>
  <c r="B28"/>
  <c r="S28" s="1"/>
  <c r="C37"/>
  <c r="C64"/>
  <c r="B29"/>
  <c r="S29" s="1"/>
  <c r="B114"/>
  <c r="S114" s="1"/>
  <c r="C45"/>
  <c r="C27"/>
  <c r="B110"/>
  <c r="S110" s="1"/>
  <c r="C65"/>
  <c r="C25"/>
  <c r="C87"/>
  <c r="C100"/>
  <c r="B104"/>
  <c r="S104" s="1"/>
  <c r="B99"/>
  <c r="S99" s="1"/>
  <c r="B76"/>
  <c r="S76" s="1"/>
  <c r="C97"/>
  <c r="C60"/>
  <c r="C109"/>
  <c r="B69"/>
  <c r="S69" s="1"/>
  <c r="C62"/>
  <c r="C91"/>
  <c r="C17"/>
  <c r="B19"/>
  <c r="S19" s="1"/>
  <c r="C99"/>
  <c r="C72"/>
  <c r="B113"/>
  <c r="S113" s="1"/>
  <c r="C14"/>
  <c r="C13"/>
  <c r="C75"/>
  <c r="B89"/>
  <c r="S89" s="1"/>
  <c r="C50"/>
  <c r="B38"/>
  <c r="S38" s="1"/>
  <c r="B108"/>
  <c r="S108" s="1"/>
  <c r="B86"/>
  <c r="S86" s="1"/>
  <c r="B61"/>
  <c r="S61" s="1"/>
  <c r="C24"/>
  <c r="C81"/>
  <c r="B62"/>
  <c r="S62" s="1"/>
  <c r="B65"/>
  <c r="S65" s="1"/>
  <c r="C43"/>
  <c r="C85"/>
  <c r="C11"/>
  <c r="C74"/>
  <c r="C57"/>
  <c r="C22"/>
  <c r="B72"/>
  <c r="S72" s="1"/>
  <c r="B40"/>
  <c r="S40" s="1"/>
  <c r="B77"/>
  <c r="S77" s="1"/>
  <c r="B44"/>
  <c r="S44" s="1"/>
  <c r="C18"/>
  <c r="B49"/>
  <c r="S49" s="1"/>
  <c r="C36"/>
  <c r="B24"/>
  <c r="S24" s="1"/>
  <c r="C86"/>
  <c r="B111"/>
  <c r="S111" s="1"/>
  <c r="B37"/>
  <c r="S37" s="1"/>
  <c r="B17"/>
  <c r="S17" s="1"/>
  <c r="B87"/>
  <c r="S87" s="1"/>
  <c r="C30"/>
  <c r="B112"/>
  <c r="S112" s="1"/>
  <c r="C10"/>
  <c r="C105"/>
  <c r="B64"/>
  <c r="S64" s="1"/>
  <c r="B31"/>
  <c r="S31" s="1"/>
  <c r="B67"/>
  <c r="S67" s="1"/>
  <c r="B43"/>
  <c r="S43" s="1"/>
  <c r="C35"/>
  <c r="B48"/>
  <c r="S48" s="1"/>
  <c r="B10"/>
  <c r="S10" s="1"/>
  <c r="C12"/>
  <c r="C42"/>
  <c r="C49"/>
  <c r="B105"/>
  <c r="S105" s="1"/>
  <c r="C41"/>
  <c r="C19"/>
  <c r="C76"/>
  <c r="C53"/>
  <c r="C59"/>
  <c r="B57"/>
  <c r="S57" s="1"/>
  <c r="C73"/>
  <c r="B94"/>
  <c r="S94" s="1"/>
  <c r="B20"/>
  <c r="S20" s="1"/>
  <c r="C77"/>
  <c r="B90"/>
  <c r="S90" s="1"/>
  <c r="C56"/>
  <c r="C23"/>
  <c r="B55"/>
  <c r="S55" s="1"/>
  <c r="B52"/>
  <c r="S52" s="1"/>
  <c r="C116"/>
  <c r="B53"/>
  <c r="S53" s="1"/>
  <c r="B59"/>
  <c r="S59" s="1"/>
  <c r="C112"/>
  <c r="B15"/>
  <c r="S15" s="1"/>
  <c r="C95"/>
  <c r="B34"/>
  <c r="S34" s="1"/>
  <c r="B100"/>
  <c r="S100" s="1"/>
  <c r="C88"/>
  <c r="B25"/>
  <c r="S25" s="1"/>
  <c r="C79"/>
  <c r="C110"/>
  <c r="C38"/>
  <c r="B14"/>
  <c r="S14" s="1"/>
  <c r="C15"/>
  <c r="B75"/>
  <c r="S75" s="1"/>
  <c r="C94"/>
  <c r="B71"/>
  <c r="S71" s="1"/>
  <c r="B35"/>
  <c r="S35" s="1"/>
  <c r="B33"/>
  <c r="S33" s="1"/>
  <c r="C92"/>
  <c r="B78"/>
  <c r="S78" s="1"/>
  <c r="B95"/>
  <c r="S95" s="1"/>
  <c r="C98"/>
  <c r="C104"/>
  <c r="B73"/>
  <c r="S73" s="1"/>
  <c r="C47"/>
  <c r="B102"/>
  <c r="S102" s="1"/>
  <c r="C107"/>
  <c r="C16"/>
  <c r="B58"/>
  <c r="S58" s="1"/>
  <c r="B56"/>
  <c r="S56" s="1"/>
  <c r="B88"/>
  <c r="S88" s="1"/>
  <c r="C55"/>
  <c r="C89"/>
  <c r="B81"/>
  <c r="S81" s="1"/>
  <c r="B96"/>
  <c r="S96" s="1"/>
  <c r="B51"/>
  <c r="S51" s="1"/>
  <c r="C69"/>
  <c r="B70"/>
  <c r="S70" s="1"/>
  <c r="B115"/>
  <c r="S115" s="1"/>
  <c r="C61"/>
  <c r="C46"/>
  <c r="B47"/>
  <c r="S47" s="1"/>
  <c r="B92"/>
  <c r="S92" s="1"/>
  <c r="C21"/>
  <c r="C44"/>
  <c r="B27"/>
  <c r="S27" s="1"/>
  <c r="B97"/>
  <c r="S97" s="1"/>
  <c r="B66"/>
  <c r="S66" s="1"/>
  <c r="B21"/>
  <c r="S21" s="1"/>
  <c r="C71"/>
  <c r="B80"/>
  <c r="S80" s="1"/>
  <c r="C111"/>
  <c r="B83"/>
  <c r="S83" s="1"/>
  <c r="C52"/>
  <c r="B18"/>
  <c r="S18" s="1"/>
  <c r="C48"/>
  <c r="B103"/>
  <c r="S103" s="1"/>
  <c r="B79"/>
  <c r="S79" s="1"/>
  <c r="C114"/>
  <c r="C40"/>
  <c r="C82"/>
  <c r="B54"/>
  <c r="S54" s="1"/>
  <c r="C51"/>
  <c r="AU174" i="4"/>
  <c r="AV174" s="1"/>
  <c r="AY174" s="1"/>
  <c r="AT177"/>
  <c r="AJ176"/>
  <c r="AH176"/>
  <c r="AL175"/>
  <c r="AU175" s="1"/>
  <c r="AV175" s="1"/>
  <c r="AY175" s="1"/>
  <c r="AI176"/>
  <c r="BD175"/>
  <c r="BM175" s="1"/>
  <c r="BN175" s="1"/>
  <c r="BQ175" s="1"/>
  <c r="CB180"/>
  <c r="BM174"/>
  <c r="BN174" s="1"/>
  <c r="BQ174" s="1"/>
  <c r="AP177"/>
  <c r="BH177"/>
  <c r="AJ177"/>
  <c r="AK177"/>
  <c r="AH177"/>
  <c r="AI177"/>
  <c r="AR177"/>
  <c r="BJ177"/>
  <c r="BZ178"/>
  <c r="CA178" s="1"/>
  <c r="BV178"/>
  <c r="BC177"/>
  <c r="BB177"/>
  <c r="BE177"/>
  <c r="BZ179"/>
  <c r="CA179" s="1"/>
  <c r="BV179"/>
  <c r="U179"/>
  <c r="BT179"/>
  <c r="BU179" s="1"/>
  <c r="BR179"/>
  <c r="BS179" s="1"/>
  <c r="BB176"/>
  <c r="BA176"/>
  <c r="BC176"/>
  <c r="AZ176"/>
  <c r="BY178"/>
  <c r="K178"/>
  <c r="J178"/>
  <c r="AG178"/>
  <c r="BI178" s="1"/>
  <c r="L178"/>
  <c r="AQ178"/>
  <c r="AZ177"/>
  <c r="J21" i="17" l="1"/>
  <c r="K21"/>
  <c r="J60"/>
  <c r="K60"/>
  <c r="K107"/>
  <c r="J107"/>
  <c r="K97"/>
  <c r="J97"/>
  <c r="J19"/>
  <c r="K19"/>
  <c r="K39"/>
  <c r="J39"/>
  <c r="J78"/>
  <c r="K78"/>
  <c r="J25"/>
  <c r="K25"/>
  <c r="K101"/>
  <c r="J101"/>
  <c r="J74"/>
  <c r="K74"/>
  <c r="K85"/>
  <c r="J85"/>
  <c r="J98"/>
  <c r="K98"/>
  <c r="K43"/>
  <c r="J43"/>
  <c r="J70"/>
  <c r="K70"/>
  <c r="K22"/>
  <c r="J22"/>
  <c r="K73"/>
  <c r="J73"/>
  <c r="J106"/>
  <c r="K106"/>
  <c r="K49"/>
  <c r="J49"/>
  <c r="K55"/>
  <c r="J55"/>
  <c r="J90"/>
  <c r="K90"/>
  <c r="J42"/>
  <c r="K42"/>
  <c r="K30"/>
  <c r="J30"/>
  <c r="J104"/>
  <c r="K104"/>
  <c r="J44"/>
  <c r="K44"/>
  <c r="J110"/>
  <c r="K110"/>
  <c r="K14"/>
  <c r="J14"/>
  <c r="K79"/>
  <c r="J79"/>
  <c r="K61"/>
  <c r="J61"/>
  <c r="J17"/>
  <c r="K17"/>
  <c r="J100"/>
  <c r="K100"/>
  <c r="J32"/>
  <c r="K32"/>
  <c r="J112"/>
  <c r="K112"/>
  <c r="K77"/>
  <c r="J77"/>
  <c r="J76"/>
  <c r="K76"/>
  <c r="K28"/>
  <c r="J28"/>
  <c r="K27"/>
  <c r="J27"/>
  <c r="K67"/>
  <c r="J67"/>
  <c r="J66"/>
  <c r="K66"/>
  <c r="K103"/>
  <c r="J103"/>
  <c r="K91"/>
  <c r="J91"/>
  <c r="K69"/>
  <c r="J69"/>
  <c r="K87"/>
  <c r="J87"/>
  <c r="J29"/>
  <c r="K29"/>
  <c r="K18"/>
  <c r="J18"/>
  <c r="K93"/>
  <c r="J93"/>
  <c r="J13"/>
  <c r="K13"/>
  <c r="J58"/>
  <c r="K58"/>
  <c r="K57"/>
  <c r="J57"/>
  <c r="J40"/>
  <c r="K40"/>
  <c r="K75"/>
  <c r="J75"/>
  <c r="J23"/>
  <c r="K23"/>
  <c r="K95"/>
  <c r="J95"/>
  <c r="J114"/>
  <c r="K114"/>
  <c r="K45"/>
  <c r="J45"/>
  <c r="J88"/>
  <c r="K88"/>
  <c r="K71"/>
  <c r="J71"/>
  <c r="K53"/>
  <c r="J53"/>
  <c r="J52"/>
  <c r="K52"/>
  <c r="J64"/>
  <c r="K64"/>
  <c r="J84"/>
  <c r="K84"/>
  <c r="K16"/>
  <c r="J16"/>
  <c r="K83"/>
  <c r="J83"/>
  <c r="K35"/>
  <c r="J35"/>
  <c r="J34"/>
  <c r="K34"/>
  <c r="J94"/>
  <c r="K94"/>
  <c r="K111"/>
  <c r="J111"/>
  <c r="J92"/>
  <c r="K92"/>
  <c r="J50"/>
  <c r="K50"/>
  <c r="J54"/>
  <c r="K54"/>
  <c r="K109"/>
  <c r="J109"/>
  <c r="K41"/>
  <c r="J41"/>
  <c r="J108"/>
  <c r="K108"/>
  <c r="J80"/>
  <c r="K80"/>
  <c r="J62"/>
  <c r="K62"/>
  <c r="K20"/>
  <c r="J20"/>
  <c r="K59"/>
  <c r="J59"/>
  <c r="K51"/>
  <c r="J51"/>
  <c r="J68"/>
  <c r="K68"/>
  <c r="K24"/>
  <c r="J24"/>
  <c r="K37"/>
  <c r="J37"/>
  <c r="J31"/>
  <c r="K31"/>
  <c r="K113"/>
  <c r="J113"/>
  <c r="J96"/>
  <c r="K96"/>
  <c r="K65"/>
  <c r="J65"/>
  <c r="J11"/>
  <c r="K11"/>
  <c r="J56"/>
  <c r="K56"/>
  <c r="K89"/>
  <c r="J89"/>
  <c r="J72"/>
  <c r="K72"/>
  <c r="J38"/>
  <c r="K38"/>
  <c r="J46"/>
  <c r="K46"/>
  <c r="J36"/>
  <c r="K36"/>
  <c r="K26"/>
  <c r="J26"/>
  <c r="K99"/>
  <c r="J99"/>
  <c r="K47"/>
  <c r="J47"/>
  <c r="K81"/>
  <c r="J81"/>
  <c r="K33"/>
  <c r="J33"/>
  <c r="J116"/>
  <c r="K116"/>
  <c r="J48"/>
  <c r="K48"/>
  <c r="K115"/>
  <c r="J115"/>
  <c r="K63"/>
  <c r="J63"/>
  <c r="K10"/>
  <c r="J10"/>
  <c r="J86"/>
  <c r="K86"/>
  <c r="J15"/>
  <c r="K15"/>
  <c r="J82"/>
  <c r="K82"/>
  <c r="J102"/>
  <c r="K102"/>
  <c r="K12"/>
  <c r="J12"/>
  <c r="K105"/>
  <c r="J105"/>
  <c r="I20"/>
  <c r="E20"/>
  <c r="I26"/>
  <c r="E26"/>
  <c r="I21"/>
  <c r="E21"/>
  <c r="I19"/>
  <c r="E19"/>
  <c r="I16"/>
  <c r="E16"/>
  <c r="I23"/>
  <c r="E23"/>
  <c r="I13"/>
  <c r="E13"/>
  <c r="I12"/>
  <c r="E12"/>
  <c r="I14"/>
  <c r="E14"/>
  <c r="I27"/>
  <c r="E27"/>
  <c r="I31"/>
  <c r="E31"/>
  <c r="I29"/>
  <c r="E29"/>
  <c r="I11"/>
  <c r="E11"/>
  <c r="I22"/>
  <c r="E22"/>
  <c r="I25"/>
  <c r="E25"/>
  <c r="I32"/>
  <c r="E32"/>
  <c r="I18"/>
  <c r="E18"/>
  <c r="I15"/>
  <c r="E15"/>
  <c r="I10"/>
  <c r="E10"/>
  <c r="E17"/>
  <c r="E24"/>
  <c r="I28"/>
  <c r="E28"/>
  <c r="I30"/>
  <c r="E30"/>
  <c r="I9"/>
  <c r="E9"/>
  <c r="E86"/>
  <c r="E46"/>
  <c r="E49"/>
  <c r="E98"/>
  <c r="E41"/>
  <c r="E50"/>
  <c r="E91"/>
  <c r="E107"/>
  <c r="I33"/>
  <c r="E33"/>
  <c r="I54"/>
  <c r="E54"/>
  <c r="I51"/>
  <c r="E51"/>
  <c r="I53"/>
  <c r="E53"/>
  <c r="I43"/>
  <c r="E43"/>
  <c r="I36"/>
  <c r="E36"/>
  <c r="I58"/>
  <c r="E58"/>
  <c r="I35"/>
  <c r="E35"/>
  <c r="I34"/>
  <c r="E34"/>
  <c r="I55"/>
  <c r="E55"/>
  <c r="I57"/>
  <c r="E57"/>
  <c r="I40"/>
  <c r="E40"/>
  <c r="I45"/>
  <c r="E45"/>
  <c r="I56"/>
  <c r="E56"/>
  <c r="I48"/>
  <c r="E48"/>
  <c r="I37"/>
  <c r="E37"/>
  <c r="I38"/>
  <c r="E38"/>
  <c r="I47"/>
  <c r="E47"/>
  <c r="I52"/>
  <c r="E52"/>
  <c r="I44"/>
  <c r="E44"/>
  <c r="I39"/>
  <c r="E39"/>
  <c r="I42"/>
  <c r="E42"/>
  <c r="I97"/>
  <c r="E97"/>
  <c r="I66"/>
  <c r="E66"/>
  <c r="I73"/>
  <c r="E73"/>
  <c r="I78"/>
  <c r="E78"/>
  <c r="I71"/>
  <c r="E71"/>
  <c r="I87"/>
  <c r="E87"/>
  <c r="I72"/>
  <c r="E72"/>
  <c r="I62"/>
  <c r="E62"/>
  <c r="I89"/>
  <c r="E89"/>
  <c r="I113"/>
  <c r="E113"/>
  <c r="I99"/>
  <c r="E99"/>
  <c r="I68"/>
  <c r="E68"/>
  <c r="I93"/>
  <c r="E93"/>
  <c r="I84"/>
  <c r="E84"/>
  <c r="I82"/>
  <c r="E82"/>
  <c r="I115"/>
  <c r="E115"/>
  <c r="I103"/>
  <c r="E103"/>
  <c r="I83"/>
  <c r="E83"/>
  <c r="I95"/>
  <c r="E95"/>
  <c r="I59"/>
  <c r="E59"/>
  <c r="I64"/>
  <c r="E64"/>
  <c r="I111"/>
  <c r="E111"/>
  <c r="I65"/>
  <c r="E65"/>
  <c r="I61"/>
  <c r="E61"/>
  <c r="I69"/>
  <c r="E69"/>
  <c r="I76"/>
  <c r="E76"/>
  <c r="I101"/>
  <c r="E101"/>
  <c r="I63"/>
  <c r="E63"/>
  <c r="I74"/>
  <c r="E74"/>
  <c r="I92"/>
  <c r="E92"/>
  <c r="I79"/>
  <c r="E79"/>
  <c r="I70"/>
  <c r="E70"/>
  <c r="I81"/>
  <c r="E81"/>
  <c r="I102"/>
  <c r="E102"/>
  <c r="I75"/>
  <c r="E75"/>
  <c r="I100"/>
  <c r="E100"/>
  <c r="I90"/>
  <c r="E90"/>
  <c r="I112"/>
  <c r="E112"/>
  <c r="I77"/>
  <c r="E77"/>
  <c r="I110"/>
  <c r="E110"/>
  <c r="I60"/>
  <c r="E60"/>
  <c r="I116"/>
  <c r="E116"/>
  <c r="I80"/>
  <c r="E80"/>
  <c r="I96"/>
  <c r="E96"/>
  <c r="I88"/>
  <c r="E88"/>
  <c r="I94"/>
  <c r="E94"/>
  <c r="I105"/>
  <c r="E105"/>
  <c r="I67"/>
  <c r="E67"/>
  <c r="I108"/>
  <c r="E108"/>
  <c r="I104"/>
  <c r="E104"/>
  <c r="I114"/>
  <c r="E114"/>
  <c r="I109"/>
  <c r="E109"/>
  <c r="I85"/>
  <c r="E85"/>
  <c r="I106"/>
  <c r="E106"/>
  <c r="I46"/>
  <c r="H103"/>
  <c r="H21"/>
  <c r="H20"/>
  <c r="H60"/>
  <c r="H59"/>
  <c r="H51"/>
  <c r="H91"/>
  <c r="H69"/>
  <c r="H68"/>
  <c r="H24"/>
  <c r="H107"/>
  <c r="H87"/>
  <c r="H37"/>
  <c r="H97"/>
  <c r="H31"/>
  <c r="H29"/>
  <c r="H113"/>
  <c r="H19"/>
  <c r="H18"/>
  <c r="H39"/>
  <c r="H96"/>
  <c r="H78"/>
  <c r="H93"/>
  <c r="H25"/>
  <c r="I49"/>
  <c r="I98"/>
  <c r="H101"/>
  <c r="H74"/>
  <c r="H85"/>
  <c r="H98"/>
  <c r="H43"/>
  <c r="H70"/>
  <c r="H22"/>
  <c r="H73"/>
  <c r="H106"/>
  <c r="H49"/>
  <c r="H55"/>
  <c r="H90"/>
  <c r="H42"/>
  <c r="H30"/>
  <c r="H104"/>
  <c r="H44"/>
  <c r="H110"/>
  <c r="H14"/>
  <c r="H79"/>
  <c r="H61"/>
  <c r="H17"/>
  <c r="H100"/>
  <c r="H32"/>
  <c r="H112"/>
  <c r="H77"/>
  <c r="H76"/>
  <c r="H28"/>
  <c r="H27"/>
  <c r="H67"/>
  <c r="H66"/>
  <c r="I86"/>
  <c r="H53"/>
  <c r="H52"/>
  <c r="H64"/>
  <c r="H84"/>
  <c r="H83"/>
  <c r="H35"/>
  <c r="H34"/>
  <c r="H94"/>
  <c r="H111"/>
  <c r="H92"/>
  <c r="H50"/>
  <c r="H54"/>
  <c r="H109"/>
  <c r="H41"/>
  <c r="H108"/>
  <c r="H80"/>
  <c r="H62"/>
  <c r="I41"/>
  <c r="I50"/>
  <c r="H13"/>
  <c r="H58"/>
  <c r="H57"/>
  <c r="H40"/>
  <c r="H75"/>
  <c r="H23"/>
  <c r="H95"/>
  <c r="H114"/>
  <c r="H45"/>
  <c r="H88"/>
  <c r="H71"/>
  <c r="H16"/>
  <c r="I17"/>
  <c r="I24"/>
  <c r="I91"/>
  <c r="I107"/>
  <c r="H65"/>
  <c r="H11"/>
  <c r="H56"/>
  <c r="H89"/>
  <c r="H72"/>
  <c r="H38"/>
  <c r="H46"/>
  <c r="H36"/>
  <c r="H26"/>
  <c r="H99"/>
  <c r="H47"/>
  <c r="H81"/>
  <c r="H33"/>
  <c r="H116"/>
  <c r="H48"/>
  <c r="H115"/>
  <c r="H63"/>
  <c r="H10"/>
  <c r="H86"/>
  <c r="F117"/>
  <c r="H15"/>
  <c r="H82"/>
  <c r="H102"/>
  <c r="H12"/>
  <c r="H105"/>
  <c r="AO176" i="4"/>
  <c r="AL176"/>
  <c r="M178"/>
  <c r="N178"/>
  <c r="AL177"/>
  <c r="AO177"/>
  <c r="BD176"/>
  <c r="BG176"/>
  <c r="BD177"/>
  <c r="BG177"/>
  <c r="Q91" i="17" l="1"/>
  <c r="R91" s="1"/>
  <c r="Q106"/>
  <c r="R106" s="1"/>
  <c r="Q109"/>
  <c r="R109" s="1"/>
  <c r="Q104"/>
  <c r="R104" s="1"/>
  <c r="Q67"/>
  <c r="R67" s="1"/>
  <c r="Q94"/>
  <c r="R94" s="1"/>
  <c r="Q96"/>
  <c r="R96" s="1"/>
  <c r="Q116"/>
  <c r="R116" s="1"/>
  <c r="Q110"/>
  <c r="R110" s="1"/>
  <c r="Q112"/>
  <c r="R112" s="1"/>
  <c r="Q100"/>
  <c r="R100" s="1"/>
  <c r="Q102"/>
  <c r="R102" s="1"/>
  <c r="Q70"/>
  <c r="R70" s="1"/>
  <c r="Q92"/>
  <c r="R92" s="1"/>
  <c r="Q63"/>
  <c r="R63" s="1"/>
  <c r="Q76"/>
  <c r="R76" s="1"/>
  <c r="Q61"/>
  <c r="R61" s="1"/>
  <c r="Q111"/>
  <c r="R111" s="1"/>
  <c r="Q59"/>
  <c r="R59" s="1"/>
  <c r="Q83"/>
  <c r="R83" s="1"/>
  <c r="Q115"/>
  <c r="R115" s="1"/>
  <c r="Q84"/>
  <c r="R84" s="1"/>
  <c r="Q68"/>
  <c r="R68" s="1"/>
  <c r="Q113"/>
  <c r="R113" s="1"/>
  <c r="Q62"/>
  <c r="R62" s="1"/>
  <c r="Q87"/>
  <c r="R87" s="1"/>
  <c r="Q78"/>
  <c r="R78" s="1"/>
  <c r="Q66"/>
  <c r="R66" s="1"/>
  <c r="Q42"/>
  <c r="R42" s="1"/>
  <c r="Q44"/>
  <c r="R44" s="1"/>
  <c r="Q47"/>
  <c r="R47" s="1"/>
  <c r="Q37"/>
  <c r="R37" s="1"/>
  <c r="Q56"/>
  <c r="R56" s="1"/>
  <c r="Q40"/>
  <c r="R40" s="1"/>
  <c r="Q55"/>
  <c r="R55" s="1"/>
  <c r="Q35"/>
  <c r="R35" s="1"/>
  <c r="Q36"/>
  <c r="R36" s="1"/>
  <c r="Q53"/>
  <c r="R53" s="1"/>
  <c r="Q54"/>
  <c r="R54" s="1"/>
  <c r="Q107"/>
  <c r="R107" s="1"/>
  <c r="Q98"/>
  <c r="R98" s="1"/>
  <c r="Q28"/>
  <c r="R28" s="1"/>
  <c r="Q10"/>
  <c r="R10" s="1"/>
  <c r="Q18"/>
  <c r="R18" s="1"/>
  <c r="Q25"/>
  <c r="R25" s="1"/>
  <c r="Q11"/>
  <c r="R11" s="1"/>
  <c r="Q31"/>
  <c r="R31" s="1"/>
  <c r="Q14"/>
  <c r="R14" s="1"/>
  <c r="Q13"/>
  <c r="R13" s="1"/>
  <c r="Q16"/>
  <c r="R16" s="1"/>
  <c r="Q21"/>
  <c r="R21" s="1"/>
  <c r="Q20"/>
  <c r="R20" s="1"/>
  <c r="Q41"/>
  <c r="R41" s="1"/>
  <c r="Q86"/>
  <c r="R86" s="1"/>
  <c r="Q17"/>
  <c r="R17" s="1"/>
  <c r="Q49"/>
  <c r="R49" s="1"/>
  <c r="Q85"/>
  <c r="R85" s="1"/>
  <c r="Q114"/>
  <c r="R114" s="1"/>
  <c r="Q108"/>
  <c r="R108" s="1"/>
  <c r="Q105"/>
  <c r="R105" s="1"/>
  <c r="Q88"/>
  <c r="R88" s="1"/>
  <c r="Q80"/>
  <c r="R80" s="1"/>
  <c r="Q60"/>
  <c r="R60" s="1"/>
  <c r="Q77"/>
  <c r="R77" s="1"/>
  <c r="Q90"/>
  <c r="R90" s="1"/>
  <c r="Q75"/>
  <c r="R75" s="1"/>
  <c r="Q81"/>
  <c r="R81" s="1"/>
  <c r="Q79"/>
  <c r="R79" s="1"/>
  <c r="Q74"/>
  <c r="R74" s="1"/>
  <c r="Q101"/>
  <c r="R101" s="1"/>
  <c r="Q69"/>
  <c r="R69" s="1"/>
  <c r="Q65"/>
  <c r="R65" s="1"/>
  <c r="Q64"/>
  <c r="R64" s="1"/>
  <c r="Q95"/>
  <c r="R95" s="1"/>
  <c r="Q103"/>
  <c r="R103" s="1"/>
  <c r="Q82"/>
  <c r="R82" s="1"/>
  <c r="Q93"/>
  <c r="R93" s="1"/>
  <c r="Q99"/>
  <c r="R99" s="1"/>
  <c r="Q89"/>
  <c r="R89" s="1"/>
  <c r="Q72"/>
  <c r="R72" s="1"/>
  <c r="Q71"/>
  <c r="R71" s="1"/>
  <c r="Q73"/>
  <c r="R73" s="1"/>
  <c r="Q97"/>
  <c r="R97" s="1"/>
  <c r="Q39"/>
  <c r="R39" s="1"/>
  <c r="Q52"/>
  <c r="R52" s="1"/>
  <c r="Q38"/>
  <c r="R38" s="1"/>
  <c r="Q48"/>
  <c r="R48" s="1"/>
  <c r="Q45"/>
  <c r="R45" s="1"/>
  <c r="Q57"/>
  <c r="R57" s="1"/>
  <c r="Q34"/>
  <c r="R34" s="1"/>
  <c r="Q58"/>
  <c r="R58" s="1"/>
  <c r="Q43"/>
  <c r="R43" s="1"/>
  <c r="Q51"/>
  <c r="R51" s="1"/>
  <c r="Q33"/>
  <c r="R33" s="1"/>
  <c r="Q50"/>
  <c r="R50" s="1"/>
  <c r="Q46"/>
  <c r="R46" s="1"/>
  <c r="Q30"/>
  <c r="R30" s="1"/>
  <c r="Q24"/>
  <c r="R24" s="1"/>
  <c r="Q15"/>
  <c r="R15" s="1"/>
  <c r="Q32"/>
  <c r="R32" s="1"/>
  <c r="Q22"/>
  <c r="R22" s="1"/>
  <c r="Q29"/>
  <c r="R29" s="1"/>
  <c r="Q27"/>
  <c r="R27" s="1"/>
  <c r="Q12"/>
  <c r="R12" s="1"/>
  <c r="Q23"/>
  <c r="R23" s="1"/>
  <c r="Q19"/>
  <c r="R19" s="1"/>
  <c r="Q26"/>
  <c r="R26" s="1"/>
  <c r="Q9"/>
  <c r="H9"/>
  <c r="H117" s="1"/>
  <c r="I117"/>
  <c r="AU176" i="4"/>
  <c r="AV176" s="1"/>
  <c r="AY176" s="1"/>
  <c r="BM177"/>
  <c r="BN177" s="1"/>
  <c r="BQ177" s="1"/>
  <c r="AU177"/>
  <c r="AV177" s="1"/>
  <c r="AY177" s="1"/>
  <c r="BM176"/>
  <c r="BN176" s="1"/>
  <c r="BQ176" s="1"/>
  <c r="I212"/>
  <c r="A212" s="1"/>
  <c r="O203"/>
  <c r="E191"/>
  <c r="F199"/>
  <c r="T212"/>
  <c r="D196"/>
  <c r="G192"/>
  <c r="E197"/>
  <c r="G190"/>
  <c r="I195"/>
  <c r="A195" s="1"/>
  <c r="D197"/>
  <c r="T197"/>
  <c r="D211"/>
  <c r="F192"/>
  <c r="D208"/>
  <c r="D206"/>
  <c r="O197"/>
  <c r="G196"/>
  <c r="D191"/>
  <c r="E199"/>
  <c r="F201"/>
  <c r="F212"/>
  <c r="I205"/>
  <c r="A205" s="1"/>
  <c r="O193"/>
  <c r="G194"/>
  <c r="G212"/>
  <c r="I194"/>
  <c r="A194" s="1"/>
  <c r="O205"/>
  <c r="I204"/>
  <c r="A204" s="1"/>
  <c r="E204"/>
  <c r="F209"/>
  <c r="F202"/>
  <c r="T195"/>
  <c r="G198"/>
  <c r="I192"/>
  <c r="A192" s="1"/>
  <c r="E194"/>
  <c r="F200"/>
  <c r="F211"/>
  <c r="T192"/>
  <c r="F213"/>
  <c r="E208"/>
  <c r="F190"/>
  <c r="E203"/>
  <c r="E211"/>
  <c r="I209"/>
  <c r="A209" s="1"/>
  <c r="D203"/>
  <c r="G202"/>
  <c r="T207"/>
  <c r="D209"/>
  <c r="O209"/>
  <c r="O190"/>
  <c r="E205"/>
  <c r="F206"/>
  <c r="T210"/>
  <c r="D202"/>
  <c r="D194"/>
  <c r="T204"/>
  <c r="I197"/>
  <c r="A197" s="1"/>
  <c r="D205"/>
  <c r="F205"/>
  <c r="F207"/>
  <c r="G207"/>
  <c r="I206"/>
  <c r="A206" s="1"/>
  <c r="G213"/>
  <c r="O204"/>
  <c r="T200"/>
  <c r="G199"/>
  <c r="I201"/>
  <c r="I210"/>
  <c r="A210" s="1"/>
  <c r="D190"/>
  <c r="E196"/>
  <c r="E190"/>
  <c r="T198"/>
  <c r="O210"/>
  <c r="O194"/>
  <c r="G191"/>
  <c r="I213"/>
  <c r="A213" s="1"/>
  <c r="G206"/>
  <c r="D212"/>
  <c r="D199"/>
  <c r="O200"/>
  <c r="T196"/>
  <c r="T194"/>
  <c r="F208"/>
  <c r="E193"/>
  <c r="E206"/>
  <c r="O208"/>
  <c r="O198"/>
  <c r="T199"/>
  <c r="G193"/>
  <c r="E195"/>
  <c r="I193"/>
  <c r="A193" s="1"/>
  <c r="E210"/>
  <c r="G200"/>
  <c r="I200"/>
  <c r="A200" s="1"/>
  <c r="O192"/>
  <c r="D192"/>
  <c r="O207"/>
  <c r="D195"/>
  <c r="T209"/>
  <c r="O195"/>
  <c r="F194"/>
  <c r="O202"/>
  <c r="T201"/>
  <c r="O212"/>
  <c r="T213"/>
  <c r="E202"/>
  <c r="I207"/>
  <c r="A207" s="1"/>
  <c r="I199"/>
  <c r="A199" s="1"/>
  <c r="T193"/>
  <c r="E213"/>
  <c r="G210"/>
  <c r="I191"/>
  <c r="A191" s="1"/>
  <c r="F203"/>
  <c r="D210"/>
  <c r="T206"/>
  <c r="T190"/>
  <c r="G209"/>
  <c r="F197"/>
  <c r="T205"/>
  <c r="D193"/>
  <c r="E198"/>
  <c r="T211"/>
  <c r="D204"/>
  <c r="G197"/>
  <c r="O191"/>
  <c r="E212"/>
  <c r="I211"/>
  <c r="A211" s="1"/>
  <c r="I202"/>
  <c r="A202" s="1"/>
  <c r="F191"/>
  <c r="O199"/>
  <c r="G208"/>
  <c r="G211"/>
  <c r="G205"/>
  <c r="E209"/>
  <c r="G203"/>
  <c r="G201"/>
  <c r="T191"/>
  <c r="G195"/>
  <c r="E200"/>
  <c r="F204"/>
  <c r="F196"/>
  <c r="O201"/>
  <c r="D207"/>
  <c r="F195"/>
  <c r="I196"/>
  <c r="A196" s="1"/>
  <c r="E207"/>
  <c r="F210"/>
  <c r="O213"/>
  <c r="D201"/>
  <c r="F193"/>
  <c r="E201"/>
  <c r="O206"/>
  <c r="D213"/>
  <c r="I190"/>
  <c r="A190" s="1"/>
  <c r="F198"/>
  <c r="E192"/>
  <c r="I198"/>
  <c r="A198" s="1"/>
  <c r="I208"/>
  <c r="A208" s="1"/>
  <c r="O211"/>
  <c r="D200"/>
  <c r="D198"/>
  <c r="G204"/>
  <c r="T203"/>
  <c r="T202"/>
  <c r="I203"/>
  <c r="A203" s="1"/>
  <c r="O196"/>
  <c r="T208"/>
  <c r="E186"/>
  <c r="D179"/>
  <c r="T183"/>
  <c r="D183"/>
  <c r="T181"/>
  <c r="O189"/>
  <c r="E187"/>
  <c r="G178"/>
  <c r="AT178" s="1"/>
  <c r="O186"/>
  <c r="F180"/>
  <c r="G180"/>
  <c r="I185"/>
  <c r="A185" s="1"/>
  <c r="E183"/>
  <c r="I183"/>
  <c r="A183" s="1"/>
  <c r="G187"/>
  <c r="I180"/>
  <c r="A180" s="1"/>
  <c r="E181"/>
  <c r="O182"/>
  <c r="O180"/>
  <c r="G182"/>
  <c r="G184"/>
  <c r="I187"/>
  <c r="A187" s="1"/>
  <c r="F183"/>
  <c r="T182"/>
  <c r="O181"/>
  <c r="E188"/>
  <c r="D186"/>
  <c r="F185"/>
  <c r="F188"/>
  <c r="I179"/>
  <c r="O183"/>
  <c r="I184"/>
  <c r="A184" s="1"/>
  <c r="T187"/>
  <c r="O184"/>
  <c r="I181"/>
  <c r="A181" s="1"/>
  <c r="T180"/>
  <c r="D188"/>
  <c r="O185"/>
  <c r="E189"/>
  <c r="D187"/>
  <c r="F184"/>
  <c r="G185"/>
  <c r="G181"/>
  <c r="G188"/>
  <c r="G186"/>
  <c r="F187"/>
  <c r="D182"/>
  <c r="G183"/>
  <c r="G189"/>
  <c r="E185"/>
  <c r="I188"/>
  <c r="A188" s="1"/>
  <c r="I182"/>
  <c r="A182" s="1"/>
  <c r="D185"/>
  <c r="E184"/>
  <c r="I189"/>
  <c r="A189" s="1"/>
  <c r="D181"/>
  <c r="O187"/>
  <c r="E182"/>
  <c r="T189"/>
  <c r="T185"/>
  <c r="T184"/>
  <c r="I186"/>
  <c r="A186" s="1"/>
  <c r="F189"/>
  <c r="F186"/>
  <c r="D184"/>
  <c r="O188"/>
  <c r="T188"/>
  <c r="D189"/>
  <c r="T186"/>
  <c r="F182"/>
  <c r="J9" i="17" l="1"/>
  <c r="N239" i="4" s="1"/>
  <c r="P26" i="17"/>
  <c r="P23"/>
  <c r="P27"/>
  <c r="P22"/>
  <c r="P15"/>
  <c r="P30"/>
  <c r="P50"/>
  <c r="P51"/>
  <c r="P58"/>
  <c r="P57"/>
  <c r="P48"/>
  <c r="P52"/>
  <c r="P97"/>
  <c r="P71"/>
  <c r="P89"/>
  <c r="P93"/>
  <c r="P103"/>
  <c r="P64"/>
  <c r="P69"/>
  <c r="P74"/>
  <c r="P81"/>
  <c r="P90"/>
  <c r="P60"/>
  <c r="P88"/>
  <c r="P108"/>
  <c r="P85"/>
  <c r="P17"/>
  <c r="P41"/>
  <c r="P21"/>
  <c r="P13"/>
  <c r="P31"/>
  <c r="P25"/>
  <c r="P10"/>
  <c r="P98"/>
  <c r="P54"/>
  <c r="P36"/>
  <c r="P55"/>
  <c r="P56"/>
  <c r="P47"/>
  <c r="P42"/>
  <c r="P78"/>
  <c r="P62"/>
  <c r="P68"/>
  <c r="P115"/>
  <c r="P59"/>
  <c r="P61"/>
  <c r="P63"/>
  <c r="P70"/>
  <c r="P100"/>
  <c r="P110"/>
  <c r="P96"/>
  <c r="P67"/>
  <c r="P109"/>
  <c r="P91"/>
  <c r="P19"/>
  <c r="P12"/>
  <c r="P29"/>
  <c r="P32"/>
  <c r="P24"/>
  <c r="P46"/>
  <c r="P33"/>
  <c r="P43"/>
  <c r="P34"/>
  <c r="P45"/>
  <c r="P38"/>
  <c r="P39"/>
  <c r="P73"/>
  <c r="P72"/>
  <c r="P99"/>
  <c r="P82"/>
  <c r="P95"/>
  <c r="P65"/>
  <c r="P101"/>
  <c r="P79"/>
  <c r="P75"/>
  <c r="P77"/>
  <c r="P80"/>
  <c r="P105"/>
  <c r="P114"/>
  <c r="P49"/>
  <c r="P86"/>
  <c r="P20"/>
  <c r="P16"/>
  <c r="P14"/>
  <c r="P11"/>
  <c r="P18"/>
  <c r="P28"/>
  <c r="P107"/>
  <c r="P53"/>
  <c r="P35"/>
  <c r="P40"/>
  <c r="P37"/>
  <c r="P44"/>
  <c r="P66"/>
  <c r="P87"/>
  <c r="P113"/>
  <c r="P84"/>
  <c r="P83"/>
  <c r="P111"/>
  <c r="P76"/>
  <c r="P92"/>
  <c r="P102"/>
  <c r="P112"/>
  <c r="P116"/>
  <c r="P94"/>
  <c r="P104"/>
  <c r="P106"/>
  <c r="J117"/>
  <c r="P9"/>
  <c r="K9" s="1"/>
  <c r="M239" i="4" s="1"/>
  <c r="AT179"/>
  <c r="A179"/>
  <c r="I214"/>
  <c r="A201"/>
  <c r="CB192"/>
  <c r="BX192"/>
  <c r="BZ206"/>
  <c r="CA206" s="1"/>
  <c r="BV206"/>
  <c r="AT206" s="1"/>
  <c r="BZ213"/>
  <c r="CA213" s="1"/>
  <c r="BV213"/>
  <c r="BJ213" s="1"/>
  <c r="BR201"/>
  <c r="BS201" s="1"/>
  <c r="BT201"/>
  <c r="BU201" s="1"/>
  <c r="U201"/>
  <c r="AE201"/>
  <c r="AC201"/>
  <c r="AB201"/>
  <c r="AF201"/>
  <c r="AA201"/>
  <c r="AD201"/>
  <c r="BT211"/>
  <c r="BU211" s="1"/>
  <c r="U211"/>
  <c r="BR211"/>
  <c r="BS211" s="1"/>
  <c r="AB211"/>
  <c r="AD211"/>
  <c r="AA211"/>
  <c r="AE211"/>
  <c r="AF211"/>
  <c r="AC211"/>
  <c r="K202"/>
  <c r="AG202"/>
  <c r="N202" s="1"/>
  <c r="J202"/>
  <c r="BY202"/>
  <c r="L202"/>
  <c r="AS202"/>
  <c r="AQ202"/>
  <c r="BR197"/>
  <c r="BS197" s="1"/>
  <c r="BT197"/>
  <c r="BU197" s="1"/>
  <c r="U197"/>
  <c r="AC197"/>
  <c r="AD197"/>
  <c r="AB197"/>
  <c r="AA197"/>
  <c r="AE197"/>
  <c r="AF197"/>
  <c r="BY191"/>
  <c r="J191"/>
  <c r="K191"/>
  <c r="AG191"/>
  <c r="N191" s="1"/>
  <c r="L191"/>
  <c r="AS191"/>
  <c r="AQ191"/>
  <c r="K199"/>
  <c r="AG199"/>
  <c r="BI199" s="1"/>
  <c r="BY199"/>
  <c r="L199"/>
  <c r="J199"/>
  <c r="AQ199"/>
  <c r="AS199"/>
  <c r="BZ212"/>
  <c r="CA212" s="1"/>
  <c r="BV212"/>
  <c r="AT212" s="1"/>
  <c r="BV195"/>
  <c r="AT195" s="1"/>
  <c r="BZ195"/>
  <c r="CA195" s="1"/>
  <c r="BX210"/>
  <c r="CB210"/>
  <c r="BX193"/>
  <c r="CB193"/>
  <c r="BV200"/>
  <c r="BL200" s="1"/>
  <c r="BZ200"/>
  <c r="CA200" s="1"/>
  <c r="BY213"/>
  <c r="AQ213"/>
  <c r="AG213"/>
  <c r="J213"/>
  <c r="K213"/>
  <c r="N213"/>
  <c r="BI213"/>
  <c r="AS213"/>
  <c r="L213"/>
  <c r="M213"/>
  <c r="BY210"/>
  <c r="AQ210"/>
  <c r="J210"/>
  <c r="K210"/>
  <c r="AS210"/>
  <c r="AG210"/>
  <c r="BI210" s="1"/>
  <c r="L210"/>
  <c r="BV204"/>
  <c r="BE204" s="1"/>
  <c r="BZ204"/>
  <c r="CA204" s="1"/>
  <c r="AS209"/>
  <c r="AG209"/>
  <c r="BK209" s="1"/>
  <c r="K209"/>
  <c r="L209"/>
  <c r="J209"/>
  <c r="BI209"/>
  <c r="N209"/>
  <c r="AQ209"/>
  <c r="BY209"/>
  <c r="CB208"/>
  <c r="BX208"/>
  <c r="AS204"/>
  <c r="AQ204"/>
  <c r="N204"/>
  <c r="AZ204" s="1"/>
  <c r="BY204"/>
  <c r="AG204"/>
  <c r="J204"/>
  <c r="K204"/>
  <c r="L204"/>
  <c r="BI204"/>
  <c r="BR194"/>
  <c r="BS194" s="1"/>
  <c r="BT194"/>
  <c r="BU194" s="1"/>
  <c r="U194"/>
  <c r="AA194"/>
  <c r="AB194"/>
  <c r="AD194"/>
  <c r="AF194"/>
  <c r="AE194"/>
  <c r="AC194"/>
  <c r="BV197"/>
  <c r="AR197" s="1"/>
  <c r="BZ197"/>
  <c r="CA197" s="1"/>
  <c r="U190"/>
  <c r="BR190"/>
  <c r="BS190" s="1"/>
  <c r="BT190"/>
  <c r="BU190" s="1"/>
  <c r="AB190"/>
  <c r="AA190"/>
  <c r="AE190"/>
  <c r="AD190"/>
  <c r="AF190"/>
  <c r="AC190"/>
  <c r="BY212"/>
  <c r="AG212"/>
  <c r="N212" s="1"/>
  <c r="K212"/>
  <c r="AQ212"/>
  <c r="J212"/>
  <c r="AS212"/>
  <c r="L212"/>
  <c r="AS203"/>
  <c r="K203"/>
  <c r="L203"/>
  <c r="AG203"/>
  <c r="N203" s="1"/>
  <c r="AQ203"/>
  <c r="M203"/>
  <c r="BY203"/>
  <c r="J203"/>
  <c r="BY198"/>
  <c r="AG198"/>
  <c r="BK198" s="1"/>
  <c r="L198"/>
  <c r="AS198"/>
  <c r="K198"/>
  <c r="J198"/>
  <c r="AQ198"/>
  <c r="K196"/>
  <c r="AG196"/>
  <c r="BI196" s="1"/>
  <c r="BY196"/>
  <c r="J196"/>
  <c r="L196"/>
  <c r="AS196"/>
  <c r="AQ196"/>
  <c r="BT205"/>
  <c r="BU205" s="1"/>
  <c r="BR205"/>
  <c r="BS205" s="1"/>
  <c r="U205"/>
  <c r="AB205"/>
  <c r="AE205"/>
  <c r="AC205"/>
  <c r="AD205"/>
  <c r="AF205"/>
  <c r="AA205"/>
  <c r="BZ191"/>
  <c r="CA191" s="1"/>
  <c r="BV191"/>
  <c r="AR191" s="1"/>
  <c r="CB198"/>
  <c r="BX198"/>
  <c r="BT209"/>
  <c r="BU209" s="1"/>
  <c r="BC209" s="1"/>
  <c r="U209"/>
  <c r="BR209"/>
  <c r="BS209" s="1"/>
  <c r="BB209"/>
  <c r="AA209"/>
  <c r="AB209"/>
  <c r="AF209"/>
  <c r="AC209"/>
  <c r="AD209"/>
  <c r="AE209"/>
  <c r="BV207"/>
  <c r="AT207" s="1"/>
  <c r="BZ207"/>
  <c r="CA207" s="1"/>
  <c r="BR200"/>
  <c r="BS200" s="1"/>
  <c r="U200"/>
  <c r="BT200"/>
  <c r="BU200" s="1"/>
  <c r="AB200"/>
  <c r="AD200"/>
  <c r="AC200"/>
  <c r="AE200"/>
  <c r="AA200"/>
  <c r="AF200"/>
  <c r="BR193"/>
  <c r="BS193" s="1"/>
  <c r="U193"/>
  <c r="BT193"/>
  <c r="BU193" s="1"/>
  <c r="AF193"/>
  <c r="AC193"/>
  <c r="AB193"/>
  <c r="AE193"/>
  <c r="AD193"/>
  <c r="AA193"/>
  <c r="BX206"/>
  <c r="CB206"/>
  <c r="BT206"/>
  <c r="BU206" s="1"/>
  <c r="U206"/>
  <c r="BR206"/>
  <c r="BS206" s="1"/>
  <c r="AC206"/>
  <c r="AE206"/>
  <c r="AF206"/>
  <c r="AB206"/>
  <c r="AA206"/>
  <c r="AD206"/>
  <c r="BV210"/>
  <c r="BJ210" s="1"/>
  <c r="BZ210"/>
  <c r="CA210" s="1"/>
  <c r="BT207"/>
  <c r="BU207" s="1"/>
  <c r="U207"/>
  <c r="BR207"/>
  <c r="BS207" s="1"/>
  <c r="BL207"/>
  <c r="AF207"/>
  <c r="AA207"/>
  <c r="AD207"/>
  <c r="AB207"/>
  <c r="AC207"/>
  <c r="AE207"/>
  <c r="K197"/>
  <c r="J197"/>
  <c r="AG197"/>
  <c r="N197" s="1"/>
  <c r="BB197" s="1"/>
  <c r="BY197"/>
  <c r="AS197"/>
  <c r="AQ197"/>
  <c r="L197"/>
  <c r="BZ209"/>
  <c r="CA209" s="1"/>
  <c r="BV209"/>
  <c r="BE209" s="1"/>
  <c r="AC198"/>
  <c r="BT198"/>
  <c r="BU198" s="1"/>
  <c r="BR198"/>
  <c r="BS198" s="1"/>
  <c r="U198"/>
  <c r="AB198"/>
  <c r="AE198"/>
  <c r="AF198"/>
  <c r="AA198"/>
  <c r="AD198"/>
  <c r="CB204"/>
  <c r="BX204"/>
  <c r="BK212"/>
  <c r="BT212"/>
  <c r="BU212" s="1"/>
  <c r="U212"/>
  <c r="BR212"/>
  <c r="BS212" s="1"/>
  <c r="AD212"/>
  <c r="AE212"/>
  <c r="AF212"/>
  <c r="AA212"/>
  <c r="AC212"/>
  <c r="AB212"/>
  <c r="BR196"/>
  <c r="BS196" s="1"/>
  <c r="U196"/>
  <c r="BT196"/>
  <c r="BU196" s="1"/>
  <c r="AE196"/>
  <c r="AC196"/>
  <c r="AF196"/>
  <c r="AB196"/>
  <c r="AA196"/>
  <c r="AD196"/>
  <c r="BY195"/>
  <c r="K195"/>
  <c r="L195"/>
  <c r="AQ195"/>
  <c r="J195"/>
  <c r="AG195"/>
  <c r="N195" s="1"/>
  <c r="AS195"/>
  <c r="BZ203"/>
  <c r="CA203" s="1"/>
  <c r="BV203"/>
  <c r="BE203" s="1"/>
  <c r="BV196"/>
  <c r="BJ196" s="1"/>
  <c r="BZ196"/>
  <c r="CA196" s="1"/>
  <c r="BT204"/>
  <c r="BU204" s="1"/>
  <c r="U204"/>
  <c r="BR204"/>
  <c r="BS204" s="1"/>
  <c r="BA204" s="1"/>
  <c r="BK204"/>
  <c r="BB204"/>
  <c r="AC204"/>
  <c r="AD204"/>
  <c r="AA204"/>
  <c r="AE204"/>
  <c r="AF204"/>
  <c r="AB204"/>
  <c r="AS208"/>
  <c r="AQ208"/>
  <c r="K208"/>
  <c r="AG208"/>
  <c r="BI208" s="1"/>
  <c r="BY208"/>
  <c r="L208"/>
  <c r="J208"/>
  <c r="J190"/>
  <c r="BY190"/>
  <c r="K190"/>
  <c r="AG190"/>
  <c r="N190" s="1"/>
  <c r="L190"/>
  <c r="AQ190"/>
  <c r="AS190"/>
  <c r="BX207"/>
  <c r="CB207"/>
  <c r="BV201"/>
  <c r="AR201" s="1"/>
  <c r="BZ201"/>
  <c r="CA201" s="1"/>
  <c r="BT195"/>
  <c r="BU195" s="1"/>
  <c r="BR195"/>
  <c r="BS195" s="1"/>
  <c r="U195"/>
  <c r="AD195"/>
  <c r="AB195"/>
  <c r="AF195"/>
  <c r="AA195"/>
  <c r="AE195"/>
  <c r="AC195"/>
  <c r="CB209"/>
  <c r="BX209"/>
  <c r="BV199"/>
  <c r="AT199" s="1"/>
  <c r="BZ199"/>
  <c r="CA199" s="1"/>
  <c r="BX212"/>
  <c r="CB212"/>
  <c r="CB213"/>
  <c r="BX213"/>
  <c r="BX202"/>
  <c r="CB202"/>
  <c r="BV202"/>
  <c r="AR202" s="1"/>
  <c r="BZ202"/>
  <c r="CA202" s="1"/>
  <c r="BY200"/>
  <c r="K200"/>
  <c r="J200"/>
  <c r="AS200"/>
  <c r="L200"/>
  <c r="AQ200"/>
  <c r="AG200"/>
  <c r="BX195"/>
  <c r="CB195"/>
  <c r="BV208"/>
  <c r="AT208" s="1"/>
  <c r="BZ208"/>
  <c r="CA208" s="1"/>
  <c r="BZ194"/>
  <c r="CA194" s="1"/>
  <c r="BV194"/>
  <c r="BL194" s="1"/>
  <c r="CB196"/>
  <c r="BX196"/>
  <c r="BR199"/>
  <c r="BS199" s="1"/>
  <c r="U199"/>
  <c r="BT199"/>
  <c r="BU199" s="1"/>
  <c r="AE199"/>
  <c r="AB199"/>
  <c r="AC199"/>
  <c r="AA199"/>
  <c r="AD199"/>
  <c r="AF199"/>
  <c r="AS206"/>
  <c r="K206"/>
  <c r="AG206"/>
  <c r="BK206" s="1"/>
  <c r="BY206"/>
  <c r="L206"/>
  <c r="J206"/>
  <c r="AQ206"/>
  <c r="BZ190"/>
  <c r="CA190" s="1"/>
  <c r="BV190"/>
  <c r="AR190" s="1"/>
  <c r="BT202"/>
  <c r="BU202" s="1"/>
  <c r="BK202"/>
  <c r="U202"/>
  <c r="BR202"/>
  <c r="BS202" s="1"/>
  <c r="BE202"/>
  <c r="AF202"/>
  <c r="AB202"/>
  <c r="AE202"/>
  <c r="AA202"/>
  <c r="AC202"/>
  <c r="AD202"/>
  <c r="BX203"/>
  <c r="CB203"/>
  <c r="AS192"/>
  <c r="J192"/>
  <c r="K192"/>
  <c r="BY192"/>
  <c r="AQ192"/>
  <c r="L192"/>
  <c r="AG192"/>
  <c r="N192" s="1"/>
  <c r="BY194"/>
  <c r="K194"/>
  <c r="J194"/>
  <c r="AS194"/>
  <c r="L194"/>
  <c r="AQ194"/>
  <c r="AG194"/>
  <c r="N194" s="1"/>
  <c r="AS205"/>
  <c r="K205"/>
  <c r="AG205"/>
  <c r="BK205" s="1"/>
  <c r="AQ205"/>
  <c r="L205"/>
  <c r="N205"/>
  <c r="BA205" s="1"/>
  <c r="J205"/>
  <c r="BY205"/>
  <c r="BR192"/>
  <c r="BS192" s="1"/>
  <c r="BT192"/>
  <c r="BU192" s="1"/>
  <c r="U192"/>
  <c r="AE192"/>
  <c r="AA192"/>
  <c r="AF192"/>
  <c r="AD192"/>
  <c r="AC192"/>
  <c r="AB192"/>
  <c r="CB191"/>
  <c r="BX191"/>
  <c r="BZ211"/>
  <c r="CA211" s="1"/>
  <c r="BV211"/>
  <c r="AT211" s="1"/>
  <c r="CB201"/>
  <c r="BX201"/>
  <c r="CB200"/>
  <c r="BX200"/>
  <c r="BK203"/>
  <c r="BT203"/>
  <c r="BU203" s="1"/>
  <c r="BR203"/>
  <c r="BS203" s="1"/>
  <c r="AI203" s="1"/>
  <c r="U203"/>
  <c r="AC203"/>
  <c r="AB203"/>
  <c r="AA203"/>
  <c r="AD203"/>
  <c r="AE203"/>
  <c r="AF203"/>
  <c r="BT208"/>
  <c r="BU208" s="1"/>
  <c r="BK208"/>
  <c r="U208"/>
  <c r="BR208"/>
  <c r="BS208" s="1"/>
  <c r="AA208"/>
  <c r="AE208"/>
  <c r="AF208"/>
  <c r="AB208"/>
  <c r="AD208"/>
  <c r="AC208"/>
  <c r="BY211"/>
  <c r="AG211"/>
  <c r="BK211" s="1"/>
  <c r="K211"/>
  <c r="J211"/>
  <c r="L211"/>
  <c r="AQ211"/>
  <c r="N211"/>
  <c r="BA211" s="1"/>
  <c r="AS211"/>
  <c r="BT210"/>
  <c r="BU210" s="1"/>
  <c r="U210"/>
  <c r="BK210"/>
  <c r="BR210"/>
  <c r="BS210" s="1"/>
  <c r="BE210"/>
  <c r="AC210"/>
  <c r="AF210"/>
  <c r="AA210"/>
  <c r="AD210"/>
  <c r="AE210"/>
  <c r="AB210"/>
  <c r="AS207"/>
  <c r="K207"/>
  <c r="AG207"/>
  <c r="BK207" s="1"/>
  <c r="J207"/>
  <c r="BY207"/>
  <c r="AQ207"/>
  <c r="L207"/>
  <c r="BZ192"/>
  <c r="CA192" s="1"/>
  <c r="BV192"/>
  <c r="AR192" s="1"/>
  <c r="AS193"/>
  <c r="AQ193"/>
  <c r="L193"/>
  <c r="AG193"/>
  <c r="BY193"/>
  <c r="J193"/>
  <c r="K193"/>
  <c r="N193"/>
  <c r="BV198"/>
  <c r="AR198" s="1"/>
  <c r="BZ198"/>
  <c r="CA198" s="1"/>
  <c r="BR191"/>
  <c r="BS191" s="1"/>
  <c r="U191"/>
  <c r="BK191"/>
  <c r="BT191"/>
  <c r="BU191" s="1"/>
  <c r="AF191"/>
  <c r="AB191"/>
  <c r="AC191"/>
  <c r="AE191"/>
  <c r="AA191"/>
  <c r="AD191"/>
  <c r="BX190"/>
  <c r="CB190"/>
  <c r="K201"/>
  <c r="J201"/>
  <c r="AS201"/>
  <c r="AG201"/>
  <c r="N201" s="1"/>
  <c r="BA201" s="1"/>
  <c r="L201"/>
  <c r="AQ201"/>
  <c r="BY201"/>
  <c r="BI201"/>
  <c r="BK213"/>
  <c r="BL213"/>
  <c r="AR213"/>
  <c r="U213"/>
  <c r="BC213"/>
  <c r="BT213"/>
  <c r="BU213" s="1"/>
  <c r="BR213"/>
  <c r="BS213" s="1"/>
  <c r="AI213" s="1"/>
  <c r="BB213"/>
  <c r="BE213"/>
  <c r="AF213"/>
  <c r="AD213"/>
  <c r="AE213"/>
  <c r="AA213"/>
  <c r="AB213"/>
  <c r="AC213"/>
  <c r="BX205"/>
  <c r="CB205"/>
  <c r="CB211"/>
  <c r="BX211"/>
  <c r="BX194"/>
  <c r="CB194"/>
  <c r="BV205"/>
  <c r="AT205" s="1"/>
  <c r="BZ205"/>
  <c r="CA205" s="1"/>
  <c r="BZ193"/>
  <c r="CA193" s="1"/>
  <c r="BV193"/>
  <c r="AR193" s="1"/>
  <c r="CB199"/>
  <c r="BX199"/>
  <c r="CB197"/>
  <c r="BX197"/>
  <c r="U189"/>
  <c r="AB189"/>
  <c r="BT189"/>
  <c r="BU189" s="1"/>
  <c r="AD189"/>
  <c r="AA189"/>
  <c r="AF189"/>
  <c r="AC189"/>
  <c r="BR189"/>
  <c r="BS189" s="1"/>
  <c r="AE189"/>
  <c r="M20" i="9"/>
  <c r="BX181" i="4"/>
  <c r="CB181"/>
  <c r="BV188"/>
  <c r="BL188" s="1"/>
  <c r="BZ188"/>
  <c r="CA188" s="1"/>
  <c r="BY186"/>
  <c r="L186"/>
  <c r="AQ186"/>
  <c r="K186"/>
  <c r="AS186"/>
  <c r="AG186"/>
  <c r="BI186" s="1"/>
  <c r="J186"/>
  <c r="BX182"/>
  <c r="CB182"/>
  <c r="CB184"/>
  <c r="BX184"/>
  <c r="CB185"/>
  <c r="BX185"/>
  <c r="BR185"/>
  <c r="BS185" s="1"/>
  <c r="AF185"/>
  <c r="AE185"/>
  <c r="BT185"/>
  <c r="BU185" s="1"/>
  <c r="U185"/>
  <c r="AD185"/>
  <c r="AB185"/>
  <c r="AC185"/>
  <c r="AA185"/>
  <c r="BV185"/>
  <c r="BL185" s="1"/>
  <c r="BZ185"/>
  <c r="CA185" s="1"/>
  <c r="BZ184"/>
  <c r="CA184" s="1"/>
  <c r="BV184"/>
  <c r="BL184" s="1"/>
  <c r="AG179"/>
  <c r="BI179" s="1"/>
  <c r="J179"/>
  <c r="AQ179"/>
  <c r="K179"/>
  <c r="L179"/>
  <c r="AS179"/>
  <c r="BY179"/>
  <c r="BL179"/>
  <c r="AB179"/>
  <c r="AR179"/>
  <c r="AD179"/>
  <c r="AE179"/>
  <c r="AC179"/>
  <c r="AA179"/>
  <c r="AF179"/>
  <c r="BJ179"/>
  <c r="BH179"/>
  <c r="AP179"/>
  <c r="BX188"/>
  <c r="CB188"/>
  <c r="AS187"/>
  <c r="K187"/>
  <c r="J187"/>
  <c r="AG187"/>
  <c r="N187" s="1"/>
  <c r="L187"/>
  <c r="AQ187"/>
  <c r="BY187"/>
  <c r="BZ182"/>
  <c r="CA182" s="1"/>
  <c r="BV182"/>
  <c r="BJ182" s="1"/>
  <c r="K183"/>
  <c r="AG183"/>
  <c r="BK183" s="1"/>
  <c r="AS183"/>
  <c r="AQ183"/>
  <c r="L183"/>
  <c r="BI183"/>
  <c r="J183"/>
  <c r="BY183"/>
  <c r="BZ189"/>
  <c r="BV189"/>
  <c r="AT189" s="1"/>
  <c r="BZ187"/>
  <c r="CA187" s="1"/>
  <c r="BV187"/>
  <c r="AT187" s="1"/>
  <c r="BR186"/>
  <c r="BS186" s="1"/>
  <c r="BT186"/>
  <c r="BU186" s="1"/>
  <c r="U186"/>
  <c r="AC186"/>
  <c r="AB186"/>
  <c r="AF186"/>
  <c r="AD186"/>
  <c r="AE186"/>
  <c r="AA186"/>
  <c r="AC184"/>
  <c r="AA184"/>
  <c r="AB184"/>
  <c r="AE184"/>
  <c r="AD184"/>
  <c r="U184"/>
  <c r="BT184"/>
  <c r="BU184" s="1"/>
  <c r="BR184"/>
  <c r="BS184" s="1"/>
  <c r="AF184"/>
  <c r="BV186"/>
  <c r="AR186" s="1"/>
  <c r="BZ186"/>
  <c r="CA186" s="1"/>
  <c r="J189"/>
  <c r="AS189"/>
  <c r="L189"/>
  <c r="BY189"/>
  <c r="K189"/>
  <c r="AQ189"/>
  <c r="AG189"/>
  <c r="BK189" s="1"/>
  <c r="AG188"/>
  <c r="BK188" s="1"/>
  <c r="J188"/>
  <c r="AQ188"/>
  <c r="K188"/>
  <c r="L188"/>
  <c r="BY188"/>
  <c r="AS188"/>
  <c r="U181"/>
  <c r="AC181"/>
  <c r="BR181"/>
  <c r="BS181" s="1"/>
  <c r="AB181"/>
  <c r="AE181"/>
  <c r="AA181"/>
  <c r="AF181"/>
  <c r="BT181"/>
  <c r="BU181" s="1"/>
  <c r="AD181"/>
  <c r="CB189"/>
  <c r="BX189"/>
  <c r="AS181"/>
  <c r="K181"/>
  <c r="AG181"/>
  <c r="BK181" s="1"/>
  <c r="AQ181"/>
  <c r="J181"/>
  <c r="L181"/>
  <c r="BY181"/>
  <c r="BZ183"/>
  <c r="CA183" s="1"/>
  <c r="BV183"/>
  <c r="BL183" s="1"/>
  <c r="BV180"/>
  <c r="BJ180" s="1"/>
  <c r="BZ180"/>
  <c r="CA180" s="1"/>
  <c r="AF187"/>
  <c r="U187"/>
  <c r="AD187"/>
  <c r="AE187"/>
  <c r="BR187"/>
  <c r="BS187" s="1"/>
  <c r="AC187"/>
  <c r="AA187"/>
  <c r="AB187"/>
  <c r="BT187"/>
  <c r="BU187" s="1"/>
  <c r="AD180"/>
  <c r="BR180"/>
  <c r="BS180" s="1"/>
  <c r="AC180"/>
  <c r="U180"/>
  <c r="AE180"/>
  <c r="AB180"/>
  <c r="BT180"/>
  <c r="BU180" s="1"/>
  <c r="AA180"/>
  <c r="AF180"/>
  <c r="CB187"/>
  <c r="BX187"/>
  <c r="BZ181"/>
  <c r="CA181" s="1"/>
  <c r="BV181"/>
  <c r="AT181" s="1"/>
  <c r="CB183"/>
  <c r="BX183"/>
  <c r="BX186"/>
  <c r="CB186"/>
  <c r="J182"/>
  <c r="K182"/>
  <c r="L182"/>
  <c r="AQ182"/>
  <c r="AS182"/>
  <c r="BY182"/>
  <c r="AG182"/>
  <c r="N182" s="1"/>
  <c r="BT183"/>
  <c r="BU183" s="1"/>
  <c r="AC183"/>
  <c r="U183"/>
  <c r="AD183"/>
  <c r="BR183"/>
  <c r="BS183" s="1"/>
  <c r="AA183"/>
  <c r="AE183"/>
  <c r="AF183"/>
  <c r="AB183"/>
  <c r="AF188"/>
  <c r="AA188"/>
  <c r="BT188"/>
  <c r="BU188" s="1"/>
  <c r="AC188"/>
  <c r="AE188"/>
  <c r="U188"/>
  <c r="AB188"/>
  <c r="AD188"/>
  <c r="BR188"/>
  <c r="BS188" s="1"/>
  <c r="AS184"/>
  <c r="AQ184"/>
  <c r="J184"/>
  <c r="AG184"/>
  <c r="BK184" s="1"/>
  <c r="K184"/>
  <c r="L184"/>
  <c r="BY184"/>
  <c r="BR182"/>
  <c r="BS182" s="1"/>
  <c r="AA182"/>
  <c r="AF182"/>
  <c r="AC182"/>
  <c r="AE182"/>
  <c r="AD182"/>
  <c r="BT182"/>
  <c r="BU182" s="1"/>
  <c r="AB182"/>
  <c r="U182"/>
  <c r="K180"/>
  <c r="J180"/>
  <c r="L180"/>
  <c r="AG180"/>
  <c r="N180" s="1"/>
  <c r="BY180"/>
  <c r="AQ180"/>
  <c r="AS180"/>
  <c r="K185"/>
  <c r="BY185"/>
  <c r="L185"/>
  <c r="AS185"/>
  <c r="AG185"/>
  <c r="N185" s="1"/>
  <c r="AQ185"/>
  <c r="J185"/>
  <c r="AE178"/>
  <c r="AA178"/>
  <c r="AD178"/>
  <c r="BR178"/>
  <c r="AZ178" s="1"/>
  <c r="AC178"/>
  <c r="BT178"/>
  <c r="U178"/>
  <c r="BE178"/>
  <c r="AB178"/>
  <c r="BK178"/>
  <c r="AF178"/>
  <c r="BJ178"/>
  <c r="BL178"/>
  <c r="M29" i="9"/>
  <c r="N26" i="11"/>
  <c r="M28" i="9"/>
  <c r="N28" i="11"/>
  <c r="M8"/>
  <c r="M16"/>
  <c r="U29" i="9"/>
  <c r="M18" i="11"/>
  <c r="N29"/>
  <c r="T30" i="9"/>
  <c r="N9" i="11"/>
  <c r="N27"/>
  <c r="T13" i="9"/>
  <c r="N13" i="11"/>
  <c r="U10" i="9"/>
  <c r="M21"/>
  <c r="M12"/>
  <c r="N16" i="11"/>
  <c r="U12" i="9"/>
  <c r="M11" i="11"/>
  <c r="N30"/>
  <c r="N10"/>
  <c r="M30" i="9"/>
  <c r="N8" i="11"/>
  <c r="T26" i="9"/>
  <c r="M13"/>
  <c r="M31"/>
  <c r="M26"/>
  <c r="M32"/>
  <c r="M9"/>
  <c r="M15" i="11"/>
  <c r="N21"/>
  <c r="N18"/>
  <c r="M17"/>
  <c r="T25" i="9"/>
  <c r="U15"/>
  <c r="M13" i="11"/>
  <c r="M30"/>
  <c r="T10" i="9"/>
  <c r="M15"/>
  <c r="M25" i="11"/>
  <c r="T28" i="9"/>
  <c r="M10" i="11"/>
  <c r="U20" i="9"/>
  <c r="M11"/>
  <c r="U14"/>
  <c r="M9" i="11"/>
  <c r="M25" i="9"/>
  <c r="T27"/>
  <c r="N15" i="11"/>
  <c r="T15" i="9"/>
  <c r="U28"/>
  <c r="N20" i="11"/>
  <c r="T29" i="9"/>
  <c r="T20"/>
  <c r="M16"/>
  <c r="U17"/>
  <c r="T21"/>
  <c r="T17"/>
  <c r="U21"/>
  <c r="M24" i="11"/>
  <c r="U25" i="9"/>
  <c r="M28" i="11"/>
  <c r="U26" i="9"/>
  <c r="T18"/>
  <c r="M14"/>
  <c r="M20" i="11"/>
  <c r="U31" i="9"/>
  <c r="U27"/>
  <c r="M10"/>
  <c r="N14" i="11"/>
  <c r="M17" i="9"/>
  <c r="U11"/>
  <c r="M27" i="11"/>
  <c r="T31" i="9"/>
  <c r="AS178" i="4"/>
  <c r="N19" i="11"/>
  <c r="U30" i="9"/>
  <c r="U16"/>
  <c r="T9"/>
  <c r="M19" i="11"/>
  <c r="U22" i="9"/>
  <c r="U9"/>
  <c r="N25" i="11"/>
  <c r="M21"/>
  <c r="T22" i="9"/>
  <c r="U18"/>
  <c r="T19"/>
  <c r="T16"/>
  <c r="N17" i="11"/>
  <c r="N24"/>
  <c r="M29"/>
  <c r="M12"/>
  <c r="T12" i="9"/>
  <c r="M26" i="11"/>
  <c r="N11"/>
  <c r="U19" i="9"/>
  <c r="T11"/>
  <c r="N12" i="11"/>
  <c r="M22" i="9"/>
  <c r="T14"/>
  <c r="U13"/>
  <c r="M27"/>
  <c r="M14" i="11"/>
  <c r="M19" i="9"/>
  <c r="AR178" i="4"/>
  <c r="M117" i="17" l="1"/>
  <c r="B19" i="3"/>
  <c r="D80" i="39"/>
  <c r="E80" s="1"/>
  <c r="C71"/>
  <c r="D28"/>
  <c r="C51"/>
  <c r="C14"/>
  <c r="B11"/>
  <c r="D43"/>
  <c r="D35"/>
  <c r="B59"/>
  <c r="D36"/>
  <c r="C67"/>
  <c r="C64"/>
  <c r="C81"/>
  <c r="C62"/>
  <c r="D68"/>
  <c r="D42"/>
  <c r="D20"/>
  <c r="D39"/>
  <c r="B43"/>
  <c r="C24"/>
  <c r="D37"/>
  <c r="D26"/>
  <c r="D75"/>
  <c r="D77"/>
  <c r="B8"/>
  <c r="C36"/>
  <c r="D52"/>
  <c r="B18"/>
  <c r="B75"/>
  <c r="D27"/>
  <c r="D71"/>
  <c r="B77"/>
  <c r="D21"/>
  <c r="C9"/>
  <c r="B41"/>
  <c r="C29"/>
  <c r="C79"/>
  <c r="B27"/>
  <c r="C8"/>
  <c r="B31"/>
  <c r="D57"/>
  <c r="C49"/>
  <c r="C46"/>
  <c r="C17"/>
  <c r="C50"/>
  <c r="C69"/>
  <c r="D22"/>
  <c r="C74"/>
  <c r="C63"/>
  <c r="D9"/>
  <c r="D81"/>
  <c r="C27"/>
  <c r="B44"/>
  <c r="D70"/>
  <c r="C54"/>
  <c r="C80"/>
  <c r="C22"/>
  <c r="C61"/>
  <c r="C32"/>
  <c r="B72"/>
  <c r="C12"/>
  <c r="C59"/>
  <c r="C43"/>
  <c r="D16"/>
  <c r="B15"/>
  <c r="B51"/>
  <c r="C16"/>
  <c r="D45"/>
  <c r="B30"/>
  <c r="C18"/>
  <c r="C58"/>
  <c r="B25"/>
  <c r="C13"/>
  <c r="D33"/>
  <c r="D65"/>
  <c r="C11"/>
  <c r="D48"/>
  <c r="D76"/>
  <c r="B81"/>
  <c r="C39"/>
  <c r="B57"/>
  <c r="C40"/>
  <c r="D19"/>
  <c r="D63"/>
  <c r="C35"/>
  <c r="D23"/>
  <c r="B80"/>
  <c r="B74"/>
  <c r="B68"/>
  <c r="C41"/>
  <c r="B60"/>
  <c r="B53"/>
  <c r="D46"/>
  <c r="D49"/>
  <c r="C33"/>
  <c r="D32"/>
  <c r="B9"/>
  <c r="C57"/>
  <c r="B70"/>
  <c r="D24"/>
  <c r="B46"/>
  <c r="D12"/>
  <c r="D47"/>
  <c r="C26"/>
  <c r="B66"/>
  <c r="D60"/>
  <c r="B58"/>
  <c r="B52"/>
  <c r="D59"/>
  <c r="D10"/>
  <c r="B78"/>
  <c r="D44"/>
  <c r="D58"/>
  <c r="D31"/>
  <c r="C78"/>
  <c r="B54"/>
  <c r="D11"/>
  <c r="C66"/>
  <c r="C55"/>
  <c r="D78"/>
  <c r="D73"/>
  <c r="C19"/>
  <c r="D40"/>
  <c r="B17"/>
  <c r="C73"/>
  <c r="C47"/>
  <c r="B65"/>
  <c r="B37"/>
  <c r="D30"/>
  <c r="B13"/>
  <c r="B36"/>
  <c r="C72"/>
  <c r="B28"/>
  <c r="B47"/>
  <c r="D14"/>
  <c r="D17"/>
  <c r="B49"/>
  <c r="D15"/>
  <c r="B55"/>
  <c r="B76"/>
  <c r="B69"/>
  <c r="B42"/>
  <c r="B14"/>
  <c r="D67"/>
  <c r="D8"/>
  <c r="B62"/>
  <c r="B34"/>
  <c r="C77"/>
  <c r="B26"/>
  <c r="B48"/>
  <c r="C56"/>
  <c r="B12"/>
  <c r="B56"/>
  <c r="C60"/>
  <c r="C48"/>
  <c r="B33"/>
  <c r="C21"/>
  <c r="D41"/>
  <c r="B19"/>
  <c r="B71"/>
  <c r="B63"/>
  <c r="B67"/>
  <c r="D74"/>
  <c r="C75"/>
  <c r="D66"/>
  <c r="C45"/>
  <c r="C23"/>
  <c r="D61"/>
  <c r="D29"/>
  <c r="C76"/>
  <c r="C53"/>
  <c r="C15"/>
  <c r="B24"/>
  <c r="C52"/>
  <c r="D79"/>
  <c r="D54"/>
  <c r="C38"/>
  <c r="D51"/>
  <c r="B20"/>
  <c r="B29"/>
  <c r="C28"/>
  <c r="D25"/>
  <c r="B39"/>
  <c r="D64"/>
  <c r="B10"/>
  <c r="C34"/>
  <c r="D62"/>
  <c r="D50"/>
  <c r="C65"/>
  <c r="C70"/>
  <c r="B32"/>
  <c r="D72"/>
  <c r="B61"/>
  <c r="D38"/>
  <c r="C10"/>
  <c r="B50"/>
  <c r="B79"/>
  <c r="C20"/>
  <c r="B73"/>
  <c r="C31"/>
  <c r="D69"/>
  <c r="B38"/>
  <c r="B16"/>
  <c r="D55"/>
  <c r="C42"/>
  <c r="C68"/>
  <c r="D34"/>
  <c r="B35"/>
  <c r="B22"/>
  <c r="B40"/>
  <c r="D56"/>
  <c r="B45"/>
  <c r="C44"/>
  <c r="B21"/>
  <c r="C25"/>
  <c r="C30"/>
  <c r="B23"/>
  <c r="C37"/>
  <c r="D18"/>
  <c r="D53"/>
  <c r="B64"/>
  <c r="D13"/>
  <c r="BA239" i="4"/>
  <c r="AZ239"/>
  <c r="BB239"/>
  <c r="BC239"/>
  <c r="N339"/>
  <c r="N340" s="1"/>
  <c r="AK239"/>
  <c r="AH239"/>
  <c r="AJ239"/>
  <c r="AI239"/>
  <c r="M339"/>
  <c r="M340" s="1"/>
  <c r="R9" i="17"/>
  <c r="R117" s="1"/>
  <c r="K117"/>
  <c r="M118"/>
  <c r="M119" s="1"/>
  <c r="B119" i="39"/>
  <c r="C183"/>
  <c r="B98"/>
  <c r="D191"/>
  <c r="C106"/>
  <c r="D134"/>
  <c r="D153"/>
  <c r="B114"/>
  <c r="B7"/>
  <c r="C196"/>
  <c r="D188"/>
  <c r="C103"/>
  <c r="B197"/>
  <c r="D111"/>
  <c r="B140"/>
  <c r="C108"/>
  <c r="D92"/>
  <c r="C186"/>
  <c r="D149"/>
  <c r="B147"/>
  <c r="B130"/>
  <c r="C138"/>
  <c r="D166"/>
  <c r="B171"/>
  <c r="D181"/>
  <c r="D201"/>
  <c r="B131"/>
  <c r="D89"/>
  <c r="B190"/>
  <c r="D168"/>
  <c r="C147"/>
  <c r="B126"/>
  <c r="D104"/>
  <c r="C83"/>
  <c r="D125"/>
  <c r="B83"/>
  <c r="C198"/>
  <c r="B177"/>
  <c r="D155"/>
  <c r="C134"/>
  <c r="B113"/>
  <c r="D91"/>
  <c r="C205"/>
  <c r="B184"/>
  <c r="D162"/>
  <c r="C141"/>
  <c r="B120"/>
  <c r="D98"/>
  <c r="B179"/>
  <c r="B103"/>
  <c r="D196"/>
  <c r="C175"/>
  <c r="B154"/>
  <c r="D132"/>
  <c r="C111"/>
  <c r="B90"/>
  <c r="C140"/>
  <c r="C96"/>
  <c r="B205"/>
  <c r="D183"/>
  <c r="C162"/>
  <c r="B141"/>
  <c r="D119"/>
  <c r="C98"/>
  <c r="D190"/>
  <c r="C169"/>
  <c r="B148"/>
  <c r="D126"/>
  <c r="C105"/>
  <c r="B84"/>
  <c r="C176"/>
  <c r="D157"/>
  <c r="D113"/>
  <c r="B167"/>
  <c r="B163"/>
  <c r="C148"/>
  <c r="D105"/>
  <c r="B198"/>
  <c r="D176"/>
  <c r="C155"/>
  <c r="B134"/>
  <c r="D112"/>
  <c r="C91"/>
  <c r="B143"/>
  <c r="B99"/>
  <c r="C206"/>
  <c r="B185"/>
  <c r="D163"/>
  <c r="C142"/>
  <c r="B121"/>
  <c r="D99"/>
  <c r="B192"/>
  <c r="D170"/>
  <c r="C149"/>
  <c r="B128"/>
  <c r="D106"/>
  <c r="C85"/>
  <c r="C112"/>
  <c r="B85"/>
  <c r="C193"/>
  <c r="D175"/>
  <c r="B204"/>
  <c r="D143"/>
  <c r="B139"/>
  <c r="B117"/>
  <c r="B195"/>
  <c r="B206"/>
  <c r="B142"/>
  <c r="B115"/>
  <c r="B193"/>
  <c r="B129"/>
  <c r="B200"/>
  <c r="B136"/>
  <c r="D185"/>
  <c r="D148"/>
  <c r="D129"/>
  <c r="D199"/>
  <c r="B157"/>
  <c r="B93"/>
  <c r="D142"/>
  <c r="D7"/>
  <c r="B203"/>
  <c r="D192"/>
  <c r="D128"/>
  <c r="C132"/>
  <c r="D179"/>
  <c r="B137"/>
  <c r="B144"/>
  <c r="B175"/>
  <c r="D204"/>
  <c r="C119"/>
  <c r="D127"/>
  <c r="B156"/>
  <c r="C172"/>
  <c r="D156"/>
  <c r="D101"/>
  <c r="B108"/>
  <c r="D124"/>
  <c r="B133"/>
  <c r="C161"/>
  <c r="C168"/>
  <c r="C135"/>
  <c r="D165"/>
  <c r="B151"/>
  <c r="C151"/>
  <c r="B91"/>
  <c r="D159"/>
  <c r="B188"/>
  <c r="D102"/>
  <c r="C156"/>
  <c r="C152"/>
  <c r="D141"/>
  <c r="C100"/>
  <c r="C195"/>
  <c r="B174"/>
  <c r="D152"/>
  <c r="C131"/>
  <c r="B110"/>
  <c r="D88"/>
  <c r="D137"/>
  <c r="D93"/>
  <c r="D203"/>
  <c r="C182"/>
  <c r="B161"/>
  <c r="D139"/>
  <c r="C118"/>
  <c r="B97"/>
  <c r="C189"/>
  <c r="B168"/>
  <c r="D146"/>
  <c r="C125"/>
  <c r="B104"/>
  <c r="D82"/>
  <c r="C192"/>
  <c r="C124"/>
  <c r="B202"/>
  <c r="D180"/>
  <c r="C159"/>
  <c r="B138"/>
  <c r="D116"/>
  <c r="C95"/>
  <c r="B107"/>
  <c r="B189"/>
  <c r="D167"/>
  <c r="C146"/>
  <c r="B125"/>
  <c r="D103"/>
  <c r="C82"/>
  <c r="B196"/>
  <c r="D174"/>
  <c r="C153"/>
  <c r="B132"/>
  <c r="D110"/>
  <c r="C89"/>
  <c r="D86"/>
  <c r="C200"/>
  <c r="D133"/>
  <c r="C188"/>
  <c r="C184"/>
  <c r="D169"/>
  <c r="C116"/>
  <c r="C203"/>
  <c r="B182"/>
  <c r="D160"/>
  <c r="C139"/>
  <c r="B118"/>
  <c r="D96"/>
  <c r="D109"/>
  <c r="C190"/>
  <c r="B169"/>
  <c r="D147"/>
  <c r="C126"/>
  <c r="B105"/>
  <c r="D83"/>
  <c r="C197"/>
  <c r="B176"/>
  <c r="D154"/>
  <c r="C133"/>
  <c r="B112"/>
  <c r="D90"/>
  <c r="D138"/>
  <c r="B96"/>
  <c r="B162"/>
  <c r="C170"/>
  <c r="C113"/>
  <c r="B165"/>
  <c r="C167"/>
  <c r="B82"/>
  <c r="C90"/>
  <c r="B172"/>
  <c r="B194"/>
  <c r="C202"/>
  <c r="C145"/>
  <c r="C180"/>
  <c r="D184"/>
  <c r="D120"/>
  <c r="C150"/>
  <c r="C86"/>
  <c r="C157"/>
  <c r="C93"/>
  <c r="B170"/>
  <c r="B106"/>
  <c r="D85"/>
  <c r="C178"/>
  <c r="C114"/>
  <c r="C185"/>
  <c r="C121"/>
  <c r="B187"/>
  <c r="C136"/>
  <c r="B150"/>
  <c r="B86"/>
  <c r="C158"/>
  <c r="C94"/>
  <c r="C165"/>
  <c r="C101"/>
  <c r="D189"/>
  <c r="D140"/>
  <c r="B149"/>
  <c r="C177"/>
  <c r="B92"/>
  <c r="C199"/>
  <c r="C122"/>
  <c r="D150"/>
  <c r="B146"/>
  <c r="C154"/>
  <c r="D182"/>
  <c r="C97"/>
  <c r="B178"/>
  <c r="D145"/>
  <c r="B101"/>
  <c r="C129"/>
  <c r="D197"/>
  <c r="D97"/>
  <c r="D172"/>
  <c r="C87"/>
  <c r="B135"/>
  <c r="B181"/>
  <c r="D95"/>
  <c r="B124"/>
  <c r="D177"/>
  <c r="D173"/>
  <c r="B159"/>
  <c r="B111"/>
  <c r="D200"/>
  <c r="C179"/>
  <c r="B158"/>
  <c r="D136"/>
  <c r="C115"/>
  <c r="B94"/>
  <c r="C104"/>
  <c r="D187"/>
  <c r="C166"/>
  <c r="B145"/>
  <c r="D123"/>
  <c r="C102"/>
  <c r="D194"/>
  <c r="C173"/>
  <c r="B152"/>
  <c r="D130"/>
  <c r="C109"/>
  <c r="B88"/>
  <c r="B183"/>
  <c r="C144"/>
  <c r="C7"/>
  <c r="B186"/>
  <c r="D164"/>
  <c r="C143"/>
  <c r="B122"/>
  <c r="D100"/>
  <c r="D117"/>
  <c r="C194"/>
  <c r="B173"/>
  <c r="D151"/>
  <c r="C130"/>
  <c r="B109"/>
  <c r="D87"/>
  <c r="C201"/>
  <c r="B180"/>
  <c r="D158"/>
  <c r="C137"/>
  <c r="B116"/>
  <c r="D94"/>
  <c r="D161"/>
  <c r="C164"/>
  <c r="B155"/>
  <c r="D205"/>
  <c r="B191"/>
  <c r="B127"/>
  <c r="C84"/>
  <c r="C187"/>
  <c r="B166"/>
  <c r="D144"/>
  <c r="C123"/>
  <c r="B102"/>
  <c r="C120"/>
  <c r="D195"/>
  <c r="C174"/>
  <c r="B153"/>
  <c r="D131"/>
  <c r="C110"/>
  <c r="B89"/>
  <c r="D202"/>
  <c r="C181"/>
  <c r="B160"/>
  <c r="C117"/>
  <c r="D193"/>
  <c r="D198"/>
  <c r="C128"/>
  <c r="B123"/>
  <c r="D118"/>
  <c r="B87"/>
  <c r="D108"/>
  <c r="B199"/>
  <c r="D121"/>
  <c r="C163"/>
  <c r="C99"/>
  <c r="D171"/>
  <c r="D107"/>
  <c r="D178"/>
  <c r="D114"/>
  <c r="C92"/>
  <c r="C191"/>
  <c r="C127"/>
  <c r="D84"/>
  <c r="D135"/>
  <c r="D206"/>
  <c r="B164"/>
  <c r="B100"/>
  <c r="C204"/>
  <c r="C160"/>
  <c r="B95"/>
  <c r="C171"/>
  <c r="C107"/>
  <c r="C88"/>
  <c r="B201"/>
  <c r="D115"/>
  <c r="D186"/>
  <c r="D122"/>
  <c r="AT214" i="4"/>
  <c r="I215"/>
  <c r="AT186"/>
  <c r="AT204"/>
  <c r="AT213"/>
  <c r="AT203"/>
  <c r="AT201"/>
  <c r="AT209"/>
  <c r="AT197"/>
  <c r="AT191"/>
  <c r="AT182"/>
  <c r="AT192"/>
  <c r="AT190"/>
  <c r="AT196"/>
  <c r="AT183"/>
  <c r="AT184"/>
  <c r="AT198"/>
  <c r="AT200"/>
  <c r="AT194"/>
  <c r="AT210"/>
  <c r="AT188"/>
  <c r="AT202"/>
  <c r="AT180"/>
  <c r="AT193"/>
  <c r="AT185"/>
  <c r="T373"/>
  <c r="C18" i="3" s="1"/>
  <c r="BE191" i="4"/>
  <c r="BK196"/>
  <c r="BE200"/>
  <c r="BE208"/>
  <c r="BI202"/>
  <c r="M201"/>
  <c r="AI201" s="1"/>
  <c r="M207"/>
  <c r="AH203"/>
  <c r="M210"/>
  <c r="AH210" s="1"/>
  <c r="BJ204"/>
  <c r="BI191"/>
  <c r="AZ203"/>
  <c r="BA203"/>
  <c r="BB203"/>
  <c r="BC203"/>
  <c r="AO203"/>
  <c r="AL203"/>
  <c r="BA202"/>
  <c r="BC202"/>
  <c r="BB202"/>
  <c r="AZ202"/>
  <c r="AJ201"/>
  <c r="AK201"/>
  <c r="AH201"/>
  <c r="BA212"/>
  <c r="BB212"/>
  <c r="AZ212"/>
  <c r="BC212"/>
  <c r="AJ203"/>
  <c r="BI203"/>
  <c r="BI212"/>
  <c r="M212"/>
  <c r="M204"/>
  <c r="N210"/>
  <c r="AK213"/>
  <c r="AH213"/>
  <c r="BE212"/>
  <c r="BC211"/>
  <c r="BB201"/>
  <c r="BE206"/>
  <c r="BE205"/>
  <c r="N207"/>
  <c r="BI211"/>
  <c r="BE211"/>
  <c r="M206"/>
  <c r="AZ205"/>
  <c r="BG205" s="1"/>
  <c r="AK203"/>
  <c r="AI210"/>
  <c r="AL210" s="1"/>
  <c r="AJ213"/>
  <c r="AZ211"/>
  <c r="BG211" s="1"/>
  <c r="BK201"/>
  <c r="AZ213"/>
  <c r="BI207"/>
  <c r="M211"/>
  <c r="M205"/>
  <c r="BI206"/>
  <c r="N206"/>
  <c r="M208"/>
  <c r="AZ209"/>
  <c r="BB205"/>
  <c r="BA209"/>
  <c r="BC201"/>
  <c r="AZ201"/>
  <c r="BD201" s="1"/>
  <c r="BI205"/>
  <c r="N208"/>
  <c r="BE207"/>
  <c r="BC205"/>
  <c r="BC204"/>
  <c r="M209"/>
  <c r="M202"/>
  <c r="BB211"/>
  <c r="BE201"/>
  <c r="M200"/>
  <c r="AI200" s="1"/>
  <c r="AR204"/>
  <c r="BI200"/>
  <c r="BK200"/>
  <c r="N200"/>
  <c r="BJ195"/>
  <c r="BL204"/>
  <c r="BL195"/>
  <c r="BE195"/>
  <c r="M199"/>
  <c r="AK199" s="1"/>
  <c r="V20" i="9"/>
  <c r="AR203" i="4"/>
  <c r="AR182"/>
  <c r="BL210"/>
  <c r="BL191"/>
  <c r="BL206"/>
  <c r="V10" i="9"/>
  <c r="BJ191" i="4"/>
  <c r="AR206"/>
  <c r="BJ206"/>
  <c r="BJ203"/>
  <c r="M192"/>
  <c r="AH192" s="1"/>
  <c r="AR195"/>
  <c r="BJ184"/>
  <c r="AR210"/>
  <c r="V12" i="9"/>
  <c r="BL182" i="4"/>
  <c r="BJ207"/>
  <c r="BJ183"/>
  <c r="BE187"/>
  <c r="M189"/>
  <c r="AH189" s="1"/>
  <c r="AZ194"/>
  <c r="T23" i="9"/>
  <c r="M181" i="4"/>
  <c r="AH181" s="1"/>
  <c r="BL208"/>
  <c r="BE199"/>
  <c r="BC195"/>
  <c r="AR196"/>
  <c r="AR188"/>
  <c r="N183"/>
  <c r="AZ183" s="1"/>
  <c r="BA195"/>
  <c r="U23" i="9"/>
  <c r="AR208" i="4"/>
  <c r="M195"/>
  <c r="AJ195" s="1"/>
  <c r="BE196"/>
  <c r="BK199"/>
  <c r="BL203"/>
  <c r="M194"/>
  <c r="AJ194" s="1"/>
  <c r="AR199"/>
  <c r="BL196"/>
  <c r="BL212"/>
  <c r="AR207"/>
  <c r="AR200"/>
  <c r="M190"/>
  <c r="AH190" s="1"/>
  <c r="M22" i="11"/>
  <c r="AR184" i="4"/>
  <c r="BB193"/>
  <c r="BJ212"/>
  <c r="AR212"/>
  <c r="M197"/>
  <c r="AK197" s="1"/>
  <c r="M191"/>
  <c r="AI191" s="1"/>
  <c r="BK192"/>
  <c r="BI190"/>
  <c r="M198"/>
  <c r="AJ198" s="1"/>
  <c r="V15" i="9"/>
  <c r="N184" i="4"/>
  <c r="BA184" s="1"/>
  <c r="AR180"/>
  <c r="M179"/>
  <c r="AK179" s="1"/>
  <c r="BJ208"/>
  <c r="BL192"/>
  <c r="BI192"/>
  <c r="BE193"/>
  <c r="BI197"/>
  <c r="BI198"/>
  <c r="V31" i="9"/>
  <c r="BC192" i="4"/>
  <c r="AZ192"/>
  <c r="BB192"/>
  <c r="BA192"/>
  <c r="BA191"/>
  <c r="BC191"/>
  <c r="AZ191"/>
  <c r="BB191"/>
  <c r="BB190"/>
  <c r="BC190"/>
  <c r="AZ190"/>
  <c r="BA190"/>
  <c r="BH191"/>
  <c r="AP191"/>
  <c r="BH208"/>
  <c r="AP208"/>
  <c r="BH193"/>
  <c r="AP193"/>
  <c r="BH190"/>
  <c r="AP190"/>
  <c r="BH194"/>
  <c r="AP194"/>
  <c r="BH211"/>
  <c r="AP211"/>
  <c r="BE192"/>
  <c r="BL199"/>
  <c r="BL198"/>
  <c r="BJ198"/>
  <c r="BA193"/>
  <c r="AR205"/>
  <c r="AR194"/>
  <c r="BE194"/>
  <c r="BC197"/>
  <c r="BL197"/>
  <c r="BJ211"/>
  <c r="BA213"/>
  <c r="AP213"/>
  <c r="BH213"/>
  <c r="BH210"/>
  <c r="AP210"/>
  <c r="AP203"/>
  <c r="BH203"/>
  <c r="BH195"/>
  <c r="AP195"/>
  <c r="BD204"/>
  <c r="BG204"/>
  <c r="BH196"/>
  <c r="AP196"/>
  <c r="BH198"/>
  <c r="AP198"/>
  <c r="AP207"/>
  <c r="BH207"/>
  <c r="BH206"/>
  <c r="AP206"/>
  <c r="AP209"/>
  <c r="BH209"/>
  <c r="BE198"/>
  <c r="BJ193"/>
  <c r="BL193"/>
  <c r="AZ193"/>
  <c r="BJ209"/>
  <c r="BJ205"/>
  <c r="BJ190"/>
  <c r="BE190"/>
  <c r="BB194"/>
  <c r="BC194"/>
  <c r="BE197"/>
  <c r="AZ197"/>
  <c r="BJ197"/>
  <c r="BL211"/>
  <c r="BJ201"/>
  <c r="BH192"/>
  <c r="AP192"/>
  <c r="BH202"/>
  <c r="AP202"/>
  <c r="AP199"/>
  <c r="BH199"/>
  <c r="AP200"/>
  <c r="BH200"/>
  <c r="AP205"/>
  <c r="BH205"/>
  <c r="BH197"/>
  <c r="AP197"/>
  <c r="BH201"/>
  <c r="AP201"/>
  <c r="BI193"/>
  <c r="M193"/>
  <c r="BJ202"/>
  <c r="AZ195"/>
  <c r="BI195"/>
  <c r="BK193"/>
  <c r="BC193"/>
  <c r="BJ200"/>
  <c r="BL209"/>
  <c r="AR209"/>
  <c r="M196"/>
  <c r="BK190"/>
  <c r="BK194"/>
  <c r="BK197"/>
  <c r="BA197"/>
  <c r="AR211"/>
  <c r="BH204"/>
  <c r="AP204"/>
  <c r="AP212"/>
  <c r="BH212"/>
  <c r="BE183"/>
  <c r="BJ192"/>
  <c r="BI194"/>
  <c r="BL202"/>
  <c r="BJ199"/>
  <c r="BK195"/>
  <c r="BB195"/>
  <c r="BL205"/>
  <c r="N196"/>
  <c r="N198"/>
  <c r="BL190"/>
  <c r="BA194"/>
  <c r="BJ194"/>
  <c r="N199"/>
  <c r="BL201"/>
  <c r="M180"/>
  <c r="AK180" s="1"/>
  <c r="T24" i="9"/>
  <c r="M183" i="4"/>
  <c r="AI183" s="1"/>
  <c r="M187"/>
  <c r="AJ187" s="1"/>
  <c r="M182"/>
  <c r="AJ182" s="1"/>
  <c r="BJ187"/>
  <c r="BI188"/>
  <c r="N188"/>
  <c r="AZ188" s="1"/>
  <c r="BB187"/>
  <c r="V22" i="9"/>
  <c r="BI185" i="4"/>
  <c r="M184"/>
  <c r="AK184" s="1"/>
  <c r="AR183"/>
  <c r="AR187"/>
  <c r="BJ181"/>
  <c r="BK185"/>
  <c r="BC182"/>
  <c r="AZ182"/>
  <c r="M188"/>
  <c r="AH188" s="1"/>
  <c r="BK182"/>
  <c r="BL187"/>
  <c r="BK187"/>
  <c r="AR181"/>
  <c r="AQ373"/>
  <c r="M223" s="1"/>
  <c r="C16" i="3" s="1"/>
  <c r="G28" i="27" s="1"/>
  <c r="BI187" i="4"/>
  <c r="M186"/>
  <c r="AK186" s="1"/>
  <c r="M23" i="11"/>
  <c r="V11" i="9"/>
  <c r="V19"/>
  <c r="V17"/>
  <c r="V25"/>
  <c r="V26"/>
  <c r="BE182" i="4"/>
  <c r="BI182"/>
  <c r="N181"/>
  <c r="BC181" s="1"/>
  <c r="BE189"/>
  <c r="BC187"/>
  <c r="V14" i="9"/>
  <c r="V16"/>
  <c r="M185" i="4"/>
  <c r="AI185" s="1"/>
  <c r="BI184"/>
  <c r="BC185"/>
  <c r="AZ185"/>
  <c r="BA185"/>
  <c r="BB185"/>
  <c r="BC180"/>
  <c r="BB180"/>
  <c r="BA180"/>
  <c r="AZ180"/>
  <c r="BS178"/>
  <c r="BR373"/>
  <c r="AH178"/>
  <c r="BH186"/>
  <c r="AP186"/>
  <c r="AR189"/>
  <c r="BV373"/>
  <c r="AD373"/>
  <c r="V28" i="9"/>
  <c r="BB182" i="4"/>
  <c r="BE188"/>
  <c r="BX373"/>
  <c r="U24" i="9" s="1"/>
  <c r="BI189" i="4"/>
  <c r="BY373"/>
  <c r="AS373"/>
  <c r="M225" s="1"/>
  <c r="C25" i="3" s="1"/>
  <c r="BE184" i="4"/>
  <c r="BJ186"/>
  <c r="BK186"/>
  <c r="AR185"/>
  <c r="AB373"/>
  <c r="BU178"/>
  <c r="BU373" s="1"/>
  <c r="AJ178"/>
  <c r="BT373"/>
  <c r="AP188"/>
  <c r="BH188"/>
  <c r="AP187"/>
  <c r="BH187"/>
  <c r="AP181"/>
  <c r="BH181"/>
  <c r="CA189"/>
  <c r="N23" i="11" s="1"/>
  <c r="BZ373" i="4"/>
  <c r="BK179"/>
  <c r="BE179"/>
  <c r="BH182"/>
  <c r="AP182"/>
  <c r="BH183"/>
  <c r="AP183"/>
  <c r="BH185"/>
  <c r="AP185"/>
  <c r="J214"/>
  <c r="J215" s="1"/>
  <c r="J216" s="1"/>
  <c r="J227" s="1"/>
  <c r="J370" s="1"/>
  <c r="J373" s="1"/>
  <c r="V18" i="9"/>
  <c r="V27"/>
  <c r="M33"/>
  <c r="BB178" i="4"/>
  <c r="BI180"/>
  <c r="BJ188"/>
  <c r="BL180"/>
  <c r="BE180"/>
  <c r="BK180"/>
  <c r="BA187"/>
  <c r="AG373"/>
  <c r="L214"/>
  <c r="L215" s="1"/>
  <c r="L216" s="1"/>
  <c r="L227" s="1"/>
  <c r="L370" s="1"/>
  <c r="L373" s="1"/>
  <c r="BL186"/>
  <c r="N179"/>
  <c r="BE185"/>
  <c r="BJ189"/>
  <c r="AC373"/>
  <c r="BH180"/>
  <c r="AP180"/>
  <c r="AP184"/>
  <c r="BH184"/>
  <c r="BH189"/>
  <c r="AP189"/>
  <c r="AE373"/>
  <c r="AF373"/>
  <c r="V9" i="9"/>
  <c r="V21"/>
  <c r="V29"/>
  <c r="G11" i="15" s="1"/>
  <c r="V13" i="9"/>
  <c r="V30"/>
  <c r="BA182" i="4"/>
  <c r="AZ187"/>
  <c r="BI181"/>
  <c r="BL181"/>
  <c r="BE181"/>
  <c r="N189"/>
  <c r="BE186"/>
  <c r="BJ185"/>
  <c r="N186"/>
  <c r="BL189"/>
  <c r="AA373"/>
  <c r="G80" i="39" l="1"/>
  <c r="F80"/>
  <c r="N117" i="17"/>
  <c r="N118" s="1"/>
  <c r="N119" s="1"/>
  <c r="C19" i="3"/>
  <c r="E18" i="39"/>
  <c r="G18"/>
  <c r="F18"/>
  <c r="E56"/>
  <c r="G56"/>
  <c r="F56"/>
  <c r="E34"/>
  <c r="F34"/>
  <c r="G34"/>
  <c r="E62"/>
  <c r="G62"/>
  <c r="F62"/>
  <c r="G79"/>
  <c r="F79"/>
  <c r="E79"/>
  <c r="E74"/>
  <c r="F74"/>
  <c r="G74"/>
  <c r="E14"/>
  <c r="G14"/>
  <c r="F14"/>
  <c r="E40"/>
  <c r="F40"/>
  <c r="G40"/>
  <c r="G47"/>
  <c r="F47"/>
  <c r="E47"/>
  <c r="G19"/>
  <c r="F19"/>
  <c r="E19"/>
  <c r="G65"/>
  <c r="F65"/>
  <c r="E65"/>
  <c r="G81"/>
  <c r="F81"/>
  <c r="E81"/>
  <c r="E22"/>
  <c r="F22"/>
  <c r="G22"/>
  <c r="G71"/>
  <c r="F71"/>
  <c r="E71"/>
  <c r="E52"/>
  <c r="G52"/>
  <c r="F52"/>
  <c r="G75"/>
  <c r="F75"/>
  <c r="E75"/>
  <c r="E68"/>
  <c r="F68"/>
  <c r="G68"/>
  <c r="G43"/>
  <c r="F43"/>
  <c r="E43"/>
  <c r="E28"/>
  <c r="G28"/>
  <c r="F28"/>
  <c r="G53"/>
  <c r="F53"/>
  <c r="E53"/>
  <c r="G55"/>
  <c r="F55"/>
  <c r="E55"/>
  <c r="E72"/>
  <c r="F72"/>
  <c r="G72"/>
  <c r="E50"/>
  <c r="F50"/>
  <c r="G50"/>
  <c r="E64"/>
  <c r="G64"/>
  <c r="F64"/>
  <c r="E54"/>
  <c r="G54"/>
  <c r="F54"/>
  <c r="G61"/>
  <c r="F61"/>
  <c r="E61"/>
  <c r="G67"/>
  <c r="F67"/>
  <c r="E67"/>
  <c r="G17"/>
  <c r="F17"/>
  <c r="E17"/>
  <c r="E78"/>
  <c r="G78"/>
  <c r="F78"/>
  <c r="E44"/>
  <c r="G44"/>
  <c r="F44"/>
  <c r="E24"/>
  <c r="F24"/>
  <c r="G24"/>
  <c r="E32"/>
  <c r="F32"/>
  <c r="G32"/>
  <c r="G63"/>
  <c r="F63"/>
  <c r="E63"/>
  <c r="G45"/>
  <c r="F45"/>
  <c r="E45"/>
  <c r="E16"/>
  <c r="F16"/>
  <c r="G16"/>
  <c r="G77"/>
  <c r="F77"/>
  <c r="E77"/>
  <c r="E42"/>
  <c r="G42"/>
  <c r="F42"/>
  <c r="G35"/>
  <c r="F35"/>
  <c r="E35"/>
  <c r="G69"/>
  <c r="F69"/>
  <c r="E69"/>
  <c r="G29"/>
  <c r="F29"/>
  <c r="E29"/>
  <c r="E66"/>
  <c r="F66"/>
  <c r="G66"/>
  <c r="E8"/>
  <c r="G8"/>
  <c r="F8"/>
  <c r="E30"/>
  <c r="G30"/>
  <c r="F30"/>
  <c r="G73"/>
  <c r="F73"/>
  <c r="E73"/>
  <c r="G11"/>
  <c r="F11"/>
  <c r="E11"/>
  <c r="E58"/>
  <c r="F58"/>
  <c r="G58"/>
  <c r="G59"/>
  <c r="F59"/>
  <c r="E59"/>
  <c r="E46"/>
  <c r="F46"/>
  <c r="G46"/>
  <c r="E48"/>
  <c r="F48"/>
  <c r="G48"/>
  <c r="G57"/>
  <c r="F57"/>
  <c r="E57"/>
  <c r="G21"/>
  <c r="F21"/>
  <c r="E21"/>
  <c r="G37"/>
  <c r="F37"/>
  <c r="E37"/>
  <c r="E20"/>
  <c r="G20"/>
  <c r="F20"/>
  <c r="G13"/>
  <c r="F13"/>
  <c r="E13"/>
  <c r="E38"/>
  <c r="G38"/>
  <c r="F38"/>
  <c r="G25"/>
  <c r="F25"/>
  <c r="E25"/>
  <c r="G51"/>
  <c r="F51"/>
  <c r="E51"/>
  <c r="G41"/>
  <c r="F41"/>
  <c r="E41"/>
  <c r="G15"/>
  <c r="F15"/>
  <c r="E15"/>
  <c r="G31"/>
  <c r="F31"/>
  <c r="E31"/>
  <c r="E10"/>
  <c r="F10"/>
  <c r="G10"/>
  <c r="E60"/>
  <c r="F60"/>
  <c r="G60"/>
  <c r="E12"/>
  <c r="G12"/>
  <c r="F12"/>
  <c r="G49"/>
  <c r="F49"/>
  <c r="E49"/>
  <c r="G23"/>
  <c r="F23"/>
  <c r="E23"/>
  <c r="E76"/>
  <c r="F76"/>
  <c r="G76"/>
  <c r="G33"/>
  <c r="F33"/>
  <c r="E33"/>
  <c r="E70"/>
  <c r="F70"/>
  <c r="G70"/>
  <c r="G9"/>
  <c r="F9"/>
  <c r="E9"/>
  <c r="G27"/>
  <c r="F27"/>
  <c r="E27"/>
  <c r="E26"/>
  <c r="F26"/>
  <c r="G26"/>
  <c r="G39"/>
  <c r="F39"/>
  <c r="E39"/>
  <c r="E36"/>
  <c r="G36"/>
  <c r="F36"/>
  <c r="C18" i="26"/>
  <c r="J20" i="32"/>
  <c r="M20" s="1"/>
  <c r="D31" i="27"/>
  <c r="D18" i="26"/>
  <c r="G31" i="27"/>
  <c r="K20" i="32"/>
  <c r="BD239" i="4"/>
  <c r="BG239"/>
  <c r="AO239"/>
  <c r="AL239"/>
  <c r="S9" i="17"/>
  <c r="S117" s="1"/>
  <c r="Q117"/>
  <c r="B14" i="3"/>
  <c r="G186" i="39"/>
  <c r="E186"/>
  <c r="F186"/>
  <c r="G135"/>
  <c r="F135"/>
  <c r="E135"/>
  <c r="E107"/>
  <c r="F107" s="1"/>
  <c r="G118"/>
  <c r="E118"/>
  <c r="F118"/>
  <c r="G198"/>
  <c r="F198"/>
  <c r="E198"/>
  <c r="G202"/>
  <c r="F202"/>
  <c r="E202"/>
  <c r="G158"/>
  <c r="E158"/>
  <c r="F158"/>
  <c r="G123"/>
  <c r="F123"/>
  <c r="E123"/>
  <c r="G200"/>
  <c r="E200"/>
  <c r="F200"/>
  <c r="G150"/>
  <c r="F150"/>
  <c r="E150"/>
  <c r="G189"/>
  <c r="F189"/>
  <c r="E189"/>
  <c r="G138"/>
  <c r="E138"/>
  <c r="F138"/>
  <c r="E90"/>
  <c r="F90" s="1"/>
  <c r="G90" s="1"/>
  <c r="G147"/>
  <c r="F147"/>
  <c r="E147"/>
  <c r="E103"/>
  <c r="F103" s="1"/>
  <c r="G180"/>
  <c r="E180"/>
  <c r="F180"/>
  <c r="G137"/>
  <c r="F137"/>
  <c r="E137"/>
  <c r="E88"/>
  <c r="F88" s="1"/>
  <c r="E102"/>
  <c r="F102" s="1"/>
  <c r="G156"/>
  <c r="E156"/>
  <c r="F156"/>
  <c r="G127"/>
  <c r="E127"/>
  <c r="F127"/>
  <c r="G204"/>
  <c r="F204"/>
  <c r="E204"/>
  <c r="G148"/>
  <c r="E148"/>
  <c r="F148"/>
  <c r="E99"/>
  <c r="F99" s="1"/>
  <c r="G176"/>
  <c r="E176"/>
  <c r="F176"/>
  <c r="E105"/>
  <c r="F105" s="1"/>
  <c r="G113"/>
  <c r="E113"/>
  <c r="F113"/>
  <c r="G132"/>
  <c r="F132"/>
  <c r="E132"/>
  <c r="E104"/>
  <c r="F104" s="1"/>
  <c r="G166"/>
  <c r="E166"/>
  <c r="F166"/>
  <c r="G149"/>
  <c r="E149"/>
  <c r="F149"/>
  <c r="G153"/>
  <c r="F153"/>
  <c r="E153"/>
  <c r="G191"/>
  <c r="F191"/>
  <c r="E191"/>
  <c r="AT215" i="4"/>
  <c r="I216"/>
  <c r="AT216" s="1"/>
  <c r="G122" i="39"/>
  <c r="F122"/>
  <c r="E122"/>
  <c r="E84"/>
  <c r="F84" s="1"/>
  <c r="G144"/>
  <c r="E144"/>
  <c r="F144"/>
  <c r="G205"/>
  <c r="F205"/>
  <c r="E205"/>
  <c r="E100"/>
  <c r="F100" s="1"/>
  <c r="G130"/>
  <c r="F130"/>
  <c r="E130"/>
  <c r="G187"/>
  <c r="E187"/>
  <c r="F187"/>
  <c r="G197"/>
  <c r="E197"/>
  <c r="F197"/>
  <c r="G154"/>
  <c r="E154"/>
  <c r="F154"/>
  <c r="G169"/>
  <c r="F169"/>
  <c r="E169"/>
  <c r="G110"/>
  <c r="F110"/>
  <c r="E110"/>
  <c r="G167"/>
  <c r="E167"/>
  <c r="F167"/>
  <c r="E93"/>
  <c r="F93" s="1"/>
  <c r="G152"/>
  <c r="E152"/>
  <c r="F152"/>
  <c r="G159"/>
  <c r="E159"/>
  <c r="F159"/>
  <c r="G124"/>
  <c r="E124"/>
  <c r="F124"/>
  <c r="E101"/>
  <c r="F101" s="1"/>
  <c r="G179"/>
  <c r="E179"/>
  <c r="F179"/>
  <c r="G192"/>
  <c r="E192"/>
  <c r="F192"/>
  <c r="G143"/>
  <c r="F143"/>
  <c r="E143"/>
  <c r="E106"/>
  <c r="F106" s="1"/>
  <c r="G163"/>
  <c r="E163"/>
  <c r="F163"/>
  <c r="G119"/>
  <c r="F119"/>
  <c r="E119"/>
  <c r="G196"/>
  <c r="E196"/>
  <c r="F196"/>
  <c r="E91"/>
  <c r="F91" s="1"/>
  <c r="G125"/>
  <c r="F125"/>
  <c r="E125"/>
  <c r="G168"/>
  <c r="E168"/>
  <c r="F168"/>
  <c r="E89"/>
  <c r="F89" s="1"/>
  <c r="E92"/>
  <c r="F92" s="1"/>
  <c r="G111"/>
  <c r="E111"/>
  <c r="F111"/>
  <c r="G188"/>
  <c r="F188"/>
  <c r="E188"/>
  <c r="G115"/>
  <c r="F115"/>
  <c r="E115"/>
  <c r="G178"/>
  <c r="E178"/>
  <c r="F178"/>
  <c r="G193"/>
  <c r="F193"/>
  <c r="E193"/>
  <c r="G161"/>
  <c r="E161"/>
  <c r="F161"/>
  <c r="G117"/>
  <c r="F117"/>
  <c r="E117"/>
  <c r="E97"/>
  <c r="F97" s="1"/>
  <c r="G145"/>
  <c r="F145"/>
  <c r="E145"/>
  <c r="G133"/>
  <c r="E133"/>
  <c r="F133"/>
  <c r="E82"/>
  <c r="F82" s="1"/>
  <c r="G128"/>
  <c r="F128"/>
  <c r="E128"/>
  <c r="G129"/>
  <c r="F129"/>
  <c r="E129"/>
  <c r="G185"/>
  <c r="F185"/>
  <c r="E185"/>
  <c r="G170"/>
  <c r="F170"/>
  <c r="E170"/>
  <c r="G126"/>
  <c r="F126"/>
  <c r="E126"/>
  <c r="G183"/>
  <c r="E183"/>
  <c r="F183"/>
  <c r="E98"/>
  <c r="F98" s="1"/>
  <c r="G155"/>
  <c r="E155"/>
  <c r="F155"/>
  <c r="G181"/>
  <c r="E181"/>
  <c r="F181"/>
  <c r="G206"/>
  <c r="E206"/>
  <c r="F206"/>
  <c r="G121"/>
  <c r="E121"/>
  <c r="F121"/>
  <c r="G131"/>
  <c r="E131"/>
  <c r="F131"/>
  <c r="E87"/>
  <c r="F87" s="1"/>
  <c r="G164"/>
  <c r="E164"/>
  <c r="F164"/>
  <c r="G194"/>
  <c r="E194"/>
  <c r="F194"/>
  <c r="G177"/>
  <c r="E177"/>
  <c r="F177"/>
  <c r="G140"/>
  <c r="E140"/>
  <c r="F140"/>
  <c r="E85"/>
  <c r="F85" s="1"/>
  <c r="G184"/>
  <c r="F184"/>
  <c r="E184"/>
  <c r="E96"/>
  <c r="F96" s="1"/>
  <c r="E86"/>
  <c r="F86" s="1"/>
  <c r="G174"/>
  <c r="F174"/>
  <c r="E174"/>
  <c r="G139"/>
  <c r="F139"/>
  <c r="E139"/>
  <c r="E7"/>
  <c r="F7" s="1"/>
  <c r="G114"/>
  <c r="F114"/>
  <c r="E114"/>
  <c r="G171"/>
  <c r="F171"/>
  <c r="E171"/>
  <c r="E108"/>
  <c r="F108" s="1"/>
  <c r="G195"/>
  <c r="F195"/>
  <c r="E195"/>
  <c r="E94"/>
  <c r="F94" s="1"/>
  <c r="G151"/>
  <c r="E151"/>
  <c r="F151"/>
  <c r="G136"/>
  <c r="F136"/>
  <c r="E136"/>
  <c r="G173"/>
  <c r="F173"/>
  <c r="E173"/>
  <c r="E95"/>
  <c r="F95" s="1"/>
  <c r="G172"/>
  <c r="E172"/>
  <c r="F172"/>
  <c r="G182"/>
  <c r="F182"/>
  <c r="E182"/>
  <c r="G120"/>
  <c r="E120"/>
  <c r="F120"/>
  <c r="E83"/>
  <c r="F83" s="1"/>
  <c r="E109"/>
  <c r="F109" s="1"/>
  <c r="G160"/>
  <c r="E160"/>
  <c r="F160"/>
  <c r="G116"/>
  <c r="F116"/>
  <c r="E116"/>
  <c r="G146"/>
  <c r="E146"/>
  <c r="F146"/>
  <c r="G203"/>
  <c r="E203"/>
  <c r="F203"/>
  <c r="G141"/>
  <c r="F141"/>
  <c r="E141"/>
  <c r="G165"/>
  <c r="E165"/>
  <c r="F165"/>
  <c r="G142"/>
  <c r="F142"/>
  <c r="E142"/>
  <c r="G199"/>
  <c r="E199"/>
  <c r="F199"/>
  <c r="G175"/>
  <c r="F175"/>
  <c r="E175"/>
  <c r="G112"/>
  <c r="F112"/>
  <c r="E112"/>
  <c r="G157"/>
  <c r="E157"/>
  <c r="F157"/>
  <c r="G190"/>
  <c r="E190"/>
  <c r="F190"/>
  <c r="G162"/>
  <c r="F162"/>
  <c r="E162"/>
  <c r="G201"/>
  <c r="E201"/>
  <c r="F201"/>
  <c r="G134"/>
  <c r="F134"/>
  <c r="E134"/>
  <c r="BD202" i="4"/>
  <c r="BD211"/>
  <c r="BM211" s="1"/>
  <c r="BN211" s="1"/>
  <c r="BQ211" s="1"/>
  <c r="BG202"/>
  <c r="B18" i="3"/>
  <c r="J19" i="32" s="1"/>
  <c r="M19" s="1"/>
  <c r="BC184" i="4"/>
  <c r="BG201"/>
  <c r="BM201" s="1"/>
  <c r="BN201" s="1"/>
  <c r="BQ201" s="1"/>
  <c r="AI199"/>
  <c r="BD205"/>
  <c r="BM205" s="1"/>
  <c r="BN205" s="1"/>
  <c r="BQ205" s="1"/>
  <c r="BG209"/>
  <c r="BD209"/>
  <c r="AJ200"/>
  <c r="AK200"/>
  <c r="BD212"/>
  <c r="AK207"/>
  <c r="AJ207"/>
  <c r="AI207"/>
  <c r="AH207"/>
  <c r="AJ210"/>
  <c r="AK210"/>
  <c r="BG203"/>
  <c r="BG212"/>
  <c r="BC206"/>
  <c r="BA206"/>
  <c r="AZ206"/>
  <c r="BB206"/>
  <c r="AH206"/>
  <c r="AK206"/>
  <c r="AJ206"/>
  <c r="AI206"/>
  <c r="AO201"/>
  <c r="AL201"/>
  <c r="BD203"/>
  <c r="BM203" s="1"/>
  <c r="BN203" s="1"/>
  <c r="BQ203" s="1"/>
  <c r="AU203"/>
  <c r="AV203" s="1"/>
  <c r="AY203" s="1"/>
  <c r="AO213"/>
  <c r="AL213"/>
  <c r="AK209"/>
  <c r="AJ209"/>
  <c r="AI209"/>
  <c r="AH209"/>
  <c r="BA208"/>
  <c r="BB208"/>
  <c r="BC208"/>
  <c r="AZ208"/>
  <c r="AH208"/>
  <c r="AI208"/>
  <c r="AJ208"/>
  <c r="AK208"/>
  <c r="AI211"/>
  <c r="AH211"/>
  <c r="AJ211"/>
  <c r="AK211"/>
  <c r="BC207"/>
  <c r="BB207"/>
  <c r="BA207"/>
  <c r="AZ207"/>
  <c r="BA210"/>
  <c r="BC210"/>
  <c r="AZ210"/>
  <c r="BB210"/>
  <c r="BD213"/>
  <c r="AO210"/>
  <c r="AU210" s="1"/>
  <c r="AV210" s="1"/>
  <c r="AY210" s="1"/>
  <c r="AI204"/>
  <c r="AJ204"/>
  <c r="AH204"/>
  <c r="AK204"/>
  <c r="AI202"/>
  <c r="AK202"/>
  <c r="AJ202"/>
  <c r="AH202"/>
  <c r="AI205"/>
  <c r="AK205"/>
  <c r="AH205"/>
  <c r="AJ205"/>
  <c r="AI212"/>
  <c r="AH212"/>
  <c r="AJ212"/>
  <c r="AK212"/>
  <c r="AH200"/>
  <c r="AL200" s="1"/>
  <c r="BB200"/>
  <c r="AZ200"/>
  <c r="BC200"/>
  <c r="BA200"/>
  <c r="BB184"/>
  <c r="AJ189"/>
  <c r="AJ199"/>
  <c r="AK181"/>
  <c r="AI181"/>
  <c r="AO181" s="1"/>
  <c r="AK182"/>
  <c r="AK189"/>
  <c r="AH199"/>
  <c r="AK194"/>
  <c r="AH184"/>
  <c r="AZ184"/>
  <c r="BD184" s="1"/>
  <c r="AJ183"/>
  <c r="BA183"/>
  <c r="BG183" s="1"/>
  <c r="AH187"/>
  <c r="AJ192"/>
  <c r="J33" i="9"/>
  <c r="AZ181" i="4"/>
  <c r="AI187"/>
  <c r="BA188"/>
  <c r="BG188" s="1"/>
  <c r="AK192"/>
  <c r="AI192"/>
  <c r="AO192" s="1"/>
  <c r="AI198"/>
  <c r="BB181"/>
  <c r="AI197"/>
  <c r="BD193"/>
  <c r="N22" i="11"/>
  <c r="N32" s="1"/>
  <c r="V24" i="9"/>
  <c r="AJ181" i="4"/>
  <c r="AI189"/>
  <c r="AL189" s="1"/>
  <c r="BG194"/>
  <c r="AH180"/>
  <c r="AK185"/>
  <c r="AK190"/>
  <c r="BG182"/>
  <c r="BA181"/>
  <c r="AJ184"/>
  <c r="AI188"/>
  <c r="AL188" s="1"/>
  <c r="BD195"/>
  <c r="AJ190"/>
  <c r="AI184"/>
  <c r="AK183"/>
  <c r="AH191"/>
  <c r="AO191" s="1"/>
  <c r="AJ191"/>
  <c r="AK187"/>
  <c r="AH179"/>
  <c r="AI186"/>
  <c r="AK191"/>
  <c r="V23" i="9"/>
  <c r="AI180" i="4"/>
  <c r="AI182"/>
  <c r="AH198"/>
  <c r="AK198"/>
  <c r="AI194"/>
  <c r="AI190"/>
  <c r="AO190" s="1"/>
  <c r="BB183"/>
  <c r="BC183"/>
  <c r="AJ180"/>
  <c r="AH182"/>
  <c r="AK195"/>
  <c r="AH194"/>
  <c r="AJ197"/>
  <c r="AH195"/>
  <c r="AI195"/>
  <c r="AH197"/>
  <c r="AJ179"/>
  <c r="AJ186"/>
  <c r="M32" i="11"/>
  <c r="AI179" i="4"/>
  <c r="AH186"/>
  <c r="AH183"/>
  <c r="AO183" s="1"/>
  <c r="AH185"/>
  <c r="AO185" s="1"/>
  <c r="BG213"/>
  <c r="BD192"/>
  <c r="AJ185"/>
  <c r="BM204"/>
  <c r="BN204" s="1"/>
  <c r="BQ204" s="1"/>
  <c r="AI193"/>
  <c r="AJ193"/>
  <c r="AK193"/>
  <c r="AH193"/>
  <c r="BB196"/>
  <c r="BA196"/>
  <c r="AZ196"/>
  <c r="BC196"/>
  <c r="BD197"/>
  <c r="BG197"/>
  <c r="BG190"/>
  <c r="BD190"/>
  <c r="BD191"/>
  <c r="BG191"/>
  <c r="BG193"/>
  <c r="BD194"/>
  <c r="BB199"/>
  <c r="AZ199"/>
  <c r="BA199"/>
  <c r="BC199"/>
  <c r="BB198"/>
  <c r="AZ198"/>
  <c r="BA198"/>
  <c r="BC198"/>
  <c r="AJ196"/>
  <c r="AH196"/>
  <c r="AK196"/>
  <c r="AI196"/>
  <c r="BG192"/>
  <c r="BG195"/>
  <c r="D15" i="26"/>
  <c r="K17" i="32"/>
  <c r="BK373" i="4"/>
  <c r="N225" s="1"/>
  <c r="B25" i="3" s="1"/>
  <c r="D37" i="27" s="1"/>
  <c r="BC188" i="4"/>
  <c r="BB188"/>
  <c r="BE373"/>
  <c r="AJ188"/>
  <c r="BL373"/>
  <c r="N226" s="1"/>
  <c r="B23" i="3" s="1"/>
  <c r="C22" i="26" s="1"/>
  <c r="AK188" i="4"/>
  <c r="BD182"/>
  <c r="M214"/>
  <c r="M215" s="1"/>
  <c r="D17" i="26"/>
  <c r="G30" i="27"/>
  <c r="K19" i="32"/>
  <c r="BH178" i="4"/>
  <c r="BH373" s="1"/>
  <c r="AP178"/>
  <c r="AP373" s="1"/>
  <c r="AI178"/>
  <c r="AO178" s="1"/>
  <c r="BS373"/>
  <c r="BA178"/>
  <c r="AZ186"/>
  <c r="BC186"/>
  <c r="BB186"/>
  <c r="BA186"/>
  <c r="N214"/>
  <c r="AZ189"/>
  <c r="BA189"/>
  <c r="BC189"/>
  <c r="BB189"/>
  <c r="BG180"/>
  <c r="BD180"/>
  <c r="BD185"/>
  <c r="BG185"/>
  <c r="BI373"/>
  <c r="N223" s="1"/>
  <c r="B16" i="3" s="1"/>
  <c r="BG187" i="4"/>
  <c r="O33" i="9"/>
  <c r="G37" i="27"/>
  <c r="D24" i="26"/>
  <c r="K26" i="32"/>
  <c r="L26" s="1"/>
  <c r="AZ179" i="4"/>
  <c r="BC179"/>
  <c r="BB179"/>
  <c r="BA179"/>
  <c r="AK178"/>
  <c r="BC178"/>
  <c r="BD187"/>
  <c r="BJ373"/>
  <c r="N224" s="1"/>
  <c r="B22" i="3" s="1"/>
  <c r="AR373" i="4"/>
  <c r="M224" s="1"/>
  <c r="C22" i="3" s="1"/>
  <c r="AU239" i="4" l="1"/>
  <c r="AV239" s="1"/>
  <c r="AY239" s="1"/>
  <c r="L20" i="32"/>
  <c r="N20"/>
  <c r="BM239" i="4"/>
  <c r="BN239" s="1"/>
  <c r="BQ239" s="1"/>
  <c r="C13" i="26"/>
  <c r="J15" i="32"/>
  <c r="M15" s="1"/>
  <c r="D26" i="27"/>
  <c r="G7" i="39"/>
  <c r="AT373" i="4"/>
  <c r="M226" s="1"/>
  <c r="C23" i="3" s="1"/>
  <c r="K24" i="32" s="1"/>
  <c r="L17"/>
  <c r="L19"/>
  <c r="N19"/>
  <c r="D30" i="27"/>
  <c r="C17" i="26"/>
  <c r="G94" i="39"/>
  <c r="G108"/>
  <c r="G97"/>
  <c r="G101"/>
  <c r="G109"/>
  <c r="G105"/>
  <c r="G96"/>
  <c r="G98"/>
  <c r="G82"/>
  <c r="G92"/>
  <c r="G106"/>
  <c r="G93"/>
  <c r="G95"/>
  <c r="G86"/>
  <c r="G87"/>
  <c r="G104"/>
  <c r="BM213" i="4"/>
  <c r="BN213" s="1"/>
  <c r="BQ213" s="1"/>
  <c r="G83" i="39"/>
  <c r="G85"/>
  <c r="G89"/>
  <c r="G91"/>
  <c r="G99"/>
  <c r="G88"/>
  <c r="G107"/>
  <c r="F207"/>
  <c r="N218" i="4" s="1"/>
  <c r="G100" i="39"/>
  <c r="G84"/>
  <c r="G102"/>
  <c r="G103"/>
  <c r="BM209" i="4"/>
  <c r="BN209" s="1"/>
  <c r="BQ209" s="1"/>
  <c r="AO182"/>
  <c r="BM202"/>
  <c r="BN202" s="1"/>
  <c r="BQ202" s="1"/>
  <c r="BM212"/>
  <c r="BN212" s="1"/>
  <c r="BQ212" s="1"/>
  <c r="BD183"/>
  <c r="BM183" s="1"/>
  <c r="BN183" s="1"/>
  <c r="BQ183" s="1"/>
  <c r="AO199"/>
  <c r="BG184"/>
  <c r="BM184" s="1"/>
  <c r="BN184" s="1"/>
  <c r="BQ184" s="1"/>
  <c r="AL199"/>
  <c r="AO207"/>
  <c r="AL207"/>
  <c r="AU207" s="1"/>
  <c r="AV207" s="1"/>
  <c r="AY207" s="1"/>
  <c r="AO202"/>
  <c r="AL202"/>
  <c r="BD210"/>
  <c r="BG210"/>
  <c r="AL206"/>
  <c r="AO206"/>
  <c r="AL212"/>
  <c r="AU212" s="1"/>
  <c r="AV212" s="1"/>
  <c r="AY212" s="1"/>
  <c r="AO212"/>
  <c r="BG207"/>
  <c r="BD207"/>
  <c r="BD208"/>
  <c r="BG208"/>
  <c r="AL209"/>
  <c r="AO209"/>
  <c r="AO200"/>
  <c r="AU200" s="1"/>
  <c r="AV200" s="1"/>
  <c r="AY200" s="1"/>
  <c r="AU213"/>
  <c r="AV213" s="1"/>
  <c r="AY213" s="1"/>
  <c r="AU201"/>
  <c r="AV201" s="1"/>
  <c r="AY201" s="1"/>
  <c r="AL211"/>
  <c r="AO211"/>
  <c r="AL205"/>
  <c r="AO205"/>
  <c r="AO204"/>
  <c r="AL204"/>
  <c r="AU204" s="1"/>
  <c r="AV204" s="1"/>
  <c r="AY204" s="1"/>
  <c r="AL208"/>
  <c r="AO208"/>
  <c r="BG206"/>
  <c r="BD206"/>
  <c r="BG200"/>
  <c r="BD200"/>
  <c r="AL181"/>
  <c r="AU181" s="1"/>
  <c r="AV181" s="1"/>
  <c r="AY181" s="1"/>
  <c r="AL197"/>
  <c r="AL187"/>
  <c r="AL184"/>
  <c r="BD181"/>
  <c r="AL192"/>
  <c r="AU192" s="1"/>
  <c r="AV192" s="1"/>
  <c r="AY192" s="1"/>
  <c r="BG181"/>
  <c r="AL191"/>
  <c r="AU191" s="1"/>
  <c r="AV191" s="1"/>
  <c r="AY191" s="1"/>
  <c r="BD188"/>
  <c r="BM188" s="1"/>
  <c r="BN188" s="1"/>
  <c r="BQ188" s="1"/>
  <c r="AO186"/>
  <c r="AO189"/>
  <c r="AU189" s="1"/>
  <c r="AV189" s="1"/>
  <c r="AY189" s="1"/>
  <c r="BM193"/>
  <c r="BN193" s="1"/>
  <c r="BQ193" s="1"/>
  <c r="AO187"/>
  <c r="AL198"/>
  <c r="BM195"/>
  <c r="BN195" s="1"/>
  <c r="BQ195" s="1"/>
  <c r="BM194"/>
  <c r="BN194" s="1"/>
  <c r="BQ194" s="1"/>
  <c r="AO184"/>
  <c r="AL179"/>
  <c r="AO198"/>
  <c r="AO195"/>
  <c r="BM187"/>
  <c r="BN187" s="1"/>
  <c r="BQ187" s="1"/>
  <c r="BM182"/>
  <c r="BN182" s="1"/>
  <c r="BQ182" s="1"/>
  <c r="AO188"/>
  <c r="AU188" s="1"/>
  <c r="AV188" s="1"/>
  <c r="AY188" s="1"/>
  <c r="AL190"/>
  <c r="AU190" s="1"/>
  <c r="AV190" s="1"/>
  <c r="AY190" s="1"/>
  <c r="AL182"/>
  <c r="AL180"/>
  <c r="AO179"/>
  <c r="BM192"/>
  <c r="BN192" s="1"/>
  <c r="BQ192" s="1"/>
  <c r="AJ373"/>
  <c r="AL194"/>
  <c r="AL183"/>
  <c r="AU183" s="1"/>
  <c r="AV183" s="1"/>
  <c r="AY183" s="1"/>
  <c r="AO197"/>
  <c r="AO194"/>
  <c r="AL185"/>
  <c r="AU185" s="1"/>
  <c r="AV185" s="1"/>
  <c r="AY185" s="1"/>
  <c r="AH373"/>
  <c r="AO180"/>
  <c r="D35" i="27"/>
  <c r="AI373" i="4"/>
  <c r="AL195"/>
  <c r="J24" i="32"/>
  <c r="M24" s="1"/>
  <c r="AK373" i="4"/>
  <c r="BM190"/>
  <c r="BN190" s="1"/>
  <c r="BQ190" s="1"/>
  <c r="AL186"/>
  <c r="C9" i="3"/>
  <c r="D8" i="26" s="1"/>
  <c r="J26" i="32"/>
  <c r="AO196" i="4"/>
  <c r="AL196"/>
  <c r="BD198"/>
  <c r="BG198"/>
  <c r="BG199"/>
  <c r="BD199"/>
  <c r="BD196"/>
  <c r="BG196"/>
  <c r="AL178"/>
  <c r="AO193"/>
  <c r="AL193"/>
  <c r="BM191"/>
  <c r="BN191" s="1"/>
  <c r="BQ191" s="1"/>
  <c r="BM197"/>
  <c r="BN197" s="1"/>
  <c r="BQ197" s="1"/>
  <c r="BM185"/>
  <c r="BN185" s="1"/>
  <c r="BQ185" s="1"/>
  <c r="C24" i="26"/>
  <c r="BB373" i="4"/>
  <c r="BD189"/>
  <c r="BG189"/>
  <c r="K23" i="32"/>
  <c r="G34" i="27"/>
  <c r="D21" i="26"/>
  <c r="BD179" i="4"/>
  <c r="BG179"/>
  <c r="AZ373"/>
  <c r="C15" i="26"/>
  <c r="D28" i="27"/>
  <c r="J17" i="32"/>
  <c r="M17" s="1"/>
  <c r="M216" i="4"/>
  <c r="M221"/>
  <c r="C15" i="3" s="1"/>
  <c r="M217" i="4"/>
  <c r="C12" i="3" s="1"/>
  <c r="BC373" i="4"/>
  <c r="C21" i="26"/>
  <c r="J23" i="32"/>
  <c r="M23" s="1"/>
  <c r="D34" i="27"/>
  <c r="B9" i="3"/>
  <c r="N215" i="4"/>
  <c r="BG186"/>
  <c r="BD186"/>
  <c r="BA373"/>
  <c r="BG178"/>
  <c r="BD178"/>
  <c r="BM180"/>
  <c r="BN180" s="1"/>
  <c r="BQ180" s="1"/>
  <c r="D22" i="26" l="1"/>
  <c r="G35" i="27"/>
  <c r="N26" i="32"/>
  <c r="M26"/>
  <c r="N23"/>
  <c r="L23"/>
  <c r="N17"/>
  <c r="L24"/>
  <c r="N24"/>
  <c r="G207" i="39"/>
  <c r="M218" i="4" s="1"/>
  <c r="C13" i="3" s="1"/>
  <c r="AU182" i="4"/>
  <c r="AV182" s="1"/>
  <c r="AY182" s="1"/>
  <c r="AU199"/>
  <c r="AV199" s="1"/>
  <c r="AY199" s="1"/>
  <c r="AU197"/>
  <c r="AV197" s="1"/>
  <c r="AY197" s="1"/>
  <c r="BM207"/>
  <c r="BN207" s="1"/>
  <c r="BQ207" s="1"/>
  <c r="AU202"/>
  <c r="AV202" s="1"/>
  <c r="AY202" s="1"/>
  <c r="BM208"/>
  <c r="BN208" s="1"/>
  <c r="BQ208" s="1"/>
  <c r="BM210"/>
  <c r="BN210" s="1"/>
  <c r="BQ210" s="1"/>
  <c r="BM200"/>
  <c r="BN200" s="1"/>
  <c r="BQ200" s="1"/>
  <c r="BM206"/>
  <c r="BN206" s="1"/>
  <c r="BQ206" s="1"/>
  <c r="AU208"/>
  <c r="AV208" s="1"/>
  <c r="AY208" s="1"/>
  <c r="AU205"/>
  <c r="AV205" s="1"/>
  <c r="AY205" s="1"/>
  <c r="AU209"/>
  <c r="AV209" s="1"/>
  <c r="AY209" s="1"/>
  <c r="AU206"/>
  <c r="AV206" s="1"/>
  <c r="AY206" s="1"/>
  <c r="AU211"/>
  <c r="AV211" s="1"/>
  <c r="AY211" s="1"/>
  <c r="AU184"/>
  <c r="AV184" s="1"/>
  <c r="AY184" s="1"/>
  <c r="BM181"/>
  <c r="BN181" s="1"/>
  <c r="BQ181" s="1"/>
  <c r="K10" i="32"/>
  <c r="AU187" i="4"/>
  <c r="AV187" s="1"/>
  <c r="AY187" s="1"/>
  <c r="AU198"/>
  <c r="AV198" s="1"/>
  <c r="AY198" s="1"/>
  <c r="AU186"/>
  <c r="AV186" s="1"/>
  <c r="AY186" s="1"/>
  <c r="AU195"/>
  <c r="AV195" s="1"/>
  <c r="AY195" s="1"/>
  <c r="AU180"/>
  <c r="AV180" s="1"/>
  <c r="AY180" s="1"/>
  <c r="AU179"/>
  <c r="AV179" s="1"/>
  <c r="AY179" s="1"/>
  <c r="AU194"/>
  <c r="AV194" s="1"/>
  <c r="AY194" s="1"/>
  <c r="AL373"/>
  <c r="AU178"/>
  <c r="AV178" s="1"/>
  <c r="BM179"/>
  <c r="BN179" s="1"/>
  <c r="BQ179" s="1"/>
  <c r="AO373"/>
  <c r="G21" i="27"/>
  <c r="G22" s="1"/>
  <c r="AU193" i="4"/>
  <c r="AV193" s="1"/>
  <c r="AY193" s="1"/>
  <c r="C10" i="3"/>
  <c r="D9" i="26" s="1"/>
  <c r="BM199" i="4"/>
  <c r="BN199" s="1"/>
  <c r="BQ199" s="1"/>
  <c r="AU196"/>
  <c r="AV196" s="1"/>
  <c r="AY196" s="1"/>
  <c r="BM196"/>
  <c r="BN196" s="1"/>
  <c r="BQ196" s="1"/>
  <c r="BM198"/>
  <c r="BN198" s="1"/>
  <c r="BQ198" s="1"/>
  <c r="D14" i="26"/>
  <c r="G27" i="27"/>
  <c r="K16" i="32"/>
  <c r="BM186" i="4"/>
  <c r="BN186" s="1"/>
  <c r="BQ186" s="1"/>
  <c r="N221"/>
  <c r="B15" i="3" s="1"/>
  <c r="N217" i="4"/>
  <c r="B12" i="3" s="1"/>
  <c r="N216" i="4"/>
  <c r="BM178"/>
  <c r="BD373"/>
  <c r="D21" i="27"/>
  <c r="D22" s="1"/>
  <c r="C8" i="26"/>
  <c r="J10" i="32"/>
  <c r="B10" i="3"/>
  <c r="C9" i="26" s="1"/>
  <c r="D11"/>
  <c r="G24" i="27"/>
  <c r="K13" i="32"/>
  <c r="BG373" i="4"/>
  <c r="BM189"/>
  <c r="BN189" s="1"/>
  <c r="BQ189" s="1"/>
  <c r="L10" i="32" l="1"/>
  <c r="N10"/>
  <c r="K11"/>
  <c r="L16"/>
  <c r="M10"/>
  <c r="J11"/>
  <c r="M11" s="1"/>
  <c r="L13"/>
  <c r="M155" i="38"/>
  <c r="AU373" i="4"/>
  <c r="N227"/>
  <c r="N370" s="1"/>
  <c r="N373" s="1"/>
  <c r="BN178"/>
  <c r="BM373"/>
  <c r="J16" i="32"/>
  <c r="M16" s="1"/>
  <c r="D27" i="27"/>
  <c r="C14" i="26"/>
  <c r="AY178" i="4"/>
  <c r="AY373" s="1"/>
  <c r="AV373"/>
  <c r="M154" i="38"/>
  <c r="B13" i="3"/>
  <c r="B27" s="1"/>
  <c r="B28" s="1"/>
  <c r="B32" s="1"/>
  <c r="J13" i="32"/>
  <c r="M13" s="1"/>
  <c r="C11" i="26"/>
  <c r="D24" i="27"/>
  <c r="D12" i="26"/>
  <c r="G25" i="27"/>
  <c r="K14" i="32"/>
  <c r="M156" i="38" l="1"/>
  <c r="L11" i="32"/>
  <c r="N11"/>
  <c r="N16"/>
  <c r="N13"/>
  <c r="L14"/>
  <c r="K11" i="5"/>
  <c r="K14" s="1"/>
  <c r="K33" s="1"/>
  <c r="BQ178" i="4"/>
  <c r="BQ373" s="1"/>
  <c r="BN373"/>
  <c r="D44" i="27"/>
  <c r="B47" i="3"/>
  <c r="C12" i="26"/>
  <c r="C26" s="1"/>
  <c r="C27" s="1"/>
  <c r="C30" s="1"/>
  <c r="D25" i="27"/>
  <c r="D39" s="1"/>
  <c r="D40" s="1"/>
  <c r="J14" i="32"/>
  <c r="N14" s="1"/>
  <c r="M14" l="1"/>
  <c r="J28"/>
  <c r="F10" i="8"/>
  <c r="G10" s="1"/>
  <c r="H10" s="1"/>
  <c r="L11" i="5"/>
  <c r="B48" i="3"/>
  <c r="D60" i="27" s="1"/>
  <c r="D59"/>
  <c r="J29" i="32" l="1"/>
  <c r="M28"/>
  <c r="P11" i="5"/>
  <c r="P14" s="1"/>
  <c r="P33" s="1"/>
  <c r="L14"/>
  <c r="L33" s="1"/>
  <c r="J9" i="24"/>
  <c r="J20" s="1"/>
  <c r="Q11" i="5"/>
  <c r="Q14" s="1"/>
  <c r="Q33" s="1"/>
  <c r="M29" i="32" l="1"/>
  <c r="J33"/>
  <c r="M9" i="24"/>
  <c r="M20" s="1"/>
  <c r="L9"/>
  <c r="L20" s="1"/>
  <c r="A2" i="26" l="1"/>
  <c r="A1" i="37" s="1"/>
  <c r="A2" i="33" l="1"/>
  <c r="A2" i="34" l="1"/>
  <c r="A2" i="35"/>
  <c r="P117" i="17"/>
  <c r="M227" i="4" l="1"/>
  <c r="M370" s="1"/>
  <c r="C14" i="3"/>
  <c r="G26" i="27" s="1"/>
  <c r="G39" s="1"/>
  <c r="G40" s="1"/>
  <c r="M11" i="5" l="1"/>
  <c r="K9" i="24" s="1"/>
  <c r="K20" s="1"/>
  <c r="I10" i="8"/>
  <c r="C27" i="3"/>
  <c r="C28" s="1"/>
  <c r="C32" s="1"/>
  <c r="C47" s="1"/>
  <c r="K15" i="32"/>
  <c r="N15" s="1"/>
  <c r="M373" i="4"/>
  <c r="D13" i="26"/>
  <c r="D26" s="1"/>
  <c r="D27" s="1"/>
  <c r="D30" s="1"/>
  <c r="R11" i="5" l="1"/>
  <c r="R14" s="1"/>
  <c r="R33" s="1"/>
  <c r="O11"/>
  <c r="O14" s="1"/>
  <c r="O33" s="1"/>
  <c r="M14"/>
  <c r="M33" s="1"/>
  <c r="K28" i="32"/>
  <c r="N28" s="1"/>
  <c r="G44" i="27"/>
  <c r="L15" i="32"/>
  <c r="G59" i="27"/>
  <c r="C48" i="3"/>
  <c r="G60" i="27" s="1"/>
  <c r="N9" i="24"/>
  <c r="N20" s="1"/>
  <c r="K29" i="32" l="1"/>
  <c r="L29" s="1"/>
  <c r="L28"/>
  <c r="K33" l="1"/>
  <c r="N29"/>
</calcChain>
</file>

<file path=xl/comments1.xml><?xml version="1.0" encoding="utf-8"?>
<comments xmlns="http://schemas.openxmlformats.org/spreadsheetml/2006/main">
  <authors>
    <author>Author</author>
  </authors>
  <commentList>
    <comment ref="L15" authorId="0">
      <text>
        <r>
          <rPr>
            <b/>
            <sz val="9"/>
            <color indexed="81"/>
            <rFont val="Tahoma"/>
            <family val="2"/>
          </rPr>
          <t>निर्देश :</t>
        </r>
        <r>
          <rPr>
            <sz val="9"/>
            <color indexed="81"/>
            <rFont val="Tahoma"/>
            <family val="2"/>
          </rPr>
          <t xml:space="preserve">
जिस मद में DDO का वेतन आहरित हो उसी मद में यहाँ आवश्यकता अनुसार राशि लिखें अन्यथा यह राशि शून्य रखें </t>
        </r>
      </text>
    </comment>
  </commentList>
</comments>
</file>

<file path=xl/comments2.xml><?xml version="1.0" encoding="utf-8"?>
<comments xmlns="http://schemas.openxmlformats.org/spreadsheetml/2006/main">
  <authors>
    <author>Author</author>
  </authors>
  <commentList>
    <comment ref="D6" authorId="0">
      <text>
        <r>
          <rPr>
            <b/>
            <sz val="9"/>
            <color indexed="81"/>
            <rFont val="Tahoma"/>
            <family val="2"/>
          </rPr>
          <t>UMMED:</t>
        </r>
        <r>
          <rPr>
            <sz val="9"/>
            <color indexed="81"/>
            <rFont val="Tahoma"/>
            <family val="2"/>
          </rPr>
          <t xml:space="preserve">
</t>
        </r>
        <r>
          <rPr>
            <b/>
            <sz val="9"/>
            <color indexed="81"/>
            <rFont val="Tahoma"/>
            <family val="2"/>
          </rPr>
          <t>इन पदों के अलावा आपके कार्यालय में कोई पद हो तो यहाँ जो लागु नहीं उसकी जगह उस पद को एडिट करें</t>
        </r>
      </text>
    </comment>
    <comment ref="J7" authorId="0">
      <text>
        <r>
          <rPr>
            <b/>
            <sz val="9"/>
            <color indexed="81"/>
            <rFont val="Tahoma"/>
            <family val="2"/>
          </rPr>
          <t xml:space="preserve">UMMED:
01-01-2004 से पहले तथा बाद नियुक्त कार्मिक संख्या यदि सही प्रदर्शित नहीं तो यहाँ एडिट कर लिखें </t>
        </r>
        <r>
          <rPr>
            <sz val="9"/>
            <color indexed="81"/>
            <rFont val="Tahoma"/>
            <family val="2"/>
          </rPr>
          <t xml:space="preserve">
</t>
        </r>
      </text>
    </comment>
  </commentList>
</comments>
</file>

<file path=xl/sharedStrings.xml><?xml version="1.0" encoding="utf-8"?>
<sst xmlns="http://schemas.openxmlformats.org/spreadsheetml/2006/main" count="2160" uniqueCount="929">
  <si>
    <t>dk;kZy; dk uke ¼vaxzsth esa½ %</t>
  </si>
  <si>
    <t>dk;kZy; dk uke ¼fgUnh esa½ %</t>
  </si>
  <si>
    <t>vkWfQl vkbZ-Mh- la[;k %</t>
  </si>
  <si>
    <t>ctV en %</t>
  </si>
  <si>
    <t>NON PLAN - BOYS</t>
  </si>
  <si>
    <t>Ø-la-</t>
  </si>
  <si>
    <t>foLr`r ys[kk 'kh"kZd</t>
  </si>
  <si>
    <t>ctV vkoaVu
¼pkyw o"kZ½</t>
  </si>
  <si>
    <t>okLrfod O;; vkadM+s</t>
  </si>
  <si>
    <t>01&amp;laosru</t>
  </si>
  <si>
    <t>03&amp;;k=k O;;</t>
  </si>
  <si>
    <t>04&amp;fpfdRlk O;;</t>
  </si>
  <si>
    <t>dqy ;ksx izi= 8</t>
  </si>
  <si>
    <t>05&amp;dk;kZy; O;;</t>
  </si>
  <si>
    <t>Mkd fVdV</t>
  </si>
  <si>
    <t>nwjHkk"k</t>
  </si>
  <si>
    <t>fctyh ikuh</t>
  </si>
  <si>
    <t>iqLrdsa o pkVZ~l</t>
  </si>
  <si>
    <t>QuhZpj</t>
  </si>
  <si>
    <t>vU; O;;</t>
  </si>
  <si>
    <t>LVs'kujh</t>
  </si>
  <si>
    <t>NikbZ</t>
  </si>
  <si>
    <t>dqy ;ksx dk;kZy; O;; ¼v½</t>
  </si>
  <si>
    <t>28&amp;fofo/k</t>
  </si>
  <si>
    <t>31&amp;iqLrdky;</t>
  </si>
  <si>
    <t>33&amp;iz;ksx'kkyk</t>
  </si>
  <si>
    <t>57&amp;fof'k"V lsok,sa</t>
  </si>
  <si>
    <t>37&amp;ofnZ;ka</t>
  </si>
  <si>
    <t>dqy ;ksx 1 ls 7 ¼c½</t>
  </si>
  <si>
    <t>dqy ;ksx ¼v½$¼c½</t>
  </si>
  <si>
    <t>loZ ;ksx</t>
  </si>
  <si>
    <t>okLrfod vk; ds vkadM+s</t>
  </si>
  <si>
    <t>uhykeh</t>
  </si>
  <si>
    <t>Hkou fdjk;k</t>
  </si>
  <si>
    <t>va'knku @ o`fRrnku</t>
  </si>
  <si>
    <t>dqy ;ksx</t>
  </si>
  <si>
    <t>fooj.k</t>
  </si>
  <si>
    <t>Nk= la[;k</t>
  </si>
  <si>
    <t>jkf'k</t>
  </si>
  <si>
    <t>d{kk 9</t>
  </si>
  <si>
    <t>d{kk 10</t>
  </si>
  <si>
    <t>d{kk 11</t>
  </si>
  <si>
    <t>d{kk 12</t>
  </si>
  <si>
    <t>deZpkjh dk uke</t>
  </si>
  <si>
    <t>Post</t>
  </si>
  <si>
    <t>Pay Matrics Level</t>
  </si>
  <si>
    <t>Basic Pay</t>
  </si>
  <si>
    <t>Employee ID No.</t>
  </si>
  <si>
    <t>GPF/PRAN No.</t>
  </si>
  <si>
    <t>Gender</t>
  </si>
  <si>
    <t>Handicaped</t>
  </si>
  <si>
    <t>Cashier 
Allowance</t>
  </si>
  <si>
    <t xml:space="preserve">GAZETTED / NON GAZETTED </t>
  </si>
  <si>
    <t>PRINCIPAL</t>
  </si>
  <si>
    <t>MALE</t>
  </si>
  <si>
    <t>GAZETTED - REGULAR</t>
  </si>
  <si>
    <t>TEACHER-I</t>
  </si>
  <si>
    <t>TEACHER-II</t>
  </si>
  <si>
    <t>NON GAZETTED - REGULAR</t>
  </si>
  <si>
    <t>TEACHER-III</t>
  </si>
  <si>
    <t>LIBRARIAN II</t>
  </si>
  <si>
    <t>CLERK GRADE II</t>
  </si>
  <si>
    <t>PEON</t>
  </si>
  <si>
    <t>in</t>
  </si>
  <si>
    <t>inLFkkiu LFkku</t>
  </si>
  <si>
    <t>UP TO</t>
  </si>
  <si>
    <t>FY</t>
  </si>
  <si>
    <t>TOTAL</t>
  </si>
  <si>
    <t>vk; dk foLr`r ctV vuqeku foÙkh; o"kZ</t>
  </si>
  <si>
    <t>¼ 1 vizSy ls 31 ekpZ rd ½ dk</t>
  </si>
  <si>
    <t>ys[ks dk 'kh"kZ &amp; eq[; 'kh"kZ @ mi&amp;eq[; 'kh"kZ @ y?kq 'kh"kZ @ mi&amp;'ksh"kZ @ xqzi 'kh"kZ</t>
  </si>
  <si>
    <t>okLrfod vk; vkadM+s 
¼xr rhu o"kksZa ds½</t>
  </si>
  <si>
    <t>vk; O;; vuqeku pkyw o"kZ</t>
  </si>
  <si>
    <t xml:space="preserve">okLrfod vk; ds vkadM+s </t>
  </si>
  <si>
    <t>vxLr ls ekpZ rd dk lEHkkfor vk; ¼pkyw o"kZ½</t>
  </si>
  <si>
    <t>l'kksf/kr vuqeku ¼pkyw o"kZ½ ¼08$10½</t>
  </si>
  <si>
    <t>vk; O;;d vuqeku ¼vkxkeh o"kZ½</t>
  </si>
  <si>
    <t>o`f) ¼$½ ;k deh ¼&amp;½</t>
  </si>
  <si>
    <t>dkWye 7 o 8 dk ;ksx</t>
  </si>
  <si>
    <t>dkWye 6 o 11 esa</t>
  </si>
  <si>
    <t>dkWye 9 o 11 esa</t>
  </si>
  <si>
    <t>dkWye 11 o 12 esa</t>
  </si>
  <si>
    <t>GRAND TOTAL</t>
  </si>
  <si>
    <t>01 laosru</t>
  </si>
  <si>
    <t>d- osru jktif=r</t>
  </si>
  <si>
    <t>[k- osru vjktif=r</t>
  </si>
  <si>
    <t xml:space="preserve"> 1- eagxkbZ HkRrk</t>
  </si>
  <si>
    <t xml:space="preserve"> 2- eagxkbZ HkRrk ,fj;j</t>
  </si>
  <si>
    <t xml:space="preserve"> 3- fLFkjhdj.k @ p;fur osru @ vU;</t>
  </si>
  <si>
    <t xml:space="preserve"> 4- edku fdjk;k HkRrk</t>
  </si>
  <si>
    <t xml:space="preserve"> 5- lefiZr vodk'k osru</t>
  </si>
  <si>
    <t xml:space="preserve"> 7- cksul</t>
  </si>
  <si>
    <t>89 va'knk;h is'ku ;kstuk esa ljdkj dk va'knku</t>
  </si>
  <si>
    <t>03 ;k=k O;;</t>
  </si>
  <si>
    <t>04 fpfdRlk O;;</t>
  </si>
  <si>
    <t>;ksx %&amp; QkeZ th-,- 4</t>
  </si>
  <si>
    <t>05 dk;kZy; O;;</t>
  </si>
  <si>
    <t>07 dk;kZy; okguksa dk lapkyu ,oa la/kkj.k</t>
  </si>
  <si>
    <t>08 o`frd ,oa fof'k"B lsok,sa</t>
  </si>
  <si>
    <t>09 fdjk;k jsaV dj vkSj jk;YVh</t>
  </si>
  <si>
    <t>10 izdk'ku</t>
  </si>
  <si>
    <t>11 foKkiu foØ; izpkj vkSj izlkj O;;</t>
  </si>
  <si>
    <t>20 dk;Zdyki laca/kh okguksa dk la/kkj.k</t>
  </si>
  <si>
    <t>28 fofo/k O;;</t>
  </si>
  <si>
    <t>31 iqLrdky; ,oa i= if=dkvksa ij O;;</t>
  </si>
  <si>
    <t>33 iz;ksx'kkyk</t>
  </si>
  <si>
    <t>37 ofnZ;ka</t>
  </si>
  <si>
    <t>57 foHkkxksa dh fof'k"B lsokvksa ij O;;</t>
  </si>
  <si>
    <t>;ksx %&amp; th-,- 5</t>
  </si>
  <si>
    <t>;ksx %&amp; th-,- 4</t>
  </si>
  <si>
    <r>
      <t xml:space="preserve">;ksx laosru </t>
    </r>
    <r>
      <rPr>
        <b/>
        <sz val="12"/>
        <rFont val="Times New Roman"/>
        <family val="1"/>
      </rPr>
      <t>( I + II )</t>
    </r>
  </si>
  <si>
    <t>izi= &amp; 8</t>
  </si>
  <si>
    <t xml:space="preserve">fuf'pr O;;ksa ds foLr`r vuqeku vFkkZr vf/kdkfj;ksa o deZpkfj;ksa </t>
  </si>
  <si>
    <t>ds osru vuqeku o"kZ ¼vizSy ls ekpZ rd½</t>
  </si>
  <si>
    <t>¼ctV vuqeku vf/kdkfj;ksa }kjk foHkkxk/;{k dks izLrqr djus gsrq½</t>
  </si>
  <si>
    <t>¼jkf'k :i;ksa esa½</t>
  </si>
  <si>
    <t>ys[kk 'kh"kZd ¼foLr`r 'kh"kZ½</t>
  </si>
  <si>
    <t>Øe la[;k</t>
  </si>
  <si>
    <t>uke</t>
  </si>
  <si>
    <t>deZpkjh vkbZ-Mh- la[;k</t>
  </si>
  <si>
    <t>th-ih-,Q-@ ,u-ih-,l- uEcj</t>
  </si>
  <si>
    <t>ctV dh izkjfEHkd frfFk ;kfu 1 ekpZ dks deZpkjh dk osru</t>
  </si>
  <si>
    <t>igyh ekpZ ls vfUre Qjojh ds fy;s fu/kkZfjr jde</t>
  </si>
  <si>
    <t>o`f) tks bl vof/k esa gksxh</t>
  </si>
  <si>
    <t>vkxkeh o"kZ ds fy;s jde ¼dkWye 9 vkSj 11 dk ;ksx½</t>
  </si>
  <si>
    <t>pkyw o"kZ ds fy, la'kksf/kr vuqeku</t>
  </si>
  <si>
    <t>fo'ks"k fooj.k</t>
  </si>
  <si>
    <t>Handicap Allo.</t>
  </si>
  <si>
    <t>tUe frfFk</t>
  </si>
  <si>
    <t>fu;qfDr frFkh</t>
  </si>
  <si>
    <t>Cash  All Yes / No</t>
  </si>
  <si>
    <t>Male / Female</t>
  </si>
  <si>
    <t>Liveries Jamadar</t>
  </si>
  <si>
    <t>Liveries Lab Boy</t>
  </si>
  <si>
    <t>Liveries Peon</t>
  </si>
  <si>
    <t>BUDGET ESTIMATE</t>
  </si>
  <si>
    <t>REVISED ESTIMATE</t>
  </si>
  <si>
    <t>is esfVªDl ysoy</t>
  </si>
  <si>
    <t>frfFk o`f)</t>
  </si>
  <si>
    <t>jde o`f)</t>
  </si>
  <si>
    <t xml:space="preserve"> FEMALE</t>
  </si>
  <si>
    <t>Back Increement</t>
  </si>
  <si>
    <t>Salary Gazetted REGULAR</t>
  </si>
  <si>
    <t>Salary Non-Gazetted
REGULAR</t>
  </si>
  <si>
    <t>Salary Gazetted FIXED</t>
  </si>
  <si>
    <t>Salary Non-Gazetted FIXED</t>
  </si>
  <si>
    <t>Arear</t>
  </si>
  <si>
    <t>Bonus</t>
  </si>
  <si>
    <t>Surrender</t>
  </si>
  <si>
    <t>Cash. Allow.</t>
  </si>
  <si>
    <t>Handicap Allow.</t>
  </si>
  <si>
    <t>Washing Allow.</t>
  </si>
  <si>
    <t>TOTAL Regular</t>
  </si>
  <si>
    <t>Net Salary</t>
  </si>
  <si>
    <t>Travelling Expenses</t>
  </si>
  <si>
    <t>Medical Expenses</t>
  </si>
  <si>
    <t>Grand Total</t>
  </si>
  <si>
    <t>Grand Total GA-1</t>
  </si>
  <si>
    <t xml:space="preserve">Guz. </t>
  </si>
  <si>
    <t>Non Guz.</t>
  </si>
  <si>
    <t>Guz. Fix Pay</t>
  </si>
  <si>
    <t>Non Guz. Fix Pay</t>
  </si>
  <si>
    <t>Fix Pay</t>
  </si>
  <si>
    <t>Cash All</t>
  </si>
  <si>
    <t>NPS</t>
  </si>
  <si>
    <t>working</t>
  </si>
  <si>
    <t>SANVIDA</t>
  </si>
  <si>
    <t>Sanvida Amount</t>
  </si>
  <si>
    <t>TOTAL GAZETTED REGULAR</t>
  </si>
  <si>
    <t>TOTAL NON GAZETTED REGULAR</t>
  </si>
  <si>
    <t>C/F  TOTAL GAZETTED + NON GAZETTED REGULAR</t>
  </si>
  <si>
    <t>B/F  TOTAL GAZETTED + NON GAZETTED REGULAR</t>
  </si>
  <si>
    <t>FIXATATION ARREAR</t>
  </si>
  <si>
    <t>SURRENDER LEAVE</t>
  </si>
  <si>
    <t>CASHIER ALLOWANCE @ 75 p.m.</t>
  </si>
  <si>
    <t xml:space="preserve">TOTAL REGULAR         </t>
  </si>
  <si>
    <t>TOTAL REGULAR</t>
  </si>
  <si>
    <t>GAZETTED FIXED</t>
  </si>
  <si>
    <t>TOTAL GAZETTED FIXED</t>
  </si>
  <si>
    <t>NON GAZETTED FIXED</t>
  </si>
  <si>
    <t>TOTAL NON GAZETTED FIXED</t>
  </si>
  <si>
    <t>TOTAL GAZETTED + NON GAZETTED FIXED</t>
  </si>
  <si>
    <t>TRAVELLING ALLOWANCE</t>
  </si>
  <si>
    <t>MEDICAL ALLOWANCE</t>
  </si>
  <si>
    <t>TOTAL FORMAT 8</t>
  </si>
  <si>
    <t>प्रधानाचार्य</t>
  </si>
  <si>
    <t>प्रधानाध्यापक‌</t>
  </si>
  <si>
    <t>HEAD MASTER</t>
  </si>
  <si>
    <t>कृषि शिक्षा प्रभारी</t>
  </si>
  <si>
    <t>AGRICULTURE INST</t>
  </si>
  <si>
    <t>कृषि अध्यापक</t>
  </si>
  <si>
    <t>AGRICULTURE TEACH</t>
  </si>
  <si>
    <t>प्रशिक्षक</t>
  </si>
  <si>
    <t>INSTRUCTOR</t>
  </si>
  <si>
    <t>व्याख्याता (स्कूल शिक्षा)</t>
  </si>
  <si>
    <t>पुस्तकालय अध्यक्ष श्रेणी I</t>
  </si>
  <si>
    <t>LIBRARIAN I</t>
  </si>
  <si>
    <t>शारीरिक शिक्षक श्रेणी I</t>
  </si>
  <si>
    <t>PTI  I</t>
  </si>
  <si>
    <t>वरिष्ठ अध्यापक</t>
  </si>
  <si>
    <t>शारीरिक शिक्षक श्रेणी II</t>
  </si>
  <si>
    <t>PTI II</t>
  </si>
  <si>
    <t>पुस्तकालय अध्यक्ष श्रेणी II</t>
  </si>
  <si>
    <t>पुस्तकालय अध्यक्ष श्रेणी III</t>
  </si>
  <si>
    <t>LIBRARIAN III</t>
  </si>
  <si>
    <t>अध्यापक</t>
  </si>
  <si>
    <t>शारीरिक शिक्षक श्रेणी III</t>
  </si>
  <si>
    <t>PTI  III</t>
  </si>
  <si>
    <t>सहायक कार्यालय अधीक्षक</t>
  </si>
  <si>
    <t>ASSISTANT</t>
  </si>
  <si>
    <t>प्रयोगशाला सहायक</t>
  </si>
  <si>
    <t>LAB ASST</t>
  </si>
  <si>
    <t>लिपिक ग्रेड I</t>
  </si>
  <si>
    <t>CLERK GRADE I</t>
  </si>
  <si>
    <t>फील्ड मैन व फील्ड रिक़ॉर्डर</t>
  </si>
  <si>
    <t>FIELDMAN &amp; FIELD REC</t>
  </si>
  <si>
    <t>लिपिक ग्रेड II</t>
  </si>
  <si>
    <t>चतुर्थ श्रेणी कर्मचारी</t>
  </si>
  <si>
    <t>जमादार</t>
  </si>
  <si>
    <t>JAMADAR</t>
  </si>
  <si>
    <t>प्रयोगशाला परिचारक</t>
  </si>
  <si>
    <t>LAB BOY</t>
  </si>
  <si>
    <t>ctV en</t>
  </si>
  <si>
    <t>2202-02-109-(27)-(01) STATE FUND</t>
  </si>
  <si>
    <t>NON PLAN - GIRLS</t>
  </si>
  <si>
    <t>2202-02-109-(28)-(01) (STATE FUND)</t>
  </si>
  <si>
    <t>NON PLAN (TRIBAL AREA) - BOYS</t>
  </si>
  <si>
    <t>2202-02-796-(02)-(06) (STATE FUND)</t>
  </si>
  <si>
    <t>NON PLAN (TRIBAL AREA) - GIRLS</t>
  </si>
  <si>
    <t>2202-02-796-(02)-(07) (STATE FUND)</t>
  </si>
  <si>
    <t>PLAN - BOYS</t>
  </si>
  <si>
    <t>2202-02-109-(01) (STATE FUND)</t>
  </si>
  <si>
    <t>PLAN - GIRLS</t>
  </si>
  <si>
    <t>2202-02-109-(02) (STATE FUND)</t>
  </si>
  <si>
    <t>PLAN (TRIBAL AREA) - BOYS</t>
  </si>
  <si>
    <t>2202-02-796-(02)-01 (STATE FUND)</t>
  </si>
  <si>
    <t>PLAN (TRIBAL AREA) - GIRLS</t>
  </si>
  <si>
    <t>2202-02-796-(02)-(02) (STATE FUND)</t>
  </si>
  <si>
    <t>PLAN (789)</t>
  </si>
  <si>
    <t>2202-02-789-(01)-(01) (STATE FUND)</t>
  </si>
  <si>
    <t>PLAN (RMSA) - 01</t>
  </si>
  <si>
    <t>PLAN (RMSA) - 02</t>
  </si>
  <si>
    <t>2202-02-109-(07)-(02) (STATE FUND)</t>
  </si>
  <si>
    <t>PLAN (RMSA) - 03</t>
  </si>
  <si>
    <t>2202-02-109-(07)-(03) (STATE FUND)</t>
  </si>
  <si>
    <t>izi= 9</t>
  </si>
  <si>
    <t xml:space="preserve">         O;; ds foLr`r ctV vuqeku ¼e; laosru foLr`r 'kh"kZ lfgr½</t>
  </si>
  <si>
    <t>fofÙk; o"kZ</t>
  </si>
  <si>
    <t>foHkkx dk uke %&amp; f'k{kk foHkkx</t>
  </si>
  <si>
    <t>nrer @izHk`r</t>
  </si>
  <si>
    <t>okLrfod O;; vkadM+s ¼xr rhu o"kksZa ds½</t>
  </si>
  <si>
    <t xml:space="preserve">okLrfod O;; vkadM+s </t>
  </si>
  <si>
    <t>vxLr ls ekpZ rd dk lEHkkfor O;; ¼pkyw o"kZ½</t>
  </si>
  <si>
    <t>l'kksf/kr vuqeku ¼pkyw o"kZ½ ¼09$11½</t>
  </si>
  <si>
    <t>vk; O;;d vuqeku 
¼vkxkeh o"kZ½</t>
  </si>
  <si>
    <t>uohu vkbZVe gk¡@ugha</t>
  </si>
  <si>
    <t>vxLr ls ekpZ rd ¼xr o"kZ½</t>
  </si>
  <si>
    <t>vizSy ls tqykbZ rd ¼pkyw o"kZ½</t>
  </si>
  <si>
    <t>dkWye 8 o 9 dk ;ksx</t>
  </si>
  <si>
    <t>dfeVsM ¼000000000½</t>
  </si>
  <si>
    <t>uohu ¼000½</t>
  </si>
  <si>
    <t>dqy ¼13$14½</t>
  </si>
  <si>
    <t>dkWye 7 o 12 esa</t>
  </si>
  <si>
    <t>dkWye 10 o 12 esa</t>
  </si>
  <si>
    <t>dkWye 12 o 15 esa</t>
  </si>
  <si>
    <t>laosru</t>
  </si>
  <si>
    <t>ugha</t>
  </si>
  <si>
    <t>;k=k O;;</t>
  </si>
  <si>
    <t>fpfdRlk O;;</t>
  </si>
  <si>
    <t>dk;kZy; O;;</t>
  </si>
  <si>
    <r>
      <t xml:space="preserve">foHkkx dk uke %&amp; </t>
    </r>
    <r>
      <rPr>
        <b/>
        <sz val="11"/>
        <rFont val="DevLys 010"/>
      </rPr>
      <t>f'k{kk foHkkx</t>
    </r>
  </si>
  <si>
    <t>vk; izi=k &amp;1 ¼[k½</t>
  </si>
  <si>
    <t>Nk=k la[;k</t>
  </si>
  <si>
    <t>RE</t>
  </si>
  <si>
    <t>BE</t>
  </si>
  <si>
    <r>
      <t>LFkkukUrj.k 'kqYd @</t>
    </r>
    <r>
      <rPr>
        <sz val="16"/>
        <rFont val="Calibri"/>
        <family val="2"/>
        <scheme val="minor"/>
      </rPr>
      <t xml:space="preserve"> 5/-</t>
    </r>
  </si>
  <si>
    <r>
      <t xml:space="preserve">izos'k 'kqYd @ </t>
    </r>
    <r>
      <rPr>
        <sz val="16"/>
        <rFont val="Calibri"/>
        <family val="2"/>
        <scheme val="minor"/>
      </rPr>
      <t>10/-</t>
    </r>
  </si>
  <si>
    <t>क्रं.स.</t>
  </si>
  <si>
    <t>कक्षा</t>
  </si>
  <si>
    <t>सामान्य</t>
  </si>
  <si>
    <t>एस.टी.</t>
  </si>
  <si>
    <t>एस.सी.</t>
  </si>
  <si>
    <t>ओ.बी.सी.</t>
  </si>
  <si>
    <t>एस.बी.सी.</t>
  </si>
  <si>
    <t>कुल नामांकित</t>
  </si>
  <si>
    <t>अल्पसंख्यक नामांकन</t>
  </si>
  <si>
    <t>बालक</t>
  </si>
  <si>
    <t>बालिका</t>
  </si>
  <si>
    <t>कुल</t>
  </si>
  <si>
    <t>I</t>
  </si>
  <si>
    <t>II</t>
  </si>
  <si>
    <t>III</t>
  </si>
  <si>
    <t>IV</t>
  </si>
  <si>
    <t>V</t>
  </si>
  <si>
    <t>VI</t>
  </si>
  <si>
    <t>VII</t>
  </si>
  <si>
    <t>VIII</t>
  </si>
  <si>
    <t>IX</t>
  </si>
  <si>
    <t>X</t>
  </si>
  <si>
    <t>XI</t>
  </si>
  <si>
    <t>XII</t>
  </si>
  <si>
    <t>Grade Pay</t>
  </si>
  <si>
    <t>FIX PAY / SANVIDA</t>
  </si>
  <si>
    <t>GAZETTED - FIX PAY</t>
  </si>
  <si>
    <t>NON GAZETTED - FIX PAY</t>
  </si>
  <si>
    <t>NON GAZETTED - SANVIDA</t>
  </si>
  <si>
    <t>GAZETTED - SANVIDA</t>
  </si>
  <si>
    <t>HkÙks ,oa ekuns;</t>
  </si>
  <si>
    <r>
      <t xml:space="preserve">;ksx HkÙks ,osa ekuns; </t>
    </r>
    <r>
      <rPr>
        <b/>
        <sz val="12"/>
        <rFont val="Times New Roman"/>
        <family val="1"/>
      </rPr>
      <t>II</t>
    </r>
  </si>
  <si>
    <t>izi=</t>
  </si>
  <si>
    <t>Ø- la-</t>
  </si>
  <si>
    <t>vkWfQl vkbZMh</t>
  </si>
  <si>
    <t>;ksx dkWye ¼5$6½</t>
  </si>
  <si>
    <t>;ksx dkWye ¼4&amp;7½</t>
  </si>
  <si>
    <t>izi= &amp; 1</t>
  </si>
  <si>
    <t>¼v½ fu;fer Lohd`r inksa dk fooj.k</t>
  </si>
  <si>
    <t>ys[ks dk 'kh"kZ nh?kZ 'kh"kZ@ minh?kZ 'kh"kZ @ y?kq 'kh"kZ @ mi'kh"kZ</t>
  </si>
  <si>
    <t>ukWu Iyku@ Iyku@ lh-,l-,l-</t>
  </si>
  <si>
    <t xml:space="preserve">in uke </t>
  </si>
  <si>
    <t>is eSfVªDl ysoy</t>
  </si>
  <si>
    <t>orZeku inksa dh la[;k ¼dkWye la[;k 5$6&amp;7½</t>
  </si>
  <si>
    <t>fnukad ftlls in fjDr gS</t>
  </si>
  <si>
    <t>2202 lkekU; f'k{kk</t>
  </si>
  <si>
    <t>L-16</t>
  </si>
  <si>
    <t>-</t>
  </si>
  <si>
    <t>L-12</t>
  </si>
  <si>
    <t>L-10</t>
  </si>
  <si>
    <t>L-11</t>
  </si>
  <si>
    <t>L-9</t>
  </si>
  <si>
    <t>L-5</t>
  </si>
  <si>
    <t>L-1</t>
  </si>
  <si>
    <t>Total</t>
  </si>
  <si>
    <t>GAZETTED SANVIDA</t>
  </si>
  <si>
    <t>TOTAL GAZETTED SANVIDA</t>
  </si>
  <si>
    <t>NON GAZETTED SANVIDA</t>
  </si>
  <si>
    <t>TOTAL NON GAZETTED SANVIDA</t>
  </si>
  <si>
    <t>TOTAL GAZETTED + NON GAZETTED SANVIDA</t>
  </si>
  <si>
    <t>TOTAL REGULAR + FIXED + SANVIDA</t>
  </si>
  <si>
    <t xml:space="preserve">GOVERNMENT OF RAJASTHAN </t>
  </si>
  <si>
    <t>S.No.</t>
  </si>
  <si>
    <t>NAME OF EMPLOYEE</t>
  </si>
  <si>
    <t xml:space="preserve">Total </t>
  </si>
  <si>
    <t xml:space="preserve">Total Rounded </t>
  </si>
  <si>
    <t>Total Rounded</t>
  </si>
  <si>
    <t>¼c½ Lohd`r fjDr inksa ds fo:) foHkkx esa dk;Zjr vU; dkfeZdksa dk fooj.k</t>
  </si>
  <si>
    <t>vk;kstuk fHkUu @vk;kstuk @ dsUnz izofrZr ;kstuk</t>
  </si>
  <si>
    <t>fjDr inksa dh la[;k</t>
  </si>
  <si>
    <t>rnFkZ vLFkkbZ fu;qfDr ¼la[;k½</t>
  </si>
  <si>
    <t>vkSlr izfr O;fDr izfrekg O;; ¼:i;ksa esa½</t>
  </si>
  <si>
    <t>iqufuZ;qfDr ¼la[;k½</t>
  </si>
  <si>
    <t>,stsUlh ek/;e ls ¼la[;k½</t>
  </si>
  <si>
    <t>lsokfuo`r dkfeZd izR;{k lafonk ¼la[;k½</t>
  </si>
  <si>
    <t>dfeZd foHkkx ds ifji= ds vuqlkj ¼la[;k½</t>
  </si>
  <si>
    <t>vU; ¼la[;k½</t>
  </si>
  <si>
    <t>Lohd`r in</t>
  </si>
  <si>
    <t>---</t>
  </si>
  <si>
    <t>¼l½ foHkkx esa dk;Zjr vU; dkfeZdksa dk fooj.k ¼Lohd`r inksa ds vfrfjDr½</t>
  </si>
  <si>
    <t>vk;kstuk fHkUu @ vk;kstuk @ dsUnz izofrZr ;kstuk</t>
  </si>
  <si>
    <t>la[;k</t>
  </si>
  <si>
    <t>okf"kZd fofÙk; Hkkj ¼:i;s lgL= esa½</t>
  </si>
  <si>
    <t>izi=k la[;k 13</t>
  </si>
  <si>
    <t>vuqlwfpr tkfr ds Nk=k o Nk=kkvksa ds fy, Nk=ko``fRr dk fooj.k</t>
  </si>
  <si>
    <t>d{kk</t>
  </si>
  <si>
    <t>nj</t>
  </si>
  <si>
    <t>xr o"kZ dh cdk;k jkf'k</t>
  </si>
  <si>
    <t>o"kZ</t>
  </si>
  <si>
    <t>;ksx ¼5$7½</t>
  </si>
  <si>
    <t>d{kk 6 ls 8 rd</t>
  </si>
  <si>
    <t>=</t>
  </si>
  <si>
    <t>d{kk 9 ls 10 rd</t>
  </si>
  <si>
    <t>d{kk 11 ls 12 rd</t>
  </si>
  <si>
    <t>Nk=k</t>
  </si>
  <si>
    <t xml:space="preserve">Nk= </t>
  </si>
  <si>
    <t>Nk= @ Nk=k la[;k</t>
  </si>
  <si>
    <t>izi= la[;k 13</t>
  </si>
  <si>
    <t>vuqlwfpr tu tkfr ds Nk= o Nk=kvksa ds fy, Nk=o``fRr dk fooj.k</t>
  </si>
  <si>
    <t>vU; fiNM+k oxZ ds Nk= o Nk=kvksa ds fy, Nk=o``fRr dk fooj.k</t>
  </si>
  <si>
    <t>osru fLFkjhdj.k ,oa eagxkbZ HkRrs dk ,fj;j</t>
  </si>
  <si>
    <t>uke vf/kdkjh@ deZpkjh</t>
  </si>
  <si>
    <t>inuke</t>
  </si>
  <si>
    <t>osru</t>
  </si>
  <si>
    <t>c&lt;s gq,s eagxkbZ HkRrs dh nj</t>
  </si>
  <si>
    <t>l'kksf/kr vuqeku ¼pkyw o"kZ½</t>
  </si>
  <si>
    <t>1</t>
  </si>
  <si>
    <t>2</t>
  </si>
  <si>
    <t>3</t>
  </si>
  <si>
    <t>4</t>
  </si>
  <si>
    <t>5</t>
  </si>
  <si>
    <t>6</t>
  </si>
  <si>
    <t>7</t>
  </si>
  <si>
    <t>vodk'k udnhdj.k Hkqxrku fooj.k</t>
  </si>
  <si>
    <t xml:space="preserve">BUDGET HEAD : 2071 - Pension and other Retirement Benefits  115 - Leave encashment    01 - Civil  104 - Gratuities </t>
  </si>
  <si>
    <t>lsokfuo`fr frfFk</t>
  </si>
  <si>
    <t>vodk'k dh la[;k</t>
  </si>
  <si>
    <t>ewy osru</t>
  </si>
  <si>
    <t>Hkqxrku ;ksX; dqy jkf'k</t>
  </si>
  <si>
    <t xml:space="preserve">ofnZ;ksa lEcU/kh O;; fooj.k </t>
  </si>
  <si>
    <t>ctV vkoaVu</t>
  </si>
  <si>
    <t>dk;Zjr in</t>
  </si>
  <si>
    <t>ofnZ;ksa ij O;; gsrq jkf'k dh vk';drk</t>
  </si>
  <si>
    <t>cpr ;k vkf/kD;</t>
  </si>
  <si>
    <t>teknkj</t>
  </si>
  <si>
    <t>iz;ksx'kkyk lsod</t>
  </si>
  <si>
    <t xml:space="preserve">prqFkZ Js.kh deZpkjh </t>
  </si>
  <si>
    <t>;ksx</t>
  </si>
  <si>
    <t>iq:"k</t>
  </si>
  <si>
    <t>efgyk</t>
  </si>
  <si>
    <t>Income-Expenditure Estimate Of Salary</t>
  </si>
  <si>
    <t>FIX PAY</t>
  </si>
  <si>
    <t>PRINCIPAL (16)</t>
  </si>
  <si>
    <t>V P (14)</t>
  </si>
  <si>
    <t>H M (14)</t>
  </si>
  <si>
    <t>AGRICULTURE INST (13)</t>
  </si>
  <si>
    <t>TEACHER-1ST (13)</t>
  </si>
  <si>
    <t>PTI  I  (13)</t>
  </si>
  <si>
    <t>AGRICULTURE TEACH (13)</t>
  </si>
  <si>
    <t>INSTRUCTOR (13)</t>
  </si>
  <si>
    <t>JR TEACHER (13)</t>
  </si>
  <si>
    <t>LIBRARIAN I (13)</t>
  </si>
  <si>
    <t>ASSISTANT (11)</t>
  </si>
  <si>
    <t>TEACHER-2ND (12)</t>
  </si>
  <si>
    <t>JR TEACHER (12)</t>
  </si>
  <si>
    <t>PTI   II  (12)</t>
  </si>
  <si>
    <t>LIBRARIAN II (12)</t>
  </si>
  <si>
    <t>LAB ASST (11)</t>
  </si>
  <si>
    <t>UDC (9)</t>
  </si>
  <si>
    <t>PTI  III  (10)</t>
  </si>
  <si>
    <t>TEACHER-3RD (10)</t>
  </si>
  <si>
    <t>LIBRARIAN III (10)</t>
  </si>
  <si>
    <t>LAB ASST (9)</t>
  </si>
  <si>
    <t>LDC (6)</t>
  </si>
  <si>
    <t xml:space="preserve">FIELDMAN &amp; FIELD REC (6) </t>
  </si>
  <si>
    <t>LAB BOY (2)</t>
  </si>
  <si>
    <t>JAMADAR (2)</t>
  </si>
  <si>
    <t>PEON (2)</t>
  </si>
  <si>
    <t>PEON (1)</t>
  </si>
  <si>
    <t>FORM 1-POST WISE SALARY DETAIL - (FIXED -SANVIDA)</t>
  </si>
  <si>
    <t>Name of Employee</t>
  </si>
  <si>
    <t>Date of Joining</t>
  </si>
  <si>
    <t>Date Completion of Probatation</t>
  </si>
  <si>
    <t>Pay Band</t>
  </si>
  <si>
    <t>Salary of 12 Month</t>
  </si>
  <si>
    <t>--</t>
  </si>
  <si>
    <t>FORM 1-POST WISE SALARY DETAIL - FIXED</t>
  </si>
  <si>
    <t>ek/;fed fo|ky;ks dh la[;k</t>
  </si>
  <si>
    <t xml:space="preserve">                        ek/;fed f'k{kk                                                       </t>
  </si>
  <si>
    <t>lhfu;j mPp ek/;fed fo|ky;ks dh la[;k</t>
  </si>
  <si>
    <t>1-</t>
  </si>
  <si>
    <t>va'knku @ o`fRrnku ls vk;</t>
  </si>
  <si>
    <t>va'knku o`fRrnku nkrk dk uke o iz;kstu</t>
  </si>
  <si>
    <t>¼d½</t>
  </si>
  <si>
    <t>Jh@Jherh ------------------------------------------------------------</t>
  </si>
  <si>
    <t>¼[k½</t>
  </si>
  <si>
    <t>dqy ;ksx ¼va'knku @ o`fRrnku½</t>
  </si>
  <si>
    <t>2-</t>
  </si>
  <si>
    <t>fofo/k vk; dk fooj.k</t>
  </si>
  <si>
    <t>viz;ksT; lkeku dh uhykeh }kjk vk;</t>
  </si>
  <si>
    <t>'kkyk Hkou dk vU; iz;kstu esa mi;ksx ysus ij 'kqYd ls vk;</t>
  </si>
  <si>
    <t>3-</t>
  </si>
  <si>
    <t>vU; fofo/k vk;</t>
  </si>
  <si>
    <t>dqy fofo/k vk;</t>
  </si>
  <si>
    <t xml:space="preserve">fnukad %            </t>
  </si>
  <si>
    <t>iszf"kr]</t>
  </si>
  <si>
    <t xml:space="preserve">fo"k; %&amp; </t>
  </si>
  <si>
    <t>egksn;]</t>
  </si>
  <si>
    <t>layXu %&amp;</t>
  </si>
  <si>
    <t xml:space="preserve">ofnZ;ksa ds O;; dk izi=  </t>
  </si>
  <si>
    <t>Ø-la0</t>
  </si>
  <si>
    <t>dkfeZd dh la[;k</t>
  </si>
  <si>
    <t>iq#"k</t>
  </si>
  <si>
    <t>vf/kD;@cpr</t>
  </si>
  <si>
    <t>7(5X6)</t>
  </si>
  <si>
    <t>10(8X9)</t>
  </si>
  <si>
    <t>11(7+10)</t>
  </si>
  <si>
    <t>13(11-12)</t>
  </si>
  <si>
    <t>Name</t>
  </si>
  <si>
    <t xml:space="preserve">Post </t>
  </si>
  <si>
    <t>01-10-17 to -------</t>
  </si>
  <si>
    <t>Budget (NP,PLAN etc</t>
  </si>
  <si>
    <t>1st 30%</t>
  </si>
  <si>
    <t>2nd 30%</t>
  </si>
  <si>
    <t>S.No</t>
  </si>
  <si>
    <t>3rd 40%</t>
  </si>
  <si>
    <t xml:space="preserve">lkrosa osru ds fQDls'ku ,fj;j O;; dk izi=  </t>
  </si>
  <si>
    <t>izi= &amp; 4</t>
  </si>
  <si>
    <t>dza-la-</t>
  </si>
  <si>
    <t>Iyku@ukWu Iyku</t>
  </si>
  <si>
    <t>lafonk fo|kFkhZ fe= dk uke</t>
  </si>
  <si>
    <t>in ftlds fo:} dk;Zjr gS</t>
  </si>
  <si>
    <t>fo"k;</t>
  </si>
  <si>
    <t>fo|ky; esa izFke dk;Zxzg.k frfFk</t>
  </si>
  <si>
    <t>orZeku l= dh dk;Zxzg.k frfFk</t>
  </si>
  <si>
    <t>okLrfod O;; 2018&amp;19</t>
  </si>
  <si>
    <t>NIL</t>
  </si>
  <si>
    <t>izi= 9 ¼th-,-­2½</t>
  </si>
  <si>
    <t>ctV esU;wvy</t>
  </si>
  <si>
    <t>eq[; 'kh"kZd</t>
  </si>
  <si>
    <t>y/kq 'kh"kZd</t>
  </si>
  <si>
    <t>Account Head</t>
  </si>
  <si>
    <r>
      <t>Actuals</t>
    </r>
    <r>
      <rPr>
        <sz val="10"/>
        <rFont val="Kruti Dev 010"/>
      </rPr>
      <t xml:space="preserve"> </t>
    </r>
    <r>
      <rPr>
        <sz val="12"/>
        <rFont val="Kruti Dev 010"/>
      </rPr>
      <t>okLrfod vkadMs</t>
    </r>
  </si>
  <si>
    <r>
      <t xml:space="preserve">Actuals </t>
    </r>
    <r>
      <rPr>
        <sz val="12"/>
        <rFont val="Kruti Dev 010"/>
      </rPr>
      <t>okLrfod O;; vkadMs</t>
    </r>
  </si>
  <si>
    <r>
      <t>Increment</t>
    </r>
    <r>
      <rPr>
        <sz val="10"/>
        <rFont val="Kruti Dev 010"/>
      </rPr>
      <t>¼ $½</t>
    </r>
    <r>
      <rPr>
        <sz val="10"/>
        <rFont val="Arial"/>
        <family val="2"/>
      </rPr>
      <t>or decrese</t>
    </r>
    <r>
      <rPr>
        <sz val="10"/>
        <rFont val="Kruti Dev 010"/>
      </rPr>
      <t>¼­½</t>
    </r>
    <r>
      <rPr>
        <sz val="10"/>
        <rFont val="Arial"/>
        <family val="2"/>
      </rPr>
      <t>between columns</t>
    </r>
  </si>
  <si>
    <t>Total of columns 7 &amp; 8</t>
  </si>
  <si>
    <t>6 and 10</t>
  </si>
  <si>
    <t>9 and 10</t>
  </si>
  <si>
    <t>10 and 11</t>
  </si>
  <si>
    <t>Salary-01</t>
  </si>
  <si>
    <t>T.E.-03</t>
  </si>
  <si>
    <t>Medical-04</t>
  </si>
  <si>
    <t>O.E.-05</t>
  </si>
  <si>
    <t>Rent - 09</t>
  </si>
  <si>
    <t>Misc.-28</t>
  </si>
  <si>
    <t>Library-31</t>
  </si>
  <si>
    <t>Lab-33</t>
  </si>
  <si>
    <t>Liveries-37</t>
  </si>
  <si>
    <t>Spl.Ser-57</t>
  </si>
  <si>
    <t xml:space="preserve">             jktLFkku ljdkj</t>
  </si>
  <si>
    <t xml:space="preserve">             ¼ vuqHkkxkf/kdkfj;kas }kjk vius foHkkxk/;{kks dks izsf"kr djus gsrq½</t>
  </si>
  <si>
    <t>dk;kZy; dk uke %</t>
  </si>
  <si>
    <t>izi= 9 ¼th-,-­3½</t>
  </si>
  <si>
    <t>vk; O;;d vuqeku l= 2019&amp;2020 ,oa la'kksf/kr l= 2018&amp;2019</t>
  </si>
  <si>
    <t>vk; O;;d vuqeku 2018&amp;19 ,oa la'kksf/kr vuqeku 2019&amp;20</t>
  </si>
  <si>
    <t>7th pay Fixation arrear paid &amp; to be paid  during 2019-20</t>
  </si>
  <si>
    <t>lafonk ¼fo|kFkhZ fe= ;kstukUrxZr½ o"kZ 2019&amp;20 ds O;; dh lwpuk</t>
  </si>
  <si>
    <t>2202-02-109-(07)-(01) (STATE FUND+CENTRAL ASS.)</t>
  </si>
  <si>
    <t>&amp;</t>
  </si>
  <si>
    <t>Basic Pay On Fixation Completed</t>
  </si>
  <si>
    <t>Pay Metrix Level</t>
  </si>
  <si>
    <t>o"kZ 2019&amp;20 dk la'kksf/kr</t>
  </si>
  <si>
    <t>o"kZ 2020&amp;21 dk vuqekfur</t>
  </si>
  <si>
    <t>o"kZ 2019&amp;2020 dk la'kksf/kr vuqeku</t>
  </si>
  <si>
    <t>o"kZ 2020&amp;2021 dk vk; O;;d vuqeku</t>
  </si>
  <si>
    <t>o"kZ 2019&amp;20 ds fy, 
la'kksf/kr vuqeku
10 ekg ds fy,</t>
  </si>
  <si>
    <t>o"kZ 2020&amp;21 ds fy, 
vuqekfur jkf'k 
10 ekg ds fy,</t>
  </si>
  <si>
    <t>izi= v] c] l</t>
  </si>
  <si>
    <t>en</t>
  </si>
  <si>
    <t>¼1½- laosru</t>
  </si>
  <si>
    <t>;ksx osru &amp; ¼ d ls [k rd ½</t>
  </si>
  <si>
    <t>HkRrs ,oa ekuns; &amp;</t>
  </si>
  <si>
    <t>3- fLFkjhdj.k ,fj;j</t>
  </si>
  <si>
    <t>6- 'kgjh HkRrk</t>
  </si>
  <si>
    <t>7- cksul</t>
  </si>
  <si>
    <t>;ksx&amp;¼ 1ls 14 ½ HkRrs ,oa ekuns;    kk</t>
  </si>
  <si>
    <t>;ksx laosru  ¼1½++  ,oa ¼2½</t>
  </si>
  <si>
    <t>loZ ;ksx &amp; ¼QkeZ th-,-&amp;4½</t>
  </si>
  <si>
    <t>izekf.kr fd;k tkrk gS fd inksa ds lanHkZ esa mi;qZä lwpuk dh esjs }kjk O;fäxr :i ls tkap dj yh xbZ gS
 vkSj bls lgh ik;k x;k gSA</t>
  </si>
  <si>
    <t xml:space="preserve"> lkajk'k ¼nks izfr;ksa esa½</t>
  </si>
  <si>
    <t>¼lEcfU/kr ys[kken esa Lohd`r inks vuqlkj leLr½ in uke</t>
  </si>
  <si>
    <t>Lohd`r</t>
  </si>
  <si>
    <t>p0Js0deZ0</t>
  </si>
  <si>
    <t xml:space="preserve">iq:"k
</t>
  </si>
  <si>
    <t>jktif=r dkfeZd</t>
  </si>
  <si>
    <t>vjktif=r dkfeZd</t>
  </si>
  <si>
    <t>dqy</t>
  </si>
  <si>
    <t>fQDl osru deZpkjh</t>
  </si>
  <si>
    <t xml:space="preserve">dk;Zjr fo|kFkhZ fe= </t>
  </si>
  <si>
    <t>Lohd`r lafonk deZpkjh ;fn gks</t>
  </si>
  <si>
    <t>fuyfEcr dkfeZd</t>
  </si>
  <si>
    <t>01 laaosru</t>
  </si>
  <si>
    <r>
      <t xml:space="preserve">¼d½ osru jktif=r ¼xzsM is </t>
    </r>
    <r>
      <rPr>
        <sz val="8"/>
        <rFont val="Kruti Dev 010"/>
      </rPr>
      <t>$</t>
    </r>
    <r>
      <rPr>
        <sz val="8"/>
        <rFont val="DevLys 010"/>
      </rPr>
      <t xml:space="preserve"> is cS.M½</t>
    </r>
  </si>
  <si>
    <r>
      <t xml:space="preserve">¼[k½ osru vjktif=r ¼xzsM is </t>
    </r>
    <r>
      <rPr>
        <sz val="8"/>
        <rFont val="Kruti Dev 010"/>
      </rPr>
      <t>$</t>
    </r>
    <r>
      <rPr>
        <sz val="8"/>
        <rFont val="DevLys 010"/>
      </rPr>
      <t xml:space="preserve"> is cS.M½</t>
    </r>
  </si>
  <si>
    <t>02 HkRrs ,oa ekuns;</t>
  </si>
  <si>
    <t>;ksx HkRrs ,oa ekuns;</t>
  </si>
  <si>
    <t>izekf.kr fd;k tkrk gS fd mDr fooj.k dk O;fDrxr ijh{k.k dj fy;k x;k gS rFkk fooj.k iw.kZ #i ls lgh gSA leLr cdk;k nkf;Roksa dk mDr lwpuk esa 'kkfey dj fy;k x;k gS ftrus Hkh cdk;k nkf;Ro gZS mudk foLr`r enokj fooj.k layXu gSA</t>
  </si>
  <si>
    <t>izi= &amp; 1 ¼v½</t>
  </si>
  <si>
    <t>fu;fer@dk;Z&amp;izHkkfjr Lohd`r inksa dk fooj.k</t>
  </si>
  <si>
    <t>Ø-l-</t>
  </si>
  <si>
    <t>ys[kksa dk 'kh"kZ nh?kZ 'kh"kZ@ minh?kZ 'kh"kZ@y/kq 'kh"kZ@mi'kh"kZ</t>
  </si>
  <si>
    <t>jkT; fuf/k@dsUnzh; lgk;rk</t>
  </si>
  <si>
    <t>in uke</t>
  </si>
  <si>
    <t xml:space="preserve">orZeku Lohd`r inksa dh 
la[;k </t>
  </si>
  <si>
    <t>fu;fer dk;Zjr deZpkjh</t>
  </si>
  <si>
    <t>jkT; fuf/k</t>
  </si>
  <si>
    <r>
      <t>is eSfV</t>
    </r>
    <r>
      <rPr>
        <sz val="14"/>
        <rFont val="Kruti Dev 010"/>
      </rPr>
      <t>ª</t>
    </r>
    <r>
      <rPr>
        <sz val="14"/>
        <rFont val="DevLys 010"/>
      </rPr>
      <t>Dl ysoy</t>
    </r>
  </si>
  <si>
    <r>
      <t xml:space="preserve"> </t>
    </r>
    <r>
      <rPr>
        <b/>
        <sz val="14"/>
        <rFont val="DevLys 010"/>
      </rPr>
      <t xml:space="preserve">  ;ksx osru ¼d ls [k rd½</t>
    </r>
    <r>
      <rPr>
        <b/>
        <sz val="12"/>
        <rFont val="DevLys 010"/>
      </rPr>
      <t xml:space="preserve"> </t>
    </r>
  </si>
  <si>
    <t xml:space="preserve">loZ;ksx laosru ¼01$02½ </t>
  </si>
  <si>
    <t>egk;ksx%&amp; ¼th-,- 4 $ th-,- 5½</t>
  </si>
  <si>
    <t>3 laEcfU/kr dkfeZd %&amp;</t>
  </si>
  <si>
    <t>2202 -सामान्य शिक्षा-02-109 -राजकीय माध्यमिक विद्यालय-27 -लडकों के विद्यालय-01 -लडकों के विद्यालयों का संचालन व्यय   (STATE FUND)</t>
  </si>
  <si>
    <t>2202 -सामान्य शिक्षा-02-109 -राजकीय माध्यमिक विद्यालय-28 -बालिका विद्यालय-01 -बालिका विद्यालयों का संचालन व्यय (STATE FUND)</t>
  </si>
  <si>
    <t>2202 -सामान्य शिक्षा-02-109 -राजकीय माध्यमिक विद्यालय-01 -लडकों के विद्यालय-00 -- (STATE FUND)</t>
  </si>
  <si>
    <t>2202 -सामान्य शिक्षा-02-109 -राजकीय माध्यमिक विद्यालय-02 -बालिका विद्यालय-00 -- (STATE FUND)</t>
  </si>
  <si>
    <t>2202 -सामान्य शिक्षा-02-796 -जनजातीय क्षेत्र उपयोजना-02 -राजकीय माध्यमिक विद्यालय-06 -लडकों के विद्यालय का संचालन व्यय (STATE FUND)</t>
  </si>
  <si>
    <t>2202 -सामान्य शिक्षा-02-796 -जनजातीय क्षेत्र उपयोजना-02 -राजकीय माध्यमिक विद्यालय-07 -बालिका के विद्यालय का संचालन व्यय  (STATE FUND)</t>
  </si>
  <si>
    <t>2202 -सामान्य शिक्षा-02-796 -जनजातीय क्षेत्र उपयोजना-02 -राजकीय माध्यमिक विद्यालय-01 -लड़कों के विद्यालय (STATE FUND)</t>
  </si>
  <si>
    <t>2202 -सामान्य शिक्षा-02-796 -जनजातीय क्षेत्र उपयोजना-02 -राजकीय माध्यमिक विद्यालय-02 -बालिका विद्यालय (STATE FUND)</t>
  </si>
  <si>
    <t>2202 -सामान्य शिक्षा-02-789 -अनुसूचित जातियों के लिए विशिष्ट संघटक योजना-01 -विशिष्ठ संघटक योजना (अनुसूचित जातियों के लिये)-01 -लड़को के विद्यालय (आवासीय विद्यालय) (STATE FUND)</t>
  </si>
  <si>
    <t>2202 -सामान्य शिक्षा-02-109 -राजकीय माध्यमिक विद्यालय-07 -राष्ट्रीय माध्यमिक शिक्षा अभियान-01 -माध्यमिक शिक्षा अभियान- सामान्य व्यय (S.F. + C.A.)</t>
  </si>
  <si>
    <t>2202 -सामान्य शिक्षा-02-109 -राजकीय माध्यमिक विद्यालय-07 -राष्ट्रीय माध्यमिक शिक्षा अभियान-02 -माध्यमिक शिक्षा अभियान - अनुसूचित जातियों के लिए (S.F. + C.A.)</t>
  </si>
  <si>
    <t>2202 -सामान्य शिक्षा-02-109 -राजकीय माध्यमिक विद्यालय-07 -राष्ट्रीय माध्यमिक शिक्षा अभियान-03 -माध्यमिक शिक्षा अभियान - अनुसूचित जन जातियों के लिए (S.F. + C.A.)</t>
  </si>
  <si>
    <t>State (197-03-01)</t>
  </si>
  <si>
    <t>2202-01-197-(03)-(01)</t>
  </si>
  <si>
    <t>2202 -सामान्य शिक्षा-01-प्रारम्भिक शिक्षा-197-ब्लॉक/मध्यवर्ती स्तर की पंचायतें-03 -बालकों हेतु प्राथमिक विद्यालय-(01)-स्थापना व्य्य (STATE FUND)</t>
  </si>
  <si>
    <t>State (101-03-00)</t>
  </si>
  <si>
    <t>2202-01-101-(03)-(00)</t>
  </si>
  <si>
    <t>2202 -सामान्य शिक्षा-01-101 -राजकीय प्राथमिक विद्यालय-03 -बालकों के लिए प्राथमिक विद्यालय-00 (STATE FUND)</t>
  </si>
  <si>
    <t>State (197-01-02)</t>
  </si>
  <si>
    <t>2202-01-197-(01)-(02)</t>
  </si>
  <si>
    <t>2202 -सामान्य शिक्षा-01-197 -ब्लॉक स्तर / मध्यवर्ती स्तर की पंचायतों को सहायता -01 -उच्च प्राथमिक विद्यालय (बालक)-02 -बालकों के विद्यालय का संचालन व्यय (STATE FUND)</t>
  </si>
  <si>
    <t>çi=&amp;2</t>
  </si>
  <si>
    <t>foHkkx esa fy, Lohd`r VsfyQksu rFkk eksckbZy dk fooj.k</t>
  </si>
  <si>
    <t>vkWfQl vkbZMh%&amp;</t>
  </si>
  <si>
    <t>dza0la0</t>
  </si>
  <si>
    <t>dk;kZy; dk uke</t>
  </si>
  <si>
    <t>VsfyQksuksa dh la[;k</t>
  </si>
  <si>
    <t>dk;kZy;</t>
  </si>
  <si>
    <t>fuokl</t>
  </si>
  <si>
    <t>eksckbZy</t>
  </si>
  <si>
    <t>çi=&amp;3</t>
  </si>
  <si>
    <t>foHkkx esa miyC/k dEI;wVlZ ,oa fdjk, ij fy, x, dEI;wVlZ dh lwpuk</t>
  </si>
  <si>
    <t>foHkkxh;</t>
  </si>
  <si>
    <t>fdjk;s ij fy, x, dEI;wVlZ dh la[;k</t>
  </si>
  <si>
    <t>dEI;wVlZ ¼la[;k½</t>
  </si>
  <si>
    <t>fçaVj ¼la[;k½</t>
  </si>
  <si>
    <t>e'khu fon esu</t>
  </si>
  <si>
    <t>dsoy e'khu</t>
  </si>
  <si>
    <t>okf"kZd foRrh; Hkkj ¼:- lgL=ksa esa½</t>
  </si>
  <si>
    <t>çi=&amp;4 ¼v½</t>
  </si>
  <si>
    <t>foHkkx esa miyC/k okguksa dh lwph</t>
  </si>
  <si>
    <t>okguksa dk fooj.k</t>
  </si>
  <si>
    <r>
      <t>jftLV</t>
    </r>
    <r>
      <rPr>
        <sz val="12"/>
        <rFont val="Kruti Dev 010"/>
      </rPr>
      <t>ª</t>
    </r>
    <r>
      <rPr>
        <sz val="12"/>
        <rFont val="DevLys 010"/>
      </rPr>
      <t>s'ku la[;k</t>
    </r>
  </si>
  <si>
    <t>Ø; dk o"kZ</t>
  </si>
  <si>
    <t>5- lefiZr vodk'k osru ¼15 fnol½</t>
  </si>
  <si>
    <t>PD (8443-106)</t>
  </si>
  <si>
    <t>Prabodhak</t>
  </si>
  <si>
    <t xml:space="preserve"> 9- lafonk dkfeZdksa dks fu;r ikfjJfed</t>
  </si>
  <si>
    <t xml:space="preserve"> 10- iz-v- HkRrk</t>
  </si>
  <si>
    <t>11- jksdM+ HkRrk</t>
  </si>
  <si>
    <t>12- /kqykbZ HkRrk</t>
  </si>
  <si>
    <t>13- lkbZfdy HkRrk</t>
  </si>
  <si>
    <t>14- fodkykax HkRrk</t>
  </si>
  <si>
    <t>15- vU; HkRrs</t>
  </si>
  <si>
    <t>9- alafonk dkfeZdksa dks fu;r ikfjJfed ¼ fQDl is ½</t>
  </si>
  <si>
    <t>10- ç-v- HkRrk</t>
  </si>
  <si>
    <t>11- jksdM HkRrk</t>
  </si>
  <si>
    <t>14- fodykax HkRrk</t>
  </si>
  <si>
    <t>13- vU; HkRrs</t>
  </si>
  <si>
    <t xml:space="preserve">    O;; ds foLr`r ctV vuqeku ¼e; laosru foLr`r 'kh"kZ lfgr½</t>
  </si>
  <si>
    <t>okLrfod O;; vkadMs ¼xr rhu o"kksZa ds½</t>
  </si>
  <si>
    <t>]01 laosru</t>
  </si>
  <si>
    <t>;ksx laosru   k+++  ,oa kk</t>
  </si>
  <si>
    <t>dkWye 9 o 10 esa</t>
  </si>
  <si>
    <t>dkWye 10 o 11 esa</t>
  </si>
  <si>
    <t>10- iz-v- HkRrk</t>
  </si>
  <si>
    <t>;ksx&amp;¼ 1ls 15 ½ HkRrs ,oa ekuns;&amp;kk</t>
  </si>
  <si>
    <t xml:space="preserve">HkRrs ,oa ekuns;&amp;kk </t>
  </si>
  <si>
    <t>fofÙk; o"kZ%&amp;</t>
  </si>
  <si>
    <t>Office ID:-</t>
  </si>
  <si>
    <r>
      <t>çi=&amp;9 ¼</t>
    </r>
    <r>
      <rPr>
        <b/>
        <sz val="14"/>
        <rFont val="Cambria"/>
        <family val="1"/>
        <scheme val="major"/>
      </rPr>
      <t>G.A.-4</t>
    </r>
    <r>
      <rPr>
        <b/>
        <sz val="16"/>
        <rFont val="DevLys 010"/>
      </rPr>
      <t>½</t>
    </r>
  </si>
  <si>
    <t>vtey jke</t>
  </si>
  <si>
    <t>vkuUn dqekjh 'kekZ</t>
  </si>
  <si>
    <t>vfuy dqekj ehuk</t>
  </si>
  <si>
    <t>vk'kk dqekjh</t>
  </si>
  <si>
    <t>v'kksd dqekj</t>
  </si>
  <si>
    <t>ctjaxx yky</t>
  </si>
  <si>
    <t>HkkxhjFk</t>
  </si>
  <si>
    <t>Hkaojk jke</t>
  </si>
  <si>
    <t>Hkkseflag</t>
  </si>
  <si>
    <t>psruk</t>
  </si>
  <si>
    <t>nhikjke</t>
  </si>
  <si>
    <t>fnfidk HkkVh</t>
  </si>
  <si>
    <t>/keZohj flag</t>
  </si>
  <si>
    <t>/kesZUnz</t>
  </si>
  <si>
    <t>fMEiy dqekjh</t>
  </si>
  <si>
    <t>x.ks'kjke xksnkjk</t>
  </si>
  <si>
    <t>x.ks'kjke</t>
  </si>
  <si>
    <t>xkSjUrh ckbZ ehuk</t>
  </si>
  <si>
    <t>fxj/kkjh yky tkVo</t>
  </si>
  <si>
    <t>gqdek jke</t>
  </si>
  <si>
    <t>t;ukjk;.k</t>
  </si>
  <si>
    <t>ftrsUnz dqekj ehuk</t>
  </si>
  <si>
    <t>dYiuk</t>
  </si>
  <si>
    <t>deys'k ;kno</t>
  </si>
  <si>
    <t>dkuflag</t>
  </si>
  <si>
    <t>[ksyUrh ehuk</t>
  </si>
  <si>
    <t>fdj.k HkkVh</t>
  </si>
  <si>
    <t>dqynhi tk[kM</t>
  </si>
  <si>
    <t>dq'k dqekj HknkSfj;k</t>
  </si>
  <si>
    <t>egkohj izlkn ;kno</t>
  </si>
  <si>
    <t>egsUnz dqekj /krjoky</t>
  </si>
  <si>
    <t>ekaxqnku</t>
  </si>
  <si>
    <t>eatw dqekjh</t>
  </si>
  <si>
    <t>ehuk dqekjh dqynhi</t>
  </si>
  <si>
    <t>ewykjke flgkx</t>
  </si>
  <si>
    <t>eqds'k xqtZj</t>
  </si>
  <si>
    <t>eqds'k dqekj ehuk</t>
  </si>
  <si>
    <t>eqUuk jke es?koky</t>
  </si>
  <si>
    <t>ukud pUn</t>
  </si>
  <si>
    <t>ujs'k dqekj iwfu;ka</t>
  </si>
  <si>
    <t>ukFkwyky oekZ</t>
  </si>
  <si>
    <t>ujs'k dqekj</t>
  </si>
  <si>
    <t>vkse izdk'k</t>
  </si>
  <si>
    <t>izrki jke tkafxM</t>
  </si>
  <si>
    <t>jQhd</t>
  </si>
  <si>
    <t>jktu</t>
  </si>
  <si>
    <t>jkds'k dqekj</t>
  </si>
  <si>
    <t>jkds'k lSu</t>
  </si>
  <si>
    <t>jkefuokl</t>
  </si>
  <si>
    <t>js'kekjke fo'uksbZ</t>
  </si>
  <si>
    <t>lghjke</t>
  </si>
  <si>
    <t>le&gt; jkt ehuk</t>
  </si>
  <si>
    <t>ljkst nsoh</t>
  </si>
  <si>
    <t xml:space="preserve"> 'kSrku flag</t>
  </si>
  <si>
    <t xml:space="preserve"> 'kdqUryk nsoh</t>
  </si>
  <si>
    <t>f'keyk ehuk</t>
  </si>
  <si>
    <t>lhrkjke</t>
  </si>
  <si>
    <t>lqeu pkS/kjh</t>
  </si>
  <si>
    <t>lqeu dqekjh</t>
  </si>
  <si>
    <t>lqjs'k pUn cSjok</t>
  </si>
  <si>
    <t>lqjs'k tk;loky</t>
  </si>
  <si>
    <t>lqjs'k dqekj ehuk</t>
  </si>
  <si>
    <t>rkjkpUnz es?koky</t>
  </si>
  <si>
    <t>fotsUnz dqekj</t>
  </si>
  <si>
    <t>foØe tks'kh</t>
  </si>
  <si>
    <t>foey dqekj lSuh</t>
  </si>
  <si>
    <t>foeyk</t>
  </si>
  <si>
    <t>;ksxsUnz flag &lt;kdk</t>
  </si>
  <si>
    <t>ueZnk tk[kM</t>
  </si>
  <si>
    <t>dqEHkkjke xksnkjk</t>
  </si>
  <si>
    <t>d`".k vorkj cSjok</t>
  </si>
  <si>
    <t>toku jke</t>
  </si>
  <si>
    <t>LP-10</t>
  </si>
  <si>
    <t>For FY - 2020-21 (April 2020 to March 2021)</t>
  </si>
  <si>
    <t>çkjfEHkd f'k{kk ¼f'k{kk foHkkx½</t>
  </si>
  <si>
    <t>chdkusjA</t>
  </si>
  <si>
    <t>izi=&amp;01</t>
  </si>
  <si>
    <t>izi= 14</t>
  </si>
  <si>
    <t>¼ih-Mh- [kkrs ds 'ks"k dh lwpuk½</t>
  </si>
  <si>
    <t>12&amp;lgk;rkFkZ xS vuqnku laosru</t>
  </si>
  <si>
    <t>92&amp;lgk;rkFkZ vuqnku</t>
  </si>
  <si>
    <t>ofnZ;k</t>
  </si>
  <si>
    <t>ekax la[;k&amp;30 ys[kken 2202&amp;01&amp;197&amp;15&amp;01 ¼jkT; fuf/k½</t>
  </si>
  <si>
    <t>izi= 07</t>
  </si>
  <si>
    <t>v- ih-Mh- [kkrks esa gLrkUrfjr jkf'k ,oa mlds mi;ksx dh faLFkfr dk fooj.k</t>
  </si>
  <si>
    <t>futh fu{ksi [kkrk la[;k ¼e; laiw.kZ 'kh"kZ lfgr½ ftlesa jkf'k LFkkukUrfjr  dh tkrh gSa</t>
  </si>
  <si>
    <t>[kkrs dk uke</t>
  </si>
  <si>
    <t>midks"kky; ¼dks"kky;½ dk uke</t>
  </si>
  <si>
    <t>foHkkxh;@ xSj fiHkkxh;</t>
  </si>
  <si>
    <t>iw.kZ 'kh"kZ ftlesa jkf'k gLrkUrfjr dh xbZ</t>
  </si>
  <si>
    <t>gLrkUrfjr jkf'k</t>
  </si>
  <si>
    <t>Osian (Jodhpur-Rural)</t>
  </si>
  <si>
    <t xml:space="preserve"> </t>
  </si>
  <si>
    <t>ekax la[;k&amp;24 ys[kken%&amp;</t>
  </si>
  <si>
    <r>
      <rPr>
        <b/>
        <sz val="18"/>
        <rFont val="DevLys 010"/>
      </rPr>
      <t xml:space="preserve">                                   </t>
    </r>
    <r>
      <rPr>
        <b/>
        <u/>
        <sz val="18"/>
        <rFont val="DevLys 010"/>
      </rPr>
      <t>izi= 05¼dsoy iapk;r jkt en gsrq½</t>
    </r>
  </si>
  <si>
    <t>P.D.-6292</t>
  </si>
  <si>
    <t>Budget Head</t>
  </si>
  <si>
    <t>Jheku~ eq[; ys[kkf/kdkjh</t>
  </si>
  <si>
    <t>Bonus Amount</t>
  </si>
  <si>
    <t>çi=</t>
  </si>
  <si>
    <t>cksul x.kuk</t>
  </si>
  <si>
    <t>Total Amount (Rs.)=</t>
  </si>
  <si>
    <t>MhMhvks dksM&amp;</t>
  </si>
  <si>
    <t>DA (17%)</t>
  </si>
  <si>
    <t>NPS (Basic+DA*10/100)</t>
  </si>
  <si>
    <t>Total (6+7)</t>
  </si>
  <si>
    <t>Salary on 1 July, 2020</t>
  </si>
  <si>
    <t xml:space="preserve">vkxkeh o"kZ ds vuqekfur fy;s jde </t>
  </si>
  <si>
    <t>Total (10+11)</t>
  </si>
  <si>
    <t>FORMAT NPS DETAIL (EMP. AFTER 01-01-2004)</t>
  </si>
  <si>
    <t>Total NPS (9+12)</t>
  </si>
  <si>
    <t>DA Arr. (5%) NPS 2020-21</t>
  </si>
  <si>
    <t>DA Arr. (5%) NPS 2021-22</t>
  </si>
  <si>
    <t>Grand Total Of NPS</t>
  </si>
  <si>
    <t>2022-23</t>
  </si>
  <si>
    <t xml:space="preserve">2202 -सामान्य शिक्षा-01-197 -ब्लॉक स्तर / मध्यवर्ती स्तर की पंचायतों को सहायता -16 -प्राथमिक विद्यालयों के लिए पंचायत समितियों को अनुदान-01 -विद्यालय संचालन पर व्यय </t>
  </si>
  <si>
    <t>2202-01-197-16-(01)</t>
  </si>
  <si>
    <t xml:space="preserve">Budget Estimate for </t>
  </si>
  <si>
    <t>2021-22</t>
  </si>
  <si>
    <t>00&amp;laosru rFkk vU;</t>
  </si>
  <si>
    <t>2023-24</t>
  </si>
  <si>
    <t xml:space="preserve">Principal </t>
  </si>
  <si>
    <t>vkWfQl vkbZMh %</t>
  </si>
  <si>
    <t>eksckbZy ua- %&amp;</t>
  </si>
  <si>
    <t>laLFkk iz/kku dk uke%&amp;</t>
  </si>
  <si>
    <t>ys[kk 'kk[kk dkfeZd ¼v½</t>
  </si>
  <si>
    <t>ys[kk 'kk[kk dkfeZd ¼c½</t>
  </si>
  <si>
    <t xml:space="preserve">1- dk;kZy; nwjHkk"k 
</t>
  </si>
  <si>
    <t>WASHING ALLOWANCE @180 p.m.</t>
  </si>
  <si>
    <t>Sanvida Employee</t>
  </si>
  <si>
    <t>fo|ky;@dk;kZy; dk uke</t>
  </si>
  <si>
    <t>01-04-2023 dks 'ks"k</t>
  </si>
  <si>
    <t>fofr; o"kZ 2023&amp;24 esa çkIr jkf'k</t>
  </si>
  <si>
    <r>
      <t xml:space="preserve">okLrfod </t>
    </r>
    <r>
      <rPr>
        <b/>
        <u/>
        <sz val="22"/>
        <color rgb="FF002060"/>
        <rFont val="DevLys 010"/>
      </rPr>
      <t>O;;</t>
    </r>
    <r>
      <rPr>
        <b/>
        <sz val="22"/>
        <color rgb="FF002060"/>
        <rFont val="DevLys 010"/>
      </rPr>
      <t xml:space="preserve"> ds vkadMksa dh uhps izfof"B djsa A</t>
    </r>
  </si>
  <si>
    <r>
      <t xml:space="preserve">okLrfod </t>
    </r>
    <r>
      <rPr>
        <b/>
        <u/>
        <sz val="22"/>
        <color rgb="FF002060"/>
        <rFont val="DevLys 010"/>
      </rPr>
      <t>vk;</t>
    </r>
    <r>
      <rPr>
        <b/>
        <sz val="22"/>
        <color rgb="FF002060"/>
        <rFont val="DevLys 010"/>
      </rPr>
      <t xml:space="preserve"> ds vkadMksa dh uhps izfof"B djsa A</t>
    </r>
  </si>
  <si>
    <r>
      <t xml:space="preserve">izos'k ,oa Vh-lh- ls </t>
    </r>
    <r>
      <rPr>
        <b/>
        <u/>
        <sz val="22"/>
        <color rgb="FF002060"/>
        <rFont val="DevLys 010"/>
      </rPr>
      <t>vk;</t>
    </r>
    <r>
      <rPr>
        <b/>
        <sz val="22"/>
        <color rgb="FF002060"/>
        <rFont val="DevLys 010"/>
      </rPr>
      <t xml:space="preserve"> ds vkadMksa dh uhps izfof"B djsa A</t>
    </r>
  </si>
  <si>
    <r>
      <t xml:space="preserve">dk;kZy;@fo|ky; esa </t>
    </r>
    <r>
      <rPr>
        <b/>
        <u/>
        <sz val="18"/>
        <color rgb="FF002060"/>
        <rFont val="DevLys 010"/>
      </rPr>
      <t>dk;Zjr</t>
    </r>
    <r>
      <rPr>
        <b/>
        <sz val="18"/>
        <color rgb="FF002060"/>
        <rFont val="DevLys 010"/>
      </rPr>
      <t xml:space="preserve"> deZpkfj;ksa ,oa </t>
    </r>
    <r>
      <rPr>
        <b/>
        <u/>
        <sz val="18"/>
        <color rgb="FF002060"/>
        <rFont val="DevLys 010"/>
      </rPr>
      <t>fjDr in</t>
    </r>
    <r>
      <rPr>
        <b/>
        <sz val="18"/>
        <color rgb="FF002060"/>
        <rFont val="DevLys 010"/>
      </rPr>
      <t xml:space="preserve"> ds vkadMksa dh uhps izfof"B djsa A</t>
    </r>
  </si>
  <si>
    <r>
      <t xml:space="preserve">izos'k 'kqYd </t>
    </r>
    <r>
      <rPr>
        <b/>
        <sz val="10"/>
        <color rgb="FF002060"/>
        <rFont val="Times New Roman"/>
        <family val="1"/>
      </rPr>
      <t>@ 10/-</t>
    </r>
  </si>
  <si>
    <r>
      <t xml:space="preserve">LFkkukUrj.k 'kqYd </t>
    </r>
    <r>
      <rPr>
        <b/>
        <sz val="10"/>
        <color rgb="FF002060"/>
        <rFont val="Times New Roman"/>
        <family val="1"/>
      </rPr>
      <t>@ 5/-</t>
    </r>
  </si>
  <si>
    <r>
      <t xml:space="preserve">dk;kZy;@fo|ky; esa </t>
    </r>
    <r>
      <rPr>
        <b/>
        <u/>
        <sz val="18"/>
        <color rgb="FF002060"/>
        <rFont val="DevLys 010"/>
      </rPr>
      <t>dk;Zjr@LFkkukUrfjr@lsokfuo`r</t>
    </r>
    <r>
      <rPr>
        <b/>
        <sz val="18"/>
        <color rgb="FF002060"/>
        <rFont val="DevLys 010"/>
      </rPr>
      <t xml:space="preserve"> deZpkfj;ksa isafMax fpfdRlk O;; ds vkadMksa dh uhps izfof"B djsa A</t>
    </r>
  </si>
  <si>
    <r>
      <t xml:space="preserve">dk;kZy;@fo|ky; esa </t>
    </r>
    <r>
      <rPr>
        <b/>
        <u/>
        <sz val="18"/>
        <color rgb="FF002060"/>
        <rFont val="DevLys 010"/>
      </rPr>
      <t>dk;Zjr@LFkkukUrfjr@lsokfuo`r</t>
    </r>
    <r>
      <rPr>
        <b/>
        <sz val="18"/>
        <color rgb="FF002060"/>
        <rFont val="DevLys 010"/>
      </rPr>
      <t xml:space="preserve"> deZpkfj;ksa isafMax ;k=k HkRrk ds O;; vkadMksa dh uhps izfof"B djsa A</t>
    </r>
  </si>
  <si>
    <t>Øekad %</t>
  </si>
  <si>
    <t>Programmer</t>
  </si>
  <si>
    <r>
      <t xml:space="preserve">              </t>
    </r>
    <r>
      <rPr>
        <b/>
        <sz val="28"/>
        <color rgb="FFFFFF00"/>
        <rFont val="Cambria"/>
        <family val="1"/>
        <scheme val="major"/>
      </rPr>
      <t>Youtube Help Video  ☞</t>
    </r>
    <r>
      <rPr>
        <b/>
        <sz val="24"/>
        <color rgb="FFFFFF00"/>
        <rFont val="Cambria"/>
        <family val="1"/>
        <scheme val="major"/>
      </rPr>
      <t xml:space="preserve">            </t>
    </r>
    <r>
      <rPr>
        <b/>
        <sz val="20"/>
        <color rgb="FFFFFF00"/>
        <rFont val="Cambria"/>
        <family val="1"/>
        <scheme val="major"/>
      </rPr>
      <t>(Please subscribe my channel)</t>
    </r>
  </si>
  <si>
    <t>नोट:- हालाँकि यह प्रोग्राम पूर्ण सावधानी से बनाया गया है, फिर भी किसी प्रकार की त्रुटी की स्थिति में आपके विवेक का इस्तेमाल करें l इसे अंतिम रूप देने से पहले इसे भली-भांति रूप अवश्य जाँच लेवेंl</t>
  </si>
  <si>
    <r>
      <t xml:space="preserve">              Youtube Help Video  </t>
    </r>
    <r>
      <rPr>
        <b/>
        <sz val="18"/>
        <color theme="0"/>
        <rFont val="Calibri"/>
        <family val="2"/>
      </rPr>
      <t>↓</t>
    </r>
    <r>
      <rPr>
        <b/>
        <sz val="18"/>
        <color theme="0"/>
        <rFont val="Cambria"/>
        <family val="1"/>
        <scheme val="major"/>
      </rPr>
      <t xml:space="preserve">            (Please subscribe my channel)</t>
    </r>
  </si>
  <si>
    <t>Govt. Sr. Sec. School Raimalwada</t>
  </si>
  <si>
    <t>jkmekfo jk;eyok³k</t>
  </si>
  <si>
    <t>LECTURER</t>
  </si>
  <si>
    <t>BASIC COMPUTER INST.</t>
  </si>
  <si>
    <t>L-8</t>
  </si>
  <si>
    <r>
      <t xml:space="preserve">foHkkx dk uke %&amp; </t>
    </r>
    <r>
      <rPr>
        <b/>
        <sz val="8"/>
        <rFont val="DevLys 010"/>
      </rPr>
      <t>f'k{kk foHkkx</t>
    </r>
  </si>
  <si>
    <t>2203 lkekU; f'k{kk</t>
  </si>
  <si>
    <t>foHkkxh; okgu</t>
  </si>
  <si>
    <t>fdjk;s ij fy, x, okgu</t>
  </si>
  <si>
    <t>okgu la[;k</t>
  </si>
  <si>
    <t>fiNys o"kZ esa O;; dh xbZ jkf'k</t>
  </si>
  <si>
    <t>okgu dk çdkj&amp;thi@ dj@vU;</t>
  </si>
  <si>
    <t>Central (113-01)</t>
  </si>
  <si>
    <t>2202-01-113-(01)-(01)</t>
  </si>
  <si>
    <t xml:space="preserve">2202 -सामान्य शिक्षा-01-113 -समग्र शिक्षा -01 -प्रारम्भिक शिक्षा अंतर्गत समग्र शिक्षा-01 -समग्र शिक्षा पर व्यय सामान्य     </t>
  </si>
  <si>
    <t>Central (113-02)</t>
  </si>
  <si>
    <t>2202-01-113-(01)-(02)</t>
  </si>
  <si>
    <t xml:space="preserve">2202 -सामान्य शिक्षा-01-113 -समग्र शिक्षा -01 -प्रारम्भिक शिक्षा अंतर्गत समग्र शिक्षा-02 -समग्र शिक्षा अंतर्गत अनुसूचित जातियों के लिए विशिष्ठ संघटक योजना (SCSP) पर व्यय </t>
  </si>
  <si>
    <t>Central (113-03)</t>
  </si>
  <si>
    <t>2202-01-113-(01)-(03)</t>
  </si>
  <si>
    <t>2202 -सामान्य शिक्षा-01-113 -समग्र शिक्षा -01 -प्रारम्भिक शिक्षा अंतर्गत समग्र शिक्षा-03 -समग्र शिक्षा अंतर्गत जनजातियों क्षेत्र उपयोजना (TSP) पर व्यय</t>
  </si>
  <si>
    <t>State (197-01-01)</t>
  </si>
  <si>
    <t>2202-01-197-(01)-(01)</t>
  </si>
  <si>
    <t xml:space="preserve">2202 -सामान्य शिक्षा-01-197 -ब्लॉक स्तर / मध्यवर्ती स्तर की पंचायतों को सहायता -01 -उच्च प्राथमिक विद्यालय (बालक)-01 -स्थापना व्यय        </t>
  </si>
  <si>
    <t>State (197-02-02)</t>
  </si>
  <si>
    <t>2202-01-197-(02)-(02)</t>
  </si>
  <si>
    <t xml:space="preserve">2202 -सामान्य शिक्षा-01-197 -ब्लॉक स्तर / मध्यवर्ती स्तर की पंचायतों को सहायता -02 -उच्च प्राथमिक विद्यालय (बालिका)-01 -स्थापना व्यय       </t>
  </si>
  <si>
    <t>2202-01-197-(02)-(01)</t>
  </si>
  <si>
    <t>State (197-02-01)</t>
  </si>
  <si>
    <t>2202 -सामान्य शिक्षा-01-197 -ब्लॉक स्तर / मध्यवर्ती स्तर की पंचायतों को सहायता -02 -उच्च प्राथमिक विद्यालय (बालिका)-02 -बालिकाओं के विद्यालय का संचालन व्यय</t>
  </si>
  <si>
    <r>
      <rPr>
        <b/>
        <sz val="24"/>
        <color rgb="FFFFFF00"/>
        <rFont val="Cambria"/>
        <family val="1"/>
        <scheme val="major"/>
      </rPr>
      <t xml:space="preserve">UMMED TARAD </t>
    </r>
    <r>
      <rPr>
        <b/>
        <sz val="12"/>
        <color rgb="FFFFFF00"/>
        <rFont val="Cambria"/>
        <family val="1"/>
        <scheme val="major"/>
      </rPr>
      <t>Email id-ummedtrdedu@gmail.com</t>
    </r>
  </si>
  <si>
    <t>VICE PRINCIPAL</t>
  </si>
  <si>
    <t>L-14</t>
  </si>
  <si>
    <t>01-01-2004 ls iwoZ fu;qDr</t>
  </si>
  <si>
    <t>01-01-2004 ds ckn fu;qDr</t>
  </si>
  <si>
    <t>Vh-lh- 'kqYd</t>
  </si>
  <si>
    <t>izos'k 'kqYd</t>
  </si>
  <si>
    <t>vU; vk; ¼fo|kFkhZ nq/kZ chek½</t>
  </si>
  <si>
    <t>State (197-03-02)</t>
  </si>
  <si>
    <t>2202-01-197-(03)-(02)</t>
  </si>
  <si>
    <t>2202 -सामान्य शिक्षा-01-197 -ब्लॉक स्तर / मध्यवर्ती स्तर की पंचायतों को सहायता -03 -प्राथमिक विद्यालय (बालक)-02 -बालकों के विद्यालय का संचालन व्यय</t>
  </si>
  <si>
    <t xml:space="preserve">2202 -सामान्य शिक्षा-01-101 -राजकीय प्राथमिक विद्यालय-03 -बालकों के लिए प्राथमिक विद्यालय-00 --      </t>
  </si>
  <si>
    <t>SEC CA 113-01-01</t>
  </si>
  <si>
    <t>2202-02-113-(01)-(01) (CANTRAL FUND)</t>
  </si>
  <si>
    <t xml:space="preserve">2202 -सामान्य शिक्षा-02-113 -समग्र शिक्षा-01 -माध्यमिक शिक्षा के अन्तर्गत समग्र शिक्षा-01 -समग्र शिक्षा पर व्यय सामान्य   </t>
  </si>
  <si>
    <t>2024-25</t>
  </si>
  <si>
    <t>L I S T   O F   P E N D I N G   T. A.   C L A I M S   FOR FY 2024-25</t>
  </si>
  <si>
    <t>L I S T   O F   P E N D I N G   M E D I C A L   C L A I M S   FOR FY 2024-25</t>
  </si>
  <si>
    <t>Level</t>
  </si>
  <si>
    <t>Cell No.</t>
  </si>
  <si>
    <t>Pay Metrix (Amount in Rs.)</t>
  </si>
  <si>
    <t>2025-26</t>
  </si>
  <si>
    <t>For FY - 2024-25 (April 2024 to March 2025)</t>
  </si>
  <si>
    <t>01-04-2024 dks 'ks"k</t>
  </si>
  <si>
    <t>fofr; o"kZ 2024&amp;25 esa çkIr jkf'k</t>
  </si>
  <si>
    <t xml:space="preserve">fofr; o"kZ 2024&amp;25 esa O;; jkf'k </t>
  </si>
  <si>
    <t xml:space="preserve">31-08-2024 dks 'ks"k jkf'k </t>
  </si>
  <si>
    <t>fofr; o"kZ 2023&amp;24 esa O;; jkf'k</t>
  </si>
  <si>
    <t xml:space="preserve">31-03-2024 dks 'ks"k jkf'k </t>
  </si>
  <si>
    <t>01-04-2024 dks çkjfEHkd 'ks"k jkf'k</t>
  </si>
  <si>
    <t>2024&amp;25</t>
  </si>
  <si>
    <t>fnuksd 31 vxLr] 2024 rd O;; jkf'k</t>
  </si>
  <si>
    <r>
      <t>31-08-2024 dks 'ks"k ¼6</t>
    </r>
    <r>
      <rPr>
        <sz val="10"/>
        <rFont val="Kruti Dev 010"/>
      </rPr>
      <t>$</t>
    </r>
    <r>
      <rPr>
        <sz val="10"/>
        <rFont val="DevLys 010"/>
      </rPr>
      <t>8&amp;9½</t>
    </r>
  </si>
  <si>
    <t>41 lafonk O;; ¼e-xka-va-ek-jkfo½</t>
  </si>
  <si>
    <t>Contractual FVC (MGGS)-41</t>
  </si>
  <si>
    <t>41 lafonk O;;¼e-xka-va-ek-jkfo½</t>
  </si>
  <si>
    <t>Sr. Prabodhak</t>
  </si>
  <si>
    <t>PRABODHAK</t>
  </si>
  <si>
    <t>SR. PRABODHAK</t>
  </si>
  <si>
    <t>o"kZ 2025&amp;26 dk la'kksf/kr</t>
  </si>
  <si>
    <t>AGRICULTURE TEACHER</t>
  </si>
  <si>
    <t>Add. Adm. Officer</t>
  </si>
  <si>
    <t>Asst. Adm. Officer</t>
  </si>
  <si>
    <t>ctV la'kksf/kr vuqeku fofÙk; o"kZ %</t>
  </si>
  <si>
    <t>4- edku fdjk;k 10 çfr'kr</t>
  </si>
  <si>
    <t>HANDICAP ALLOW. @ 6% &amp;Max 1200/-</t>
  </si>
  <si>
    <t xml:space="preserve">                     izi= 10</t>
  </si>
  <si>
    <t>REGULAR MONTH BEFORE 31-03-2026</t>
  </si>
  <si>
    <t>REGULAR MONTH BEFORE 31-03-2027</t>
  </si>
  <si>
    <t>CCA</t>
  </si>
  <si>
    <t>Arrear 
2025-26</t>
  </si>
  <si>
    <t>Arrear 
2026-27</t>
  </si>
  <si>
    <r>
      <t xml:space="preserve"> 6- 'kgjh HkRrk@</t>
    </r>
    <r>
      <rPr>
        <sz val="12"/>
        <rFont val="Cambria"/>
        <family val="1"/>
        <scheme val="major"/>
      </rPr>
      <t>CCA</t>
    </r>
  </si>
  <si>
    <t xml:space="preserve"> 6- 'kgjh HkRrk@lhlh,</t>
  </si>
  <si>
    <t xml:space="preserve"> 8- ijhoh{kk/khu dkfeZdksa dks fu;r ikfjJfed</t>
  </si>
  <si>
    <t>8- ijhoh{kk/khu dkfeZdksa dks fu;r ikfjJfed ¼ fQDl is ½</t>
  </si>
  <si>
    <t>dk;kZy;@fo|ky; dk uke</t>
  </si>
  <si>
    <r>
      <rPr>
        <b/>
        <sz val="18"/>
        <color rgb="FF002060"/>
        <rFont val="Cambria"/>
        <family val="1"/>
        <scheme val="major"/>
      </rPr>
      <t xml:space="preserve">सहायक बिंदु:- </t>
    </r>
    <r>
      <rPr>
        <b/>
        <sz val="11"/>
        <color rgb="FF002060"/>
        <rFont val="Cambria"/>
        <family val="1"/>
        <scheme val="major"/>
      </rPr>
      <t xml:space="preserve">
1. सर्वप्रथम </t>
    </r>
    <r>
      <rPr>
        <b/>
        <sz val="11"/>
        <color rgb="FFFF0000"/>
        <rFont val="Cambria"/>
        <family val="1"/>
        <scheme val="major"/>
      </rPr>
      <t>"Master"</t>
    </r>
    <r>
      <rPr>
        <b/>
        <sz val="11"/>
        <color rgb="FF002060"/>
        <rFont val="Cambria"/>
        <family val="1"/>
        <scheme val="major"/>
      </rPr>
      <t xml:space="preserve"> शीट में विद्यालय का नाम तथा अन्य आवश्यक पूर्तियां करें.
2. बजट प्रस्ताव के अधिकांश प्रपत्र स्वत: निर्मित हो जायेंगे कुछ प्रपत्र में कुछ पूर्तियां मनुअली पूर्ति करें.
3. पद नाम तथा उनका संख्यात्मक विवरण केवल Format 1A में एडिट करें.
4. हिंदी में Devlys 010 फॉण्ट को ही प्राथमिकता देवें.
5. सर्प्रथम अपने सिस्टम में Date Format DD-MM-YYYY सेट करें.
6. किसी प्रपत्र को प्रिंट करने से पूर्व अवांछित Rows अथवा Columns को आवश्यकतानुसार Hide कर सकते हैं.</t>
    </r>
  </si>
  <si>
    <t xml:space="preserve"> 8- ijhoh{kk/khu dkfeZdksa dks fu;r ikfjJfed ¼e; fQDls'ku ,fj;j½</t>
  </si>
  <si>
    <t>fu;fer deZpkjh</t>
  </si>
  <si>
    <t>2026-27</t>
  </si>
  <si>
    <t>vxLr 25 ls ekpZ 26 rd</t>
  </si>
  <si>
    <t>vizSy 26 ls tqykbZ 26 rd</t>
  </si>
  <si>
    <t>o"kZ 2026&amp;27 dk la'kksf/kr vk;</t>
  </si>
  <si>
    <t>o"kZ 2027&amp;28 dk vuqekfur</t>
  </si>
  <si>
    <t>o"kZ 2027&amp;28 dk vuqekfur vk;</t>
  </si>
  <si>
    <t xml:space="preserve">          mijksDr fo"k; esa fuosnu gS fd LFkkuh; fo|ky;@dk;kZy; esa dk;Zjr deZpkfj;ksa ,oa dk;kZy; v/khu dkfeZdksa dk la'kksf/kr ctV vuqeku l= 2026&amp;27 ,oa vk;&amp;O;;d vuqeku 2027&amp;28 fu/kkZfjr izi= esa rS;kj dj LFkkuh; dk;kZy; ds dkfeZd Jh -------------------------------------------------------------------------------------------------------------------- ds lkFk vko';d dk;Zokgh gsrq Jheku dh lsok esa lknj iszf"kr gS A</t>
  </si>
  <si>
    <t>la'kksf/kr vuqeku
2026&amp;27</t>
  </si>
  <si>
    <t>vk;O;;d vuqeku 2027&amp;28</t>
  </si>
  <si>
    <t xml:space="preserve">la'kksf/kr vuqeku o"kZ 2026&amp;27 </t>
  </si>
  <si>
    <t>vk; O;;d vuqeku o"kZ 2027&amp;28</t>
  </si>
  <si>
    <t>la'kksf/kr vuqeku l= 2024&amp;25 vk;&amp;O;;d vuqeku lkjka'k 2026&amp;27</t>
  </si>
  <si>
    <t>fnukad 31-07-2026 dks fjDr inksa dh la[;k</t>
  </si>
  <si>
    <t>la'kksf/kr vuqeku
2026&amp;27
¼jkf'k yk[kks esa½</t>
  </si>
  <si>
    <t>vk; O;;d vuqeku
2027&amp;28
¼jkf'k yk[kks esa½</t>
  </si>
  <si>
    <t>fofÙk; o"kZ 2026&amp;27 esa laosru ¼01½ esa vkoafVr jkf'k</t>
  </si>
  <si>
    <t>07@2026 rd dk okLrfod O;;</t>
  </si>
  <si>
    <t>08@2026 ls 03@2027 rd gksus okyk vuqekfur O;;</t>
  </si>
  <si>
    <t xml:space="preserve">fofÙk; o"kZ 2026&amp;27 esa gksus okyk dqy O;; </t>
  </si>
  <si>
    <t>o"kZ 2026&amp;27 vfrfjDr ds fy;s vko';drk</t>
  </si>
  <si>
    <t>ys[kk en &amp; 01 laosru dk x.kuk @ ekax izi=       ¼jkf'k yk[kksaa es½ fofr; o"kZ%2026&amp;27</t>
  </si>
  <si>
    <t>Lohd`r inksa dh la[;k 
¼fnukad   01-04-26 dh fLFkfr½</t>
  </si>
  <si>
    <t>pkyw o"kZ 2026&amp;27 esa Lohd`r inksa dh la[;k</t>
  </si>
  <si>
    <t>pkyw o"kZ 2026&amp;27 esa lekIr fd, inksa dh la[;k</t>
  </si>
  <si>
    <t>fnukad 31-07-26 dks fjDr inksa dh la[;k</t>
  </si>
  <si>
    <r>
      <t xml:space="preserve">fnukad 31-07-2026 dks fjDr inksa dh la[;k </t>
    </r>
    <r>
      <rPr>
        <sz val="11"/>
        <rFont val="Arial"/>
        <family val="2"/>
      </rPr>
      <t>[6-9)]</t>
    </r>
  </si>
  <si>
    <t>Revised Estimates for 2026­27</t>
  </si>
  <si>
    <t>Budget Estimate for 2027­28</t>
  </si>
  <si>
    <t>forh; o"kZ 2026&amp;27 ds fy, fuf'pr O;;ksa¼ vf/kdkfj;ksa ,ao deZpkfj;ksa ds laosru½  dk foLr`r vk;­O;;d vuqeku ¼ vizsy ls ekpZ rd½</t>
  </si>
  <si>
    <t>foÙkh; o"kZ 2026&amp;27 ds fy, fuf'pr O;;ksa dk foLr`r vk;­O;;d vuqeku ¼vçsy] 2026 ls ekpZ] 2027 rd½</t>
  </si>
  <si>
    <t xml:space="preserve"> नामांकन (2026-27)</t>
  </si>
  <si>
    <t>31-07-2026 rd fdyksehVj pkyu</t>
  </si>
  <si>
    <t>fofÙk; o"kZ 2026&amp;27</t>
  </si>
  <si>
    <t>Revised Estimate For FY 
2026-27</t>
  </si>
  <si>
    <t>Budget Estimate For FY 
2027-28</t>
  </si>
  <si>
    <t>For FY - 2026-27 (April 2026 to March 2027)</t>
  </si>
  <si>
    <t>Salary on 1st March 26</t>
  </si>
  <si>
    <t>izkIr ctV vkoaVu 2026&amp;27</t>
  </si>
  <si>
    <r>
      <t xml:space="preserve">Basic Pay
</t>
    </r>
    <r>
      <rPr>
        <b/>
        <sz val="11"/>
        <color rgb="FF002060"/>
        <rFont val="Times New Roman"/>
        <family val="1"/>
      </rPr>
      <t>(1st July, 2026)</t>
    </r>
  </si>
  <si>
    <t>1- eagxkbZ HkRrk 60 izfr'kr</t>
  </si>
  <si>
    <t>o"kZ 2027&amp;28 ds fy;s vuqekfur vko';drk</t>
  </si>
  <si>
    <t>2- Mh-,-,fj;j 3 çfr-</t>
  </si>
  <si>
    <t>Salary on 
1st March 27</t>
  </si>
  <si>
    <t>Updated On : 21-08-2026</t>
  </si>
</sst>
</file>

<file path=xl/styles.xml><?xml version="1.0" encoding="utf-8"?>
<styleSheet xmlns="http://schemas.openxmlformats.org/spreadsheetml/2006/main">
  <numFmts count="16">
    <numFmt numFmtId="164" formatCode="&quot;L-&quot;0"/>
    <numFmt numFmtId="165" formatCode="&quot;OFFICE ID &quot;0"/>
    <numFmt numFmtId="166" formatCode="&quot;OFFICE ID :- &quot;0"/>
    <numFmt numFmtId="167" formatCode="&quot;D.A. @ &quot;00%"/>
    <numFmt numFmtId="168" formatCode="&quot;D.A. Arear @ &quot;00%"/>
    <numFmt numFmtId="169" formatCode="&quot;HRA @ &quot;00%"/>
    <numFmt numFmtId="170" formatCode="&quot;D.A. @ &quot;0%"/>
    <numFmt numFmtId="171" formatCode="&quot;D.A. AREAR @ &quot;0%"/>
    <numFmt numFmtId="172" formatCode="&quot;H.R.A. @ &quot;0%"/>
    <numFmt numFmtId="173" formatCode="&quot;BONUS @ &quot;0&quot;/-&quot;"/>
    <numFmt numFmtId="174" formatCode="&quot;LP-&quot;0"/>
    <numFmt numFmtId="175" formatCode="&quot;OFFICE ID : &quot;0"/>
    <numFmt numFmtId="176" formatCode="0&quot;/-&quot;"/>
    <numFmt numFmtId="177" formatCode="&quot;DA @&quot;0%"/>
    <numFmt numFmtId="178" formatCode="dd\.mm\.yyyy;@"/>
    <numFmt numFmtId="179" formatCode="[$-F800]dddd\,\ mmmm\ dd\,\ yyyy"/>
  </numFmts>
  <fonts count="259">
    <font>
      <sz val="11"/>
      <color theme="1"/>
      <name val="Calibri"/>
      <family val="2"/>
      <scheme val="minor"/>
    </font>
    <font>
      <b/>
      <sz val="16"/>
      <color rgb="FF0000CC"/>
      <name val="DevLys 010"/>
    </font>
    <font>
      <sz val="8"/>
      <color rgb="FF0000CC"/>
      <name val="Times New Roman"/>
      <family val="1"/>
    </font>
    <font>
      <sz val="11"/>
      <color rgb="FF0000CC"/>
      <name val="Calibri"/>
      <family val="2"/>
      <scheme val="minor"/>
    </font>
    <font>
      <sz val="12"/>
      <color rgb="FF0000CC"/>
      <name val="DevLys 010"/>
    </font>
    <font>
      <b/>
      <sz val="14"/>
      <color rgb="FF0000CC"/>
      <name val="DevLys 010"/>
    </font>
    <font>
      <sz val="10"/>
      <color rgb="FF0000CC"/>
      <name val="Times New Roman"/>
      <family val="1"/>
    </font>
    <font>
      <sz val="11"/>
      <color rgb="FF0000CC"/>
      <name val="Times New Roman"/>
      <family val="1"/>
    </font>
    <font>
      <b/>
      <sz val="11"/>
      <color rgb="FFFF0000"/>
      <name val="Times New Roman"/>
      <family val="1"/>
    </font>
    <font>
      <sz val="11"/>
      <color rgb="FF0000CC"/>
      <name val="DevLys 010"/>
    </font>
    <font>
      <sz val="11"/>
      <color theme="1"/>
      <name val="DevLys 010"/>
    </font>
    <font>
      <b/>
      <sz val="12"/>
      <color rgb="FF0000CC"/>
      <name val="DevLys 010"/>
    </font>
    <font>
      <b/>
      <sz val="12"/>
      <color rgb="FF0000CC"/>
      <name val="Times New Roman"/>
      <family val="1"/>
    </font>
    <font>
      <sz val="12"/>
      <color rgb="FF0000CC"/>
      <name val="Times New Roman"/>
      <family val="1"/>
    </font>
    <font>
      <sz val="8"/>
      <color rgb="FF0000CC"/>
      <name val="Calibri"/>
      <family val="2"/>
      <scheme val="minor"/>
    </font>
    <font>
      <sz val="14"/>
      <color rgb="FF0000CC"/>
      <name val="DevLys 010"/>
    </font>
    <font>
      <b/>
      <sz val="11"/>
      <color rgb="FF0000CC"/>
      <name val="Times New Roman"/>
      <family val="1"/>
    </font>
    <font>
      <b/>
      <sz val="12"/>
      <name val="Times New Roman"/>
      <family val="1"/>
    </font>
    <font>
      <sz val="11"/>
      <name val="Times New Roman"/>
      <family val="1"/>
    </font>
    <font>
      <b/>
      <sz val="16"/>
      <name val="DevLys 010"/>
    </font>
    <font>
      <b/>
      <sz val="14"/>
      <name val="Times New Roman"/>
      <family val="1"/>
    </font>
    <font>
      <b/>
      <sz val="14"/>
      <name val="DevLys 010"/>
    </font>
    <font>
      <sz val="16"/>
      <name val="DevLys 010"/>
    </font>
    <font>
      <sz val="10"/>
      <name val="Times New Roman"/>
      <family val="1"/>
    </font>
    <font>
      <sz val="14"/>
      <name val="DevLys 010"/>
    </font>
    <font>
      <b/>
      <sz val="11"/>
      <name val="Times New Roman"/>
      <family val="1"/>
    </font>
    <font>
      <b/>
      <sz val="10"/>
      <color rgb="FF0000CC"/>
      <name val="Times New Roman"/>
      <family val="1"/>
    </font>
    <font>
      <b/>
      <sz val="22"/>
      <color rgb="FF0000CC"/>
      <name val="DevLys 010"/>
    </font>
    <font>
      <b/>
      <u/>
      <sz val="16"/>
      <color theme="1"/>
      <name val="Times New Roman"/>
      <family val="1"/>
    </font>
    <font>
      <sz val="14"/>
      <color theme="1"/>
      <name val="DevLys 010"/>
    </font>
    <font>
      <b/>
      <sz val="18"/>
      <name val="DevLys 010"/>
    </font>
    <font>
      <b/>
      <sz val="10"/>
      <name val="Times New Roman"/>
      <family val="1"/>
    </font>
    <font>
      <sz val="12"/>
      <name val="DevLys 010"/>
    </font>
    <font>
      <sz val="12"/>
      <name val="Arial"/>
      <family val="2"/>
    </font>
    <font>
      <b/>
      <sz val="12"/>
      <name val="DevLys 010"/>
    </font>
    <font>
      <b/>
      <sz val="12"/>
      <name val="Arial"/>
      <family val="2"/>
    </font>
    <font>
      <b/>
      <sz val="11"/>
      <name val="Calibri"/>
      <family val="2"/>
      <scheme val="minor"/>
    </font>
    <font>
      <sz val="11"/>
      <color rgb="FF0000CC"/>
      <name val="Calibri"/>
      <family val="2"/>
    </font>
    <font>
      <b/>
      <u/>
      <sz val="20"/>
      <color rgb="FF0000CC"/>
      <name val="Times New Roman"/>
      <family val="1"/>
    </font>
    <font>
      <b/>
      <sz val="20"/>
      <color rgb="FF0000CC"/>
      <name val="Times New Roman"/>
      <family val="1"/>
    </font>
    <font>
      <sz val="20"/>
      <color rgb="FF0000CC"/>
      <name val="Times New Roman"/>
      <family val="1"/>
    </font>
    <font>
      <sz val="12"/>
      <color rgb="FF0000CC"/>
      <name val="Calibri"/>
      <family val="2"/>
    </font>
    <font>
      <b/>
      <sz val="8"/>
      <color rgb="FF0000CC"/>
      <name val="Times New Roman"/>
      <family val="1"/>
    </font>
    <font>
      <sz val="8"/>
      <color theme="1"/>
      <name val="Times New Roman"/>
      <family val="1"/>
    </font>
    <font>
      <sz val="11"/>
      <name val="Calibri"/>
      <family val="2"/>
      <scheme val="minor"/>
    </font>
    <font>
      <b/>
      <u/>
      <sz val="14"/>
      <name val="Times New Roman"/>
      <family val="1"/>
    </font>
    <font>
      <b/>
      <sz val="20"/>
      <name val="DevLys 010"/>
    </font>
    <font>
      <sz val="11"/>
      <name val="DevLys 010"/>
    </font>
    <font>
      <b/>
      <sz val="11"/>
      <name val="DevLys 010"/>
    </font>
    <font>
      <sz val="10"/>
      <name val="DevLys 010"/>
    </font>
    <font>
      <sz val="10"/>
      <name val="Calibri"/>
      <family val="2"/>
      <scheme val="minor"/>
    </font>
    <font>
      <b/>
      <sz val="10"/>
      <name val="Arial"/>
      <family val="2"/>
    </font>
    <font>
      <b/>
      <sz val="11"/>
      <color indexed="8"/>
      <name val="Calibri"/>
      <family val="2"/>
    </font>
    <font>
      <sz val="16"/>
      <name val="Calibri"/>
      <family val="2"/>
      <scheme val="minor"/>
    </font>
    <font>
      <sz val="11"/>
      <name val="Calibri"/>
      <family val="2"/>
    </font>
    <font>
      <b/>
      <u/>
      <sz val="16"/>
      <name val="Times New Roman"/>
      <family val="1"/>
    </font>
    <font>
      <b/>
      <sz val="10"/>
      <name val="DevLys 010"/>
    </font>
    <font>
      <sz val="9"/>
      <name val="Calibri"/>
      <family val="2"/>
      <scheme val="minor"/>
    </font>
    <font>
      <sz val="12"/>
      <name val="Times New Roman"/>
      <family val="1"/>
    </font>
    <font>
      <sz val="11"/>
      <color theme="1"/>
      <name val="Times New Roman"/>
      <family val="1"/>
    </font>
    <font>
      <sz val="12"/>
      <color rgb="FF0000CC"/>
      <name val="Calibri"/>
      <family val="2"/>
      <scheme val="minor"/>
    </font>
    <font>
      <i/>
      <sz val="10"/>
      <name val="Times New Roman"/>
      <family val="1"/>
    </font>
    <font>
      <b/>
      <sz val="10"/>
      <color rgb="FFC00000"/>
      <name val="Times New Roman"/>
      <family val="1"/>
    </font>
    <font>
      <b/>
      <sz val="12"/>
      <name val="Calibri"/>
      <family val="2"/>
      <scheme val="minor"/>
    </font>
    <font>
      <sz val="12"/>
      <name val="Calibri"/>
      <family val="2"/>
      <scheme val="minor"/>
    </font>
    <font>
      <b/>
      <sz val="14"/>
      <color rgb="FFFF0000"/>
      <name val="Calibri"/>
      <family val="2"/>
      <scheme val="minor"/>
    </font>
    <font>
      <b/>
      <i/>
      <sz val="14"/>
      <name val="Times New Roman"/>
      <family val="1"/>
    </font>
    <font>
      <b/>
      <sz val="8"/>
      <name val="Calibri"/>
      <family val="2"/>
      <scheme val="minor"/>
    </font>
    <font>
      <b/>
      <u/>
      <sz val="12"/>
      <color theme="1"/>
      <name val="Times New Roman"/>
      <family val="1"/>
    </font>
    <font>
      <b/>
      <u/>
      <sz val="18"/>
      <name val="DevLys 010"/>
    </font>
    <font>
      <sz val="22"/>
      <name val="DevLys 010"/>
    </font>
    <font>
      <sz val="14"/>
      <name val="Times New Roman"/>
      <family val="1"/>
    </font>
    <font>
      <b/>
      <sz val="18"/>
      <name val="Times New Roman"/>
      <family val="1"/>
    </font>
    <font>
      <sz val="16"/>
      <name val="Times New Roman"/>
      <family val="1"/>
    </font>
    <font>
      <b/>
      <sz val="9"/>
      <name val="Times New Roman"/>
      <family val="1"/>
    </font>
    <font>
      <b/>
      <sz val="10"/>
      <color rgb="FFFF0000"/>
      <name val="Arial"/>
      <family val="2"/>
    </font>
    <font>
      <b/>
      <u/>
      <sz val="12"/>
      <name val="Times New Roman"/>
      <family val="1"/>
    </font>
    <font>
      <b/>
      <i/>
      <sz val="10"/>
      <name val="Times New Roman"/>
      <family val="1"/>
    </font>
    <font>
      <sz val="16"/>
      <color theme="1"/>
      <name val="Calibri"/>
      <family val="2"/>
      <scheme val="minor"/>
    </font>
    <font>
      <b/>
      <i/>
      <sz val="14"/>
      <name val="DevLys 010"/>
    </font>
    <font>
      <sz val="9"/>
      <name val="Times New Roman"/>
      <family val="1"/>
    </font>
    <font>
      <sz val="8"/>
      <name val="Times New Roman"/>
      <family val="1"/>
    </font>
    <font>
      <sz val="11"/>
      <color rgb="FF0000FF"/>
      <name val="Calibri"/>
      <family val="2"/>
      <scheme val="minor"/>
    </font>
    <font>
      <b/>
      <sz val="11"/>
      <color rgb="FF0000FF"/>
      <name val="Times New Roman"/>
      <family val="1"/>
    </font>
    <font>
      <sz val="11"/>
      <color rgb="FF0000FF"/>
      <name val="Times New Roman"/>
      <family val="1"/>
    </font>
    <font>
      <b/>
      <i/>
      <u/>
      <sz val="12"/>
      <color theme="1"/>
      <name val="Times New Roman"/>
      <family val="1"/>
    </font>
    <font>
      <b/>
      <i/>
      <u/>
      <sz val="12"/>
      <name val="Times New Roman"/>
      <family val="1"/>
    </font>
    <font>
      <b/>
      <i/>
      <sz val="18"/>
      <name val="DevLys 010"/>
    </font>
    <font>
      <b/>
      <sz val="9"/>
      <name val="Calibri"/>
      <family val="2"/>
      <scheme val="minor"/>
    </font>
    <font>
      <sz val="12"/>
      <name val="Arjun Wide"/>
    </font>
    <font>
      <sz val="9"/>
      <name val="Arial"/>
      <family val="2"/>
    </font>
    <font>
      <sz val="11"/>
      <name val="Arial"/>
      <family val="2"/>
    </font>
    <font>
      <b/>
      <sz val="11"/>
      <name val="Arial"/>
      <family val="2"/>
    </font>
    <font>
      <sz val="10"/>
      <name val="Arjun Wide"/>
    </font>
    <font>
      <b/>
      <sz val="16"/>
      <color rgb="FF0000CC"/>
      <name val="Arjun Wide"/>
    </font>
    <font>
      <sz val="12"/>
      <color rgb="FF0000CC"/>
      <name val="Arjun Wide"/>
    </font>
    <font>
      <b/>
      <sz val="10"/>
      <color indexed="12"/>
      <name val="Times New Roman"/>
      <family val="1"/>
    </font>
    <font>
      <sz val="10"/>
      <color indexed="8"/>
      <name val="Times New Roman"/>
      <family val="1"/>
    </font>
    <font>
      <b/>
      <sz val="11"/>
      <color indexed="8"/>
      <name val="Times New Roman"/>
      <family val="1"/>
    </font>
    <font>
      <sz val="11"/>
      <color rgb="FF000099"/>
      <name val="Times New Roman"/>
      <family val="1"/>
    </font>
    <font>
      <b/>
      <sz val="10"/>
      <color rgb="FF000099"/>
      <name val="Times New Roman"/>
      <family val="1"/>
    </font>
    <font>
      <b/>
      <sz val="11"/>
      <color rgb="FF000099"/>
      <name val="Times New Roman"/>
      <family val="1"/>
    </font>
    <font>
      <b/>
      <i/>
      <u/>
      <sz val="16"/>
      <name val="Times New Roman"/>
      <family val="1"/>
    </font>
    <font>
      <sz val="10"/>
      <color rgb="FF0000CC"/>
      <name val="Arjun Wide"/>
    </font>
    <font>
      <sz val="13"/>
      <color rgb="FF0000CC"/>
      <name val="Arjun Wide"/>
    </font>
    <font>
      <sz val="10"/>
      <name val="Kruti Dev 010"/>
    </font>
    <font>
      <b/>
      <sz val="12"/>
      <name val="Kruti Dev 010"/>
    </font>
    <font>
      <sz val="12"/>
      <name val="Kruti Dev 010"/>
    </font>
    <font>
      <b/>
      <sz val="20"/>
      <name val="Kruti Dev 010"/>
    </font>
    <font>
      <b/>
      <sz val="13"/>
      <name val="Kruti Dev 010"/>
    </font>
    <font>
      <sz val="14"/>
      <name val="Kruti Dev 010"/>
    </font>
    <font>
      <b/>
      <i/>
      <u/>
      <sz val="16"/>
      <name val="Calibri"/>
      <family val="2"/>
      <scheme val="minor"/>
    </font>
    <font>
      <b/>
      <u/>
      <sz val="22"/>
      <color theme="1"/>
      <name val="DevLys 010"/>
    </font>
    <font>
      <sz val="12"/>
      <color theme="1"/>
      <name val="Times New Roman"/>
      <family val="1"/>
    </font>
    <font>
      <b/>
      <sz val="12"/>
      <color theme="1"/>
      <name val="Times New Roman"/>
      <family val="1"/>
    </font>
    <font>
      <sz val="10"/>
      <name val="Arial"/>
      <family val="2"/>
    </font>
    <font>
      <b/>
      <sz val="12"/>
      <color theme="1"/>
      <name val="Calibri"/>
      <family val="2"/>
      <scheme val="minor"/>
    </font>
    <font>
      <b/>
      <i/>
      <sz val="14"/>
      <color theme="1"/>
      <name val="Calibri"/>
      <family val="2"/>
      <scheme val="minor"/>
    </font>
    <font>
      <u/>
      <sz val="22"/>
      <name val="DevLys 010"/>
    </font>
    <font>
      <sz val="15"/>
      <name val="DevLys 010"/>
    </font>
    <font>
      <sz val="18"/>
      <name val="DevLys 010"/>
    </font>
    <font>
      <sz val="15"/>
      <name val="Cambria"/>
      <family val="1"/>
      <scheme val="major"/>
    </font>
    <font>
      <sz val="20"/>
      <name val="DevLys 010"/>
    </font>
    <font>
      <sz val="20"/>
      <name val="Cambria"/>
      <family val="1"/>
      <scheme val="major"/>
    </font>
    <font>
      <sz val="10"/>
      <name val="Cambria"/>
      <family val="1"/>
      <scheme val="major"/>
    </font>
    <font>
      <sz val="24"/>
      <name val="Kruti Dev 010"/>
    </font>
    <font>
      <sz val="16"/>
      <name val="Kruti Dev 010"/>
    </font>
    <font>
      <sz val="13"/>
      <name val="Kruti Dev 010"/>
    </font>
    <font>
      <u/>
      <sz val="14"/>
      <name val="Kruti Dev 010"/>
    </font>
    <font>
      <b/>
      <sz val="14"/>
      <name val="Kruti Dev 010"/>
    </font>
    <font>
      <sz val="14"/>
      <name val="Century"/>
      <family val="1"/>
    </font>
    <font>
      <b/>
      <sz val="8"/>
      <name val="Century"/>
      <family val="1"/>
    </font>
    <font>
      <b/>
      <u/>
      <sz val="14"/>
      <name val="Kruti Dev 010"/>
    </font>
    <font>
      <b/>
      <i/>
      <sz val="10"/>
      <name val="Arial"/>
      <family val="2"/>
    </font>
    <font>
      <b/>
      <sz val="7"/>
      <name val="Century"/>
      <family val="1"/>
    </font>
    <font>
      <b/>
      <sz val="10"/>
      <name val="Kruti Dev 010"/>
    </font>
    <font>
      <sz val="8"/>
      <name val="DevLys 010"/>
    </font>
    <font>
      <sz val="8"/>
      <name val="Kruti Dev 010"/>
    </font>
    <font>
      <b/>
      <sz val="10"/>
      <name val="Cambria"/>
      <family val="1"/>
      <scheme val="major"/>
    </font>
    <font>
      <sz val="12"/>
      <name val="Cambria"/>
      <family val="1"/>
      <scheme val="major"/>
    </font>
    <font>
      <sz val="9"/>
      <name val="Kruti Dev 010"/>
    </font>
    <font>
      <b/>
      <sz val="14"/>
      <name val="Cambria"/>
      <family val="1"/>
      <scheme val="major"/>
    </font>
    <font>
      <sz val="14"/>
      <name val="Cambria"/>
      <family val="1"/>
      <scheme val="major"/>
    </font>
    <font>
      <b/>
      <sz val="7"/>
      <name val="Calibri"/>
      <family val="2"/>
      <scheme val="minor"/>
    </font>
    <font>
      <b/>
      <sz val="7"/>
      <name val="Cambria"/>
      <family val="1"/>
      <scheme val="major"/>
    </font>
    <font>
      <sz val="8"/>
      <name val="Cambria"/>
      <family val="1"/>
      <scheme val="major"/>
    </font>
    <font>
      <sz val="7"/>
      <name val="Arial"/>
      <family val="2"/>
    </font>
    <font>
      <b/>
      <sz val="11"/>
      <name val="Cambria"/>
      <family val="1"/>
      <scheme val="major"/>
    </font>
    <font>
      <b/>
      <sz val="9"/>
      <color rgb="FF000000"/>
      <name val="Arial"/>
      <family val="2"/>
    </font>
    <font>
      <b/>
      <sz val="11"/>
      <color theme="1"/>
      <name val="Calibri"/>
      <family val="2"/>
      <scheme val="minor"/>
    </font>
    <font>
      <sz val="12"/>
      <color indexed="8"/>
      <name val="DevLys 010"/>
    </font>
    <font>
      <b/>
      <sz val="12"/>
      <color indexed="8"/>
      <name val="DevLys 010"/>
    </font>
    <font>
      <sz val="10"/>
      <color indexed="8"/>
      <name val="DevLys 010"/>
    </font>
    <font>
      <b/>
      <sz val="10"/>
      <color indexed="8"/>
      <name val="DevLys 010"/>
    </font>
    <font>
      <sz val="9"/>
      <name val="DevLys 010"/>
    </font>
    <font>
      <b/>
      <sz val="16"/>
      <name val="Cambria"/>
      <family val="1"/>
      <scheme val="major"/>
    </font>
    <font>
      <sz val="14"/>
      <name val="Cambria"/>
      <family val="1"/>
    </font>
    <font>
      <sz val="12"/>
      <name val="Cambria"/>
      <family val="1"/>
    </font>
    <font>
      <sz val="10"/>
      <color theme="1"/>
      <name val="Calibri"/>
      <family val="2"/>
      <scheme val="minor"/>
    </font>
    <font>
      <sz val="9"/>
      <name val="Cambria"/>
      <family val="1"/>
      <scheme val="major"/>
    </font>
    <font>
      <sz val="9"/>
      <color theme="1"/>
      <name val="Calibri"/>
      <family val="2"/>
      <scheme val="minor"/>
    </font>
    <font>
      <b/>
      <sz val="9"/>
      <name val="DevLys 010"/>
    </font>
    <font>
      <b/>
      <sz val="9"/>
      <name val="Cambria"/>
      <family val="1"/>
      <scheme val="major"/>
    </font>
    <font>
      <b/>
      <sz val="9"/>
      <name val="Kruti Dev 010"/>
    </font>
    <font>
      <sz val="10"/>
      <name val="Cambria"/>
      <family val="1"/>
    </font>
    <font>
      <sz val="10"/>
      <color rgb="FF000099"/>
      <name val="Times New Roman"/>
      <family val="1"/>
    </font>
    <font>
      <b/>
      <sz val="14"/>
      <name val="Calibri"/>
      <family val="2"/>
      <scheme val="minor"/>
    </font>
    <font>
      <b/>
      <sz val="14"/>
      <name val="Cambria"/>
      <family val="1"/>
    </font>
    <font>
      <b/>
      <sz val="8"/>
      <name val="Cambria"/>
      <family val="1"/>
    </font>
    <font>
      <b/>
      <sz val="9"/>
      <name val="Cambria"/>
      <family val="1"/>
    </font>
    <font>
      <b/>
      <sz val="16"/>
      <color theme="1"/>
      <name val="DevLys 010"/>
    </font>
    <font>
      <b/>
      <sz val="22"/>
      <color theme="1"/>
      <name val="Calibri"/>
      <family val="2"/>
      <scheme val="minor"/>
    </font>
    <font>
      <b/>
      <sz val="20"/>
      <color theme="1"/>
      <name val="Calibri"/>
      <family val="2"/>
      <scheme val="minor"/>
    </font>
    <font>
      <sz val="20"/>
      <color theme="1"/>
      <name val="Calibri"/>
      <family val="2"/>
      <scheme val="minor"/>
    </font>
    <font>
      <sz val="22"/>
      <color theme="1"/>
      <name val="DevLys 010"/>
    </font>
    <font>
      <sz val="18"/>
      <color theme="1"/>
      <name val="Calibri"/>
      <family val="2"/>
      <scheme val="minor"/>
    </font>
    <font>
      <b/>
      <sz val="20"/>
      <color theme="1"/>
      <name val="DevLys 010"/>
    </font>
    <font>
      <sz val="11"/>
      <name val="Cambria"/>
      <family val="1"/>
    </font>
    <font>
      <sz val="9"/>
      <color theme="1"/>
      <name val="Arial"/>
      <family val="2"/>
    </font>
    <font>
      <sz val="11"/>
      <name val="Cambria"/>
      <family val="1"/>
      <scheme val="major"/>
    </font>
    <font>
      <sz val="12"/>
      <color rgb="FF0000CC"/>
      <name val="Cambria"/>
      <family val="1"/>
      <scheme val="major"/>
    </font>
    <font>
      <sz val="11"/>
      <color rgb="FF0000CC"/>
      <name val="Cambria"/>
      <family val="1"/>
      <scheme val="major"/>
    </font>
    <font>
      <sz val="8"/>
      <color rgb="FF000099"/>
      <name val="Times New Roman"/>
      <family val="1"/>
    </font>
    <font>
      <sz val="12"/>
      <color indexed="12"/>
      <name val="Cambria"/>
      <family val="1"/>
      <scheme val="major"/>
    </font>
    <font>
      <sz val="11"/>
      <color theme="1"/>
      <name val="Cambria"/>
      <family val="1"/>
      <scheme val="major"/>
    </font>
    <font>
      <b/>
      <sz val="11"/>
      <name val="Kruti Dev 010"/>
    </font>
    <font>
      <b/>
      <sz val="12"/>
      <color rgb="FF0000CC"/>
      <name val="Cambria"/>
      <family val="1"/>
      <scheme val="major"/>
    </font>
    <font>
      <b/>
      <sz val="18"/>
      <name val="Cambria"/>
      <family val="1"/>
      <scheme val="major"/>
    </font>
    <font>
      <sz val="11"/>
      <color indexed="12"/>
      <name val="Cambria"/>
      <family val="1"/>
      <scheme val="major"/>
    </font>
    <font>
      <sz val="24"/>
      <color theme="1"/>
      <name val="DevLys 010"/>
    </font>
    <font>
      <b/>
      <sz val="18"/>
      <color theme="1"/>
      <name val="DevLys 010"/>
    </font>
    <font>
      <b/>
      <sz val="14"/>
      <color theme="1"/>
      <name val="Cambria"/>
      <family val="1"/>
      <scheme val="major"/>
    </font>
    <font>
      <b/>
      <sz val="16"/>
      <color rgb="FF002060"/>
      <name val="DevLys 010"/>
    </font>
    <font>
      <b/>
      <sz val="13"/>
      <color rgb="FF002060"/>
      <name val="DevLys 010"/>
    </font>
    <font>
      <b/>
      <sz val="14"/>
      <color rgb="FF002060"/>
      <name val="Times New Roman"/>
      <family val="1"/>
    </font>
    <font>
      <b/>
      <sz val="22"/>
      <color rgb="FF002060"/>
      <name val="DevLys 010"/>
    </font>
    <font>
      <b/>
      <u/>
      <sz val="22"/>
      <color rgb="FF002060"/>
      <name val="DevLys 010"/>
    </font>
    <font>
      <sz val="12"/>
      <color rgb="FF002060"/>
      <name val="DevLys 010"/>
    </font>
    <font>
      <b/>
      <sz val="14"/>
      <color rgb="FF002060"/>
      <name val="DevLys 010"/>
    </font>
    <font>
      <sz val="10"/>
      <color rgb="FF002060"/>
      <name val="Times New Roman"/>
      <family val="1"/>
    </font>
    <font>
      <sz val="12"/>
      <color rgb="FF002060"/>
      <name val="Times New Roman"/>
      <family val="1"/>
    </font>
    <font>
      <sz val="14"/>
      <color rgb="FF002060"/>
      <name val="DevLys 010"/>
    </font>
    <font>
      <b/>
      <sz val="11"/>
      <color rgb="FF002060"/>
      <name val="Times New Roman"/>
      <family val="1"/>
    </font>
    <font>
      <sz val="11"/>
      <color rgb="FF002060"/>
      <name val="Calibri"/>
      <family val="2"/>
      <scheme val="minor"/>
    </font>
    <font>
      <b/>
      <sz val="12"/>
      <color rgb="FF002060"/>
      <name val="Times New Roman"/>
      <family val="1"/>
    </font>
    <font>
      <b/>
      <sz val="18"/>
      <color rgb="FF002060"/>
      <name val="DevLys 010"/>
    </font>
    <font>
      <b/>
      <u/>
      <sz val="18"/>
      <color rgb="FF002060"/>
      <name val="DevLys 010"/>
    </font>
    <font>
      <sz val="8"/>
      <color rgb="FF002060"/>
      <name val="Calibri"/>
      <family val="2"/>
      <scheme val="minor"/>
    </font>
    <font>
      <sz val="11"/>
      <color rgb="FF002060"/>
      <name val="Times New Roman"/>
      <family val="1"/>
    </font>
    <font>
      <b/>
      <sz val="10"/>
      <color rgb="FF002060"/>
      <name val="Times New Roman"/>
      <family val="1"/>
    </font>
    <font>
      <b/>
      <sz val="12"/>
      <color rgb="FF002060"/>
      <name val="DevLys 010"/>
    </font>
    <font>
      <b/>
      <sz val="11"/>
      <color theme="1"/>
      <name val="DevLys 010"/>
    </font>
    <font>
      <b/>
      <sz val="16"/>
      <color theme="1"/>
      <name val="Cambria"/>
      <family val="1"/>
      <scheme val="major"/>
    </font>
    <font>
      <b/>
      <sz val="26"/>
      <color theme="0"/>
      <name val="Cambria"/>
      <family val="1"/>
      <scheme val="major"/>
    </font>
    <font>
      <b/>
      <sz val="22"/>
      <color rgb="FFFFFF00"/>
      <name val="Cambria"/>
      <family val="1"/>
      <scheme val="major"/>
    </font>
    <font>
      <b/>
      <sz val="20"/>
      <color theme="0"/>
      <name val="Cambria"/>
      <family val="1"/>
      <scheme val="major"/>
    </font>
    <font>
      <b/>
      <sz val="24"/>
      <color rgb="FFFFFF00"/>
      <name val="Cambria"/>
      <family val="1"/>
      <scheme val="major"/>
    </font>
    <font>
      <b/>
      <sz val="28"/>
      <color rgb="FFFFFF00"/>
      <name val="Cambria"/>
      <family val="1"/>
      <scheme val="major"/>
    </font>
    <font>
      <b/>
      <sz val="20"/>
      <color rgb="FFFFFF00"/>
      <name val="Cambria"/>
      <family val="1"/>
      <scheme val="major"/>
    </font>
    <font>
      <b/>
      <sz val="16"/>
      <color rgb="FFFFFF00"/>
      <name val="Cambria"/>
      <family val="1"/>
      <scheme val="major"/>
    </font>
    <font>
      <b/>
      <sz val="11"/>
      <color rgb="FF002060"/>
      <name val="Cambria"/>
      <family val="1"/>
      <scheme val="major"/>
    </font>
    <font>
      <b/>
      <sz val="11"/>
      <color rgb="FFFF0000"/>
      <name val="Cambria"/>
      <family val="1"/>
      <scheme val="major"/>
    </font>
    <font>
      <b/>
      <sz val="16"/>
      <color theme="0"/>
      <name val="Cambria"/>
      <family val="1"/>
      <scheme val="major"/>
    </font>
    <font>
      <b/>
      <sz val="18"/>
      <color rgb="FF002060"/>
      <name val="Cambria"/>
      <family val="1"/>
      <scheme val="major"/>
    </font>
    <font>
      <b/>
      <sz val="18"/>
      <color theme="0"/>
      <name val="Cambria"/>
      <family val="1"/>
      <scheme val="major"/>
    </font>
    <font>
      <b/>
      <sz val="12"/>
      <color rgb="FFFFFF00"/>
      <name val="Cambria"/>
      <family val="1"/>
      <scheme val="major"/>
    </font>
    <font>
      <b/>
      <sz val="18"/>
      <color theme="0"/>
      <name val="Calibri"/>
      <family val="2"/>
    </font>
    <font>
      <b/>
      <sz val="16"/>
      <name val="Kruti Dev 010"/>
    </font>
    <font>
      <b/>
      <u/>
      <sz val="16"/>
      <name val="Kruti Dev 010"/>
    </font>
    <font>
      <sz val="10"/>
      <color theme="1"/>
      <name val="DevLys 010"/>
    </font>
    <font>
      <b/>
      <sz val="28"/>
      <color theme="1"/>
      <name val="DevLys 010"/>
    </font>
    <font>
      <b/>
      <sz val="8"/>
      <name val="DevLys 010"/>
    </font>
    <font>
      <sz val="9"/>
      <color indexed="81"/>
      <name val="Tahoma"/>
      <family val="2"/>
    </font>
    <font>
      <b/>
      <sz val="9"/>
      <color indexed="81"/>
      <name val="Tahoma"/>
      <family val="2"/>
    </font>
    <font>
      <sz val="18"/>
      <color rgb="FF002060"/>
      <name val="DevLys 010"/>
    </font>
    <font>
      <b/>
      <sz val="10"/>
      <color theme="0"/>
      <name val="Times New Roman"/>
      <family val="1"/>
    </font>
    <font>
      <b/>
      <u/>
      <sz val="16"/>
      <color theme="1"/>
      <name val="DevLys 010"/>
    </font>
    <font>
      <sz val="14"/>
      <color theme="1"/>
      <name val="Times New Roman"/>
      <family val="1"/>
    </font>
    <font>
      <sz val="9"/>
      <color theme="1"/>
      <name val="Times New Roman"/>
      <family val="1"/>
    </font>
    <font>
      <sz val="10"/>
      <color theme="1"/>
      <name val="Cambria"/>
      <family val="1"/>
      <scheme val="major"/>
    </font>
    <font>
      <sz val="10"/>
      <color theme="1"/>
      <name val="Times New Roman"/>
      <family val="1"/>
    </font>
    <font>
      <b/>
      <sz val="10"/>
      <color theme="1"/>
      <name val="Times New Roman"/>
      <family val="1"/>
    </font>
    <font>
      <b/>
      <sz val="11"/>
      <color theme="1"/>
      <name val="Times New Roman"/>
      <family val="1"/>
    </font>
    <font>
      <b/>
      <sz val="14"/>
      <color theme="1"/>
      <name val="DevLys 010"/>
    </font>
    <font>
      <b/>
      <sz val="14"/>
      <color rgb="FFFF0000"/>
      <name val="Times New Roman"/>
      <family val="1"/>
    </font>
    <font>
      <sz val="26"/>
      <color theme="1"/>
      <name val="DevLys 010"/>
    </font>
    <font>
      <sz val="26"/>
      <color theme="1"/>
      <name val="Cambria"/>
      <family val="1"/>
      <scheme val="major"/>
    </font>
    <font>
      <sz val="12"/>
      <color theme="1"/>
      <name val="DevLys 010"/>
    </font>
    <font>
      <b/>
      <i/>
      <sz val="11"/>
      <color rgb="FF002060"/>
      <name val="Times New Roman"/>
      <family val="1"/>
    </font>
    <font>
      <b/>
      <i/>
      <sz val="10"/>
      <color rgb="FF002060"/>
      <name val="Times New Roman"/>
      <family val="1"/>
    </font>
    <font>
      <b/>
      <i/>
      <sz val="12"/>
      <color rgb="FF002060"/>
      <name val="Times New Roman"/>
      <family val="1"/>
    </font>
    <font>
      <b/>
      <i/>
      <sz val="14"/>
      <color rgb="FF002060"/>
      <name val="Times New Roman"/>
      <family val="1"/>
    </font>
    <font>
      <sz val="11"/>
      <color theme="0"/>
      <name val="Times New Roman"/>
      <family val="1"/>
    </font>
    <font>
      <b/>
      <sz val="11"/>
      <color theme="0"/>
      <name val="Cambria"/>
      <family val="1"/>
      <scheme val="major"/>
    </font>
    <font>
      <sz val="12"/>
      <color theme="0"/>
      <name val="Cambria"/>
      <family val="1"/>
      <scheme val="major"/>
    </font>
    <font>
      <sz val="10"/>
      <color theme="0"/>
      <name val="Times New Roman"/>
      <family val="1"/>
    </font>
    <font>
      <b/>
      <sz val="11"/>
      <color theme="0"/>
      <name val="Times New Roman"/>
      <family val="1"/>
    </font>
    <font>
      <b/>
      <sz val="26"/>
      <color theme="1"/>
      <name val="Cambria"/>
      <family val="1"/>
      <scheme val="major"/>
    </font>
    <font>
      <sz val="16"/>
      <color theme="0" tint="-0.249977111117893"/>
      <name val="DevLys 010"/>
    </font>
  </fonts>
  <fills count="24">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8" tint="0.39997558519241921"/>
        <bgColor indexed="64"/>
      </patternFill>
    </fill>
    <fill>
      <patternFill patternType="solid">
        <fgColor indexed="9"/>
        <bgColor indexed="64"/>
      </patternFill>
    </fill>
    <fill>
      <patternFill patternType="solid">
        <fgColor indexed="4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indexed="11"/>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theme="9"/>
        <bgColor indexed="64"/>
      </patternFill>
    </fill>
    <fill>
      <patternFill patternType="solid">
        <fgColor theme="9" tint="-0.249977111117893"/>
        <bgColor indexed="64"/>
      </patternFill>
    </fill>
    <fill>
      <patternFill patternType="solid">
        <fgColor rgb="FFFF0000"/>
        <bgColor indexed="64"/>
      </patternFill>
    </fill>
    <fill>
      <gradientFill degree="90">
        <stop position="0">
          <color theme="1"/>
        </stop>
        <stop position="1">
          <color rgb="FF002060"/>
        </stop>
      </gradientFill>
    </fill>
    <fill>
      <gradientFill type="path" left="0.5" right="0.5" top="0.5" bottom="0.5">
        <stop position="0">
          <color rgb="FF002060"/>
        </stop>
        <stop position="1">
          <color theme="1"/>
        </stop>
      </gradientFill>
    </fill>
    <fill>
      <gradientFill type="path" left="0.5" right="0.5" top="0.5" bottom="0.5">
        <stop position="0">
          <color rgb="FFFFFF00"/>
        </stop>
        <stop position="1">
          <color theme="0"/>
        </stop>
      </gradientFill>
    </fill>
    <fill>
      <patternFill patternType="solid">
        <fgColor rgb="FFFFFF00"/>
        <bgColor auto="1"/>
      </patternFill>
    </fill>
  </fills>
  <borders count="147">
    <border>
      <left/>
      <right/>
      <top/>
      <bottom/>
      <diagonal/>
    </border>
    <border>
      <left style="thick">
        <color rgb="FF002060"/>
      </left>
      <right/>
      <top style="thick">
        <color rgb="FF002060"/>
      </top>
      <bottom style="thin">
        <color indexed="64"/>
      </bottom>
      <diagonal/>
    </border>
    <border>
      <left/>
      <right/>
      <top style="thick">
        <color rgb="FF002060"/>
      </top>
      <bottom style="thin">
        <color indexed="64"/>
      </bottom>
      <diagonal/>
    </border>
    <border>
      <left/>
      <right style="thick">
        <color rgb="FF002060"/>
      </right>
      <top style="thick">
        <color rgb="FF002060"/>
      </top>
      <bottom style="thin">
        <color indexed="64"/>
      </bottom>
      <diagonal/>
    </border>
    <border>
      <left style="thick">
        <color rgb="FF002060"/>
      </left>
      <right/>
      <top style="thin">
        <color indexed="64"/>
      </top>
      <bottom style="thin">
        <color indexed="64"/>
      </bottom>
      <diagonal/>
    </border>
    <border>
      <left/>
      <right/>
      <top style="thin">
        <color indexed="64"/>
      </top>
      <bottom style="thin">
        <color indexed="64"/>
      </bottom>
      <diagonal/>
    </border>
    <border>
      <left style="thick">
        <color rgb="FF002060"/>
      </left>
      <right/>
      <top style="thin">
        <color indexed="64"/>
      </top>
      <bottom style="thick">
        <color rgb="FF002060"/>
      </bottom>
      <diagonal/>
    </border>
    <border>
      <left/>
      <right/>
      <top style="thin">
        <color indexed="64"/>
      </top>
      <bottom style="thick">
        <color rgb="FF002060"/>
      </bottom>
      <diagonal/>
    </border>
    <border>
      <left/>
      <right/>
      <top style="thick">
        <color rgb="FF002060"/>
      </top>
      <bottom/>
      <diagonal/>
    </border>
    <border>
      <left style="thick">
        <color rgb="FF002060"/>
      </left>
      <right style="thin">
        <color indexed="64"/>
      </right>
      <top style="thick">
        <color rgb="FF002060"/>
      </top>
      <bottom style="thin">
        <color indexed="64"/>
      </bottom>
      <diagonal/>
    </border>
    <border>
      <left style="thin">
        <color indexed="64"/>
      </left>
      <right style="thin">
        <color indexed="64"/>
      </right>
      <top style="thick">
        <color rgb="FF002060"/>
      </top>
      <bottom style="thin">
        <color indexed="64"/>
      </bottom>
      <diagonal/>
    </border>
    <border>
      <left style="thin">
        <color indexed="64"/>
      </left>
      <right style="thick">
        <color rgb="FF002060"/>
      </right>
      <top style="thick">
        <color rgb="FF002060"/>
      </top>
      <bottom style="thin">
        <color indexed="64"/>
      </bottom>
      <diagonal/>
    </border>
    <border>
      <left style="thick">
        <color rgb="FF002060"/>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rgb="FF002060"/>
      </right>
      <top style="thin">
        <color indexed="64"/>
      </top>
      <bottom style="thin">
        <color indexed="64"/>
      </bottom>
      <diagonal/>
    </border>
    <border>
      <left style="thick">
        <color rgb="FF002060"/>
      </left>
      <right style="thin">
        <color indexed="64"/>
      </right>
      <top style="thin">
        <color indexed="64"/>
      </top>
      <bottom style="thick">
        <color rgb="FF002060"/>
      </bottom>
      <diagonal/>
    </border>
    <border>
      <left style="thin">
        <color indexed="64"/>
      </left>
      <right style="thin">
        <color indexed="64"/>
      </right>
      <top style="thin">
        <color indexed="64"/>
      </top>
      <bottom style="thick">
        <color rgb="FF002060"/>
      </bottom>
      <diagonal/>
    </border>
    <border>
      <left style="thin">
        <color indexed="64"/>
      </left>
      <right style="thick">
        <color rgb="FF002060"/>
      </right>
      <top style="thin">
        <color indexed="64"/>
      </top>
      <bottom style="thick">
        <color rgb="FF00206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ck">
        <color rgb="FF002060"/>
      </top>
      <bottom style="thin">
        <color indexed="64"/>
      </bottom>
      <diagonal/>
    </border>
    <border>
      <left/>
      <right style="thin">
        <color indexed="64"/>
      </right>
      <top style="thick">
        <color rgb="FF002060"/>
      </top>
      <bottom style="thin">
        <color indexed="64"/>
      </bottom>
      <diagonal/>
    </border>
    <border>
      <left style="thin">
        <color indexed="64"/>
      </left>
      <right style="thin">
        <color indexed="64"/>
      </right>
      <top style="thick">
        <color rgb="FF002060"/>
      </top>
      <bottom/>
      <diagonal/>
    </border>
    <border>
      <left style="thin">
        <color indexed="64"/>
      </left>
      <right style="thin">
        <color indexed="64"/>
      </right>
      <top/>
      <bottom style="thin">
        <color indexed="64"/>
      </bottom>
      <diagonal/>
    </border>
    <border>
      <left style="thin">
        <color indexed="12"/>
      </left>
      <right style="thin">
        <color indexed="12"/>
      </right>
      <top style="thin">
        <color indexed="12"/>
      </top>
      <bottom style="thin">
        <color indexed="12"/>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right/>
      <top/>
      <bottom style="thick">
        <color rgb="FF00206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auto="1"/>
      </top>
      <bottom/>
      <diagonal/>
    </border>
    <border>
      <left/>
      <right style="medium">
        <color indexed="64"/>
      </right>
      <top style="thin">
        <color auto="1"/>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style="thin">
        <color auto="1"/>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indexed="64"/>
      </left>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style="thin">
        <color auto="1"/>
      </top>
      <bottom/>
      <diagonal/>
    </border>
    <border>
      <left style="thick">
        <color rgb="FF002060"/>
      </left>
      <right/>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medium">
        <color indexed="64"/>
      </top>
      <bottom style="medium">
        <color indexed="64"/>
      </bottom>
      <diagonal/>
    </border>
    <border>
      <left/>
      <right/>
      <top style="thin">
        <color auto="1"/>
      </top>
      <bottom/>
      <diagonal/>
    </border>
    <border>
      <left/>
      <right/>
      <top/>
      <bottom style="medium">
        <color rgb="FFFF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bottom/>
      <diagonal/>
    </border>
    <border>
      <left/>
      <right/>
      <top style="medium">
        <color rgb="FFFF0000"/>
      </top>
      <bottom style="medium">
        <color rgb="FFFF0000"/>
      </bottom>
      <diagonal/>
    </border>
    <border>
      <left/>
      <right/>
      <top style="medium">
        <color rgb="FFFF0000"/>
      </top>
      <bottom/>
      <diagonal/>
    </border>
    <border>
      <left/>
      <right/>
      <top style="thin">
        <color auto="1"/>
      </top>
      <bottom style="thin">
        <color indexed="64"/>
      </bottom>
      <diagonal/>
    </border>
    <border>
      <left/>
      <right style="medium">
        <color indexed="64"/>
      </right>
      <top style="thin">
        <color auto="1"/>
      </top>
      <bottom style="thin">
        <color indexed="64"/>
      </bottom>
      <diagonal/>
    </border>
    <border>
      <left style="thick">
        <color rgb="FF002060"/>
      </left>
      <right style="thin">
        <color indexed="64"/>
      </right>
      <top style="thick">
        <color rgb="FF002060"/>
      </top>
      <bottom/>
      <diagonal/>
    </border>
    <border>
      <left style="thick">
        <color rgb="FF002060"/>
      </left>
      <right style="thin">
        <color indexed="64"/>
      </right>
      <top/>
      <bottom/>
      <diagonal/>
    </border>
    <border>
      <left style="thick">
        <color rgb="FF002060"/>
      </left>
      <right style="thin">
        <color indexed="64"/>
      </right>
      <top/>
      <bottom style="thin">
        <color indexed="64"/>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right style="thin">
        <color auto="1"/>
      </right>
      <top style="thin">
        <color indexed="64"/>
      </top>
      <bottom style="medium">
        <color indexed="64"/>
      </bottom>
      <diagonal/>
    </border>
    <border>
      <left/>
      <right/>
      <top style="thin">
        <color auto="1"/>
      </top>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115" fillId="0" borderId="0"/>
    <xf numFmtId="0" fontId="54" fillId="0" borderId="0">
      <alignment vertical="center"/>
    </xf>
  </cellStyleXfs>
  <cellXfs count="1608">
    <xf numFmtId="0" fontId="0" fillId="0" borderId="0" xfId="0"/>
    <xf numFmtId="0" fontId="8" fillId="2" borderId="13" xfId="0" applyFont="1" applyFill="1" applyBorder="1" applyAlignment="1">
      <alignment horizontal="center" vertical="center" shrinkToFit="1"/>
    </xf>
    <xf numFmtId="0" fontId="0" fillId="0" borderId="0" xfId="0" applyAlignment="1">
      <alignment vertical="center"/>
    </xf>
    <xf numFmtId="0" fontId="3" fillId="0" borderId="0" xfId="0" applyFont="1" applyAlignment="1">
      <alignment vertical="center"/>
    </xf>
    <xf numFmtId="0" fontId="9" fillId="0" borderId="0" xfId="0" applyFont="1" applyAlignment="1">
      <alignment vertical="center"/>
    </xf>
    <xf numFmtId="0" fontId="3" fillId="0" borderId="0" xfId="0" applyFont="1" applyAlignment="1">
      <alignment horizontal="left" vertical="center"/>
    </xf>
    <xf numFmtId="0" fontId="3" fillId="4" borderId="0" xfId="0" applyFont="1" applyFill="1" applyAlignment="1">
      <alignment vertical="center"/>
    </xf>
    <xf numFmtId="0" fontId="9" fillId="4" borderId="0" xfId="0" applyFont="1" applyFill="1" applyAlignment="1">
      <alignment vertical="center"/>
    </xf>
    <xf numFmtId="0" fontId="14" fillId="4" borderId="0" xfId="0" applyFont="1" applyFill="1" applyAlignment="1">
      <alignment horizontal="left" vertical="center"/>
    </xf>
    <xf numFmtId="0" fontId="23" fillId="0" borderId="13" xfId="0" applyFont="1" applyBorder="1" applyAlignment="1">
      <alignment horizontal="left" vertical="center" wrapText="1"/>
    </xf>
    <xf numFmtId="0" fontId="21" fillId="0" borderId="13" xfId="0" applyFont="1" applyBorder="1" applyAlignment="1">
      <alignment horizontal="center" vertical="center" wrapText="1"/>
    </xf>
    <xf numFmtId="0" fontId="25" fillId="0" borderId="13" xfId="0" applyFont="1" applyBorder="1" applyAlignment="1">
      <alignment horizontal="center" vertical="center"/>
    </xf>
    <xf numFmtId="0" fontId="0" fillId="2" borderId="0" xfId="0" applyFill="1"/>
    <xf numFmtId="0" fontId="32" fillId="5" borderId="24" xfId="0" applyFont="1" applyFill="1" applyBorder="1" applyAlignment="1">
      <alignment horizontal="left" vertical="center"/>
    </xf>
    <xf numFmtId="0" fontId="3" fillId="0" borderId="0" xfId="0" applyFont="1"/>
    <xf numFmtId="0" fontId="3" fillId="0" borderId="0" xfId="0" applyFont="1" applyFill="1"/>
    <xf numFmtId="0" fontId="3" fillId="0" borderId="0" xfId="0" applyFont="1" applyFill="1" applyAlignment="1">
      <alignment horizontal="center" vertical="center"/>
    </xf>
    <xf numFmtId="0" fontId="3" fillId="0" borderId="0" xfId="0" applyFont="1" applyFill="1" applyAlignment="1">
      <alignment vertical="center"/>
    </xf>
    <xf numFmtId="0" fontId="6" fillId="2" borderId="13" xfId="0" applyFont="1" applyFill="1" applyBorder="1" applyAlignment="1">
      <alignment horizontal="center" vertical="center" shrinkToFit="1"/>
    </xf>
    <xf numFmtId="0" fontId="10" fillId="0" borderId="0" xfId="0" applyFont="1" applyAlignment="1">
      <alignment vertical="center"/>
    </xf>
    <xf numFmtId="0" fontId="43" fillId="0" borderId="0" xfId="0" applyFont="1" applyBorder="1" applyAlignment="1">
      <alignment vertical="center"/>
    </xf>
    <xf numFmtId="0" fontId="7" fillId="0" borderId="0" xfId="0" applyFont="1" applyAlignment="1">
      <alignment vertical="center"/>
    </xf>
    <xf numFmtId="0" fontId="24" fillId="2" borderId="0" xfId="0" applyFont="1" applyFill="1" applyAlignment="1">
      <alignment horizontal="center" vertical="top" wrapText="1"/>
    </xf>
    <xf numFmtId="0" fontId="7" fillId="0" borderId="0" xfId="0" applyFont="1"/>
    <xf numFmtId="0" fontId="0" fillId="0" borderId="13" xfId="0" applyBorder="1" applyAlignment="1">
      <alignment horizontal="center" vertical="center" shrinkToFit="1"/>
    </xf>
    <xf numFmtId="0" fontId="51" fillId="5" borderId="0" xfId="0" applyFont="1" applyFill="1" applyBorder="1" applyAlignment="1">
      <alignment horizontal="center" vertical="center" wrapText="1"/>
    </xf>
    <xf numFmtId="0" fontId="52" fillId="0" borderId="13" xfId="0" applyFont="1" applyBorder="1" applyAlignment="1">
      <alignment horizontal="center" vertical="center" shrinkToFit="1"/>
    </xf>
    <xf numFmtId="0" fontId="44" fillId="2" borderId="0" xfId="0" applyFont="1" applyFill="1"/>
    <xf numFmtId="0" fontId="24" fillId="2" borderId="0" xfId="0" applyFont="1" applyFill="1" applyAlignment="1">
      <alignment vertical="top" wrapText="1"/>
    </xf>
    <xf numFmtId="0" fontId="22" fillId="2" borderId="34"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2" fillId="2" borderId="35" xfId="0" applyFont="1" applyFill="1" applyBorder="1" applyAlignment="1">
      <alignment horizontal="center" vertical="center" wrapText="1"/>
    </xf>
    <xf numFmtId="0" fontId="32" fillId="2" borderId="33" xfId="0" applyFont="1" applyFill="1" applyBorder="1" applyAlignment="1">
      <alignment horizontal="centerContinuous" vertical="center" wrapText="1"/>
    </xf>
    <xf numFmtId="0" fontId="34" fillId="2" borderId="36" xfId="0" applyFont="1" applyFill="1" applyBorder="1" applyAlignment="1">
      <alignment horizontal="centerContinuous" vertical="center" wrapText="1"/>
    </xf>
    <xf numFmtId="0" fontId="18" fillId="2" borderId="0" xfId="0" applyFont="1" applyFill="1" applyAlignment="1">
      <alignment vertical="center"/>
    </xf>
    <xf numFmtId="0" fontId="19" fillId="2" borderId="0" xfId="0" applyFont="1" applyFill="1" applyAlignment="1">
      <alignment horizontal="left" vertical="center"/>
    </xf>
    <xf numFmtId="0" fontId="19" fillId="2" borderId="0" xfId="0" applyFont="1" applyFill="1" applyAlignment="1">
      <alignment horizontal="center" vertical="center"/>
    </xf>
    <xf numFmtId="0" fontId="17" fillId="2" borderId="0" xfId="0" applyFont="1" applyFill="1" applyAlignment="1">
      <alignment horizontal="center" vertical="center"/>
    </xf>
    <xf numFmtId="0" fontId="23" fillId="2" borderId="13" xfId="0" applyFont="1" applyFill="1" applyBorder="1" applyAlignment="1">
      <alignment horizontal="center" vertical="center" wrapText="1"/>
    </xf>
    <xf numFmtId="0" fontId="23" fillId="2" borderId="13" xfId="0" applyFont="1" applyFill="1" applyBorder="1" applyAlignment="1">
      <alignment horizontal="center" vertical="center"/>
    </xf>
    <xf numFmtId="0" fontId="18" fillId="2" borderId="0" xfId="0" applyFont="1" applyFill="1"/>
    <xf numFmtId="0" fontId="44" fillId="0" borderId="0" xfId="0" applyFont="1" applyFill="1"/>
    <xf numFmtId="0" fontId="7" fillId="3" borderId="19" xfId="0" applyFont="1" applyFill="1" applyBorder="1" applyAlignment="1">
      <alignment horizontal="center" vertical="center"/>
    </xf>
    <xf numFmtId="0" fontId="7" fillId="3" borderId="13" xfId="0" applyFont="1" applyFill="1" applyBorder="1" applyAlignment="1">
      <alignment horizontal="center" vertical="center"/>
    </xf>
    <xf numFmtId="0" fontId="59" fillId="3" borderId="13" xfId="0" applyFont="1" applyFill="1" applyBorder="1" applyAlignment="1">
      <alignment vertical="center"/>
    </xf>
    <xf numFmtId="0" fontId="4" fillId="3" borderId="13" xfId="0" applyFont="1" applyFill="1" applyBorder="1" applyAlignment="1">
      <alignment horizontal="left" vertical="center"/>
    </xf>
    <xf numFmtId="0" fontId="6" fillId="3" borderId="13" xfId="0" applyFont="1" applyFill="1" applyBorder="1" applyAlignment="1">
      <alignment horizontal="center" vertical="center" shrinkToFit="1"/>
    </xf>
    <xf numFmtId="0" fontId="6" fillId="3" borderId="13" xfId="0" applyFont="1" applyFill="1" applyBorder="1" applyAlignment="1">
      <alignment horizontal="center" vertical="center" wrapText="1" shrinkToFit="1"/>
    </xf>
    <xf numFmtId="0" fontId="4" fillId="2" borderId="13" xfId="0" applyFont="1" applyFill="1" applyBorder="1" applyAlignment="1">
      <alignment horizontal="left" vertical="center" shrinkToFit="1"/>
    </xf>
    <xf numFmtId="0" fontId="6" fillId="2" borderId="13" xfId="0" applyFont="1" applyFill="1" applyBorder="1" applyAlignment="1">
      <alignment horizontal="left" vertical="center" shrinkToFit="1"/>
    </xf>
    <xf numFmtId="0" fontId="59" fillId="0" borderId="13" xfId="0" applyFont="1" applyBorder="1" applyAlignment="1">
      <alignment horizontal="center" vertical="center" shrinkToFit="1"/>
    </xf>
    <xf numFmtId="0" fontId="6" fillId="2" borderId="23" xfId="0" applyFont="1" applyFill="1" applyBorder="1" applyAlignment="1">
      <alignment horizontal="center" vertical="center" shrinkToFit="1"/>
    </xf>
    <xf numFmtId="0" fontId="60" fillId="2" borderId="13" xfId="0" applyFont="1" applyFill="1" applyBorder="1" applyAlignment="1">
      <alignment horizontal="left" vertical="center" shrinkToFit="1"/>
    </xf>
    <xf numFmtId="0" fontId="34" fillId="0" borderId="13" xfId="0" applyFont="1" applyBorder="1" applyAlignment="1">
      <alignment horizontal="center" vertical="center" wrapText="1"/>
    </xf>
    <xf numFmtId="0" fontId="63" fillId="2" borderId="34" xfId="0" applyFont="1" applyFill="1" applyBorder="1" applyAlignment="1">
      <alignment horizontal="center" vertical="center" wrapText="1"/>
    </xf>
    <xf numFmtId="0" fontId="64" fillId="2" borderId="13" xfId="0" applyFont="1" applyFill="1" applyBorder="1" applyAlignment="1">
      <alignment horizontal="center" vertical="center" wrapText="1"/>
    </xf>
    <xf numFmtId="0" fontId="63" fillId="2" borderId="13" xfId="0" applyFont="1" applyFill="1" applyBorder="1" applyAlignment="1">
      <alignment horizontal="center" vertical="center" wrapText="1"/>
    </xf>
    <xf numFmtId="0" fontId="64" fillId="2" borderId="35" xfId="0" applyFont="1" applyFill="1" applyBorder="1" applyAlignment="1">
      <alignment horizontal="center" vertical="center" wrapText="1"/>
    </xf>
    <xf numFmtId="0" fontId="65" fillId="2" borderId="37" xfId="0" applyFont="1" applyFill="1" applyBorder="1" applyAlignment="1">
      <alignment horizontal="center" vertical="center" wrapText="1"/>
    </xf>
    <xf numFmtId="0" fontId="65" fillId="2" borderId="38" xfId="0" applyFont="1" applyFill="1" applyBorder="1" applyAlignment="1">
      <alignment horizontal="center" vertical="center" wrapText="1"/>
    </xf>
    <xf numFmtId="0" fontId="65" fillId="2" borderId="39" xfId="0" applyFont="1" applyFill="1" applyBorder="1" applyAlignment="1">
      <alignment horizontal="center" vertical="center" wrapText="1"/>
    </xf>
    <xf numFmtId="166" fontId="68" fillId="2" borderId="0" xfId="0" applyNumberFormat="1" applyFont="1" applyFill="1" applyAlignment="1">
      <alignment horizontal="center" shrinkToFit="1"/>
    </xf>
    <xf numFmtId="0" fontId="15" fillId="0" borderId="0" xfId="0" applyFont="1" applyAlignment="1">
      <alignment horizontal="center" vertical="center" wrapText="1"/>
    </xf>
    <xf numFmtId="0" fontId="3" fillId="0" borderId="0" xfId="0" applyFont="1" applyAlignment="1">
      <alignment horizontal="center" vertical="center"/>
    </xf>
    <xf numFmtId="0" fontId="15" fillId="0" borderId="0" xfId="0" applyFont="1" applyAlignment="1">
      <alignment horizontal="center" vertical="center"/>
    </xf>
    <xf numFmtId="0" fontId="15" fillId="0" borderId="0" xfId="0" applyFont="1"/>
    <xf numFmtId="0" fontId="24" fillId="2" borderId="13" xfId="0" applyFont="1" applyFill="1" applyBorder="1" applyAlignment="1">
      <alignment horizontal="center" vertical="center" wrapText="1"/>
    </xf>
    <xf numFmtId="0" fontId="44" fillId="2" borderId="13" xfId="0" applyFont="1" applyFill="1" applyBorder="1" applyAlignment="1">
      <alignment horizontal="center" vertical="center"/>
    </xf>
    <xf numFmtId="0" fontId="71" fillId="2" borderId="13" xfId="0" applyFont="1" applyFill="1" applyBorder="1" applyAlignment="1">
      <alignment horizontal="center" vertical="center"/>
    </xf>
    <xf numFmtId="0" fontId="24" fillId="2" borderId="0" xfId="0" applyFont="1" applyFill="1"/>
    <xf numFmtId="0" fontId="19" fillId="2" borderId="27" xfId="0" applyFont="1" applyFill="1" applyBorder="1" applyAlignment="1">
      <alignment horizontal="center"/>
    </xf>
    <xf numFmtId="0" fontId="2" fillId="0" borderId="0" xfId="0" applyFont="1" applyBorder="1" applyAlignment="1">
      <alignment vertical="center"/>
    </xf>
    <xf numFmtId="0" fontId="49" fillId="2" borderId="13" xfId="0" applyFont="1" applyFill="1" applyBorder="1" applyAlignment="1">
      <alignment horizontal="center" vertical="center" wrapText="1"/>
    </xf>
    <xf numFmtId="0" fontId="7" fillId="2" borderId="0" xfId="0" applyFont="1" applyFill="1" applyAlignment="1">
      <alignment vertical="center"/>
    </xf>
    <xf numFmtId="0" fontId="7" fillId="0" borderId="0" xfId="0" applyFont="1" applyFill="1" applyAlignment="1">
      <alignment vertical="center"/>
    </xf>
    <xf numFmtId="0" fontId="7" fillId="2" borderId="37" xfId="0" applyFont="1" applyFill="1" applyBorder="1" applyAlignment="1">
      <alignment horizontal="center" vertical="center" wrapText="1"/>
    </xf>
    <xf numFmtId="0" fontId="7" fillId="2" borderId="0" xfId="0" applyFont="1" applyFill="1" applyAlignment="1">
      <alignment horizontal="left" vertical="center"/>
    </xf>
    <xf numFmtId="0" fontId="6" fillId="0" borderId="0" xfId="0" applyFont="1" applyFill="1" applyAlignment="1">
      <alignment vertical="center"/>
    </xf>
    <xf numFmtId="0" fontId="6" fillId="0" borderId="0" xfId="0" applyFont="1" applyFill="1" applyAlignment="1">
      <alignment horizontal="center" vertical="center" wrapText="1"/>
    </xf>
    <xf numFmtId="0" fontId="75" fillId="2" borderId="38" xfId="0" applyFont="1" applyFill="1" applyBorder="1" applyAlignment="1" applyProtection="1">
      <alignment horizontal="center" vertical="center" shrinkToFit="1"/>
      <protection locked="0"/>
    </xf>
    <xf numFmtId="0" fontId="50" fillId="2" borderId="34" xfId="0" applyFont="1" applyFill="1" applyBorder="1" applyAlignment="1">
      <alignment horizontal="center" vertical="center" shrinkToFit="1"/>
    </xf>
    <xf numFmtId="0" fontId="17" fillId="2" borderId="38" xfId="0" applyFont="1" applyFill="1" applyBorder="1" applyAlignment="1">
      <alignment horizontal="center" vertical="center" shrinkToFit="1"/>
    </xf>
    <xf numFmtId="0" fontId="18" fillId="0" borderId="0" xfId="0" applyFont="1" applyFill="1" applyAlignment="1">
      <alignment vertical="center"/>
    </xf>
    <xf numFmtId="0" fontId="44" fillId="2" borderId="0" xfId="0" applyFont="1" applyFill="1" applyAlignment="1">
      <alignment vertical="center"/>
    </xf>
    <xf numFmtId="0" fontId="18" fillId="2" borderId="13" xfId="0" applyFont="1" applyFill="1" applyBorder="1" applyAlignment="1">
      <alignment horizontal="center" vertical="center"/>
    </xf>
    <xf numFmtId="0" fontId="17" fillId="2" borderId="13" xfId="0" applyFont="1" applyFill="1" applyBorder="1" applyAlignment="1">
      <alignment horizontal="center" vertical="center" shrinkToFit="1"/>
    </xf>
    <xf numFmtId="0" fontId="71" fillId="2" borderId="23" xfId="0" applyFont="1" applyFill="1" applyBorder="1" applyAlignment="1">
      <alignment horizontal="center" vertical="center" textRotation="90" wrapText="1"/>
    </xf>
    <xf numFmtId="0" fontId="71" fillId="2" borderId="13" xfId="0" applyFont="1" applyFill="1" applyBorder="1" applyAlignment="1">
      <alignment vertical="center"/>
    </xf>
    <xf numFmtId="0" fontId="20" fillId="2" borderId="13" xfId="0" applyFont="1" applyFill="1" applyBorder="1" applyAlignment="1">
      <alignment horizontal="center" vertical="center"/>
    </xf>
    <xf numFmtId="0" fontId="78" fillId="0" borderId="0" xfId="0" applyFont="1"/>
    <xf numFmtId="0" fontId="80" fillId="2" borderId="13" xfId="0" applyFont="1" applyFill="1" applyBorder="1" applyAlignment="1">
      <alignment vertical="center" shrinkToFit="1"/>
    </xf>
    <xf numFmtId="0" fontId="81" fillId="2" borderId="13" xfId="0" applyFont="1" applyFill="1" applyBorder="1" applyAlignment="1">
      <alignment vertical="center" shrinkToFit="1"/>
    </xf>
    <xf numFmtId="0" fontId="81" fillId="2" borderId="13" xfId="0" applyFont="1" applyFill="1" applyBorder="1" applyAlignment="1">
      <alignment horizontal="center" vertical="center"/>
    </xf>
    <xf numFmtId="0" fontId="82" fillId="0" borderId="0" xfId="0" applyFont="1"/>
    <xf numFmtId="0" fontId="84" fillId="0" borderId="0" xfId="0" applyFont="1"/>
    <xf numFmtId="0" fontId="83" fillId="0" borderId="0" xfId="0" applyFont="1"/>
    <xf numFmtId="0" fontId="24" fillId="2" borderId="0" xfId="0" applyFont="1" applyFill="1" applyAlignment="1">
      <alignment horizontal="center"/>
    </xf>
    <xf numFmtId="0" fontId="24" fillId="2" borderId="0" xfId="0" applyFont="1" applyFill="1" applyAlignment="1">
      <alignment horizontal="center" vertical="top" wrapText="1"/>
    </xf>
    <xf numFmtId="0" fontId="32" fillId="2" borderId="13" xfId="0" applyFont="1" applyFill="1" applyBorder="1" applyAlignment="1">
      <alignment horizontal="center" vertical="center" wrapText="1"/>
    </xf>
    <xf numFmtId="0" fontId="29" fillId="2" borderId="0" xfId="0" applyFont="1" applyFill="1" applyAlignment="1">
      <alignment horizontal="center" wrapText="1"/>
    </xf>
    <xf numFmtId="0" fontId="29" fillId="2" borderId="0" xfId="0" applyFont="1" applyFill="1" applyAlignment="1">
      <alignment horizontal="center"/>
    </xf>
    <xf numFmtId="0" fontId="24" fillId="2" borderId="13" xfId="0" applyFont="1" applyFill="1" applyBorder="1" applyAlignment="1">
      <alignment horizontal="center" vertical="center" wrapText="1"/>
    </xf>
    <xf numFmtId="0" fontId="44" fillId="0" borderId="0" xfId="0" applyFont="1"/>
    <xf numFmtId="0" fontId="18" fillId="2" borderId="13" xfId="0" applyFont="1" applyFill="1" applyBorder="1" applyAlignment="1">
      <alignment horizontal="center"/>
    </xf>
    <xf numFmtId="0" fontId="23" fillId="2" borderId="13" xfId="0" applyFont="1" applyFill="1" applyBorder="1" applyAlignment="1">
      <alignment vertical="center" shrinkToFit="1"/>
    </xf>
    <xf numFmtId="0" fontId="58" fillId="2" borderId="13" xfId="0" applyFont="1" applyFill="1" applyBorder="1" applyAlignment="1">
      <alignment horizontal="center"/>
    </xf>
    <xf numFmtId="0" fontId="25" fillId="2" borderId="13" xfId="0" applyFont="1" applyFill="1" applyBorder="1" applyAlignment="1">
      <alignment vertical="center" textRotation="90" wrapText="1"/>
    </xf>
    <xf numFmtId="0" fontId="25" fillId="2" borderId="13" xfId="0" applyFont="1" applyFill="1" applyBorder="1" applyAlignment="1">
      <alignment horizontal="center" vertical="center" textRotation="90" wrapText="1"/>
    </xf>
    <xf numFmtId="0" fontId="25" fillId="2" borderId="13" xfId="0" applyFont="1" applyFill="1" applyBorder="1"/>
    <xf numFmtId="0" fontId="17" fillId="2" borderId="13" xfId="0" applyFont="1" applyFill="1" applyBorder="1"/>
    <xf numFmtId="0" fontId="17" fillId="2" borderId="13" xfId="0" applyFont="1" applyFill="1" applyBorder="1" applyAlignment="1">
      <alignment horizontal="center"/>
    </xf>
    <xf numFmtId="0" fontId="25" fillId="2" borderId="13" xfId="0" quotePrefix="1" applyFont="1" applyFill="1" applyBorder="1" applyAlignment="1">
      <alignment horizontal="center"/>
    </xf>
    <xf numFmtId="0" fontId="3" fillId="0" borderId="0" xfId="0" applyFont="1" applyAlignment="1">
      <alignment horizontal="center" vertical="center" wrapText="1"/>
    </xf>
    <xf numFmtId="0" fontId="32" fillId="2" borderId="18" xfId="0" applyFont="1" applyFill="1" applyBorder="1" applyAlignment="1">
      <alignment horizontal="center" vertical="center" wrapText="1"/>
    </xf>
    <xf numFmtId="0" fontId="32" fillId="2" borderId="13" xfId="0" applyFont="1" applyFill="1" applyBorder="1" applyAlignment="1">
      <alignment horizontal="center"/>
    </xf>
    <xf numFmtId="0" fontId="32" fillId="2" borderId="18" xfId="0" applyFont="1" applyFill="1" applyBorder="1" applyAlignment="1">
      <alignment horizontal="center"/>
    </xf>
    <xf numFmtId="0" fontId="18" fillId="2" borderId="13" xfId="0" applyFont="1" applyFill="1" applyBorder="1"/>
    <xf numFmtId="0" fontId="44" fillId="2" borderId="13" xfId="0" applyFont="1" applyFill="1" applyBorder="1"/>
    <xf numFmtId="0" fontId="17" fillId="2" borderId="13" xfId="0" applyFont="1" applyFill="1" applyBorder="1" applyAlignment="1">
      <alignment vertical="center" shrinkToFit="1"/>
    </xf>
    <xf numFmtId="0" fontId="58" fillId="2" borderId="13" xfId="0" applyFont="1" applyFill="1" applyBorder="1" applyAlignment="1">
      <alignment horizontal="right" vertical="center"/>
    </xf>
    <xf numFmtId="0" fontId="17" fillId="2" borderId="13" xfId="0" applyFont="1" applyFill="1" applyBorder="1" applyAlignment="1">
      <alignment horizontal="center" vertical="center"/>
    </xf>
    <xf numFmtId="0" fontId="90" fillId="5" borderId="34" xfId="0" applyFont="1" applyFill="1" applyBorder="1" applyAlignment="1">
      <alignment horizontal="center" vertical="center" wrapText="1"/>
    </xf>
    <xf numFmtId="0" fontId="90" fillId="5" borderId="13" xfId="0" applyFont="1" applyFill="1" applyBorder="1" applyAlignment="1">
      <alignment horizontal="center" vertical="center" wrapText="1"/>
    </xf>
    <xf numFmtId="0" fontId="90" fillId="5" borderId="35" xfId="0" applyFont="1" applyFill="1" applyBorder="1" applyAlignment="1">
      <alignment horizontal="center" vertical="center" wrapText="1"/>
    </xf>
    <xf numFmtId="0" fontId="91" fillId="5" borderId="13" xfId="0" applyFont="1" applyFill="1" applyBorder="1" applyAlignment="1">
      <alignment horizontal="center" vertical="center" wrapText="1"/>
    </xf>
    <xf numFmtId="0" fontId="91" fillId="5" borderId="18" xfId="0" applyFont="1" applyFill="1" applyBorder="1" applyAlignment="1">
      <alignment horizontal="center" vertical="center" wrapText="1"/>
    </xf>
    <xf numFmtId="0" fontId="91" fillId="5" borderId="18" xfId="0" applyFont="1" applyFill="1" applyBorder="1" applyAlignment="1">
      <alignment horizontal="center" vertical="center" shrinkToFit="1"/>
    </xf>
    <xf numFmtId="0" fontId="91" fillId="5" borderId="5" xfId="0" applyFont="1" applyFill="1" applyBorder="1" applyAlignment="1">
      <alignment horizontal="center" vertical="center" shrinkToFit="1"/>
    </xf>
    <xf numFmtId="0" fontId="91" fillId="5" borderId="19" xfId="0" applyFont="1" applyFill="1" applyBorder="1" applyAlignment="1">
      <alignment horizontal="center" vertical="center" shrinkToFit="1"/>
    </xf>
    <xf numFmtId="0" fontId="91" fillId="5" borderId="13" xfId="0" applyFont="1" applyFill="1" applyBorder="1" applyAlignment="1">
      <alignment horizontal="left" vertical="center" wrapText="1"/>
    </xf>
    <xf numFmtId="0" fontId="91" fillId="5" borderId="35" xfId="0" applyFont="1" applyFill="1" applyBorder="1" applyAlignment="1">
      <alignment horizontal="left" vertical="center" wrapText="1"/>
    </xf>
    <xf numFmtId="0" fontId="91" fillId="5" borderId="25" xfId="0" applyFont="1" applyFill="1" applyBorder="1" applyAlignment="1">
      <alignment horizontal="center" vertical="center" wrapText="1"/>
    </xf>
    <xf numFmtId="0" fontId="91" fillId="5" borderId="25" xfId="0" applyFont="1" applyFill="1" applyBorder="1" applyAlignment="1">
      <alignment horizontal="left" vertical="center" wrapText="1"/>
    </xf>
    <xf numFmtId="0" fontId="91" fillId="5" borderId="49" xfId="0" applyFont="1" applyFill="1" applyBorder="1" applyAlignment="1">
      <alignment horizontal="left" vertical="center" wrapText="1"/>
    </xf>
    <xf numFmtId="0" fontId="91" fillId="5" borderId="53" xfId="0" applyFont="1" applyFill="1" applyBorder="1" applyAlignment="1">
      <alignment horizontal="center" vertical="center" shrinkToFit="1"/>
    </xf>
    <xf numFmtId="0" fontId="91" fillId="5" borderId="51" xfId="0" applyFont="1" applyFill="1" applyBorder="1" applyAlignment="1">
      <alignment horizontal="center" vertical="center" shrinkToFit="1"/>
    </xf>
    <xf numFmtId="0" fontId="92" fillId="5" borderId="51" xfId="0" applyFont="1" applyFill="1" applyBorder="1" applyAlignment="1">
      <alignment horizontal="center" vertical="center" shrinkToFit="1"/>
    </xf>
    <xf numFmtId="0" fontId="92" fillId="5" borderId="52" xfId="0" applyFont="1" applyFill="1" applyBorder="1" applyAlignment="1">
      <alignment horizontal="center" vertical="center" shrinkToFit="1"/>
    </xf>
    <xf numFmtId="0" fontId="92" fillId="5" borderId="53" xfId="0" applyFont="1" applyFill="1" applyBorder="1" applyAlignment="1">
      <alignment horizontal="center" vertical="center" shrinkToFit="1"/>
    </xf>
    <xf numFmtId="0" fontId="89" fillId="5" borderId="54" xfId="0" applyFont="1" applyFill="1" applyBorder="1" applyAlignment="1">
      <alignment horizontal="left" vertical="center" wrapText="1"/>
    </xf>
    <xf numFmtId="0" fontId="89" fillId="5" borderId="55" xfId="0" applyFont="1" applyFill="1" applyBorder="1" applyAlignment="1">
      <alignment horizontal="left" vertical="center" wrapText="1"/>
    </xf>
    <xf numFmtId="0" fontId="91" fillId="5" borderId="53" xfId="0" applyFont="1" applyFill="1" applyBorder="1" applyAlignment="1">
      <alignment horizontal="center" vertical="center" wrapText="1"/>
    </xf>
    <xf numFmtId="0" fontId="91" fillId="5" borderId="51" xfId="0" applyFont="1" applyFill="1" applyBorder="1" applyAlignment="1">
      <alignment horizontal="center" vertical="center" wrapText="1"/>
    </xf>
    <xf numFmtId="0" fontId="92" fillId="5" borderId="51" xfId="0" applyFont="1" applyFill="1" applyBorder="1" applyAlignment="1">
      <alignment horizontal="center" vertical="center" wrapText="1"/>
    </xf>
    <xf numFmtId="0" fontId="92" fillId="5" borderId="52" xfId="0" applyFont="1" applyFill="1" applyBorder="1" applyAlignment="1">
      <alignment horizontal="center" vertical="center" wrapText="1"/>
    </xf>
    <xf numFmtId="0" fontId="92" fillId="5" borderId="53" xfId="0" applyFont="1" applyFill="1" applyBorder="1" applyAlignment="1">
      <alignment horizontal="center" vertical="center" wrapText="1"/>
    </xf>
    <xf numFmtId="0" fontId="91" fillId="5" borderId="19" xfId="0" applyFont="1" applyFill="1" applyBorder="1" applyAlignment="1">
      <alignment horizontal="right" vertical="center" shrinkToFit="1"/>
    </xf>
    <xf numFmtId="0" fontId="32" fillId="5" borderId="13" xfId="0" applyFont="1" applyFill="1" applyBorder="1" applyAlignment="1">
      <alignment horizontal="center" vertical="center" wrapText="1"/>
    </xf>
    <xf numFmtId="0" fontId="32" fillId="5" borderId="35" xfId="0" applyFont="1" applyFill="1" applyBorder="1" applyAlignment="1">
      <alignment horizontal="center" vertical="center" wrapText="1"/>
    </xf>
    <xf numFmtId="0" fontId="32" fillId="5" borderId="25" xfId="0" applyFont="1" applyFill="1" applyBorder="1" applyAlignment="1">
      <alignment horizontal="center" vertical="center" wrapText="1"/>
    </xf>
    <xf numFmtId="0" fontId="24" fillId="2" borderId="0" xfId="0" applyFont="1" applyFill="1" applyAlignment="1"/>
    <xf numFmtId="177" fontId="18" fillId="0" borderId="13" xfId="0" applyNumberFormat="1" applyFont="1" applyFill="1" applyBorder="1" applyAlignment="1">
      <alignment horizontal="right" vertical="center" wrapText="1"/>
    </xf>
    <xf numFmtId="0" fontId="58" fillId="0" borderId="13" xfId="0" applyNumberFormat="1" applyFont="1" applyFill="1" applyBorder="1" applyAlignment="1">
      <alignment horizontal="center" vertical="center" wrapText="1"/>
    </xf>
    <xf numFmtId="0" fontId="34" fillId="2" borderId="13" xfId="0" applyNumberFormat="1" applyFont="1" applyFill="1" applyBorder="1" applyAlignment="1">
      <alignment horizontal="center" vertical="center" wrapText="1"/>
    </xf>
    <xf numFmtId="0" fontId="44" fillId="0" borderId="0" xfId="0" applyFont="1" applyFill="1" applyAlignment="1">
      <alignment vertical="center"/>
    </xf>
    <xf numFmtId="0" fontId="44" fillId="2" borderId="0" xfId="0" applyFont="1" applyFill="1" applyAlignment="1">
      <alignment horizontal="center" vertical="center"/>
    </xf>
    <xf numFmtId="0" fontId="32" fillId="2" borderId="13" xfId="0" applyFont="1" applyFill="1" applyBorder="1" applyAlignment="1">
      <alignment horizontal="center" vertical="center" textRotation="90" wrapText="1"/>
    </xf>
    <xf numFmtId="0" fontId="59" fillId="2" borderId="0" xfId="0" applyFont="1" applyFill="1"/>
    <xf numFmtId="0" fontId="59" fillId="0" borderId="0" xfId="0" applyFont="1"/>
    <xf numFmtId="0" fontId="96" fillId="5" borderId="0" xfId="0" applyFont="1" applyFill="1" applyBorder="1" applyAlignment="1">
      <alignment horizontal="center" vertical="center" shrinkToFit="1"/>
    </xf>
    <xf numFmtId="0" fontId="96" fillId="5" borderId="0" xfId="0" applyFont="1" applyFill="1" applyBorder="1" applyAlignment="1">
      <alignment horizontal="center" vertical="center" wrapText="1"/>
    </xf>
    <xf numFmtId="0" fontId="96" fillId="5" borderId="0" xfId="0" applyFont="1" applyFill="1" applyBorder="1" applyAlignment="1">
      <alignment horizontal="center" vertical="center"/>
    </xf>
    <xf numFmtId="0" fontId="96" fillId="9" borderId="13" xfId="0" applyFont="1" applyFill="1" applyBorder="1" applyAlignment="1">
      <alignment horizontal="center" vertical="center" shrinkToFit="1"/>
    </xf>
    <xf numFmtId="0" fontId="96" fillId="6" borderId="13" xfId="0" applyFont="1" applyFill="1" applyBorder="1" applyAlignment="1">
      <alignment horizontal="center" vertical="center" shrinkToFit="1"/>
    </xf>
    <xf numFmtId="0" fontId="23" fillId="2" borderId="13" xfId="0" applyFont="1" applyFill="1" applyBorder="1" applyAlignment="1">
      <alignment horizontal="center" vertical="center" wrapText="1" shrinkToFit="1"/>
    </xf>
    <xf numFmtId="0" fontId="59" fillId="2" borderId="13" xfId="0" applyFont="1" applyFill="1" applyBorder="1" applyAlignment="1">
      <alignment horizontal="center" vertical="center"/>
    </xf>
    <xf numFmtId="0" fontId="26" fillId="2" borderId="13" xfId="0" applyFont="1" applyFill="1" applyBorder="1" applyAlignment="1">
      <alignment horizontal="center" vertical="center" shrinkToFit="1"/>
    </xf>
    <xf numFmtId="0" fontId="98" fillId="0" borderId="0" xfId="0" applyFont="1"/>
    <xf numFmtId="0" fontId="99" fillId="0" borderId="0" xfId="0" applyFont="1"/>
    <xf numFmtId="0" fontId="100" fillId="5" borderId="0" xfId="0" applyFont="1" applyFill="1" applyBorder="1" applyAlignment="1">
      <alignment horizontal="center" vertical="center" shrinkToFit="1"/>
    </xf>
    <xf numFmtId="0" fontId="100" fillId="5" borderId="0" xfId="0" applyFont="1" applyFill="1" applyBorder="1" applyAlignment="1">
      <alignment horizontal="center" vertical="center" wrapText="1"/>
    </xf>
    <xf numFmtId="0" fontId="100" fillId="5" borderId="0" xfId="0" applyFont="1" applyFill="1" applyBorder="1" applyAlignment="1">
      <alignment horizontal="center" vertical="center"/>
    </xf>
    <xf numFmtId="0" fontId="100" fillId="9" borderId="13" xfId="0" applyFont="1" applyFill="1" applyBorder="1" applyAlignment="1">
      <alignment horizontal="center" vertical="center" shrinkToFit="1"/>
    </xf>
    <xf numFmtId="0" fontId="100" fillId="6" borderId="13" xfId="0" applyFont="1" applyFill="1" applyBorder="1" applyAlignment="1">
      <alignment horizontal="center" vertical="center" shrinkToFit="1"/>
    </xf>
    <xf numFmtId="0" fontId="101" fillId="0" borderId="0" xfId="0" applyFont="1"/>
    <xf numFmtId="0" fontId="103" fillId="0" borderId="0" xfId="0" applyFont="1" applyFill="1" applyAlignment="1">
      <alignment vertical="center"/>
    </xf>
    <xf numFmtId="0" fontId="94" fillId="0" borderId="0" xfId="0" applyFont="1" applyFill="1" applyAlignment="1">
      <alignment horizontal="center" vertical="center"/>
    </xf>
    <xf numFmtId="0" fontId="104" fillId="0" borderId="0" xfId="0" applyFont="1" applyFill="1" applyAlignment="1">
      <alignment horizontal="center" vertical="center"/>
    </xf>
    <xf numFmtId="0" fontId="95" fillId="0" borderId="0" xfId="0" applyFont="1" applyFill="1" applyAlignment="1">
      <alignment vertical="center" wrapText="1"/>
    </xf>
    <xf numFmtId="0" fontId="95" fillId="0" borderId="0" xfId="0" applyFont="1" applyFill="1" applyAlignment="1">
      <alignment vertical="center"/>
    </xf>
    <xf numFmtId="0" fontId="63" fillId="2" borderId="19" xfId="0" applyFont="1" applyFill="1" applyBorder="1" applyAlignment="1">
      <alignment horizontal="right" vertical="center"/>
    </xf>
    <xf numFmtId="0" fontId="64" fillId="2" borderId="13" xfId="0" applyFont="1" applyFill="1" applyBorder="1" applyAlignment="1">
      <alignment horizontal="center" vertical="center"/>
    </xf>
    <xf numFmtId="0" fontId="63" fillId="2" borderId="13" xfId="0" applyFont="1" applyFill="1" applyBorder="1" applyAlignment="1">
      <alignment horizontal="center" vertical="center"/>
    </xf>
    <xf numFmtId="0" fontId="105" fillId="2" borderId="0" xfId="0" applyFont="1" applyFill="1" applyAlignment="1">
      <alignment vertical="center"/>
    </xf>
    <xf numFmtId="0" fontId="107" fillId="2" borderId="0" xfId="0" applyFont="1" applyFill="1" applyAlignment="1">
      <alignment vertical="center" wrapText="1"/>
    </xf>
    <xf numFmtId="0" fontId="107" fillId="2" borderId="13" xfId="0" applyFont="1" applyFill="1" applyBorder="1" applyAlignment="1">
      <alignment horizontal="center" vertical="center" wrapText="1"/>
    </xf>
    <xf numFmtId="0" fontId="106" fillId="2" borderId="18" xfId="0" applyFont="1" applyFill="1" applyBorder="1" applyAlignment="1">
      <alignment horizontal="right" vertical="top" shrinkToFit="1"/>
    </xf>
    <xf numFmtId="0" fontId="110" fillId="2" borderId="19" xfId="0" applyFont="1" applyFill="1" applyBorder="1" applyAlignment="1">
      <alignment vertical="top" wrapText="1" shrinkToFit="1"/>
    </xf>
    <xf numFmtId="0" fontId="107" fillId="2" borderId="19" xfId="0" applyFont="1" applyFill="1" applyBorder="1" applyAlignment="1">
      <alignment vertical="top" wrapText="1" shrinkToFit="1"/>
    </xf>
    <xf numFmtId="0" fontId="106" fillId="2" borderId="18" xfId="0" applyFont="1" applyFill="1" applyBorder="1" applyAlignment="1">
      <alignment horizontal="center" vertical="top" shrinkToFit="1"/>
    </xf>
    <xf numFmtId="0" fontId="107" fillId="2" borderId="19" xfId="0" quotePrefix="1" applyFont="1" applyFill="1" applyBorder="1" applyAlignment="1">
      <alignment vertical="top" wrapText="1" shrinkToFit="1"/>
    </xf>
    <xf numFmtId="0" fontId="89" fillId="2" borderId="0" xfId="0" applyFont="1" applyFill="1" applyAlignment="1">
      <alignment vertical="center"/>
    </xf>
    <xf numFmtId="0" fontId="29" fillId="0" borderId="0" xfId="0" applyFont="1"/>
    <xf numFmtId="0" fontId="29" fillId="2" borderId="0" xfId="0" applyFont="1" applyFill="1"/>
    <xf numFmtId="165" fontId="86" fillId="2" borderId="0" xfId="0" applyNumberFormat="1" applyFont="1" applyFill="1" applyAlignment="1">
      <alignment shrinkToFit="1"/>
    </xf>
    <xf numFmtId="0" fontId="0" fillId="0" borderId="0" xfId="0"/>
    <xf numFmtId="0" fontId="24" fillId="0" borderId="13"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0" borderId="13" xfId="0" applyBorder="1"/>
    <xf numFmtId="0" fontId="58" fillId="0" borderId="13" xfId="0" applyFont="1" applyBorder="1" applyAlignment="1">
      <alignment horizontal="center" vertical="center" wrapText="1"/>
    </xf>
    <xf numFmtId="0" fontId="0" fillId="0" borderId="13" xfId="0" applyBorder="1" applyAlignment="1">
      <alignment horizontal="center" vertical="center"/>
    </xf>
    <xf numFmtId="0" fontId="10" fillId="0" borderId="13" xfId="0" applyFont="1" applyBorder="1"/>
    <xf numFmtId="0" fontId="114" fillId="0" borderId="13" xfId="0" applyFont="1" applyBorder="1" applyAlignment="1">
      <alignment horizontal="center" vertical="center"/>
    </xf>
    <xf numFmtId="0" fontId="0" fillId="0" borderId="13" xfId="0" applyBorder="1" applyAlignment="1">
      <alignment horizontal="center" vertical="center" wrapText="1"/>
    </xf>
    <xf numFmtId="0" fontId="19" fillId="2" borderId="0" xfId="0" applyFont="1" applyFill="1" applyAlignment="1">
      <alignment vertical="center" shrinkToFit="1"/>
    </xf>
    <xf numFmtId="0" fontId="23" fillId="2" borderId="0" xfId="0" applyFont="1" applyFill="1" applyBorder="1" applyAlignment="1">
      <alignment vertical="center"/>
    </xf>
    <xf numFmtId="0" fontId="116" fillId="0" borderId="13" xfId="0" applyFont="1" applyBorder="1" applyAlignment="1">
      <alignment horizontal="center" vertical="center"/>
    </xf>
    <xf numFmtId="0" fontId="116" fillId="0" borderId="13" xfId="0" applyFont="1" applyFill="1" applyBorder="1" applyAlignment="1">
      <alignment horizontal="center" vertical="center" wrapText="1"/>
    </xf>
    <xf numFmtId="0" fontId="119" fillId="0" borderId="0" xfId="0" applyFont="1" applyAlignment="1">
      <alignment horizontal="center"/>
    </xf>
    <xf numFmtId="0" fontId="119" fillId="0" borderId="25" xfId="0" applyFont="1" applyBorder="1" applyAlignment="1">
      <alignment horizontal="center" vertical="center" wrapText="1"/>
    </xf>
    <xf numFmtId="0" fontId="0" fillId="0" borderId="0" xfId="0" applyAlignment="1">
      <alignment vertical="center" wrapText="1"/>
    </xf>
    <xf numFmtId="0" fontId="119" fillId="0" borderId="13" xfId="0" applyFont="1" applyBorder="1" applyAlignment="1">
      <alignment horizontal="center" vertical="center" wrapText="1"/>
    </xf>
    <xf numFmtId="0" fontId="119" fillId="0" borderId="13" xfId="0" applyFont="1" applyBorder="1" applyAlignment="1">
      <alignment vertical="center" wrapText="1"/>
    </xf>
    <xf numFmtId="0" fontId="119" fillId="0" borderId="0" xfId="0" applyFont="1" applyAlignment="1">
      <alignment vertical="center" wrapText="1"/>
    </xf>
    <xf numFmtId="0" fontId="121" fillId="0" borderId="13" xfId="0" applyFont="1" applyBorder="1" applyAlignment="1">
      <alignment horizontal="center" vertical="center" wrapText="1"/>
    </xf>
    <xf numFmtId="0" fontId="115" fillId="0" borderId="13" xfId="0" applyFont="1" applyBorder="1" applyAlignment="1">
      <alignment horizontal="center" vertical="center" wrapText="1"/>
    </xf>
    <xf numFmtId="0" fontId="0" fillId="0" borderId="0" xfId="0" applyAlignment="1"/>
    <xf numFmtId="0" fontId="51" fillId="0" borderId="13" xfId="0" applyFont="1" applyBorder="1" applyAlignment="1">
      <alignment horizontal="center" vertical="center" wrapText="1"/>
    </xf>
    <xf numFmtId="0" fontId="51" fillId="0" borderId="0" xfId="0" applyFont="1" applyAlignment="1">
      <alignment vertical="center" wrapText="1"/>
    </xf>
    <xf numFmtId="0" fontId="32" fillId="0" borderId="0" xfId="0" applyFont="1" applyAlignment="1">
      <alignment horizontal="center"/>
    </xf>
    <xf numFmtId="0" fontId="0" fillId="0" borderId="0" xfId="0" applyAlignment="1">
      <alignment wrapText="1"/>
    </xf>
    <xf numFmtId="0" fontId="115" fillId="0" borderId="13" xfId="0" applyFont="1" applyBorder="1" applyAlignment="1">
      <alignment horizontal="center" vertical="center" wrapText="1"/>
    </xf>
    <xf numFmtId="0" fontId="32" fillId="2" borderId="13" xfId="0" applyFont="1" applyFill="1" applyBorder="1" applyAlignment="1">
      <alignment horizontal="center" vertical="center" textRotation="90" wrapText="1"/>
    </xf>
    <xf numFmtId="0" fontId="21" fillId="0" borderId="0" xfId="0" applyFont="1" applyAlignment="1">
      <alignment horizontal="center" vertical="center"/>
    </xf>
    <xf numFmtId="0" fontId="110" fillId="0" borderId="58" xfId="0" applyFont="1" applyBorder="1" applyAlignment="1">
      <alignment horizontal="center" vertical="center"/>
    </xf>
    <xf numFmtId="0" fontId="110" fillId="0" borderId="58" xfId="0" applyFont="1" applyBorder="1" applyAlignment="1">
      <alignment vertical="center"/>
    </xf>
    <xf numFmtId="0" fontId="24" fillId="0" borderId="0" xfId="1" applyFont="1" applyBorder="1" applyAlignment="1">
      <alignment horizontal="center" vertical="center"/>
    </xf>
    <xf numFmtId="0" fontId="24" fillId="0" borderId="0" xfId="1" applyFont="1" applyBorder="1" applyAlignment="1">
      <alignment vertical="center"/>
    </xf>
    <xf numFmtId="0" fontId="0" fillId="0" borderId="0" xfId="0" applyAlignment="1">
      <alignment horizontal="center" vertical="center"/>
    </xf>
    <xf numFmtId="0" fontId="2" fillId="0" borderId="0" xfId="0" applyFont="1" applyFill="1" applyBorder="1" applyAlignment="1">
      <alignment vertical="center"/>
    </xf>
    <xf numFmtId="0" fontId="32" fillId="0" borderId="70" xfId="0" applyFont="1" applyBorder="1" applyAlignment="1">
      <alignment horizontal="center" vertical="center" wrapText="1"/>
    </xf>
    <xf numFmtId="0" fontId="24" fillId="0" borderId="70" xfId="0" applyFont="1" applyBorder="1" applyAlignment="1">
      <alignment horizontal="center" vertical="center"/>
    </xf>
    <xf numFmtId="0" fontId="32" fillId="0" borderId="23" xfId="0" applyFont="1" applyBorder="1" applyAlignment="1">
      <alignment horizontal="center" vertical="center" wrapText="1"/>
    </xf>
    <xf numFmtId="0" fontId="139" fillId="0" borderId="70" xfId="0" applyFont="1" applyBorder="1" applyAlignment="1">
      <alignment horizontal="center" vertical="center" wrapText="1"/>
    </xf>
    <xf numFmtId="0" fontId="110" fillId="0" borderId="72" xfId="0" applyFont="1" applyBorder="1" applyAlignment="1">
      <alignment horizontal="center" vertical="center" wrapText="1"/>
    </xf>
    <xf numFmtId="0" fontId="24" fillId="2" borderId="67" xfId="0" applyFont="1" applyFill="1" applyBorder="1" applyAlignment="1">
      <alignment horizontal="center" vertical="center"/>
    </xf>
    <xf numFmtId="0" fontId="44" fillId="2" borderId="67" xfId="0" applyFont="1" applyFill="1" applyBorder="1" applyAlignment="1">
      <alignment horizontal="center" vertical="center"/>
    </xf>
    <xf numFmtId="0" fontId="148" fillId="0" borderId="0" xfId="0" applyFont="1"/>
    <xf numFmtId="0" fontId="110" fillId="0" borderId="58" xfId="0" applyFont="1" applyBorder="1" applyAlignment="1">
      <alignment vertical="center"/>
    </xf>
    <xf numFmtId="0" fontId="19" fillId="2" borderId="0" xfId="0" applyFont="1" applyFill="1" applyAlignment="1">
      <alignment horizontal="center" vertical="center"/>
    </xf>
    <xf numFmtId="0" fontId="19" fillId="2" borderId="0" xfId="0" applyFont="1" applyFill="1" applyAlignment="1">
      <alignment vertical="center"/>
    </xf>
    <xf numFmtId="0" fontId="23" fillId="2" borderId="72" xfId="0" applyFont="1" applyFill="1" applyBorder="1" applyAlignment="1">
      <alignment horizontal="center" vertical="center" wrapText="1"/>
    </xf>
    <xf numFmtId="0" fontId="49" fillId="2" borderId="72" xfId="0" applyFont="1" applyFill="1" applyBorder="1" applyAlignment="1">
      <alignment horizontal="center" vertical="center" wrapText="1"/>
    </xf>
    <xf numFmtId="0" fontId="23" fillId="2" borderId="72" xfId="0" applyFont="1" applyFill="1" applyBorder="1" applyAlignment="1">
      <alignment horizontal="center" vertical="center"/>
    </xf>
    <xf numFmtId="0" fontId="150" fillId="0" borderId="72" xfId="0" applyFont="1" applyBorder="1" applyAlignment="1">
      <alignment vertical="top" wrapText="1"/>
    </xf>
    <xf numFmtId="0" fontId="31" fillId="2" borderId="72" xfId="0" applyFont="1" applyFill="1" applyBorder="1" applyAlignment="1">
      <alignment horizontal="center" vertical="center"/>
    </xf>
    <xf numFmtId="0" fontId="151" fillId="0" borderId="72" xfId="0" applyFont="1" applyBorder="1" applyAlignment="1">
      <alignment vertical="top" wrapText="1"/>
    </xf>
    <xf numFmtId="0" fontId="34" fillId="0" borderId="72" xfId="0" applyFont="1" applyBorder="1"/>
    <xf numFmtId="0" fontId="18" fillId="2" borderId="72" xfId="0" applyFont="1" applyFill="1" applyBorder="1" applyAlignment="1">
      <alignment horizontal="center"/>
    </xf>
    <xf numFmtId="0" fontId="150" fillId="0" borderId="72" xfId="0" applyFont="1" applyBorder="1" applyAlignment="1">
      <alignment horizontal="left" wrapText="1"/>
    </xf>
    <xf numFmtId="0" fontId="149" fillId="0" borderId="13" xfId="0" applyFont="1" applyBorder="1" applyAlignment="1">
      <alignment horizontal="center" vertical="center" wrapText="1"/>
    </xf>
    <xf numFmtId="0" fontId="34" fillId="5" borderId="24" xfId="0" applyFont="1" applyFill="1" applyBorder="1" applyAlignment="1">
      <alignment horizontal="left" vertical="center"/>
    </xf>
    <xf numFmtId="0" fontId="152" fillId="0" borderId="72" xfId="0" applyFont="1" applyBorder="1" applyAlignment="1">
      <alignment vertical="top" wrapText="1"/>
    </xf>
    <xf numFmtId="0" fontId="153" fillId="0" borderId="72" xfId="0" applyFont="1" applyBorder="1" applyAlignment="1">
      <alignment vertical="top" wrapText="1"/>
    </xf>
    <xf numFmtId="0" fontId="154" fillId="2" borderId="72" xfId="0" applyFont="1" applyFill="1" applyBorder="1" applyAlignment="1">
      <alignment horizontal="center" vertical="center" wrapText="1"/>
    </xf>
    <xf numFmtId="0" fontId="136" fillId="2" borderId="72" xfId="0" applyFont="1" applyFill="1" applyBorder="1" applyAlignment="1">
      <alignment horizontal="center" vertical="center" wrapText="1"/>
    </xf>
    <xf numFmtId="0" fontId="155" fillId="2" borderId="0" xfId="0" applyFont="1" applyFill="1" applyAlignment="1">
      <alignment horizontal="center" vertical="center"/>
    </xf>
    <xf numFmtId="0" fontId="18" fillId="2" borderId="0" xfId="0" applyFont="1" applyFill="1" applyAlignment="1">
      <alignment horizontal="center"/>
    </xf>
    <xf numFmtId="0" fontId="99" fillId="0" borderId="0" xfId="0" applyFont="1" applyAlignment="1">
      <alignment horizontal="center"/>
    </xf>
    <xf numFmtId="0" fontId="115" fillId="0" borderId="13" xfId="0" applyFont="1" applyBorder="1" applyAlignment="1">
      <alignment horizontal="center" vertical="center" wrapText="1"/>
    </xf>
    <xf numFmtId="0" fontId="50" fillId="2" borderId="34" xfId="0" applyFont="1" applyFill="1" applyBorder="1" applyAlignment="1">
      <alignment horizontal="center" vertical="center" shrinkToFit="1"/>
    </xf>
    <xf numFmtId="0" fontId="59" fillId="2" borderId="73" xfId="0" applyFont="1" applyFill="1" applyBorder="1" applyAlignment="1">
      <alignment horizontal="center" vertical="center"/>
    </xf>
    <xf numFmtId="0" fontId="47" fillId="0" borderId="78" xfId="0" applyFont="1" applyFill="1" applyBorder="1" applyAlignment="1">
      <alignment horizontal="center" vertical="center" wrapText="1"/>
    </xf>
    <xf numFmtId="0" fontId="44" fillId="0" borderId="79" xfId="0" applyFont="1" applyFill="1" applyBorder="1" applyAlignment="1">
      <alignment horizontal="center"/>
    </xf>
    <xf numFmtId="0" fontId="79" fillId="2" borderId="0" xfId="0" applyFont="1" applyFill="1" applyAlignment="1">
      <alignment vertical="center"/>
    </xf>
    <xf numFmtId="0" fontId="158" fillId="0" borderId="0" xfId="0" applyFont="1"/>
    <xf numFmtId="0" fontId="160" fillId="0" borderId="0" xfId="0" applyFont="1"/>
    <xf numFmtId="0" fontId="165" fillId="0" borderId="0" xfId="0" applyFont="1"/>
    <xf numFmtId="0" fontId="23" fillId="2" borderId="58" xfId="0" applyFont="1" applyFill="1" applyBorder="1" applyAlignment="1">
      <alignment horizontal="center" vertical="center"/>
    </xf>
    <xf numFmtId="0" fontId="81" fillId="2" borderId="13" xfId="0" applyFont="1" applyFill="1" applyBorder="1" applyAlignment="1">
      <alignment horizontal="center" vertical="center" wrapText="1"/>
    </xf>
    <xf numFmtId="0" fontId="0" fillId="0" borderId="87" xfId="0" applyBorder="1"/>
    <xf numFmtId="0" fontId="0" fillId="0" borderId="0" xfId="0" applyBorder="1"/>
    <xf numFmtId="0" fontId="0" fillId="0" borderId="88" xfId="0" applyBorder="1"/>
    <xf numFmtId="0" fontId="0" fillId="0" borderId="82" xfId="0" applyBorder="1"/>
    <xf numFmtId="0" fontId="0" fillId="0" borderId="28" xfId="0" applyBorder="1"/>
    <xf numFmtId="0" fontId="0" fillId="0" borderId="83" xfId="0" applyBorder="1"/>
    <xf numFmtId="0" fontId="47" fillId="0" borderId="0" xfId="0" applyFont="1" applyAlignment="1">
      <alignment horizontal="center" vertical="center"/>
    </xf>
    <xf numFmtId="0" fontId="23" fillId="2" borderId="73" xfId="0" applyFont="1" applyFill="1" applyBorder="1" applyAlignment="1">
      <alignment horizontal="center" vertical="center" wrapText="1"/>
    </xf>
    <xf numFmtId="0" fontId="23" fillId="2" borderId="73" xfId="0" applyFont="1" applyFill="1" applyBorder="1" applyAlignment="1">
      <alignment horizontal="center" vertical="center"/>
    </xf>
    <xf numFmtId="0" fontId="31" fillId="2" borderId="73" xfId="0" applyFont="1" applyFill="1" applyBorder="1" applyAlignment="1">
      <alignment horizontal="center" vertical="center" shrinkToFit="1"/>
    </xf>
    <xf numFmtId="0" fontId="81" fillId="2" borderId="73" xfId="0" applyFont="1" applyFill="1" applyBorder="1" applyAlignment="1">
      <alignment horizontal="center" vertical="center" wrapText="1"/>
    </xf>
    <xf numFmtId="0" fontId="18" fillId="2" borderId="73" xfId="0" applyFont="1" applyFill="1" applyBorder="1" applyAlignment="1">
      <alignment horizontal="center" vertical="center"/>
    </xf>
    <xf numFmtId="0" fontId="36" fillId="0" borderId="73" xfId="0" applyFont="1" applyBorder="1" applyAlignment="1">
      <alignment horizontal="center" vertical="center" shrinkToFit="1"/>
    </xf>
    <xf numFmtId="0" fontId="25" fillId="0" borderId="73" xfId="0" applyFont="1" applyBorder="1" applyAlignment="1">
      <alignment horizontal="center" vertical="center" shrinkToFit="1"/>
    </xf>
    <xf numFmtId="0" fontId="36" fillId="0" borderId="73" xfId="0" applyFont="1" applyFill="1" applyBorder="1" applyAlignment="1">
      <alignment horizontal="center" vertical="center" shrinkToFit="1"/>
    </xf>
    <xf numFmtId="0" fontId="25" fillId="2" borderId="73" xfId="0" applyFont="1" applyFill="1" applyBorder="1" applyAlignment="1">
      <alignment horizontal="center" vertical="center" shrinkToFit="1"/>
    </xf>
    <xf numFmtId="0" fontId="154" fillId="2" borderId="76" xfId="0" applyFont="1" applyFill="1" applyBorder="1" applyAlignment="1" applyProtection="1">
      <alignment vertical="center" wrapText="1"/>
    </xf>
    <xf numFmtId="0" fontId="159" fillId="2" borderId="76" xfId="0" applyFont="1" applyFill="1" applyBorder="1" applyAlignment="1" applyProtection="1">
      <alignment vertical="center" wrapText="1"/>
    </xf>
    <xf numFmtId="0" fontId="49" fillId="2" borderId="76" xfId="0" applyFont="1" applyFill="1" applyBorder="1" applyAlignment="1" applyProtection="1">
      <alignment horizontal="center" vertical="center" wrapText="1"/>
    </xf>
    <xf numFmtId="1" fontId="18" fillId="2" borderId="73" xfId="0" applyNumberFormat="1" applyFont="1" applyFill="1" applyBorder="1" applyAlignment="1">
      <alignment horizontal="center" vertical="center"/>
    </xf>
    <xf numFmtId="0" fontId="18" fillId="2" borderId="80" xfId="0" applyFont="1" applyFill="1" applyBorder="1"/>
    <xf numFmtId="0" fontId="18" fillId="2" borderId="42" xfId="0" applyFont="1" applyFill="1" applyBorder="1"/>
    <xf numFmtId="0" fontId="18" fillId="2" borderId="42" xfId="0" applyFont="1" applyFill="1" applyBorder="1" applyAlignment="1">
      <alignment horizontal="center"/>
    </xf>
    <xf numFmtId="0" fontId="99" fillId="0" borderId="88" xfId="0" applyFont="1" applyBorder="1"/>
    <xf numFmtId="0" fontId="23" fillId="2" borderId="34" xfId="0" applyFont="1" applyFill="1" applyBorder="1" applyAlignment="1">
      <alignment horizontal="center" vertical="center" wrapText="1"/>
    </xf>
    <xf numFmtId="0" fontId="81" fillId="2" borderId="35" xfId="0" applyFont="1" applyFill="1" applyBorder="1" applyAlignment="1">
      <alignment horizontal="center" vertical="center" wrapText="1"/>
    </xf>
    <xf numFmtId="0" fontId="23" fillId="2" borderId="34" xfId="0" applyFont="1" applyFill="1" applyBorder="1" applyAlignment="1">
      <alignment horizontal="center" vertical="center"/>
    </xf>
    <xf numFmtId="0" fontId="23" fillId="2" borderId="35" xfId="0" applyFont="1" applyFill="1" applyBorder="1" applyAlignment="1">
      <alignment horizontal="center" vertical="center"/>
    </xf>
    <xf numFmtId="0" fontId="7" fillId="2" borderId="34" xfId="0" applyFont="1" applyFill="1" applyBorder="1" applyAlignment="1">
      <alignment horizontal="center" vertical="center" shrinkToFit="1"/>
    </xf>
    <xf numFmtId="0" fontId="47" fillId="2" borderId="73" xfId="0" applyFont="1" applyFill="1" applyBorder="1" applyAlignment="1">
      <alignment horizontal="left" vertical="center" shrinkToFit="1"/>
    </xf>
    <xf numFmtId="0" fontId="18" fillId="2" borderId="73" xfId="0" applyFont="1" applyFill="1" applyBorder="1" applyAlignment="1">
      <alignment horizontal="left" vertical="center" shrinkToFit="1"/>
    </xf>
    <xf numFmtId="164" fontId="25" fillId="0" borderId="73" xfId="0" applyNumberFormat="1" applyFont="1" applyBorder="1" applyAlignment="1">
      <alignment horizontal="center" vertical="center" shrinkToFit="1"/>
    </xf>
    <xf numFmtId="0" fontId="99" fillId="0" borderId="35" xfId="0" applyFont="1" applyBorder="1" applyAlignment="1">
      <alignment horizontal="center" vertical="center"/>
    </xf>
    <xf numFmtId="0" fontId="47" fillId="0" borderId="73" xfId="0" applyFont="1" applyFill="1" applyBorder="1" applyAlignment="1">
      <alignment horizontal="left" vertical="center" shrinkToFit="1"/>
    </xf>
    <xf numFmtId="0" fontId="18" fillId="0" borderId="73" xfId="0" applyFont="1" applyFill="1" applyBorder="1" applyAlignment="1">
      <alignment horizontal="left" vertical="center" shrinkToFit="1"/>
    </xf>
    <xf numFmtId="164" fontId="25" fillId="0" borderId="73" xfId="0" applyNumberFormat="1" applyFont="1" applyFill="1" applyBorder="1" applyAlignment="1">
      <alignment horizontal="center" vertical="center" shrinkToFit="1"/>
    </xf>
    <xf numFmtId="0" fontId="47" fillId="2" borderId="73" xfId="0" applyFont="1" applyFill="1" applyBorder="1" applyAlignment="1" applyProtection="1">
      <alignment horizontal="left" vertical="center" shrinkToFit="1"/>
    </xf>
    <xf numFmtId="0" fontId="177" fillId="2" borderId="73" xfId="0" applyFont="1" applyFill="1" applyBorder="1" applyAlignment="1" applyProtection="1">
      <alignment horizontal="left" vertical="center" shrinkToFit="1"/>
    </xf>
    <xf numFmtId="0" fontId="13" fillId="2" borderId="34" xfId="0" applyFont="1" applyFill="1" applyBorder="1" applyAlignment="1">
      <alignment horizontal="center" vertical="center" shrinkToFit="1"/>
    </xf>
    <xf numFmtId="0" fontId="24" fillId="2" borderId="73" xfId="0" applyFont="1" applyFill="1" applyBorder="1" applyAlignment="1" applyProtection="1">
      <alignment horizontal="left" vertical="center" shrinkToFit="1"/>
    </xf>
    <xf numFmtId="0" fontId="157" fillId="2" borderId="73" xfId="0" applyFont="1" applyFill="1" applyBorder="1" applyAlignment="1" applyProtection="1">
      <alignment horizontal="left" vertical="center" shrinkToFit="1"/>
    </xf>
    <xf numFmtId="0" fontId="139" fillId="2" borderId="73" xfId="0" applyFont="1" applyFill="1" applyBorder="1" applyAlignment="1" applyProtection="1">
      <alignment horizontal="left" vertical="center" shrinkToFit="1"/>
    </xf>
    <xf numFmtId="0" fontId="23" fillId="2" borderId="73" xfId="0" applyFont="1" applyFill="1" applyBorder="1" applyAlignment="1">
      <alignment horizontal="center" vertical="center" shrinkToFit="1"/>
    </xf>
    <xf numFmtId="0" fontId="18" fillId="2" borderId="34" xfId="0" applyFont="1" applyFill="1" applyBorder="1" applyAlignment="1">
      <alignment horizontal="center" vertical="center"/>
    </xf>
    <xf numFmtId="0" fontId="25" fillId="2" borderId="73" xfId="0" applyFont="1" applyFill="1" applyBorder="1" applyAlignment="1">
      <alignment horizontal="left" vertical="center"/>
    </xf>
    <xf numFmtId="0" fontId="101" fillId="0" borderId="35" xfId="0" applyFont="1" applyBorder="1" applyAlignment="1">
      <alignment horizontal="center" vertical="center"/>
    </xf>
    <xf numFmtId="0" fontId="159" fillId="2" borderId="76" xfId="0" applyFont="1" applyFill="1" applyBorder="1" applyAlignment="1" applyProtection="1">
      <alignment horizontal="center" vertical="center" wrapText="1"/>
    </xf>
    <xf numFmtId="164" fontId="25" fillId="2" borderId="73" xfId="0" applyNumberFormat="1" applyFont="1" applyFill="1" applyBorder="1" applyAlignment="1">
      <alignment horizontal="center" vertical="center" shrinkToFit="1"/>
    </xf>
    <xf numFmtId="0" fontId="36" fillId="2" borderId="73" xfId="0" applyFont="1" applyFill="1" applyBorder="1" applyAlignment="1">
      <alignment horizontal="center" vertical="center" shrinkToFit="1"/>
    </xf>
    <xf numFmtId="0" fontId="49" fillId="2" borderId="13" xfId="0" applyFont="1" applyFill="1" applyBorder="1" applyAlignment="1">
      <alignment horizontal="center" vertical="center" wrapText="1"/>
    </xf>
    <xf numFmtId="0" fontId="115" fillId="0" borderId="13" xfId="0" applyFont="1" applyBorder="1" applyAlignment="1">
      <alignment horizontal="center" vertical="center" wrapText="1"/>
    </xf>
    <xf numFmtId="0" fontId="180" fillId="2" borderId="13" xfId="0" applyFont="1" applyFill="1" applyBorder="1" applyAlignment="1">
      <alignment horizontal="left" vertical="center" shrinkToFit="1"/>
    </xf>
    <xf numFmtId="0" fontId="181" fillId="2" borderId="13" xfId="0" applyFont="1" applyFill="1" applyBorder="1" applyAlignment="1">
      <alignment horizontal="left" vertical="center" shrinkToFit="1"/>
    </xf>
    <xf numFmtId="0" fontId="158" fillId="13" borderId="0" xfId="0" applyFont="1" applyFill="1" applyAlignment="1">
      <alignment horizontal="center"/>
    </xf>
    <xf numFmtId="0" fontId="13" fillId="13" borderId="12" xfId="0" applyFont="1" applyFill="1" applyBorder="1" applyAlignment="1">
      <alignment horizontal="center" vertical="center" shrinkToFit="1"/>
    </xf>
    <xf numFmtId="0" fontId="182" fillId="0" borderId="0" xfId="0" applyFont="1" applyAlignment="1">
      <alignment horizontal="center" vertical="center" wrapText="1"/>
    </xf>
    <xf numFmtId="0" fontId="115" fillId="0" borderId="98" xfId="0" applyFont="1" applyBorder="1" applyAlignment="1">
      <alignment horizontal="center" vertical="center" wrapText="1"/>
    </xf>
    <xf numFmtId="0" fontId="0" fillId="0" borderId="97" xfId="0" applyBorder="1" applyAlignment="1">
      <alignment horizontal="center" vertical="center" wrapText="1"/>
    </xf>
    <xf numFmtId="0" fontId="49" fillId="2" borderId="13" xfId="0" applyFont="1" applyFill="1" applyBorder="1" applyAlignment="1">
      <alignment horizontal="center" vertical="center" wrapText="1"/>
    </xf>
    <xf numFmtId="0" fontId="50" fillId="2" borderId="34" xfId="0" applyFont="1" applyFill="1" applyBorder="1" applyAlignment="1">
      <alignment horizontal="center" vertical="center" shrinkToFit="1"/>
    </xf>
    <xf numFmtId="14" fontId="31" fillId="2" borderId="13" xfId="0" quotePrefix="1" applyNumberFormat="1" applyFont="1" applyFill="1" applyBorder="1" applyAlignment="1" applyProtection="1">
      <alignment horizontal="center" vertical="center"/>
      <protection locked="0" hidden="1"/>
    </xf>
    <xf numFmtId="0" fontId="23" fillId="2" borderId="23" xfId="0" applyFont="1" applyFill="1" applyBorder="1" applyAlignment="1" applyProtection="1">
      <alignment horizontal="center" vertical="center" shrinkToFit="1"/>
      <protection locked="0" hidden="1"/>
    </xf>
    <xf numFmtId="0" fontId="31" fillId="2" borderId="13" xfId="0" applyFont="1" applyFill="1" applyBorder="1" applyAlignment="1" applyProtection="1">
      <alignment horizontal="center" vertical="center" shrinkToFit="1"/>
      <protection locked="0" hidden="1"/>
    </xf>
    <xf numFmtId="0" fontId="18" fillId="2" borderId="58" xfId="0" applyFont="1" applyFill="1" applyBorder="1" applyAlignment="1" applyProtection="1">
      <alignment horizontal="center" vertical="center" shrinkToFit="1"/>
      <protection locked="0" hidden="1"/>
    </xf>
    <xf numFmtId="0" fontId="18" fillId="2" borderId="14" xfId="0" applyFont="1" applyFill="1" applyBorder="1" applyAlignment="1" applyProtection="1">
      <alignment horizontal="center" vertical="center" shrinkToFit="1"/>
      <protection locked="0" hidden="1"/>
    </xf>
    <xf numFmtId="0" fontId="7" fillId="2" borderId="13" xfId="0" applyFont="1" applyFill="1" applyBorder="1" applyAlignment="1" applyProtection="1">
      <alignment horizontal="center" vertical="center" wrapText="1"/>
      <protection locked="0" hidden="1"/>
    </xf>
    <xf numFmtId="0" fontId="7" fillId="2" borderId="13" xfId="0" applyFont="1" applyFill="1" applyBorder="1" applyAlignment="1" applyProtection="1">
      <alignment horizontal="center" vertical="center"/>
      <protection locked="0" hidden="1"/>
    </xf>
    <xf numFmtId="0" fontId="7" fillId="2" borderId="13" xfId="0" applyFont="1" applyFill="1" applyBorder="1" applyAlignment="1" applyProtection="1">
      <alignment horizontal="center" vertical="center" shrinkToFit="1"/>
      <protection locked="0" hidden="1"/>
    </xf>
    <xf numFmtId="0" fontId="18" fillId="2" borderId="13" xfId="0" applyFont="1" applyFill="1" applyBorder="1" applyAlignment="1" applyProtection="1">
      <alignment horizontal="center" vertical="center" shrinkToFit="1"/>
      <protection locked="0" hidden="1"/>
    </xf>
    <xf numFmtId="0" fontId="22" fillId="2" borderId="73" xfId="0" applyFont="1" applyFill="1" applyBorder="1" applyAlignment="1" applyProtection="1">
      <alignment horizontal="left" vertical="center" shrinkToFit="1"/>
      <protection locked="0" hidden="1"/>
    </xf>
    <xf numFmtId="0" fontId="23" fillId="2" borderId="73" xfId="0" applyFont="1" applyFill="1" applyBorder="1" applyAlignment="1" applyProtection="1">
      <alignment horizontal="left" vertical="center" shrinkToFit="1"/>
      <protection locked="0" hidden="1"/>
    </xf>
    <xf numFmtId="0" fontId="32" fillId="0" borderId="13" xfId="0" applyFont="1" applyBorder="1" applyAlignment="1" applyProtection="1">
      <alignment horizontal="left" vertical="center" wrapText="1"/>
      <protection locked="0" hidden="1"/>
    </xf>
    <xf numFmtId="0" fontId="18" fillId="0" borderId="13" xfId="0" applyFont="1" applyBorder="1" applyAlignment="1" applyProtection="1">
      <alignment horizontal="center" vertical="center"/>
      <protection locked="0" hidden="1"/>
    </xf>
    <xf numFmtId="0" fontId="22" fillId="0" borderId="73" xfId="0" applyFont="1" applyFill="1" applyBorder="1" applyAlignment="1" applyProtection="1">
      <alignment horizontal="left" vertical="center" shrinkToFit="1"/>
      <protection locked="0" hidden="1"/>
    </xf>
    <xf numFmtId="0" fontId="23" fillId="0" borderId="73" xfId="0" applyFont="1" applyFill="1" applyBorder="1" applyAlignment="1" applyProtection="1">
      <alignment horizontal="left" vertical="center" shrinkToFit="1"/>
      <protection locked="0" hidden="1"/>
    </xf>
    <xf numFmtId="0" fontId="22" fillId="0" borderId="13" xfId="0" applyFont="1" applyBorder="1" applyAlignment="1" applyProtection="1">
      <alignment vertical="center" wrapText="1"/>
      <protection locked="0" hidden="1"/>
    </xf>
    <xf numFmtId="0" fontId="24" fillId="0" borderId="13" xfId="0" applyFont="1" applyBorder="1" applyAlignment="1" applyProtection="1">
      <alignment vertical="center" wrapText="1"/>
      <protection locked="0" hidden="1"/>
    </xf>
    <xf numFmtId="0" fontId="23" fillId="0" borderId="13" xfId="0" applyFont="1" applyBorder="1" applyAlignment="1" applyProtection="1">
      <alignment horizontal="left" vertical="center" wrapText="1"/>
      <protection locked="0" hidden="1"/>
    </xf>
    <xf numFmtId="0" fontId="184" fillId="13" borderId="97" xfId="0" applyFont="1" applyFill="1" applyBorder="1" applyAlignment="1" applyProtection="1">
      <alignment horizontal="center" vertical="center" wrapText="1"/>
      <protection locked="0"/>
    </xf>
    <xf numFmtId="0" fontId="178" fillId="13" borderId="97" xfId="0" applyFont="1" applyFill="1" applyBorder="1" applyAlignment="1" applyProtection="1">
      <alignment horizontal="center" vertical="center" wrapText="1"/>
      <protection locked="0"/>
    </xf>
    <xf numFmtId="0" fontId="0" fillId="13" borderId="97" xfId="0" applyFont="1" applyFill="1" applyBorder="1" applyAlignment="1" applyProtection="1">
      <alignment horizontal="center" vertical="center"/>
      <protection locked="0"/>
    </xf>
    <xf numFmtId="1" fontId="44" fillId="13" borderId="58" xfId="0" applyNumberFormat="1" applyFont="1" applyFill="1" applyBorder="1" applyAlignment="1" applyProtection="1">
      <alignment horizontal="center" vertical="center" shrinkToFit="1"/>
      <protection locked="0"/>
    </xf>
    <xf numFmtId="0" fontId="18" fillId="13" borderId="58" xfId="0" applyFont="1" applyFill="1" applyBorder="1" applyAlignment="1" applyProtection="1">
      <alignment horizontal="center" vertical="center" shrinkToFit="1"/>
      <protection locked="0"/>
    </xf>
    <xf numFmtId="0" fontId="0" fillId="13" borderId="97" xfId="0" applyFill="1" applyBorder="1" applyAlignment="1" applyProtection="1">
      <alignment horizontal="center" vertical="center"/>
      <protection locked="0"/>
    </xf>
    <xf numFmtId="1" fontId="44" fillId="13" borderId="13" xfId="0" applyNumberFormat="1" applyFont="1" applyFill="1" applyBorder="1" applyAlignment="1" applyProtection="1">
      <alignment horizontal="center" vertical="center" shrinkToFit="1"/>
      <protection locked="0"/>
    </xf>
    <xf numFmtId="0" fontId="179" fillId="13" borderId="58" xfId="0" applyFont="1" applyFill="1" applyBorder="1" applyAlignment="1" applyProtection="1">
      <alignment horizontal="center" vertical="center" shrinkToFit="1"/>
      <protection locked="0"/>
    </xf>
    <xf numFmtId="164" fontId="18" fillId="13" borderId="58" xfId="0" applyNumberFormat="1" applyFont="1" applyFill="1" applyBorder="1" applyAlignment="1" applyProtection="1">
      <alignment horizontal="center" vertical="center" shrinkToFit="1"/>
      <protection locked="0"/>
    </xf>
    <xf numFmtId="0" fontId="44" fillId="13" borderId="58" xfId="0" applyFont="1" applyFill="1" applyBorder="1" applyAlignment="1" applyProtection="1">
      <alignment horizontal="center" vertical="center" shrinkToFit="1"/>
      <protection locked="0"/>
    </xf>
    <xf numFmtId="1" fontId="44" fillId="13" borderId="58" xfId="0" applyNumberFormat="1" applyFont="1" applyFill="1" applyBorder="1" applyAlignment="1" applyProtection="1">
      <alignment horizontal="center" vertical="center" wrapText="1" shrinkToFit="1"/>
      <protection locked="0"/>
    </xf>
    <xf numFmtId="0" fontId="44" fillId="13" borderId="13" xfId="0" applyFont="1" applyFill="1" applyBorder="1" applyAlignment="1" applyProtection="1">
      <alignment horizontal="center" vertical="center" shrinkToFit="1"/>
      <protection locked="0"/>
    </xf>
    <xf numFmtId="0" fontId="32" fillId="13" borderId="58" xfId="0" applyFont="1" applyFill="1" applyBorder="1" applyAlignment="1" applyProtection="1">
      <alignment horizontal="center" vertical="center" shrinkToFit="1"/>
      <protection locked="0"/>
    </xf>
    <xf numFmtId="0" fontId="23" fillId="13" borderId="58" xfId="0" applyFont="1" applyFill="1" applyBorder="1" applyAlignment="1" applyProtection="1">
      <alignment horizontal="center" vertical="center" shrinkToFit="1"/>
      <protection locked="0"/>
    </xf>
    <xf numFmtId="0" fontId="22" fillId="13" borderId="13" xfId="0" applyFont="1" applyFill="1" applyBorder="1" applyAlignment="1" applyProtection="1">
      <alignment horizontal="left" vertical="center" shrinkToFit="1"/>
      <protection locked="0"/>
    </xf>
    <xf numFmtId="0" fontId="23" fillId="13" borderId="58" xfId="0" applyFont="1" applyFill="1" applyBorder="1" applyAlignment="1" applyProtection="1">
      <alignment horizontal="left" vertical="center" shrinkToFit="1"/>
      <protection locked="0"/>
    </xf>
    <xf numFmtId="0" fontId="59" fillId="13" borderId="58" xfId="0" applyFont="1" applyFill="1" applyBorder="1" applyAlignment="1" applyProtection="1">
      <alignment horizontal="left" vertical="center" shrinkToFit="1"/>
      <protection locked="0"/>
    </xf>
    <xf numFmtId="0" fontId="18" fillId="13" borderId="13" xfId="0" applyFont="1" applyFill="1" applyBorder="1" applyAlignment="1" applyProtection="1">
      <alignment horizontal="center" vertical="center" shrinkToFit="1"/>
      <protection locked="0"/>
    </xf>
    <xf numFmtId="0" fontId="22" fillId="13" borderId="58" xfId="0" applyFont="1" applyFill="1" applyBorder="1" applyAlignment="1" applyProtection="1">
      <alignment horizontal="left" vertical="center" shrinkToFit="1"/>
      <protection locked="0"/>
    </xf>
    <xf numFmtId="0" fontId="23" fillId="13" borderId="13" xfId="0" applyFont="1" applyFill="1" applyBorder="1" applyAlignment="1" applyProtection="1">
      <alignment horizontal="left" vertical="center" shrinkToFit="1"/>
      <protection locked="0"/>
    </xf>
    <xf numFmtId="0" fontId="59" fillId="13" borderId="13" xfId="0" applyFont="1" applyFill="1" applyBorder="1" applyAlignment="1" applyProtection="1">
      <alignment horizontal="left" vertical="center" shrinkToFit="1"/>
      <protection locked="0"/>
    </xf>
    <xf numFmtId="0" fontId="156" fillId="0" borderId="13" xfId="0" applyFont="1" applyBorder="1" applyAlignment="1" applyProtection="1">
      <alignment vertical="center" wrapText="1"/>
      <protection locked="0" hidden="1"/>
    </xf>
    <xf numFmtId="1" fontId="115" fillId="0" borderId="58" xfId="0" applyNumberFormat="1" applyFont="1" applyBorder="1" applyAlignment="1" applyProtection="1">
      <alignment horizontal="center" vertical="center"/>
      <protection locked="0" hidden="1"/>
    </xf>
    <xf numFmtId="0" fontId="147" fillId="0" borderId="62" xfId="1" applyFont="1" applyBorder="1" applyAlignment="1" applyProtection="1">
      <alignment horizontal="center" vertical="center" wrapText="1"/>
      <protection locked="0" hidden="1"/>
    </xf>
    <xf numFmtId="0" fontId="155" fillId="0" borderId="62" xfId="1" applyFont="1" applyBorder="1" applyAlignment="1" applyProtection="1">
      <alignment horizontal="center" vertical="center"/>
      <protection locked="0" hidden="1"/>
    </xf>
    <xf numFmtId="0" fontId="47" fillId="0" borderId="0" xfId="1" applyFont="1" applyBorder="1" applyAlignment="1">
      <alignment vertical="center" wrapText="1"/>
    </xf>
    <xf numFmtId="0" fontId="23" fillId="2" borderId="13" xfId="0" applyFont="1" applyFill="1" applyBorder="1" applyAlignment="1" applyProtection="1">
      <alignment horizontal="center" vertical="center" shrinkToFit="1"/>
      <protection locked="0" hidden="1"/>
    </xf>
    <xf numFmtId="0" fontId="23" fillId="2" borderId="13" xfId="0" applyFont="1" applyFill="1" applyBorder="1" applyAlignment="1" applyProtection="1">
      <alignment horizontal="center" vertical="center"/>
      <protection locked="0" hidden="1"/>
    </xf>
    <xf numFmtId="0" fontId="32" fillId="2" borderId="13" xfId="0" applyFont="1" applyFill="1" applyBorder="1" applyAlignment="1" applyProtection="1">
      <alignment horizontal="center" vertical="center" shrinkToFit="1"/>
      <protection locked="0" hidden="1"/>
    </xf>
    <xf numFmtId="0" fontId="0" fillId="0" borderId="13" xfId="0" applyBorder="1" applyAlignment="1" applyProtection="1">
      <alignment horizontal="center" vertical="center" wrapText="1"/>
      <protection locked="0" hidden="1"/>
    </xf>
    <xf numFmtId="1" fontId="23" fillId="2" borderId="72" xfId="0" applyNumberFormat="1" applyFont="1" applyFill="1" applyBorder="1" applyAlignment="1" applyProtection="1">
      <alignment horizontal="center" vertical="center"/>
      <protection locked="0" hidden="1"/>
    </xf>
    <xf numFmtId="1" fontId="23" fillId="2" borderId="72" xfId="0" applyNumberFormat="1" applyFont="1" applyFill="1" applyBorder="1" applyAlignment="1" applyProtection="1">
      <alignment horizontal="center" vertical="center" shrinkToFit="1"/>
      <protection locked="0" hidden="1"/>
    </xf>
    <xf numFmtId="0" fontId="129" fillId="0" borderId="107" xfId="1" applyFont="1" applyBorder="1" applyAlignment="1">
      <alignment horizontal="center" vertical="center"/>
    </xf>
    <xf numFmtId="0" fontId="49" fillId="0" borderId="107" xfId="1" applyFont="1" applyBorder="1" applyAlignment="1">
      <alignment horizontal="center" vertical="center"/>
    </xf>
    <xf numFmtId="0" fontId="49" fillId="0" borderId="105" xfId="1" applyFont="1" applyBorder="1" applyAlignment="1">
      <alignment vertical="center"/>
    </xf>
    <xf numFmtId="0" fontId="49" fillId="0" borderId="105" xfId="1" applyFont="1" applyBorder="1" applyAlignment="1">
      <alignment horizontal="center" vertical="center" wrapText="1"/>
    </xf>
    <xf numFmtId="0" fontId="19" fillId="16" borderId="106" xfId="1" applyFont="1" applyFill="1" applyBorder="1" applyAlignment="1">
      <alignment horizontal="center" vertical="center"/>
    </xf>
    <xf numFmtId="0" fontId="21" fillId="16" borderId="105" xfId="1" applyFont="1" applyFill="1" applyBorder="1" applyAlignment="1">
      <alignment horizontal="center"/>
    </xf>
    <xf numFmtId="0" fontId="138" fillId="0" borderId="105" xfId="1" applyFont="1" applyBorder="1" applyAlignment="1">
      <alignment horizontal="center" vertical="center" wrapText="1"/>
    </xf>
    <xf numFmtId="0" fontId="162" fillId="0" borderId="105" xfId="1" applyFont="1" applyBorder="1" applyAlignment="1">
      <alignment horizontal="center" vertical="center" wrapText="1"/>
    </xf>
    <xf numFmtId="1" fontId="162" fillId="0" borderId="105" xfId="1" applyNumberFormat="1" applyFont="1" applyBorder="1" applyAlignment="1">
      <alignment horizontal="center" vertical="center"/>
    </xf>
    <xf numFmtId="1" fontId="138" fillId="11" borderId="105" xfId="1" applyNumberFormat="1" applyFont="1" applyFill="1" applyBorder="1" applyAlignment="1">
      <alignment horizontal="center" vertical="center"/>
    </xf>
    <xf numFmtId="1" fontId="138" fillId="0" borderId="105" xfId="1" applyNumberFormat="1" applyFont="1" applyBorder="1" applyAlignment="1">
      <alignment horizontal="center" vertical="center"/>
    </xf>
    <xf numFmtId="1" fontId="124" fillId="11" borderId="105" xfId="1" applyNumberFormat="1" applyFont="1" applyFill="1" applyBorder="1" applyAlignment="1">
      <alignment horizontal="center" vertical="center"/>
    </xf>
    <xf numFmtId="0" fontId="32" fillId="8" borderId="107" xfId="1" applyFont="1" applyFill="1" applyBorder="1" applyAlignment="1" applyProtection="1">
      <alignment horizontal="center" vertical="center"/>
      <protection locked="0" hidden="1"/>
    </xf>
    <xf numFmtId="0" fontId="115" fillId="8" borderId="107" xfId="1" applyFont="1" applyFill="1" applyBorder="1" applyAlignment="1" applyProtection="1">
      <alignment horizontal="center" vertical="center"/>
      <protection locked="0" hidden="1"/>
    </xf>
    <xf numFmtId="0" fontId="34" fillId="8" borderId="107" xfId="1" applyFont="1" applyFill="1" applyBorder="1" applyAlignment="1" applyProtection="1">
      <alignment horizontal="center" vertical="center"/>
      <protection locked="0" hidden="1"/>
    </xf>
    <xf numFmtId="0" fontId="51" fillId="0" borderId="108" xfId="1" applyFont="1" applyBorder="1" applyAlignment="1" applyProtection="1">
      <alignment horizontal="center" vertical="center"/>
      <protection locked="0" hidden="1"/>
    </xf>
    <xf numFmtId="0" fontId="115" fillId="0" borderId="105" xfId="1" applyFont="1" applyBorder="1" applyAlignment="1" applyProtection="1">
      <alignment horizontal="center" vertical="center"/>
      <protection locked="0" hidden="1"/>
    </xf>
    <xf numFmtId="1" fontId="124" fillId="0" borderId="105" xfId="1" applyNumberFormat="1" applyFont="1" applyBorder="1" applyAlignment="1" applyProtection="1">
      <alignment horizontal="center" vertical="center" wrapText="1"/>
      <protection locked="0" hidden="1"/>
    </xf>
    <xf numFmtId="1" fontId="159" fillId="0" borderId="105" xfId="1" applyNumberFormat="1" applyFont="1" applyBorder="1" applyAlignment="1" applyProtection="1">
      <alignment horizontal="center" vertical="center" wrapText="1"/>
      <protection locked="0" hidden="1"/>
    </xf>
    <xf numFmtId="1" fontId="124" fillId="0" borderId="105" xfId="1" applyNumberFormat="1" applyFont="1" applyBorder="1" applyAlignment="1" applyProtection="1">
      <alignment horizontal="center" vertical="center"/>
      <protection locked="0" hidden="1"/>
    </xf>
    <xf numFmtId="0" fontId="73" fillId="2" borderId="67" xfId="0" applyFont="1" applyFill="1" applyBorder="1" applyAlignment="1" applyProtection="1">
      <alignment horizontal="center" vertical="center"/>
      <protection locked="0" hidden="1"/>
    </xf>
    <xf numFmtId="0" fontId="24" fillId="2" borderId="23" xfId="0" applyFont="1" applyFill="1" applyBorder="1" applyAlignment="1" applyProtection="1">
      <alignment horizontal="center" vertical="center"/>
      <protection locked="0" hidden="1"/>
    </xf>
    <xf numFmtId="176" fontId="58" fillId="2" borderId="13" xfId="0" applyNumberFormat="1" applyFont="1" applyFill="1" applyBorder="1" applyAlignment="1" applyProtection="1">
      <alignment horizontal="center" vertical="center"/>
      <protection locked="0" hidden="1"/>
    </xf>
    <xf numFmtId="0" fontId="17" fillId="2" borderId="13" xfId="0" applyFont="1" applyFill="1" applyBorder="1" applyAlignment="1" applyProtection="1">
      <alignment horizontal="center" vertical="center" shrinkToFit="1"/>
      <protection locked="0" hidden="1"/>
    </xf>
    <xf numFmtId="0" fontId="58" fillId="2" borderId="13" xfId="0" applyFont="1" applyFill="1" applyBorder="1" applyAlignment="1" applyProtection="1">
      <alignment horizontal="center" vertical="center"/>
      <protection locked="0" hidden="1"/>
    </xf>
    <xf numFmtId="0" fontId="58" fillId="0" borderId="13" xfId="0" applyFont="1" applyFill="1" applyBorder="1" applyAlignment="1" applyProtection="1">
      <alignment horizontal="center" vertical="center"/>
      <protection locked="0" hidden="1"/>
    </xf>
    <xf numFmtId="0" fontId="58" fillId="0" borderId="13" xfId="0" applyFont="1" applyFill="1" applyBorder="1" applyAlignment="1" applyProtection="1">
      <alignment vertical="center"/>
      <protection locked="0" hidden="1"/>
    </xf>
    <xf numFmtId="176" fontId="58" fillId="2" borderId="73" xfId="0" applyNumberFormat="1" applyFont="1" applyFill="1" applyBorder="1" applyAlignment="1" applyProtection="1">
      <alignment horizontal="center" vertical="center"/>
      <protection locked="0" hidden="1"/>
    </xf>
    <xf numFmtId="0" fontId="58" fillId="2" borderId="73" xfId="0" applyFont="1" applyFill="1" applyBorder="1" applyAlignment="1" applyProtection="1">
      <alignment horizontal="center" vertical="center"/>
      <protection locked="0" hidden="1"/>
    </xf>
    <xf numFmtId="0" fontId="58" fillId="0" borderId="73" xfId="0" applyFont="1" applyFill="1" applyBorder="1" applyAlignment="1" applyProtection="1">
      <alignment vertical="center"/>
      <protection locked="0" hidden="1"/>
    </xf>
    <xf numFmtId="0" fontId="31" fillId="2" borderId="35" xfId="0" applyFont="1" applyFill="1" applyBorder="1" applyAlignment="1" applyProtection="1">
      <alignment horizontal="center" vertical="center" shrinkToFit="1"/>
      <protection locked="0" hidden="1"/>
    </xf>
    <xf numFmtId="178" fontId="34" fillId="2" borderId="13" xfId="0" applyNumberFormat="1" applyFont="1" applyFill="1" applyBorder="1" applyAlignment="1" applyProtection="1">
      <alignment horizontal="center" vertical="center" wrapText="1"/>
      <protection locked="0" hidden="1"/>
    </xf>
    <xf numFmtId="178" fontId="17" fillId="2" borderId="13" xfId="0" applyNumberFormat="1" applyFont="1" applyFill="1" applyBorder="1" applyAlignment="1" applyProtection="1">
      <alignment horizontal="center" vertical="center" wrapText="1"/>
      <protection locked="0" hidden="1"/>
    </xf>
    <xf numFmtId="0" fontId="17" fillId="2" borderId="13" xfId="0" applyNumberFormat="1" applyFont="1" applyFill="1" applyBorder="1" applyAlignment="1" applyProtection="1">
      <alignment horizontal="center" vertical="center" wrapText="1"/>
      <protection locked="0" hidden="1"/>
    </xf>
    <xf numFmtId="0" fontId="17" fillId="0" borderId="13" xfId="0" applyNumberFormat="1" applyFont="1" applyFill="1" applyBorder="1" applyAlignment="1" applyProtection="1">
      <alignment horizontal="center" vertical="center" wrapText="1"/>
      <protection locked="0" hidden="1"/>
    </xf>
    <xf numFmtId="0" fontId="32" fillId="2" borderId="13" xfId="0" applyFont="1" applyFill="1" applyBorder="1" applyAlignment="1" applyProtection="1">
      <alignment horizontal="center" vertical="center" wrapText="1"/>
      <protection locked="0" hidden="1"/>
    </xf>
    <xf numFmtId="0" fontId="58" fillId="2" borderId="13" xfId="0" applyFont="1" applyFill="1" applyBorder="1" applyAlignment="1" applyProtection="1">
      <alignment horizontal="center" vertical="center" shrinkToFit="1"/>
      <protection locked="0" hidden="1"/>
    </xf>
    <xf numFmtId="0" fontId="124" fillId="2" borderId="13" xfId="0" applyFont="1" applyFill="1" applyBorder="1" applyAlignment="1" applyProtection="1">
      <alignment horizontal="left" vertical="center" shrinkToFit="1"/>
      <protection locked="0" hidden="1"/>
    </xf>
    <xf numFmtId="14" fontId="0" fillId="0" borderId="97" xfId="0" applyNumberFormat="1" applyBorder="1" applyAlignment="1" applyProtection="1">
      <alignment horizontal="center"/>
      <protection locked="0" hidden="1"/>
    </xf>
    <xf numFmtId="0" fontId="183" fillId="2" borderId="13" xfId="0" quotePrefix="1" applyFont="1" applyFill="1" applyBorder="1" applyAlignment="1" applyProtection="1">
      <alignment horizontal="center" vertical="center" shrinkToFit="1"/>
      <protection locked="0" hidden="1"/>
    </xf>
    <xf numFmtId="0" fontId="188" fillId="2" borderId="13" xfId="0" applyFont="1" applyFill="1" applyBorder="1" applyAlignment="1" applyProtection="1">
      <alignment horizontal="center" vertical="center" wrapText="1" shrinkToFit="1"/>
      <protection locked="0" hidden="1"/>
    </xf>
    <xf numFmtId="179" fontId="16" fillId="2" borderId="13" xfId="0" quotePrefix="1" applyNumberFormat="1" applyFont="1" applyFill="1" applyBorder="1" applyAlignment="1" applyProtection="1">
      <alignment horizontal="center" vertical="center"/>
      <protection locked="0" hidden="1"/>
    </xf>
    <xf numFmtId="0" fontId="23" fillId="2" borderId="23" xfId="0" applyFont="1" applyFill="1" applyBorder="1" applyAlignment="1" applyProtection="1">
      <alignment horizontal="center" vertical="center" wrapText="1" shrinkToFit="1"/>
      <protection locked="0" hidden="1"/>
    </xf>
    <xf numFmtId="0" fontId="26" fillId="2" borderId="13" xfId="0" applyFont="1" applyFill="1" applyBorder="1" applyAlignment="1" applyProtection="1">
      <alignment horizontal="center" vertical="center" shrinkToFit="1"/>
      <protection locked="0" hidden="1"/>
    </xf>
    <xf numFmtId="0" fontId="97" fillId="2" borderId="13" xfId="0" applyFont="1" applyFill="1" applyBorder="1" applyAlignment="1" applyProtection="1">
      <alignment horizontal="center" vertical="center"/>
      <protection locked="0" hidden="1"/>
    </xf>
    <xf numFmtId="0" fontId="44" fillId="2" borderId="73" xfId="0" applyFont="1" applyFill="1" applyBorder="1" applyAlignment="1" applyProtection="1">
      <alignment horizontal="center" vertical="center" wrapText="1"/>
      <protection locked="0" hidden="1"/>
    </xf>
    <xf numFmtId="0" fontId="47" fillId="2" borderId="73" xfId="0" applyFont="1" applyFill="1" applyBorder="1" applyAlignment="1" applyProtection="1">
      <alignment horizontal="center" vertical="center" wrapText="1"/>
      <protection locked="0" hidden="1"/>
    </xf>
    <xf numFmtId="0" fontId="36" fillId="2" borderId="73" xfId="0" applyFont="1" applyFill="1" applyBorder="1" applyAlignment="1" applyProtection="1">
      <alignment horizontal="center" vertical="center" wrapText="1"/>
      <protection locked="0" hidden="1"/>
    </xf>
    <xf numFmtId="0" fontId="166" fillId="2" borderId="73" xfId="0" applyFont="1" applyFill="1" applyBorder="1" applyAlignment="1" applyProtection="1">
      <alignment horizontal="center" vertical="center" wrapText="1"/>
      <protection locked="0" hidden="1"/>
    </xf>
    <xf numFmtId="0" fontId="63" fillId="2" borderId="73" xfId="0" applyFont="1" applyFill="1" applyBorder="1" applyAlignment="1" applyProtection="1">
      <alignment horizontal="center" vertical="center" wrapText="1"/>
      <protection locked="0" hidden="1"/>
    </xf>
    <xf numFmtId="0" fontId="44" fillId="2" borderId="0" xfId="0" applyFont="1" applyFill="1" applyProtection="1">
      <protection hidden="1"/>
    </xf>
    <xf numFmtId="0" fontId="0" fillId="0" borderId="0" xfId="0" applyProtection="1">
      <protection hidden="1"/>
    </xf>
    <xf numFmtId="0" fontId="167" fillId="2" borderId="0" xfId="0" applyFont="1" applyFill="1" applyAlignment="1" applyProtection="1">
      <alignment vertical="center"/>
      <protection hidden="1"/>
    </xf>
    <xf numFmtId="0" fontId="47" fillId="2" borderId="0" xfId="0" applyFont="1" applyFill="1" applyBorder="1" applyAlignment="1" applyProtection="1">
      <alignment horizontal="center" vertical="center"/>
      <protection hidden="1"/>
    </xf>
    <xf numFmtId="0" fontId="21" fillId="2" borderId="73" xfId="0" applyFont="1" applyFill="1" applyBorder="1" applyAlignment="1" applyProtection="1">
      <alignment horizontal="center" vertical="center" wrapText="1"/>
      <protection hidden="1"/>
    </xf>
    <xf numFmtId="0" fontId="56" fillId="2" borderId="73" xfId="0" applyFont="1" applyFill="1" applyBorder="1" applyAlignment="1" applyProtection="1">
      <alignment horizontal="center" vertical="center" wrapText="1"/>
      <protection hidden="1"/>
    </xf>
    <xf numFmtId="0" fontId="21" fillId="2" borderId="23" xfId="0" applyFont="1" applyFill="1" applyBorder="1" applyAlignment="1" applyProtection="1">
      <alignment horizontal="center" vertical="center" wrapText="1"/>
      <protection hidden="1"/>
    </xf>
    <xf numFmtId="0" fontId="23" fillId="2" borderId="73" xfId="0" applyFont="1" applyFill="1" applyBorder="1" applyAlignment="1" applyProtection="1">
      <alignment horizontal="center" vertical="center" wrapText="1"/>
      <protection hidden="1"/>
    </xf>
    <xf numFmtId="0" fontId="18" fillId="2" borderId="73" xfId="0" applyFont="1" applyFill="1" applyBorder="1" applyAlignment="1" applyProtection="1">
      <alignment horizontal="center" vertical="center" wrapText="1"/>
      <protection hidden="1"/>
    </xf>
    <xf numFmtId="0" fontId="34" fillId="2" borderId="73" xfId="0" applyFont="1" applyFill="1" applyBorder="1" applyAlignment="1" applyProtection="1">
      <alignment horizontal="center" vertical="center" wrapText="1"/>
      <protection hidden="1"/>
    </xf>
    <xf numFmtId="0" fontId="23" fillId="12" borderId="73" xfId="0" applyFont="1" applyFill="1" applyBorder="1" applyAlignment="1" applyProtection="1">
      <alignment horizontal="center" vertical="center" wrapText="1"/>
      <protection hidden="1"/>
    </xf>
    <xf numFmtId="0" fontId="48" fillId="12" borderId="73" xfId="0" applyFont="1" applyFill="1" applyBorder="1" applyAlignment="1" applyProtection="1">
      <alignment horizontal="center" vertical="center" wrapText="1"/>
      <protection hidden="1"/>
    </xf>
    <xf numFmtId="0" fontId="36" fillId="12" borderId="73" xfId="0" applyFont="1" applyFill="1" applyBorder="1" applyAlignment="1" applyProtection="1">
      <alignment horizontal="center" vertical="center" wrapText="1"/>
      <protection hidden="1"/>
    </xf>
    <xf numFmtId="0" fontId="47" fillId="2" borderId="27" xfId="0" applyFont="1" applyFill="1" applyBorder="1" applyAlignment="1" applyProtection="1">
      <alignment horizontal="center" vertical="center"/>
      <protection hidden="1"/>
    </xf>
    <xf numFmtId="0" fontId="49" fillId="2" borderId="73" xfId="0" applyFont="1" applyFill="1" applyBorder="1" applyAlignment="1" applyProtection="1">
      <alignment horizontal="center" vertical="center" wrapText="1"/>
      <protection hidden="1"/>
    </xf>
    <xf numFmtId="0" fontId="164" fillId="2" borderId="73" xfId="0" applyFont="1" applyFill="1" applyBorder="1" applyAlignment="1" applyProtection="1">
      <alignment horizontal="center" vertical="center" wrapText="1"/>
      <protection hidden="1"/>
    </xf>
    <xf numFmtId="0" fontId="199" fillId="17" borderId="13" xfId="0" applyFont="1" applyFill="1" applyBorder="1" applyAlignment="1">
      <alignment horizontal="center" vertical="center" wrapText="1"/>
    </xf>
    <xf numFmtId="0" fontId="199" fillId="17" borderId="14" xfId="0" applyFont="1" applyFill="1" applyBorder="1" applyAlignment="1">
      <alignment horizontal="center" vertical="center" wrapText="1"/>
    </xf>
    <xf numFmtId="0" fontId="197" fillId="17" borderId="13" xfId="0" applyFont="1" applyFill="1" applyBorder="1" applyAlignment="1">
      <alignment horizontal="center" vertical="center" wrapText="1"/>
    </xf>
    <xf numFmtId="0" fontId="197" fillId="17" borderId="14" xfId="0" applyFont="1" applyFill="1" applyBorder="1" applyAlignment="1">
      <alignment horizontal="center" vertical="center" wrapText="1"/>
    </xf>
    <xf numFmtId="0" fontId="200" fillId="17" borderId="12" xfId="0" applyFont="1" applyFill="1" applyBorder="1" applyAlignment="1">
      <alignment horizontal="center" vertical="center" shrinkToFit="1"/>
    </xf>
    <xf numFmtId="0" fontId="201" fillId="17" borderId="13" xfId="0" applyFont="1" applyFill="1" applyBorder="1" applyAlignment="1">
      <alignment horizontal="left" vertical="center"/>
    </xf>
    <xf numFmtId="0" fontId="200" fillId="17" borderId="12" xfId="0" applyFont="1" applyFill="1" applyBorder="1" applyAlignment="1">
      <alignment horizontal="center" vertical="center"/>
    </xf>
    <xf numFmtId="0" fontId="202" fillId="17" borderId="13" xfId="0" applyFont="1" applyFill="1" applyBorder="1" applyAlignment="1">
      <alignment horizontal="center" vertical="center" shrinkToFit="1"/>
    </xf>
    <xf numFmtId="0" fontId="201" fillId="17" borderId="12" xfId="0" applyFont="1" applyFill="1" applyBorder="1" applyAlignment="1">
      <alignment horizontal="centerContinuous" vertical="center" wrapText="1"/>
    </xf>
    <xf numFmtId="0" fontId="200" fillId="17" borderId="13" xfId="0" applyFont="1" applyFill="1" applyBorder="1" applyAlignment="1">
      <alignment horizontal="center" vertical="center" wrapText="1"/>
    </xf>
    <xf numFmtId="0" fontId="204" fillId="17" borderId="13" xfId="0" applyFont="1" applyFill="1" applyBorder="1" applyAlignment="1">
      <alignment horizontal="center" vertical="center" wrapText="1"/>
    </xf>
    <xf numFmtId="0" fontId="200" fillId="17" borderId="14" xfId="0" applyFont="1" applyFill="1" applyBorder="1" applyAlignment="1">
      <alignment horizontal="center" vertical="center" wrapText="1"/>
    </xf>
    <xf numFmtId="0" fontId="207" fillId="17" borderId="0" xfId="0" applyFont="1" applyFill="1" applyAlignment="1">
      <alignment horizontal="left" vertical="center"/>
    </xf>
    <xf numFmtId="0" fontId="198" fillId="12" borderId="16" xfId="0" applyFont="1" applyFill="1" applyBorder="1" applyAlignment="1">
      <alignment horizontal="center" vertical="center" wrapText="1"/>
    </xf>
    <xf numFmtId="0" fontId="198" fillId="12" borderId="15" xfId="0" applyFont="1" applyFill="1" applyBorder="1" applyAlignment="1">
      <alignment horizontal="centerContinuous" vertical="center" wrapText="1"/>
    </xf>
    <xf numFmtId="0" fontId="204" fillId="12" borderId="16" xfId="0" applyFont="1" applyFill="1" applyBorder="1" applyAlignment="1">
      <alignment horizontal="center" vertical="center" wrapText="1"/>
    </xf>
    <xf numFmtId="0" fontId="204" fillId="12" borderId="17" xfId="0" applyFont="1" applyFill="1" applyBorder="1" applyAlignment="1">
      <alignment horizontal="center" vertical="center" wrapText="1"/>
    </xf>
    <xf numFmtId="0" fontId="198" fillId="12" borderId="13" xfId="0" applyFont="1" applyFill="1" applyBorder="1" applyAlignment="1">
      <alignment horizontal="left" vertical="center"/>
    </xf>
    <xf numFmtId="0" fontId="202" fillId="12" borderId="13" xfId="0" applyFont="1" applyFill="1" applyBorder="1" applyAlignment="1">
      <alignment horizontal="center" vertical="center" shrinkToFit="1"/>
    </xf>
    <xf numFmtId="0" fontId="198" fillId="12" borderId="16" xfId="0" applyFont="1" applyFill="1" applyBorder="1" applyAlignment="1">
      <alignment horizontal="left" vertical="center"/>
    </xf>
    <xf numFmtId="0" fontId="202" fillId="12" borderId="13" xfId="0" applyFont="1" applyFill="1" applyBorder="1" applyAlignment="1">
      <alignment horizontal="center" vertical="center"/>
    </xf>
    <xf numFmtId="0" fontId="202" fillId="12" borderId="14" xfId="0" applyFont="1" applyFill="1" applyBorder="1" applyAlignment="1">
      <alignment horizontal="center" vertical="center"/>
    </xf>
    <xf numFmtId="0" fontId="208" fillId="12" borderId="13" xfId="0" applyFont="1" applyFill="1" applyBorder="1" applyAlignment="1">
      <alignment horizontal="center" vertical="center" shrinkToFit="1"/>
    </xf>
    <xf numFmtId="0" fontId="209" fillId="12" borderId="12" xfId="0" applyFont="1" applyFill="1" applyBorder="1" applyAlignment="1">
      <alignment horizontal="center" vertical="center" wrapText="1"/>
    </xf>
    <xf numFmtId="0" fontId="209" fillId="12" borderId="13" xfId="0" applyFont="1" applyFill="1" applyBorder="1" applyAlignment="1">
      <alignment horizontal="center" vertical="center" wrapText="1"/>
    </xf>
    <xf numFmtId="0" fontId="209" fillId="12" borderId="15" xfId="0" applyFont="1" applyFill="1" applyBorder="1" applyAlignment="1">
      <alignment horizontal="center" vertical="center" wrapText="1"/>
    </xf>
    <xf numFmtId="0" fontId="210" fillId="12" borderId="13" xfId="0" applyFont="1" applyFill="1" applyBorder="1" applyAlignment="1">
      <alignment horizontal="center" vertical="center" wrapText="1"/>
    </xf>
    <xf numFmtId="0" fontId="209" fillId="12" borderId="12" xfId="0" applyFont="1" applyFill="1" applyBorder="1" applyAlignment="1">
      <alignment horizontal="center" vertical="center" shrinkToFit="1"/>
    </xf>
    <xf numFmtId="0" fontId="209" fillId="12" borderId="15" xfId="0" applyFont="1" applyFill="1" applyBorder="1" applyAlignment="1">
      <alignment horizontal="center" vertical="center" shrinkToFit="1"/>
    </xf>
    <xf numFmtId="0" fontId="202" fillId="12" borderId="12" xfId="0" applyFont="1" applyFill="1" applyBorder="1" applyAlignment="1">
      <alignment vertical="center"/>
    </xf>
    <xf numFmtId="0" fontId="209" fillId="12" borderId="14" xfId="0" applyFont="1" applyFill="1" applyBorder="1" applyAlignment="1">
      <alignment horizontal="center" vertical="center" wrapText="1"/>
    </xf>
    <xf numFmtId="0" fontId="202" fillId="18" borderId="13" xfId="0" applyFont="1" applyFill="1" applyBorder="1" applyAlignment="1">
      <alignment horizontal="center" vertical="center"/>
    </xf>
    <xf numFmtId="0" fontId="201" fillId="18" borderId="13" xfId="0" applyFont="1" applyFill="1" applyBorder="1" applyAlignment="1">
      <alignment horizontal="center" vertical="center" wrapText="1"/>
    </xf>
    <xf numFmtId="0" fontId="198" fillId="18" borderId="13" xfId="0" applyFont="1" applyFill="1" applyBorder="1" applyAlignment="1">
      <alignment horizontal="center" vertical="center" wrapText="1"/>
    </xf>
    <xf numFmtId="14" fontId="208" fillId="12" borderId="13" xfId="0" applyNumberFormat="1" applyFont="1" applyFill="1" applyBorder="1" applyAlignment="1">
      <alignment horizontal="center" vertical="center" shrinkToFit="1"/>
    </xf>
    <xf numFmtId="0" fontId="0" fillId="15" borderId="0" xfId="0" applyFill="1" applyAlignment="1"/>
    <xf numFmtId="0" fontId="193" fillId="17" borderId="30" xfId="0" applyFont="1" applyFill="1" applyBorder="1" applyAlignment="1" applyProtection="1">
      <alignment horizontal="center" vertical="center"/>
      <protection hidden="1"/>
    </xf>
    <xf numFmtId="0" fontId="193" fillId="17" borderId="108" xfId="0" applyFont="1" applyFill="1" applyBorder="1" applyAlignment="1" applyProtection="1">
      <alignment horizontal="center" vertical="center"/>
      <protection hidden="1"/>
    </xf>
    <xf numFmtId="0" fontId="193" fillId="17" borderId="111" xfId="0" applyFont="1" applyFill="1" applyBorder="1" applyAlignment="1" applyProtection="1">
      <alignment horizontal="center" vertical="center"/>
      <protection hidden="1"/>
    </xf>
    <xf numFmtId="0" fontId="44" fillId="2" borderId="13" xfId="0" applyFont="1" applyFill="1" applyBorder="1" applyAlignment="1" applyProtection="1">
      <alignment horizontal="center" vertical="center" wrapText="1"/>
      <protection locked="0" hidden="1"/>
    </xf>
    <xf numFmtId="0" fontId="36" fillId="2" borderId="13" xfId="0" applyFont="1" applyFill="1" applyBorder="1" applyAlignment="1" applyProtection="1">
      <alignment horizontal="center" vertical="center" wrapText="1"/>
      <protection locked="0" hidden="1"/>
    </xf>
    <xf numFmtId="0" fontId="30" fillId="2" borderId="0" xfId="0" applyFont="1" applyFill="1" applyAlignment="1" applyProtection="1">
      <alignment horizontal="center" vertical="center"/>
      <protection hidden="1"/>
    </xf>
    <xf numFmtId="0" fontId="49" fillId="2" borderId="13" xfId="0" applyFont="1" applyFill="1" applyBorder="1" applyAlignment="1" applyProtection="1">
      <alignment horizontal="center" vertical="center" wrapText="1"/>
      <protection hidden="1"/>
    </xf>
    <xf numFmtId="0" fontId="23" fillId="2" borderId="13" xfId="0" applyFont="1" applyFill="1" applyBorder="1" applyAlignment="1" applyProtection="1">
      <alignment horizontal="center" vertical="center" wrapText="1"/>
      <protection hidden="1"/>
    </xf>
    <xf numFmtId="0" fontId="18" fillId="2" borderId="13" xfId="0" applyFont="1" applyFill="1" applyBorder="1" applyAlignment="1" applyProtection="1">
      <alignment horizontal="center" vertical="center" wrapText="1"/>
      <protection hidden="1"/>
    </xf>
    <xf numFmtId="0" fontId="36" fillId="2" borderId="13" xfId="0" applyFont="1" applyFill="1" applyBorder="1" applyAlignment="1" applyProtection="1">
      <alignment horizontal="center" vertical="center" wrapText="1"/>
      <protection hidden="1"/>
    </xf>
    <xf numFmtId="0" fontId="44" fillId="0" borderId="0" xfId="0" applyFont="1" applyFill="1" applyProtection="1">
      <protection hidden="1"/>
    </xf>
    <xf numFmtId="0" fontId="30" fillId="2" borderId="0" xfId="0" applyFont="1" applyFill="1" applyBorder="1" applyAlignment="1" applyProtection="1">
      <alignment horizontal="center" vertical="center"/>
      <protection hidden="1"/>
    </xf>
    <xf numFmtId="0" fontId="57" fillId="0" borderId="0" xfId="0" applyFont="1" applyFill="1" applyProtection="1">
      <protection hidden="1"/>
    </xf>
    <xf numFmtId="0" fontId="58" fillId="2" borderId="13" xfId="0" applyFont="1" applyFill="1" applyBorder="1" applyAlignment="1" applyProtection="1">
      <alignment horizontal="center" vertical="center" wrapText="1"/>
      <protection hidden="1"/>
    </xf>
    <xf numFmtId="0" fontId="31" fillId="2" borderId="13" xfId="0" applyFont="1" applyFill="1" applyBorder="1" applyAlignment="1" applyProtection="1">
      <alignment horizontal="center" vertical="center" wrapText="1"/>
      <protection hidden="1"/>
    </xf>
    <xf numFmtId="0" fontId="17" fillId="2" borderId="13" xfId="0" applyFont="1" applyFill="1" applyBorder="1" applyAlignment="1" applyProtection="1">
      <alignment horizontal="center" vertical="center" wrapText="1"/>
      <protection hidden="1"/>
    </xf>
    <xf numFmtId="0" fontId="36" fillId="0" borderId="0" xfId="0" applyFont="1" applyFill="1" applyProtection="1">
      <protection hidden="1"/>
    </xf>
    <xf numFmtId="0" fontId="18" fillId="2" borderId="13" xfId="0" applyFont="1" applyFill="1" applyBorder="1" applyAlignment="1" applyProtection="1">
      <alignment horizontal="center" vertical="center" wrapText="1"/>
      <protection locked="0" hidden="1"/>
    </xf>
    <xf numFmtId="0" fontId="25" fillId="2" borderId="13" xfId="0" applyFont="1" applyFill="1" applyBorder="1" applyAlignment="1" applyProtection="1">
      <alignment horizontal="center" vertical="center" wrapText="1"/>
      <protection locked="0" hidden="1"/>
    </xf>
    <xf numFmtId="0" fontId="24" fillId="0" borderId="70" xfId="0" applyFont="1" applyBorder="1" applyAlignment="1" applyProtection="1">
      <alignment horizontal="center" vertical="center" wrapText="1"/>
      <protection locked="0" hidden="1"/>
    </xf>
    <xf numFmtId="0" fontId="22" fillId="0" borderId="70" xfId="0" applyFont="1" applyBorder="1" applyAlignment="1" applyProtection="1">
      <alignment horizontal="center" vertical="center"/>
      <protection locked="0" hidden="1"/>
    </xf>
    <xf numFmtId="0" fontId="19" fillId="0" borderId="27" xfId="0" applyFont="1" applyBorder="1" applyAlignment="1">
      <alignment horizontal="left" vertical="center"/>
    </xf>
    <xf numFmtId="0" fontId="23" fillId="2" borderId="13" xfId="0" applyFont="1" applyFill="1" applyBorder="1" applyAlignment="1" applyProtection="1">
      <alignment vertical="center" shrinkToFit="1"/>
      <protection locked="0" hidden="1"/>
    </xf>
    <xf numFmtId="176" fontId="58" fillId="5" borderId="13" xfId="0" applyNumberFormat="1" applyFont="1" applyFill="1" applyBorder="1" applyAlignment="1" applyProtection="1">
      <alignment horizontal="center" vertical="center"/>
      <protection locked="0" hidden="1"/>
    </xf>
    <xf numFmtId="0" fontId="23" fillId="2" borderId="13" xfId="0" quotePrefix="1" applyFont="1" applyFill="1" applyBorder="1" applyAlignment="1" applyProtection="1">
      <alignment vertical="center" shrinkToFit="1"/>
      <protection locked="0" hidden="1"/>
    </xf>
    <xf numFmtId="176" fontId="18" fillId="2" borderId="13" xfId="0" applyNumberFormat="1" applyFont="1" applyFill="1" applyBorder="1" applyAlignment="1" applyProtection="1">
      <alignment horizontal="center"/>
      <protection locked="0" hidden="1"/>
    </xf>
    <xf numFmtId="0" fontId="58" fillId="2" borderId="13" xfId="0" applyFont="1" applyFill="1" applyBorder="1" applyAlignment="1" applyProtection="1">
      <alignment horizontal="center"/>
      <protection locked="0" hidden="1"/>
    </xf>
    <xf numFmtId="0" fontId="18" fillId="2" borderId="13" xfId="0" quotePrefix="1" applyFont="1" applyFill="1" applyBorder="1" applyAlignment="1" applyProtection="1">
      <alignment horizontal="center"/>
      <protection locked="0" hidden="1"/>
    </xf>
    <xf numFmtId="0" fontId="30" fillId="2" borderId="0" xfId="0" applyFont="1" applyFill="1" applyAlignment="1" applyProtection="1">
      <alignment horizontal="center" vertical="center"/>
      <protection hidden="1"/>
    </xf>
    <xf numFmtId="0" fontId="21" fillId="2" borderId="0" xfId="0" applyFont="1" applyFill="1" applyAlignment="1" applyProtection="1">
      <alignment horizontal="center" vertical="center"/>
      <protection hidden="1"/>
    </xf>
    <xf numFmtId="0" fontId="32" fillId="5" borderId="105" xfId="0" applyFont="1" applyFill="1" applyBorder="1" applyAlignment="1">
      <alignment horizontal="center" vertical="center" wrapText="1"/>
    </xf>
    <xf numFmtId="0" fontId="49" fillId="2" borderId="105" xfId="0" applyFont="1" applyFill="1" applyBorder="1" applyAlignment="1">
      <alignment horizontal="center" vertical="center" wrapText="1"/>
    </xf>
    <xf numFmtId="0" fontId="93" fillId="5" borderId="105" xfId="0" applyFont="1" applyFill="1" applyBorder="1" applyAlignment="1">
      <alignment horizontal="center" vertical="center" wrapText="1"/>
    </xf>
    <xf numFmtId="0" fontId="44" fillId="5" borderId="105" xfId="0" applyFont="1" applyFill="1" applyBorder="1" applyAlignment="1">
      <alignment horizontal="center" vertical="center"/>
    </xf>
    <xf numFmtId="9" fontId="139" fillId="5" borderId="105" xfId="0" applyNumberFormat="1" applyFont="1" applyFill="1" applyBorder="1" applyAlignment="1">
      <alignment horizontal="center" vertical="center" shrinkToFit="1"/>
    </xf>
    <xf numFmtId="0" fontId="139" fillId="5" borderId="105" xfId="0" applyNumberFormat="1" applyFont="1" applyFill="1" applyBorder="1" applyAlignment="1">
      <alignment horizontal="center" vertical="center" shrinkToFit="1"/>
    </xf>
    <xf numFmtId="0" fontId="139" fillId="5" borderId="105" xfId="0" applyFont="1" applyFill="1" applyBorder="1" applyAlignment="1">
      <alignment horizontal="center" vertical="center" shrinkToFit="1"/>
    </xf>
    <xf numFmtId="1" fontId="139" fillId="5" borderId="105" xfId="0" applyNumberFormat="1" applyFont="1" applyFill="1" applyBorder="1" applyAlignment="1">
      <alignment horizontal="center" vertical="center" shrinkToFit="1"/>
    </xf>
    <xf numFmtId="0" fontId="212" fillId="0" borderId="105" xfId="0" applyFont="1" applyBorder="1" applyAlignment="1">
      <alignment horizontal="center" vertical="center"/>
    </xf>
    <xf numFmtId="1" fontId="212" fillId="0" borderId="105" xfId="0" applyNumberFormat="1" applyFont="1" applyBorder="1" applyAlignment="1">
      <alignment horizontal="center" vertical="center"/>
    </xf>
    <xf numFmtId="1" fontId="23" fillId="2" borderId="13" xfId="0" applyNumberFormat="1" applyFont="1" applyFill="1" applyBorder="1" applyAlignment="1" applyProtection="1">
      <alignment horizontal="center" vertical="center"/>
      <protection locked="0" hidden="1"/>
    </xf>
    <xf numFmtId="1" fontId="31" fillId="2" borderId="13" xfId="0" applyNumberFormat="1" applyFont="1" applyFill="1" applyBorder="1" applyAlignment="1">
      <alignment horizontal="center" vertical="center" shrinkToFit="1"/>
    </xf>
    <xf numFmtId="14" fontId="99" fillId="0" borderId="0" xfId="0" applyNumberFormat="1" applyFont="1"/>
    <xf numFmtId="0" fontId="29" fillId="2" borderId="0" xfId="0" applyFont="1" applyFill="1" applyAlignment="1" applyProtection="1">
      <alignment horizontal="right"/>
      <protection locked="0"/>
    </xf>
    <xf numFmtId="0" fontId="29" fillId="2" borderId="0" xfId="0" applyFont="1" applyFill="1" applyProtection="1">
      <protection locked="0"/>
    </xf>
    <xf numFmtId="0" fontId="0" fillId="2" borderId="0" xfId="0" applyFill="1" applyProtection="1">
      <protection locked="0"/>
    </xf>
    <xf numFmtId="0" fontId="113" fillId="0" borderId="13" xfId="0" applyFont="1" applyBorder="1" applyAlignment="1" applyProtection="1">
      <alignment horizontal="center" vertical="center"/>
      <protection locked="0" hidden="1"/>
    </xf>
    <xf numFmtId="0" fontId="114" fillId="0" borderId="13" xfId="0" applyFont="1" applyBorder="1" applyAlignment="1" applyProtection="1">
      <alignment horizontal="center" vertical="center"/>
      <protection locked="0" hidden="1"/>
    </xf>
    <xf numFmtId="0" fontId="213" fillId="19" borderId="0" xfId="0" applyFont="1" applyFill="1" applyBorder="1" applyAlignment="1" applyProtection="1">
      <protection hidden="1"/>
    </xf>
    <xf numFmtId="0" fontId="215" fillId="19" borderId="0" xfId="0" applyFont="1" applyFill="1" applyBorder="1" applyAlignment="1" applyProtection="1">
      <alignment horizontal="center"/>
      <protection hidden="1"/>
    </xf>
    <xf numFmtId="0" fontId="184" fillId="19" borderId="0" xfId="0" applyFont="1" applyFill="1" applyAlignment="1" applyProtection="1">
      <alignment horizontal="center"/>
      <protection hidden="1"/>
    </xf>
    <xf numFmtId="0" fontId="184" fillId="19" borderId="0" xfId="0" applyFont="1" applyFill="1" applyAlignment="1" applyProtection="1">
      <protection hidden="1"/>
    </xf>
    <xf numFmtId="0" fontId="224" fillId="19" borderId="0" xfId="0" applyFont="1" applyFill="1" applyBorder="1" applyAlignment="1" applyProtection="1">
      <alignment horizontal="center"/>
      <protection hidden="1"/>
    </xf>
    <xf numFmtId="0" fontId="219" fillId="20" borderId="118" xfId="0" applyFont="1" applyFill="1" applyBorder="1" applyAlignment="1" applyProtection="1">
      <alignment vertical="center" wrapText="1"/>
      <protection locked="0" hidden="1"/>
    </xf>
    <xf numFmtId="0" fontId="3" fillId="0" borderId="0" xfId="0" applyFont="1" applyFill="1" applyProtection="1">
      <protection hidden="1"/>
    </xf>
    <xf numFmtId="165" fontId="55" fillId="2" borderId="0" xfId="0" applyNumberFormat="1" applyFont="1" applyFill="1" applyAlignment="1" applyProtection="1">
      <alignment horizontal="center" vertical="center" shrinkToFit="1"/>
      <protection hidden="1"/>
    </xf>
    <xf numFmtId="0" fontId="3" fillId="0" borderId="0" xfId="0" applyFont="1" applyProtection="1">
      <protection hidden="1"/>
    </xf>
    <xf numFmtId="165" fontId="38" fillId="2" borderId="0" xfId="0" applyNumberFormat="1" applyFont="1" applyFill="1" applyAlignment="1" applyProtection="1">
      <alignment horizontal="center" shrinkToFit="1"/>
      <protection hidden="1"/>
    </xf>
    <xf numFmtId="0" fontId="3" fillId="0" borderId="0" xfId="0" applyFont="1" applyAlignment="1" applyProtection="1">
      <alignment horizontal="center"/>
      <protection hidden="1"/>
    </xf>
    <xf numFmtId="0" fontId="27" fillId="2" borderId="0" xfId="0" applyFont="1" applyFill="1" applyAlignment="1" applyProtection="1">
      <alignment horizontal="center" vertical="center"/>
      <protection hidden="1"/>
    </xf>
    <xf numFmtId="0" fontId="1" fillId="2" borderId="0" xfId="0" applyFont="1" applyFill="1" applyAlignment="1" applyProtection="1">
      <alignment horizontal="center" vertical="center"/>
      <protection hidden="1"/>
    </xf>
    <xf numFmtId="0" fontId="3" fillId="0" borderId="0" xfId="0" applyFont="1" applyFill="1" applyAlignment="1" applyProtection="1">
      <alignment horizontal="center" vertical="center"/>
      <protection hidden="1"/>
    </xf>
    <xf numFmtId="0" fontId="3" fillId="0" borderId="0" xfId="0" applyFont="1" applyFill="1" applyAlignment="1" applyProtection="1">
      <alignment vertical="center"/>
      <protection hidden="1"/>
    </xf>
    <xf numFmtId="0" fontId="5" fillId="2" borderId="0" xfId="0" applyFont="1" applyFill="1" applyAlignment="1" applyProtection="1">
      <alignment horizontal="center" vertical="center"/>
      <protection hidden="1"/>
    </xf>
    <xf numFmtId="0" fontId="34" fillId="2" borderId="0" xfId="0" applyFont="1" applyFill="1" applyAlignment="1" applyProtection="1">
      <alignment horizontal="center"/>
      <protection hidden="1"/>
    </xf>
    <xf numFmtId="0" fontId="34" fillId="2" borderId="0" xfId="0" applyFont="1" applyFill="1" applyBorder="1" applyAlignment="1" applyProtection="1">
      <alignment horizontal="center"/>
      <protection hidden="1"/>
    </xf>
    <xf numFmtId="0" fontId="11" fillId="2" borderId="0" xfId="0" applyFont="1" applyFill="1" applyAlignment="1" applyProtection="1">
      <alignment horizontal="right" vertical="center" indent="1"/>
      <protection hidden="1"/>
    </xf>
    <xf numFmtId="0" fontId="32" fillId="2" borderId="25" xfId="0" applyFont="1" applyFill="1" applyBorder="1" applyAlignment="1" applyProtection="1">
      <alignment horizontal="center" vertical="center" wrapText="1"/>
      <protection hidden="1"/>
    </xf>
    <xf numFmtId="0" fontId="4" fillId="2" borderId="25" xfId="0" applyFont="1" applyFill="1" applyBorder="1" applyAlignment="1" applyProtection="1">
      <alignment horizontal="center" vertical="center" wrapText="1"/>
      <protection hidden="1"/>
    </xf>
    <xf numFmtId="0" fontId="3" fillId="0" borderId="13" xfId="0" applyFont="1" applyBorder="1" applyAlignment="1" applyProtection="1">
      <alignment horizontal="center" vertical="center"/>
      <protection hidden="1"/>
    </xf>
    <xf numFmtId="0" fontId="39" fillId="0" borderId="13" xfId="0" applyFont="1" applyFill="1" applyBorder="1" applyAlignment="1" applyProtection="1">
      <alignment horizontal="center" vertical="center"/>
      <protection hidden="1"/>
    </xf>
    <xf numFmtId="0" fontId="40" fillId="0" borderId="13" xfId="0" applyFont="1" applyFill="1" applyBorder="1" applyAlignment="1" applyProtection="1">
      <alignment horizontal="center" vertical="center"/>
      <protection hidden="1"/>
    </xf>
    <xf numFmtId="0" fontId="41" fillId="0" borderId="13" xfId="0" applyFont="1" applyFill="1" applyBorder="1" applyAlignment="1" applyProtection="1">
      <alignment horizontal="center" vertical="center" wrapText="1"/>
      <protection hidden="1"/>
    </xf>
    <xf numFmtId="0" fontId="3" fillId="0" borderId="13" xfId="0" applyFont="1" applyFill="1" applyBorder="1" applyAlignment="1" applyProtection="1">
      <alignment horizontal="center" vertical="center"/>
      <protection hidden="1"/>
    </xf>
    <xf numFmtId="0" fontId="32" fillId="2" borderId="23" xfId="0" applyFont="1" applyFill="1" applyBorder="1" applyAlignment="1" applyProtection="1">
      <alignment horizontal="center" vertical="center" wrapText="1"/>
      <protection hidden="1"/>
    </xf>
    <xf numFmtId="0" fontId="4" fillId="2" borderId="23" xfId="0" applyFont="1" applyFill="1" applyBorder="1" applyAlignment="1" applyProtection="1">
      <alignment horizontal="center" vertical="center" wrapText="1"/>
      <protection hidden="1"/>
    </xf>
    <xf numFmtId="0" fontId="42" fillId="0" borderId="13" xfId="0" applyFont="1" applyFill="1" applyBorder="1" applyAlignment="1" applyProtection="1">
      <alignment horizontal="center" vertical="center" textRotation="90" wrapText="1"/>
      <protection hidden="1"/>
    </xf>
    <xf numFmtId="0" fontId="6" fillId="0" borderId="13" xfId="0" applyFont="1" applyFill="1" applyBorder="1" applyAlignment="1" applyProtection="1">
      <alignment horizontal="center" vertical="center" wrapText="1"/>
      <protection hidden="1"/>
    </xf>
    <xf numFmtId="0" fontId="6" fillId="0" borderId="13" xfId="0" applyFont="1" applyFill="1" applyBorder="1" applyAlignment="1" applyProtection="1">
      <alignment horizontal="center" vertical="center" wrapText="1" shrinkToFit="1"/>
      <protection hidden="1"/>
    </xf>
    <xf numFmtId="167" fontId="6" fillId="0" borderId="13" xfId="0" applyNumberFormat="1" applyFont="1" applyFill="1" applyBorder="1" applyAlignment="1" applyProtection="1">
      <alignment horizontal="center" vertical="center" wrapText="1" shrinkToFit="1"/>
      <protection hidden="1"/>
    </xf>
    <xf numFmtId="168" fontId="6" fillId="0" borderId="13" xfId="0" applyNumberFormat="1" applyFont="1" applyFill="1" applyBorder="1" applyAlignment="1" applyProtection="1">
      <alignment horizontal="center" vertical="center" textRotation="90" wrapText="1" shrinkToFit="1"/>
      <protection hidden="1"/>
    </xf>
    <xf numFmtId="0" fontId="6" fillId="0" borderId="13" xfId="0" applyFont="1" applyFill="1" applyBorder="1" applyAlignment="1" applyProtection="1">
      <alignment horizontal="center" vertical="center" textRotation="90" wrapText="1" shrinkToFit="1"/>
      <protection hidden="1"/>
    </xf>
    <xf numFmtId="169" fontId="6" fillId="0" borderId="13" xfId="0" applyNumberFormat="1" applyFont="1" applyFill="1" applyBorder="1" applyAlignment="1" applyProtection="1">
      <alignment horizontal="center" vertical="center" textRotation="90" wrapText="1" shrinkToFit="1"/>
      <protection hidden="1"/>
    </xf>
    <xf numFmtId="0" fontId="6" fillId="0" borderId="13" xfId="0" applyFont="1" applyFill="1" applyBorder="1" applyAlignment="1" applyProtection="1">
      <alignment horizontal="center" vertical="center" textRotation="90" shrinkToFit="1"/>
      <protection hidden="1"/>
    </xf>
    <xf numFmtId="0" fontId="26" fillId="0" borderId="13" xfId="0" applyFont="1" applyFill="1" applyBorder="1" applyAlignment="1" applyProtection="1">
      <alignment horizontal="center" vertical="center" wrapText="1" shrinkToFit="1"/>
      <protection hidden="1"/>
    </xf>
    <xf numFmtId="0" fontId="6" fillId="0" borderId="0" xfId="0" applyFont="1" applyFill="1" applyProtection="1">
      <protection hidden="1"/>
    </xf>
    <xf numFmtId="0" fontId="61" fillId="2" borderId="13" xfId="0" applyFont="1" applyFill="1" applyBorder="1" applyAlignment="1" applyProtection="1">
      <alignment horizontal="center" vertical="center" wrapText="1"/>
      <protection hidden="1"/>
    </xf>
    <xf numFmtId="0" fontId="6" fillId="2" borderId="13" xfId="0" applyFont="1" applyFill="1" applyBorder="1" applyAlignment="1" applyProtection="1">
      <alignment horizontal="center" vertical="center" wrapText="1"/>
      <protection hidden="1"/>
    </xf>
    <xf numFmtId="0" fontId="6" fillId="0" borderId="13" xfId="0" applyFont="1" applyFill="1" applyBorder="1" applyAlignment="1" applyProtection="1">
      <alignment horizontal="center" vertical="center"/>
      <protection hidden="1"/>
    </xf>
    <xf numFmtId="0" fontId="23" fillId="2" borderId="0" xfId="0" applyFont="1" applyFill="1" applyBorder="1" applyAlignment="1" applyProtection="1">
      <alignment horizontal="center" vertical="center" shrinkToFit="1"/>
      <protection hidden="1"/>
    </xf>
    <xf numFmtId="14" fontId="6" fillId="0" borderId="13" xfId="0" applyNumberFormat="1" applyFont="1" applyFill="1" applyBorder="1" applyAlignment="1" applyProtection="1">
      <alignment horizontal="center" vertical="center"/>
      <protection hidden="1"/>
    </xf>
    <xf numFmtId="0" fontId="26" fillId="0" borderId="13" xfId="0" applyFont="1" applyFill="1" applyBorder="1" applyAlignment="1" applyProtection="1">
      <alignment horizontal="center" vertical="center" shrinkToFit="1"/>
      <protection hidden="1"/>
    </xf>
    <xf numFmtId="0" fontId="26" fillId="0" borderId="13" xfId="0" applyFont="1" applyFill="1" applyBorder="1" applyAlignment="1" applyProtection="1">
      <alignment horizontal="center" vertical="center"/>
      <protection hidden="1"/>
    </xf>
    <xf numFmtId="1" fontId="26" fillId="0" borderId="13" xfId="0" applyNumberFormat="1" applyFont="1" applyFill="1" applyBorder="1" applyAlignment="1" applyProtection="1">
      <alignment horizontal="center" vertical="center" shrinkToFit="1"/>
      <protection hidden="1"/>
    </xf>
    <xf numFmtId="1" fontId="3" fillId="0" borderId="13" xfId="0" applyNumberFormat="1" applyFont="1" applyBorder="1" applyAlignment="1" applyProtection="1">
      <alignment horizontal="center" vertical="center"/>
      <protection hidden="1"/>
    </xf>
    <xf numFmtId="0" fontId="31" fillId="7" borderId="0" xfId="0" applyFont="1" applyFill="1" applyBorder="1" applyAlignment="1" applyProtection="1">
      <alignment horizontal="center" vertical="center" shrinkToFit="1"/>
      <protection hidden="1"/>
    </xf>
    <xf numFmtId="0" fontId="23" fillId="7" borderId="0" xfId="0" applyFont="1" applyFill="1" applyBorder="1" applyAlignment="1" applyProtection="1">
      <alignment vertical="center" shrinkToFit="1"/>
      <protection hidden="1"/>
    </xf>
    <xf numFmtId="0" fontId="31" fillId="7" borderId="0" xfId="0" applyFont="1" applyFill="1" applyBorder="1" applyAlignment="1" applyProtection="1">
      <alignment vertical="center" shrinkToFit="1"/>
      <protection hidden="1"/>
    </xf>
    <xf numFmtId="0" fontId="31" fillId="2" borderId="0" xfId="0" applyFont="1" applyFill="1" applyBorder="1" applyAlignment="1" applyProtection="1">
      <alignment vertical="center" shrinkToFit="1"/>
      <protection hidden="1"/>
    </xf>
    <xf numFmtId="0" fontId="31" fillId="2" borderId="0" xfId="0" applyFont="1" applyFill="1" applyBorder="1" applyAlignment="1" applyProtection="1">
      <alignment horizontal="center" vertical="center" shrinkToFit="1"/>
      <protection hidden="1"/>
    </xf>
    <xf numFmtId="0" fontId="0" fillId="0" borderId="13" xfId="0" applyBorder="1" applyProtection="1">
      <protection hidden="1"/>
    </xf>
    <xf numFmtId="0" fontId="23" fillId="0" borderId="0" xfId="0" applyFont="1" applyFill="1" applyBorder="1" applyAlignment="1" applyProtection="1">
      <alignment vertical="center" shrinkToFit="1"/>
      <protection hidden="1"/>
    </xf>
    <xf numFmtId="0" fontId="3" fillId="0" borderId="0" xfId="0" applyFont="1" applyFill="1" applyAlignment="1" applyProtection="1">
      <alignment horizontal="center"/>
      <protection hidden="1"/>
    </xf>
    <xf numFmtId="0" fontId="3" fillId="0" borderId="0" xfId="0" applyFont="1" applyAlignment="1" applyProtection="1">
      <alignment horizontal="center" shrinkToFit="1"/>
      <protection hidden="1"/>
    </xf>
    <xf numFmtId="0" fontId="6" fillId="2" borderId="13" xfId="0" applyFont="1" applyFill="1" applyBorder="1" applyAlignment="1" applyProtection="1">
      <alignment horizontal="center" vertical="center" shrinkToFit="1"/>
      <protection hidden="1"/>
    </xf>
    <xf numFmtId="0" fontId="6" fillId="0" borderId="13" xfId="0" applyFont="1" applyFill="1" applyBorder="1" applyAlignment="1" applyProtection="1">
      <alignment horizontal="center" vertical="center" shrinkToFit="1"/>
      <protection hidden="1"/>
    </xf>
    <xf numFmtId="0" fontId="3" fillId="2" borderId="0" xfId="0" applyFont="1" applyFill="1" applyAlignment="1" applyProtection="1">
      <alignment vertical="center"/>
      <protection hidden="1"/>
    </xf>
    <xf numFmtId="0" fontId="5" fillId="2" borderId="0" xfId="0" applyFont="1" applyFill="1" applyAlignment="1" applyProtection="1">
      <alignment horizontal="center"/>
      <protection hidden="1"/>
    </xf>
    <xf numFmtId="0" fontId="15" fillId="2" borderId="0" xfId="0" applyFont="1" applyFill="1" applyAlignment="1" applyProtection="1">
      <alignment horizontal="center"/>
      <protection hidden="1"/>
    </xf>
    <xf numFmtId="0" fontId="5" fillId="2" borderId="0" xfId="0" applyFont="1" applyFill="1" applyAlignment="1" applyProtection="1">
      <alignment horizontal="center" vertical="top" wrapText="1"/>
      <protection hidden="1"/>
    </xf>
    <xf numFmtId="0" fontId="15" fillId="2" borderId="0" xfId="0" applyFont="1" applyFill="1" applyAlignment="1" applyProtection="1">
      <alignment horizontal="center" vertical="top" wrapText="1"/>
      <protection hidden="1"/>
    </xf>
    <xf numFmtId="0" fontId="37" fillId="0" borderId="0" xfId="0" applyFont="1" applyFill="1" applyAlignment="1" applyProtection="1">
      <alignment vertical="center"/>
      <protection hidden="1"/>
    </xf>
    <xf numFmtId="0" fontId="12" fillId="0" borderId="13" xfId="0" applyFont="1" applyFill="1" applyBorder="1" applyProtection="1">
      <protection hidden="1"/>
    </xf>
    <xf numFmtId="0" fontId="12" fillId="2" borderId="13" xfId="0" applyFont="1" applyFill="1" applyBorder="1" applyAlignment="1" applyProtection="1">
      <alignment vertical="center" shrinkToFit="1"/>
      <protection hidden="1"/>
    </xf>
    <xf numFmtId="0" fontId="12" fillId="0" borderId="13" xfId="0" applyFont="1" applyFill="1" applyBorder="1" applyAlignment="1" applyProtection="1">
      <alignment horizontal="center"/>
      <protection hidden="1"/>
    </xf>
    <xf numFmtId="0" fontId="12" fillId="2" borderId="13" xfId="0" quotePrefix="1" applyFont="1" applyFill="1" applyBorder="1" applyAlignment="1" applyProtection="1">
      <alignment vertical="center" shrinkToFit="1"/>
      <protection hidden="1"/>
    </xf>
    <xf numFmtId="1" fontId="73" fillId="2" borderId="67" xfId="0" applyNumberFormat="1" applyFont="1" applyFill="1" applyBorder="1" applyAlignment="1" applyProtection="1">
      <alignment horizontal="center" vertical="center"/>
      <protection locked="0" hidden="1"/>
    </xf>
    <xf numFmtId="0" fontId="81" fillId="2" borderId="13" xfId="0" applyFont="1" applyFill="1" applyBorder="1" applyAlignment="1" applyProtection="1">
      <alignment vertical="center" shrinkToFit="1"/>
      <protection locked="0"/>
    </xf>
    <xf numFmtId="0" fontId="81" fillId="2" borderId="13" xfId="0" quotePrefix="1" applyFont="1" applyFill="1" applyBorder="1" applyAlignment="1" applyProtection="1">
      <alignment vertical="center" shrinkToFit="1"/>
      <protection locked="0"/>
    </xf>
    <xf numFmtId="0" fontId="81" fillId="2" borderId="73" xfId="0" applyFont="1" applyFill="1" applyBorder="1" applyAlignment="1" applyProtection="1">
      <alignment vertical="center" shrinkToFit="1"/>
      <protection locked="0"/>
    </xf>
    <xf numFmtId="1" fontId="51" fillId="0" borderId="13" xfId="0" applyNumberFormat="1" applyFont="1" applyBorder="1" applyAlignment="1">
      <alignment horizontal="center" vertical="center" wrapText="1"/>
    </xf>
    <xf numFmtId="0" fontId="32" fillId="2" borderId="13" xfId="0" applyFont="1" applyFill="1" applyBorder="1" applyAlignment="1">
      <alignment horizontal="center" vertical="center" wrapText="1"/>
    </xf>
    <xf numFmtId="0" fontId="49" fillId="2" borderId="13" xfId="0" applyFont="1" applyFill="1" applyBorder="1" applyAlignment="1">
      <alignment horizontal="center" vertical="center" wrapText="1"/>
    </xf>
    <xf numFmtId="0" fontId="115" fillId="0" borderId="13" xfId="0" applyFont="1" applyBorder="1" applyAlignment="1">
      <alignment horizontal="center" vertical="center" wrapText="1"/>
    </xf>
    <xf numFmtId="0" fontId="18" fillId="2" borderId="105" xfId="0" quotePrefix="1" applyFont="1" applyFill="1" applyBorder="1" applyAlignment="1" applyProtection="1">
      <alignment horizontal="center"/>
      <protection locked="0" hidden="1"/>
    </xf>
    <xf numFmtId="0" fontId="44" fillId="2" borderId="0" xfId="0" applyFont="1" applyFill="1" applyAlignment="1"/>
    <xf numFmtId="0" fontId="32" fillId="0" borderId="128" xfId="0" applyFont="1" applyBorder="1" applyAlignment="1">
      <alignment horizontal="center" vertical="center" wrapText="1"/>
    </xf>
    <xf numFmtId="0" fontId="24" fillId="0" borderId="128" xfId="0" applyFont="1" applyBorder="1" applyAlignment="1" applyProtection="1">
      <alignment horizontal="center" vertical="center" wrapText="1"/>
      <protection locked="0" hidden="1"/>
    </xf>
    <xf numFmtId="0" fontId="22" fillId="0" borderId="128" xfId="0" applyFont="1" applyBorder="1" applyAlignment="1" applyProtection="1">
      <alignment horizontal="center" vertical="center"/>
      <protection locked="0" hidden="1"/>
    </xf>
    <xf numFmtId="0" fontId="0" fillId="0" borderId="128" xfId="0" applyBorder="1"/>
    <xf numFmtId="0" fontId="24" fillId="0" borderId="128" xfId="0" applyFont="1" applyBorder="1" applyAlignment="1">
      <alignment horizontal="center" vertical="center"/>
    </xf>
    <xf numFmtId="0" fontId="139" fillId="0" borderId="128" xfId="0" applyFont="1" applyBorder="1" applyAlignment="1">
      <alignment horizontal="center" vertical="center" wrapText="1"/>
    </xf>
    <xf numFmtId="0" fontId="19" fillId="0" borderId="27" xfId="0" applyFont="1" applyBorder="1" applyAlignment="1">
      <alignment vertical="center"/>
    </xf>
    <xf numFmtId="0" fontId="0" fillId="0" borderId="128" xfId="0" applyBorder="1" applyProtection="1">
      <protection locked="0" hidden="1"/>
    </xf>
    <xf numFmtId="0" fontId="225" fillId="19" borderId="0" xfId="0" applyFont="1" applyFill="1" applyAlignment="1" applyProtection="1">
      <alignment horizontal="center" wrapText="1"/>
      <protection hidden="1"/>
    </xf>
    <xf numFmtId="0" fontId="24" fillId="0" borderId="0" xfId="1" applyFont="1" applyBorder="1" applyAlignment="1">
      <alignment horizontal="center" vertical="center"/>
    </xf>
    <xf numFmtId="0" fontId="49" fillId="2" borderId="13" xfId="0" applyFont="1" applyFill="1" applyBorder="1" applyAlignment="1" applyProtection="1">
      <alignment horizontal="center" vertical="center" wrapText="1"/>
      <protection hidden="1"/>
    </xf>
    <xf numFmtId="0" fontId="47" fillId="2" borderId="13" xfId="0" applyFont="1" applyFill="1" applyBorder="1" applyAlignment="1" applyProtection="1">
      <alignment horizontal="center" vertical="center" wrapText="1"/>
      <protection hidden="1"/>
    </xf>
    <xf numFmtId="0" fontId="115" fillId="0" borderId="128" xfId="1" applyFont="1" applyBorder="1" applyAlignment="1" applyProtection="1">
      <alignment horizontal="center" vertical="center" wrapText="1"/>
      <protection locked="0" hidden="1"/>
    </xf>
    <xf numFmtId="0" fontId="21" fillId="16" borderId="128" xfId="1" applyFont="1" applyFill="1" applyBorder="1" applyAlignment="1">
      <alignment horizontal="center" wrapText="1"/>
    </xf>
    <xf numFmtId="0" fontId="56" fillId="0" borderId="128" xfId="1" applyFont="1" applyBorder="1" applyAlignment="1">
      <alignment horizontal="center" vertical="center" wrapText="1"/>
    </xf>
    <xf numFmtId="0" fontId="51" fillId="0" borderId="128" xfId="1" applyFont="1" applyBorder="1" applyAlignment="1" applyProtection="1">
      <alignment horizontal="center" vertical="center" wrapText="1"/>
      <protection locked="0" hidden="1"/>
    </xf>
    <xf numFmtId="0" fontId="47" fillId="2" borderId="130" xfId="0" applyFont="1" applyFill="1" applyBorder="1" applyAlignment="1">
      <alignment vertical="center" wrapText="1"/>
    </xf>
    <xf numFmtId="0" fontId="47" fillId="2" borderId="131" xfId="0" applyFont="1" applyFill="1" applyBorder="1" applyAlignment="1">
      <alignment vertical="center" wrapText="1"/>
    </xf>
    <xf numFmtId="0" fontId="47" fillId="2" borderId="27" xfId="0" applyFont="1" applyFill="1" applyBorder="1" applyAlignment="1">
      <alignment vertical="center" wrapText="1"/>
    </xf>
    <xf numFmtId="0" fontId="47" fillId="2" borderId="44" xfId="0" applyFont="1" applyFill="1" applyBorder="1" applyAlignment="1">
      <alignment vertical="center" wrapText="1"/>
    </xf>
    <xf numFmtId="0" fontId="49" fillId="2" borderId="128" xfId="0" applyFont="1" applyFill="1" applyBorder="1" applyAlignment="1">
      <alignment horizontal="center" vertical="center" wrapText="1"/>
    </xf>
    <xf numFmtId="0" fontId="48" fillId="2" borderId="128" xfId="0" applyFont="1" applyFill="1" applyBorder="1" applyAlignment="1">
      <alignment horizontal="center" vertical="center" wrapText="1"/>
    </xf>
    <xf numFmtId="0" fontId="81" fillId="2" borderId="128" xfId="0" applyFont="1" applyFill="1" applyBorder="1" applyAlignment="1">
      <alignment horizontal="center" vertical="center"/>
    </xf>
    <xf numFmtId="0" fontId="58" fillId="2" borderId="128" xfId="0" applyFont="1" applyFill="1" applyBorder="1" applyAlignment="1" applyProtection="1">
      <alignment horizontal="center" vertical="center"/>
      <protection locked="0" hidden="1"/>
    </xf>
    <xf numFmtId="0" fontId="20" fillId="2" borderId="128" xfId="0" applyFont="1" applyFill="1" applyBorder="1" applyAlignment="1">
      <alignment horizontal="center" vertical="center"/>
    </xf>
    <xf numFmtId="0" fontId="154" fillId="0" borderId="128" xfId="1" applyFont="1" applyBorder="1" applyAlignment="1">
      <alignment horizontal="center" vertical="center" wrapText="1"/>
    </xf>
    <xf numFmtId="0" fontId="136" fillId="0" borderId="128" xfId="1" applyFont="1" applyBorder="1" applyAlignment="1">
      <alignment horizontal="center" vertical="center" wrapText="1"/>
    </xf>
    <xf numFmtId="0" fontId="203" fillId="15" borderId="0" xfId="0" applyFont="1" applyFill="1" applyBorder="1" applyAlignment="1">
      <alignment vertical="center"/>
    </xf>
    <xf numFmtId="0" fontId="44" fillId="2" borderId="128" xfId="0" applyFont="1" applyFill="1" applyBorder="1" applyAlignment="1" applyProtection="1">
      <alignment horizontal="center" vertical="center" wrapText="1"/>
      <protection locked="0" hidden="1"/>
    </xf>
    <xf numFmtId="0" fontId="49" fillId="17" borderId="13" xfId="0" applyFont="1" applyFill="1" applyBorder="1" applyAlignment="1" applyProtection="1">
      <alignment horizontal="center" vertical="center" wrapText="1"/>
      <protection hidden="1"/>
    </xf>
    <xf numFmtId="0" fontId="23" fillId="17" borderId="13" xfId="0" applyFont="1" applyFill="1" applyBorder="1" applyAlignment="1" applyProtection="1">
      <alignment horizontal="center" vertical="center" wrapText="1"/>
      <protection hidden="1"/>
    </xf>
    <xf numFmtId="0" fontId="31" fillId="17" borderId="13" xfId="0" applyFont="1" applyFill="1" applyBorder="1" applyAlignment="1" applyProtection="1">
      <alignment horizontal="center" vertical="center" wrapText="1"/>
      <protection hidden="1"/>
    </xf>
    <xf numFmtId="0" fontId="36" fillId="12" borderId="13" xfId="0" applyFont="1" applyFill="1" applyBorder="1" applyAlignment="1" applyProtection="1">
      <alignment horizontal="center" vertical="center" wrapText="1"/>
      <protection hidden="1"/>
    </xf>
    <xf numFmtId="0" fontId="201" fillId="17" borderId="13" xfId="0" applyFont="1" applyFill="1" applyBorder="1" applyAlignment="1" applyProtection="1">
      <alignment horizontal="center" vertical="center"/>
      <protection locked="0"/>
    </xf>
    <xf numFmtId="0" fontId="201" fillId="17" borderId="128" xfId="0" applyFont="1" applyFill="1" applyBorder="1" applyAlignment="1" applyProtection="1">
      <alignment horizontal="center" vertical="center"/>
      <protection locked="0"/>
    </xf>
    <xf numFmtId="0" fontId="136" fillId="2" borderId="13" xfId="0" applyFont="1" applyFill="1" applyBorder="1" applyAlignment="1" applyProtection="1">
      <alignment horizontal="center" vertical="center" wrapText="1"/>
      <protection hidden="1"/>
    </xf>
    <xf numFmtId="0" fontId="48" fillId="2" borderId="13" xfId="0" applyFont="1" applyFill="1" applyBorder="1" applyAlignment="1" applyProtection="1">
      <alignment horizontal="center" vertical="center" wrapText="1"/>
      <protection hidden="1"/>
    </xf>
    <xf numFmtId="0" fontId="10" fillId="0" borderId="13" xfId="0" applyFont="1" applyBorder="1" applyAlignment="1" applyProtection="1">
      <alignment horizontal="center" vertical="center" wrapText="1"/>
      <protection locked="0" hidden="1"/>
    </xf>
    <xf numFmtId="1" fontId="51" fillId="0" borderId="58" xfId="0" applyNumberFormat="1" applyFont="1" applyBorder="1" applyAlignment="1" applyProtection="1">
      <alignment horizontal="center" vertical="center"/>
      <protection locked="0" hidden="1"/>
    </xf>
    <xf numFmtId="1" fontId="133" fillId="0" borderId="58" xfId="0" applyNumberFormat="1" applyFont="1" applyBorder="1" applyAlignment="1" applyProtection="1">
      <alignment horizontal="center" vertical="center"/>
      <protection locked="0" hidden="1"/>
    </xf>
    <xf numFmtId="1" fontId="0" fillId="0" borderId="13" xfId="0" applyNumberFormat="1" applyBorder="1" applyAlignment="1" applyProtection="1">
      <alignment horizontal="center" vertical="center" wrapText="1"/>
      <protection locked="0" hidden="1"/>
    </xf>
    <xf numFmtId="1" fontId="31" fillId="2" borderId="72" xfId="0" applyNumberFormat="1" applyFont="1" applyFill="1" applyBorder="1" applyAlignment="1" applyProtection="1">
      <alignment horizontal="center" vertical="center" shrinkToFit="1"/>
      <protection locked="0" hidden="1"/>
    </xf>
    <xf numFmtId="1" fontId="31" fillId="2" borderId="72" xfId="0" applyNumberFormat="1" applyFont="1" applyFill="1" applyBorder="1" applyAlignment="1">
      <alignment horizontal="center" vertical="center" shrinkToFit="1"/>
    </xf>
    <xf numFmtId="1" fontId="31" fillId="2" borderId="72" xfId="0" applyNumberFormat="1" applyFont="1" applyFill="1" applyBorder="1" applyAlignment="1" applyProtection="1">
      <alignment horizontal="center" vertical="center"/>
      <protection locked="0" hidden="1"/>
    </xf>
    <xf numFmtId="1" fontId="18" fillId="2" borderId="72" xfId="0" applyNumberFormat="1" applyFont="1" applyFill="1" applyBorder="1" applyAlignment="1" applyProtection="1">
      <alignment horizontal="center"/>
      <protection locked="0" hidden="1"/>
    </xf>
    <xf numFmtId="1" fontId="0" fillId="0" borderId="72" xfId="0" applyNumberFormat="1" applyBorder="1" applyAlignment="1" applyProtection="1">
      <alignment horizontal="center"/>
      <protection locked="0" hidden="1"/>
    </xf>
    <xf numFmtId="1" fontId="18" fillId="2" borderId="72" xfId="0" applyNumberFormat="1" applyFont="1" applyFill="1" applyBorder="1" applyAlignment="1" applyProtection="1">
      <alignment vertical="center"/>
      <protection locked="0" hidden="1"/>
    </xf>
    <xf numFmtId="1" fontId="31" fillId="2" borderId="72" xfId="0" applyNumberFormat="1" applyFont="1" applyFill="1" applyBorder="1" applyAlignment="1">
      <alignment horizontal="center" vertical="center"/>
    </xf>
    <xf numFmtId="0" fontId="202" fillId="12" borderId="13" xfId="0" applyFont="1" applyFill="1" applyBorder="1" applyAlignment="1" applyProtection="1">
      <alignment horizontal="center" vertical="center" shrinkToFit="1"/>
      <protection locked="0"/>
    </xf>
    <xf numFmtId="0" fontId="202" fillId="12" borderId="13" xfId="0" applyFont="1" applyFill="1" applyBorder="1" applyAlignment="1" applyProtection="1">
      <alignment horizontal="center" vertical="center"/>
      <protection locked="0"/>
    </xf>
    <xf numFmtId="0" fontId="202" fillId="12" borderId="14" xfId="0" applyFont="1" applyFill="1" applyBorder="1" applyAlignment="1" applyProtection="1">
      <alignment horizontal="center" vertical="center" shrinkToFit="1"/>
      <protection locked="0"/>
    </xf>
    <xf numFmtId="0" fontId="115" fillId="0" borderId="13" xfId="0" applyFont="1" applyBorder="1" applyAlignment="1">
      <alignment horizontal="center" vertical="center" wrapText="1"/>
    </xf>
    <xf numFmtId="0" fontId="49" fillId="2" borderId="73" xfId="0" applyFont="1" applyFill="1" applyBorder="1" applyAlignment="1" applyProtection="1">
      <alignment horizontal="center" vertical="center" wrapText="1"/>
      <protection hidden="1"/>
    </xf>
    <xf numFmtId="164" fontId="0" fillId="13" borderId="97" xfId="0" applyNumberFormat="1" applyFill="1" applyBorder="1" applyAlignment="1" applyProtection="1">
      <alignment horizontal="center" vertical="center"/>
      <protection locked="0"/>
    </xf>
    <xf numFmtId="164" fontId="0" fillId="13" borderId="97" xfId="0" applyNumberFormat="1" applyFont="1" applyFill="1" applyBorder="1" applyAlignment="1" applyProtection="1">
      <alignment horizontal="center" vertical="center"/>
      <protection locked="0"/>
    </xf>
    <xf numFmtId="0" fontId="61" fillId="2" borderId="128" xfId="0" applyFont="1" applyFill="1" applyBorder="1" applyAlignment="1" applyProtection="1">
      <alignment horizontal="center" vertical="center" wrapText="1"/>
      <protection hidden="1"/>
    </xf>
    <xf numFmtId="0" fontId="50" fillId="2" borderId="0" xfId="0" applyFont="1" applyFill="1" applyBorder="1" applyAlignment="1" applyProtection="1">
      <alignment horizontal="center" vertical="center" shrinkToFit="1"/>
      <protection hidden="1"/>
    </xf>
    <xf numFmtId="0" fontId="64" fillId="2" borderId="0" xfId="0" applyFont="1" applyFill="1" applyBorder="1" applyAlignment="1" applyProtection="1">
      <alignment horizontal="center" vertical="center" shrinkToFit="1"/>
      <protection hidden="1"/>
    </xf>
    <xf numFmtId="0" fontId="32" fillId="2" borderId="131" xfId="0" applyFont="1" applyFill="1" applyBorder="1" applyAlignment="1" applyProtection="1">
      <alignment horizontal="center" vertical="center" wrapText="1"/>
      <protection hidden="1"/>
    </xf>
    <xf numFmtId="0" fontId="32" fillId="2" borderId="44" xfId="0" applyFont="1" applyFill="1" applyBorder="1" applyAlignment="1" applyProtection="1">
      <alignment horizontal="center" vertical="center" wrapText="1"/>
      <protection hidden="1"/>
    </xf>
    <xf numFmtId="0" fontId="61" fillId="2" borderId="101" xfId="0" applyFont="1" applyFill="1" applyBorder="1" applyAlignment="1" applyProtection="1">
      <alignment horizontal="center" vertical="center" wrapText="1"/>
      <protection hidden="1"/>
    </xf>
    <xf numFmtId="165" fontId="45" fillId="2" borderId="0" xfId="0" applyNumberFormat="1" applyFont="1" applyFill="1" applyBorder="1" applyAlignment="1" applyProtection="1">
      <alignment horizontal="center" vertical="center" shrinkToFit="1"/>
      <protection hidden="1"/>
    </xf>
    <xf numFmtId="0" fontId="21" fillId="2" borderId="0" xfId="0" applyFont="1" applyFill="1" applyBorder="1" applyAlignment="1" applyProtection="1">
      <alignment horizontal="center" vertical="center"/>
      <protection hidden="1"/>
    </xf>
    <xf numFmtId="0" fontId="32" fillId="2" borderId="0" xfId="0" applyFont="1" applyFill="1" applyBorder="1" applyAlignment="1" applyProtection="1">
      <alignment horizontal="center" vertical="center" wrapText="1"/>
      <protection hidden="1"/>
    </xf>
    <xf numFmtId="0" fontId="61"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vertical="center"/>
      <protection hidden="1"/>
    </xf>
    <xf numFmtId="0" fontId="5" fillId="2" borderId="0" xfId="0" applyFont="1" applyFill="1" applyBorder="1" applyAlignment="1" applyProtection="1">
      <alignment horizontal="center"/>
      <protection hidden="1"/>
    </xf>
    <xf numFmtId="0" fontId="5" fillId="2" borderId="0" xfId="0" applyFont="1" applyFill="1" applyBorder="1" applyAlignment="1" applyProtection="1">
      <alignment horizontal="center" vertical="top" wrapText="1"/>
      <protection hidden="1"/>
    </xf>
    <xf numFmtId="0" fontId="54" fillId="2" borderId="80" xfId="0" applyFont="1" applyFill="1" applyBorder="1" applyAlignment="1" applyProtection="1">
      <alignment vertical="center"/>
      <protection hidden="1"/>
    </xf>
    <xf numFmtId="0" fontId="44" fillId="2" borderId="42" xfId="0" applyFont="1" applyFill="1" applyBorder="1" applyAlignment="1" applyProtection="1">
      <alignment vertical="center"/>
      <protection hidden="1"/>
    </xf>
    <xf numFmtId="0" fontId="44" fillId="2" borderId="42" xfId="0" applyFont="1" applyFill="1" applyBorder="1" applyAlignment="1" applyProtection="1">
      <alignment horizontal="center" vertical="center"/>
      <protection hidden="1"/>
    </xf>
    <xf numFmtId="0" fontId="32" fillId="2" borderId="128" xfId="0" applyFont="1" applyFill="1" applyBorder="1" applyAlignment="1" applyProtection="1">
      <alignment horizontal="center" vertical="center" wrapText="1"/>
      <protection hidden="1"/>
    </xf>
    <xf numFmtId="0" fontId="61" fillId="2" borderId="108" xfId="0" applyFont="1" applyFill="1" applyBorder="1" applyAlignment="1" applyProtection="1">
      <alignment horizontal="center" vertical="center" wrapText="1"/>
      <protection hidden="1"/>
    </xf>
    <xf numFmtId="0" fontId="61" fillId="2" borderId="107" xfId="0" applyFont="1" applyFill="1" applyBorder="1" applyAlignment="1" applyProtection="1">
      <alignment horizontal="center" vertical="center" wrapText="1"/>
      <protection hidden="1"/>
    </xf>
    <xf numFmtId="0" fontId="23" fillId="2" borderId="108" xfId="0" applyFont="1" applyFill="1" applyBorder="1" applyAlignment="1" applyProtection="1">
      <alignment horizontal="center" vertical="center" shrinkToFit="1"/>
      <protection hidden="1"/>
    </xf>
    <xf numFmtId="0" fontId="23" fillId="2" borderId="128" xfId="0" applyFont="1" applyFill="1" applyBorder="1" applyAlignment="1" applyProtection="1">
      <alignment horizontal="center" vertical="center" shrinkToFit="1"/>
      <protection hidden="1"/>
    </xf>
    <xf numFmtId="0" fontId="179" fillId="2" borderId="128" xfId="0" applyFont="1" applyFill="1" applyBorder="1" applyAlignment="1" applyProtection="1">
      <alignment horizontal="center" vertical="center" shrinkToFit="1"/>
      <protection hidden="1"/>
    </xf>
    <xf numFmtId="0" fontId="23" fillId="2" borderId="128" xfId="0" applyNumberFormat="1" applyFont="1" applyFill="1" applyBorder="1" applyAlignment="1" applyProtection="1">
      <alignment horizontal="center" vertical="center" shrinkToFit="1"/>
      <protection hidden="1"/>
    </xf>
    <xf numFmtId="1" fontId="23" fillId="2" borderId="128" xfId="0" applyNumberFormat="1" applyFont="1" applyFill="1" applyBorder="1" applyAlignment="1" applyProtection="1">
      <alignment horizontal="center" vertical="center" shrinkToFit="1"/>
      <protection hidden="1"/>
    </xf>
    <xf numFmtId="0" fontId="23" fillId="2" borderId="128" xfId="0" applyFont="1" applyFill="1" applyBorder="1" applyAlignment="1" applyProtection="1">
      <alignment horizontal="left" vertical="center" shrinkToFit="1"/>
      <protection hidden="1"/>
    </xf>
    <xf numFmtId="164" fontId="31" fillId="2" borderId="128" xfId="0" applyNumberFormat="1" applyFont="1" applyFill="1" applyBorder="1" applyAlignment="1" applyProtection="1">
      <alignment horizontal="center" vertical="center" shrinkToFit="1"/>
      <protection hidden="1"/>
    </xf>
    <xf numFmtId="0" fontId="31" fillId="2" borderId="128" xfId="0" applyFont="1" applyFill="1" applyBorder="1" applyAlignment="1" applyProtection="1">
      <alignment horizontal="center" vertical="center" shrinkToFit="1"/>
      <protection hidden="1"/>
    </xf>
    <xf numFmtId="0" fontId="50" fillId="2" borderId="107" xfId="0" applyFont="1" applyFill="1" applyBorder="1" applyAlignment="1" applyProtection="1">
      <alignment horizontal="center" vertical="center" shrinkToFit="1"/>
      <protection hidden="1"/>
    </xf>
    <xf numFmtId="0" fontId="64" fillId="2" borderId="107" xfId="0" applyFont="1" applyFill="1" applyBorder="1" applyAlignment="1" applyProtection="1">
      <alignment horizontal="center" vertical="center" shrinkToFit="1"/>
      <protection hidden="1"/>
    </xf>
    <xf numFmtId="0" fontId="31" fillId="7" borderId="106" xfId="0" applyFont="1" applyFill="1" applyBorder="1" applyAlignment="1" applyProtection="1">
      <alignment horizontal="right" vertical="center"/>
      <protection hidden="1"/>
    </xf>
    <xf numFmtId="0" fontId="31" fillId="7" borderId="132" xfId="0" applyFont="1" applyFill="1" applyBorder="1" applyAlignment="1" applyProtection="1">
      <alignment horizontal="right" vertical="center"/>
      <protection hidden="1"/>
    </xf>
    <xf numFmtId="0" fontId="23" fillId="2" borderId="106" xfId="0" applyFont="1" applyFill="1" applyBorder="1" applyAlignment="1" applyProtection="1">
      <alignment horizontal="center" vertical="center"/>
      <protection hidden="1"/>
    </xf>
    <xf numFmtId="0" fontId="23" fillId="2" borderId="132" xfId="0" applyFont="1" applyFill="1" applyBorder="1" applyAlignment="1" applyProtection="1">
      <alignment horizontal="right" vertical="center"/>
      <protection hidden="1"/>
    </xf>
    <xf numFmtId="0" fontId="23" fillId="2" borderId="132" xfId="0" applyFont="1" applyFill="1" applyBorder="1" applyProtection="1">
      <protection hidden="1"/>
    </xf>
    <xf numFmtId="0" fontId="44" fillId="2" borderId="132" xfId="0" applyFont="1" applyFill="1" applyBorder="1" applyAlignment="1" applyProtection="1">
      <alignment horizontal="right" vertical="center"/>
      <protection hidden="1"/>
    </xf>
    <xf numFmtId="170" fontId="23" fillId="2" borderId="132" xfId="0" applyNumberFormat="1" applyFont="1" applyFill="1" applyBorder="1" applyAlignment="1" applyProtection="1">
      <alignment horizontal="right" vertical="center"/>
      <protection hidden="1"/>
    </xf>
    <xf numFmtId="0" fontId="23" fillId="2" borderId="128" xfId="0" applyFont="1" applyFill="1" applyBorder="1" applyAlignment="1" applyProtection="1">
      <alignment horizontal="right" vertical="center" shrinkToFit="1"/>
      <protection hidden="1"/>
    </xf>
    <xf numFmtId="0" fontId="31" fillId="2" borderId="128" xfId="0" applyFont="1" applyFill="1" applyBorder="1" applyAlignment="1" applyProtection="1">
      <alignment vertical="center" shrinkToFit="1"/>
      <protection hidden="1"/>
    </xf>
    <xf numFmtId="1" fontId="31" fillId="2" borderId="128" xfId="0" applyNumberFormat="1" applyFont="1" applyFill="1" applyBorder="1" applyAlignment="1" applyProtection="1">
      <alignment vertical="center" shrinkToFit="1"/>
      <protection hidden="1"/>
    </xf>
    <xf numFmtId="1" fontId="23" fillId="2" borderId="128" xfId="0" applyNumberFormat="1" applyFont="1" applyFill="1" applyBorder="1" applyAlignment="1" applyProtection="1">
      <alignment horizontal="center" vertical="center"/>
      <protection locked="0" hidden="1"/>
    </xf>
    <xf numFmtId="0" fontId="31" fillId="2" borderId="107" xfId="0" applyFont="1" applyFill="1" applyBorder="1" applyAlignment="1" applyProtection="1">
      <alignment vertical="center" shrinkToFit="1"/>
      <protection hidden="1"/>
    </xf>
    <xf numFmtId="0" fontId="23" fillId="2" borderId="101" xfId="0" applyFont="1" applyFill="1" applyBorder="1" applyAlignment="1" applyProtection="1">
      <alignment horizontal="right" vertical="center"/>
      <protection hidden="1"/>
    </xf>
    <xf numFmtId="1" fontId="31" fillId="8" borderId="128" xfId="0" applyNumberFormat="1" applyFont="1" applyFill="1" applyBorder="1" applyAlignment="1" applyProtection="1">
      <alignment horizontal="center" vertical="center"/>
      <protection locked="0" hidden="1"/>
    </xf>
    <xf numFmtId="172" fontId="23" fillId="2" borderId="132" xfId="0" applyNumberFormat="1" applyFont="1" applyFill="1" applyBorder="1" applyAlignment="1" applyProtection="1">
      <alignment horizontal="right" vertical="center"/>
      <protection hidden="1"/>
    </xf>
    <xf numFmtId="0" fontId="23" fillId="2" borderId="132" xfId="0" applyNumberFormat="1" applyFont="1" applyFill="1" applyBorder="1" applyAlignment="1" applyProtection="1">
      <alignment horizontal="right" vertical="center"/>
      <protection hidden="1"/>
    </xf>
    <xf numFmtId="1" fontId="23" fillId="2" borderId="128" xfId="0" applyNumberFormat="1" applyFont="1" applyFill="1" applyBorder="1" applyAlignment="1" applyProtection="1">
      <alignment horizontal="center" vertical="center"/>
      <protection hidden="1"/>
    </xf>
    <xf numFmtId="1" fontId="31" fillId="2" borderId="128" xfId="0" applyNumberFormat="1" applyFont="1" applyFill="1" applyBorder="1" applyAlignment="1" applyProtection="1">
      <alignment horizontal="center" vertical="center" shrinkToFit="1"/>
      <protection hidden="1"/>
    </xf>
    <xf numFmtId="174" fontId="31" fillId="2" borderId="128" xfId="0" applyNumberFormat="1" applyFont="1" applyFill="1" applyBorder="1" applyAlignment="1" applyProtection="1">
      <alignment horizontal="center" vertical="center" shrinkToFit="1"/>
      <protection hidden="1"/>
    </xf>
    <xf numFmtId="0" fontId="31" fillId="2" borderId="107" xfId="0" applyFont="1" applyFill="1" applyBorder="1" applyAlignment="1" applyProtection="1">
      <alignment horizontal="center" vertical="center" shrinkToFit="1"/>
      <protection hidden="1"/>
    </xf>
    <xf numFmtId="0" fontId="31" fillId="7" borderId="90" xfId="0" applyFont="1" applyFill="1" applyBorder="1" applyAlignment="1" applyProtection="1">
      <alignment horizontal="right" vertical="center"/>
      <protection hidden="1"/>
    </xf>
    <xf numFmtId="0" fontId="23" fillId="7" borderId="106" xfId="0" applyFont="1" applyFill="1" applyBorder="1" applyAlignment="1" applyProtection="1">
      <alignment horizontal="right" vertical="center"/>
      <protection hidden="1"/>
    </xf>
    <xf numFmtId="0" fontId="23" fillId="0" borderId="128" xfId="0" applyFont="1" applyFill="1" applyBorder="1" applyAlignment="1" applyProtection="1">
      <alignment horizontal="center" vertical="center"/>
      <protection hidden="1"/>
    </xf>
    <xf numFmtId="0" fontId="31" fillId="0" borderId="128" xfId="0" applyFont="1" applyFill="1" applyBorder="1" applyAlignment="1" applyProtection="1">
      <alignment horizontal="right" vertical="center"/>
      <protection hidden="1"/>
    </xf>
    <xf numFmtId="0" fontId="31" fillId="0" borderId="128" xfId="0" applyFont="1" applyFill="1" applyBorder="1" applyAlignment="1" applyProtection="1">
      <alignment horizontal="right" vertical="center" indent="1"/>
      <protection hidden="1"/>
    </xf>
    <xf numFmtId="0" fontId="31" fillId="0" borderId="128" xfId="0" applyFont="1" applyFill="1" applyBorder="1" applyAlignment="1" applyProtection="1">
      <alignment horizontal="center" vertical="center" shrinkToFit="1"/>
      <protection hidden="1"/>
    </xf>
    <xf numFmtId="0" fontId="23" fillId="0" borderId="128" xfId="0" applyFont="1" applyFill="1" applyBorder="1" applyAlignment="1" applyProtection="1">
      <alignment horizontal="right" vertical="center"/>
      <protection hidden="1"/>
    </xf>
    <xf numFmtId="0" fontId="23" fillId="0" borderId="128" xfId="0" applyFont="1" applyFill="1" applyBorder="1" applyAlignment="1" applyProtection="1">
      <alignment horizontal="right" vertical="center" indent="1"/>
      <protection hidden="1"/>
    </xf>
    <xf numFmtId="0" fontId="31" fillId="2" borderId="106" xfId="0" applyFont="1" applyFill="1" applyBorder="1" applyAlignment="1" applyProtection="1">
      <alignment horizontal="right" vertical="center"/>
      <protection hidden="1"/>
    </xf>
    <xf numFmtId="0" fontId="31" fillId="2" borderId="132" xfId="0" applyFont="1" applyFill="1" applyBorder="1" applyAlignment="1" applyProtection="1">
      <alignment horizontal="right" vertical="center"/>
      <protection hidden="1"/>
    </xf>
    <xf numFmtId="0" fontId="31" fillId="2" borderId="101" xfId="0" applyFont="1" applyFill="1" applyBorder="1" applyAlignment="1" applyProtection="1">
      <alignment horizontal="right" vertical="center" indent="1"/>
      <protection hidden="1"/>
    </xf>
    <xf numFmtId="1" fontId="31" fillId="2" borderId="128" xfId="0" applyNumberFormat="1" applyFont="1" applyFill="1" applyBorder="1" applyAlignment="1" applyProtection="1">
      <alignment horizontal="center" vertical="center" shrinkToFit="1"/>
      <protection locked="0" hidden="1"/>
    </xf>
    <xf numFmtId="0" fontId="37" fillId="2" borderId="87" xfId="0" applyFont="1" applyFill="1" applyBorder="1" applyAlignment="1" applyProtection="1">
      <alignment vertical="center"/>
      <protection hidden="1"/>
    </xf>
    <xf numFmtId="0" fontId="3" fillId="2" borderId="0" xfId="0" applyFont="1" applyFill="1" applyBorder="1" applyAlignment="1" applyProtection="1">
      <alignment horizontal="center" vertical="center"/>
      <protection hidden="1"/>
    </xf>
    <xf numFmtId="0" fontId="3" fillId="2" borderId="88" xfId="0" applyFont="1" applyFill="1" applyBorder="1" applyAlignment="1" applyProtection="1">
      <alignment vertical="center"/>
      <protection hidden="1"/>
    </xf>
    <xf numFmtId="0" fontId="3" fillId="2" borderId="0" xfId="0" applyFont="1" applyFill="1" applyBorder="1" applyProtection="1">
      <protection hidden="1"/>
    </xf>
    <xf numFmtId="0" fontId="37" fillId="2" borderId="82" xfId="0" applyFont="1" applyFill="1" applyBorder="1" applyAlignment="1" applyProtection="1">
      <alignment vertical="center"/>
      <protection hidden="1"/>
    </xf>
    <xf numFmtId="0" fontId="3" fillId="2" borderId="28" xfId="0" applyFont="1" applyFill="1" applyBorder="1" applyAlignment="1" applyProtection="1">
      <alignment vertical="center"/>
      <protection hidden="1"/>
    </xf>
    <xf numFmtId="0" fontId="3" fillId="2" borderId="28" xfId="0" applyFont="1" applyFill="1" applyBorder="1" applyProtection="1">
      <protection hidden="1"/>
    </xf>
    <xf numFmtId="0" fontId="3" fillId="2" borderId="28" xfId="0" applyFont="1" applyFill="1" applyBorder="1" applyAlignment="1" applyProtection="1">
      <alignment horizontal="center" vertical="center"/>
      <protection hidden="1"/>
    </xf>
    <xf numFmtId="0" fontId="44" fillId="0" borderId="44" xfId="0" applyFont="1" applyBorder="1" applyProtection="1">
      <protection hidden="1"/>
    </xf>
    <xf numFmtId="0" fontId="149" fillId="0" borderId="13" xfId="0" applyFont="1" applyBorder="1" applyAlignment="1" applyProtection="1">
      <alignment horizontal="center" vertical="center" wrapText="1"/>
      <protection locked="0"/>
    </xf>
    <xf numFmtId="1" fontId="24" fillId="2" borderId="72" xfId="0" applyNumberFormat="1" applyFont="1" applyFill="1" applyBorder="1" applyAlignment="1" applyProtection="1">
      <alignment horizontal="center" vertical="top" wrapText="1"/>
      <protection locked="0" hidden="1"/>
    </xf>
    <xf numFmtId="1" fontId="31" fillId="2" borderId="72" xfId="0" applyNumberFormat="1" applyFont="1" applyFill="1" applyBorder="1" applyAlignment="1" applyProtection="1">
      <alignment horizontal="center" vertical="center" shrinkToFit="1"/>
      <protection locked="0"/>
    </xf>
    <xf numFmtId="1" fontId="24" fillId="2" borderId="72" xfId="0" applyNumberFormat="1" applyFont="1" applyFill="1" applyBorder="1" applyAlignment="1" applyProtection="1">
      <alignment horizontal="center" vertical="top" wrapText="1"/>
      <protection locked="0"/>
    </xf>
    <xf numFmtId="0" fontId="19" fillId="0" borderId="27" xfId="0" applyFont="1" applyBorder="1" applyAlignment="1" applyProtection="1">
      <alignment horizontal="left" vertical="center"/>
      <protection hidden="1"/>
    </xf>
    <xf numFmtId="0" fontId="139" fillId="0" borderId="70" xfId="0" applyFont="1" applyBorder="1" applyAlignment="1" applyProtection="1">
      <alignment horizontal="center" vertical="center" wrapText="1"/>
      <protection hidden="1"/>
    </xf>
    <xf numFmtId="164" fontId="31" fillId="2" borderId="13" xfId="0" applyNumberFormat="1" applyFont="1" applyFill="1" applyBorder="1" applyAlignment="1" applyProtection="1">
      <alignment horizontal="center" vertical="center" shrinkToFit="1"/>
      <protection locked="0" hidden="1"/>
    </xf>
    <xf numFmtId="1" fontId="99" fillId="0" borderId="0" xfId="0" applyNumberFormat="1" applyFont="1" applyAlignment="1">
      <alignment horizontal="center" vertical="center"/>
    </xf>
    <xf numFmtId="1" fontId="101" fillId="0" borderId="0" xfId="0" applyNumberFormat="1" applyFont="1" applyAlignment="1">
      <alignment horizontal="center" vertical="center"/>
    </xf>
    <xf numFmtId="1" fontId="235" fillId="2" borderId="13" xfId="0" applyNumberFormat="1" applyFont="1" applyFill="1" applyBorder="1" applyAlignment="1">
      <alignment horizontal="center" vertical="center" shrinkToFit="1"/>
    </xf>
    <xf numFmtId="0" fontId="59" fillId="2" borderId="58" xfId="0" applyFont="1" applyFill="1" applyBorder="1" applyAlignment="1" applyProtection="1">
      <alignment horizontal="left" vertical="center" shrinkToFit="1"/>
      <protection locked="0" hidden="1"/>
    </xf>
    <xf numFmtId="0" fontId="113" fillId="2" borderId="12" xfId="0" applyFont="1" applyFill="1" applyBorder="1" applyAlignment="1" applyProtection="1">
      <alignment horizontal="center" vertical="center" shrinkToFit="1"/>
      <protection hidden="1"/>
    </xf>
    <xf numFmtId="0" fontId="239" fillId="2" borderId="58" xfId="0" applyFont="1" applyFill="1" applyBorder="1" applyAlignment="1" applyProtection="1">
      <alignment horizontal="left" vertical="center" shrinkToFit="1"/>
      <protection locked="0" hidden="1"/>
    </xf>
    <xf numFmtId="0" fontId="240" fillId="2" borderId="58" xfId="0" applyFont="1" applyFill="1" applyBorder="1" applyAlignment="1" applyProtection="1">
      <alignment horizontal="center" vertical="center" shrinkToFit="1"/>
      <protection locked="0" hidden="1"/>
    </xf>
    <xf numFmtId="164" fontId="240" fillId="2" borderId="58" xfId="0" applyNumberFormat="1" applyFont="1" applyFill="1" applyBorder="1" applyAlignment="1" applyProtection="1">
      <alignment horizontal="center" vertical="center" shrinkToFit="1"/>
      <protection locked="0" hidden="1"/>
    </xf>
    <xf numFmtId="1" fontId="0" fillId="2" borderId="58" xfId="0" applyNumberFormat="1" applyFont="1" applyFill="1" applyBorder="1" applyAlignment="1" applyProtection="1">
      <alignment horizontal="center" vertical="center" shrinkToFit="1"/>
      <protection locked="0" hidden="1"/>
    </xf>
    <xf numFmtId="0" fontId="59" fillId="2" borderId="58" xfId="0" applyFont="1" applyFill="1" applyBorder="1" applyAlignment="1" applyProtection="1">
      <alignment horizontal="center" vertical="center" shrinkToFit="1"/>
      <protection locked="0" hidden="1"/>
    </xf>
    <xf numFmtId="0" fontId="59" fillId="2" borderId="13" xfId="0" applyFont="1" applyFill="1" applyBorder="1" applyAlignment="1">
      <alignment horizontal="center" vertical="center" shrinkToFit="1"/>
    </xf>
    <xf numFmtId="14" fontId="59" fillId="2" borderId="13" xfId="0" applyNumberFormat="1" applyFont="1" applyFill="1" applyBorder="1" applyAlignment="1">
      <alignment horizontal="center" vertical="center" shrinkToFit="1"/>
    </xf>
    <xf numFmtId="1" fontId="241" fillId="12" borderId="132" xfId="0" applyNumberFormat="1" applyFont="1" applyFill="1" applyBorder="1" applyAlignment="1" applyProtection="1">
      <alignment horizontal="right" vertical="center" shrinkToFit="1"/>
      <protection hidden="1"/>
    </xf>
    <xf numFmtId="0" fontId="241" fillId="12" borderId="101" xfId="0" applyFont="1" applyFill="1" applyBorder="1" applyAlignment="1" applyProtection="1">
      <alignment horizontal="right" vertical="center" indent="1"/>
      <protection hidden="1"/>
    </xf>
    <xf numFmtId="0" fontId="240" fillId="12" borderId="128" xfId="0" applyFont="1" applyFill="1" applyBorder="1" applyAlignment="1" applyProtection="1">
      <alignment horizontal="center" vertical="center" shrinkToFit="1"/>
      <protection hidden="1"/>
    </xf>
    <xf numFmtId="0" fontId="241" fillId="12" borderId="128" xfId="0" applyFont="1" applyFill="1" applyBorder="1" applyAlignment="1" applyProtection="1">
      <alignment horizontal="center" vertical="center" shrinkToFit="1"/>
      <protection hidden="1"/>
    </xf>
    <xf numFmtId="0" fontId="241" fillId="12" borderId="107" xfId="0" applyFont="1" applyFill="1" applyBorder="1" applyAlignment="1" applyProtection="1">
      <alignment horizontal="center" vertical="center" shrinkToFit="1"/>
      <protection hidden="1"/>
    </xf>
    <xf numFmtId="0" fontId="241" fillId="12" borderId="132" xfId="0" applyFont="1" applyFill="1" applyBorder="1" applyAlignment="1" applyProtection="1">
      <alignment horizontal="right" vertical="center"/>
      <protection hidden="1"/>
    </xf>
    <xf numFmtId="0" fontId="241" fillId="12" borderId="101" xfId="0" applyFont="1" applyFill="1" applyBorder="1" applyAlignment="1" applyProtection="1">
      <alignment horizontal="right" vertical="center"/>
      <protection hidden="1"/>
    </xf>
    <xf numFmtId="0" fontId="241" fillId="12" borderId="128" xfId="0" applyFont="1" applyFill="1" applyBorder="1" applyAlignment="1" applyProtection="1">
      <alignment horizontal="right" vertical="center" indent="1"/>
      <protection hidden="1"/>
    </xf>
    <xf numFmtId="1" fontId="241" fillId="12" borderId="128" xfId="0" applyNumberFormat="1" applyFont="1" applyFill="1" applyBorder="1" applyAlignment="1" applyProtection="1">
      <alignment horizontal="center" vertical="center" shrinkToFit="1"/>
      <protection hidden="1"/>
    </xf>
    <xf numFmtId="0" fontId="240" fillId="12" borderId="107" xfId="0" applyFont="1" applyFill="1" applyBorder="1" applyAlignment="1" applyProtection="1">
      <alignment vertical="center" shrinkToFit="1"/>
      <protection hidden="1"/>
    </xf>
    <xf numFmtId="0" fontId="241" fillId="12" borderId="107" xfId="0" applyFont="1" applyFill="1" applyBorder="1" applyAlignment="1" applyProtection="1">
      <alignment vertical="center" shrinkToFit="1"/>
      <protection hidden="1"/>
    </xf>
    <xf numFmtId="1" fontId="242" fillId="12" borderId="128" xfId="0" applyNumberFormat="1" applyFont="1" applyFill="1" applyBorder="1" applyAlignment="1" applyProtection="1">
      <alignment horizontal="center" vertical="center" shrinkToFit="1"/>
      <protection hidden="1"/>
    </xf>
    <xf numFmtId="1" fontId="114" fillId="12" borderId="128" xfId="0" applyNumberFormat="1" applyFont="1" applyFill="1" applyBorder="1" applyAlignment="1" applyProtection="1">
      <alignment horizontal="center" vertical="center" shrinkToFit="1"/>
      <protection hidden="1"/>
    </xf>
    <xf numFmtId="0" fontId="23" fillId="2" borderId="0" xfId="0" applyFont="1" applyFill="1" applyBorder="1" applyAlignment="1" applyProtection="1">
      <alignment vertical="center" shrinkToFit="1"/>
      <protection hidden="1"/>
    </xf>
    <xf numFmtId="0" fontId="62" fillId="2" borderId="0" xfId="0" applyFont="1" applyFill="1" applyBorder="1" applyAlignment="1" applyProtection="1">
      <alignment horizontal="center" vertical="center"/>
      <protection hidden="1"/>
    </xf>
    <xf numFmtId="0" fontId="240" fillId="12" borderId="106" xfId="0" applyFont="1" applyFill="1" applyBorder="1" applyAlignment="1" applyProtection="1">
      <alignment horizontal="right" vertical="center"/>
      <protection hidden="1"/>
    </xf>
    <xf numFmtId="1" fontId="114" fillId="2" borderId="128" xfId="0" applyNumberFormat="1" applyFont="1" applyFill="1" applyBorder="1" applyAlignment="1" applyProtection="1">
      <alignment horizontal="center" vertical="center" shrinkToFit="1"/>
      <protection hidden="1"/>
    </xf>
    <xf numFmtId="0" fontId="30" fillId="0" borderId="0" xfId="1" applyFont="1" applyBorder="1" applyAlignment="1" applyProtection="1">
      <alignment horizontal="center" vertical="center"/>
      <protection hidden="1"/>
    </xf>
    <xf numFmtId="0" fontId="24" fillId="0" borderId="62" xfId="1" applyFont="1" applyBorder="1" applyAlignment="1" applyProtection="1">
      <alignment horizontal="center" vertical="center"/>
      <protection hidden="1"/>
    </xf>
    <xf numFmtId="0" fontId="187" fillId="0" borderId="62" xfId="1" applyFont="1" applyBorder="1" applyAlignment="1" applyProtection="1">
      <alignment horizontal="center" vertical="center"/>
      <protection hidden="1"/>
    </xf>
    <xf numFmtId="1" fontId="33" fillId="5" borderId="128" xfId="0" applyNumberFormat="1" applyFont="1" applyFill="1" applyBorder="1" applyAlignment="1" applyProtection="1">
      <alignment horizontal="right" vertical="center" indent="2"/>
      <protection locked="0" hidden="1"/>
    </xf>
    <xf numFmtId="1" fontId="35" fillId="5" borderId="128" xfId="0" applyNumberFormat="1" applyFont="1" applyFill="1" applyBorder="1" applyAlignment="1">
      <alignment horizontal="right" vertical="center" indent="2"/>
    </xf>
    <xf numFmtId="1" fontId="33" fillId="5" borderId="128" xfId="0" applyNumberFormat="1" applyFont="1" applyFill="1" applyBorder="1" applyAlignment="1" applyProtection="1">
      <alignment horizontal="right" indent="2"/>
      <protection locked="0" hidden="1"/>
    </xf>
    <xf numFmtId="0" fontId="32" fillId="5" borderId="108" xfId="0" applyFont="1" applyFill="1" applyBorder="1" applyAlignment="1">
      <alignment horizontal="left" vertical="center"/>
    </xf>
    <xf numFmtId="1" fontId="33" fillId="5" borderId="107" xfId="0" applyNumberFormat="1" applyFont="1" applyFill="1" applyBorder="1" applyAlignment="1" applyProtection="1">
      <alignment horizontal="right" vertical="center" indent="2"/>
      <protection locked="0" hidden="1"/>
    </xf>
    <xf numFmtId="0" fontId="34" fillId="5" borderId="108" xfId="0" applyFont="1" applyFill="1" applyBorder="1" applyAlignment="1">
      <alignment horizontal="right"/>
    </xf>
    <xf numFmtId="1" fontId="35" fillId="5" borderId="107" xfId="0" applyNumberFormat="1" applyFont="1" applyFill="1" applyBorder="1" applyAlignment="1">
      <alignment horizontal="right" vertical="center" indent="2"/>
    </xf>
    <xf numFmtId="1" fontId="33" fillId="5" borderId="107" xfId="0" applyNumberFormat="1" applyFont="1" applyFill="1" applyBorder="1" applyAlignment="1" applyProtection="1">
      <alignment horizontal="right" indent="2"/>
      <protection locked="0" hidden="1"/>
    </xf>
    <xf numFmtId="0" fontId="32" fillId="5" borderId="108" xfId="0" applyFont="1" applyFill="1" applyBorder="1" applyAlignment="1">
      <alignment horizontal="left" vertical="center" indent="2"/>
    </xf>
    <xf numFmtId="0" fontId="24" fillId="5" borderId="138" xfId="0" applyFont="1" applyFill="1" applyBorder="1" applyAlignment="1">
      <alignment horizontal="center" vertical="center"/>
    </xf>
    <xf numFmtId="0" fontId="24" fillId="5" borderId="54" xfId="0" applyFont="1" applyFill="1" applyBorder="1" applyAlignment="1">
      <alignment horizontal="center" vertical="center" wrapText="1"/>
    </xf>
    <xf numFmtId="0" fontId="24" fillId="5" borderId="55" xfId="0" applyFont="1" applyFill="1" applyBorder="1" applyAlignment="1">
      <alignment horizontal="center" vertical="center" wrapText="1"/>
    </xf>
    <xf numFmtId="0" fontId="21" fillId="12" borderId="134" xfId="0" applyFont="1" applyFill="1" applyBorder="1" applyAlignment="1">
      <alignment vertical="center"/>
    </xf>
    <xf numFmtId="0" fontId="32" fillId="12" borderId="23" xfId="0" applyFont="1" applyFill="1" applyBorder="1" applyAlignment="1">
      <alignment vertical="center"/>
    </xf>
    <xf numFmtId="0" fontId="32" fillId="12" borderId="135" xfId="0" applyFont="1" applyFill="1" applyBorder="1" applyAlignment="1">
      <alignment vertical="center"/>
    </xf>
    <xf numFmtId="0" fontId="21" fillId="12" borderId="108" xfId="0" applyFont="1" applyFill="1" applyBorder="1" applyAlignment="1">
      <alignment horizontal="left" vertical="center"/>
    </xf>
    <xf numFmtId="2" fontId="33" fillId="12" borderId="128" xfId="0" applyNumberFormat="1" applyFont="1" applyFill="1" applyBorder="1" applyAlignment="1">
      <alignment horizontal="right" vertical="center" indent="2"/>
    </xf>
    <xf numFmtId="2" fontId="33" fillId="12" borderId="107" xfId="0" applyNumberFormat="1" applyFont="1" applyFill="1" applyBorder="1" applyAlignment="1">
      <alignment horizontal="right" vertical="center" indent="2"/>
    </xf>
    <xf numFmtId="0" fontId="21" fillId="12" borderId="108" xfId="0" applyFont="1" applyFill="1" applyBorder="1" applyAlignment="1">
      <alignment horizontal="right" vertical="center" indent="2"/>
    </xf>
    <xf numFmtId="1" fontId="35" fillId="12" borderId="128" xfId="0" applyNumberFormat="1" applyFont="1" applyFill="1" applyBorder="1" applyAlignment="1">
      <alignment horizontal="right" vertical="center" indent="2"/>
    </xf>
    <xf numFmtId="1" fontId="35" fillId="12" borderId="107" xfId="0" applyNumberFormat="1" applyFont="1" applyFill="1" applyBorder="1" applyAlignment="1">
      <alignment horizontal="right" vertical="center" indent="2"/>
    </xf>
    <xf numFmtId="0" fontId="24" fillId="12" borderId="108" xfId="0" applyFont="1" applyFill="1" applyBorder="1" applyAlignment="1">
      <alignment horizontal="right" vertical="center" indent="2"/>
    </xf>
    <xf numFmtId="1" fontId="33" fillId="12" borderId="128" xfId="0" applyNumberFormat="1" applyFont="1" applyFill="1" applyBorder="1" applyAlignment="1">
      <alignment horizontal="right" vertical="center" indent="2"/>
    </xf>
    <xf numFmtId="1" fontId="33" fillId="12" borderId="107" xfId="0" applyNumberFormat="1" applyFont="1" applyFill="1" applyBorder="1" applyAlignment="1">
      <alignment horizontal="right" vertical="center" indent="2"/>
    </xf>
    <xf numFmtId="0" fontId="21" fillId="12" borderId="111" xfId="0" applyFont="1" applyFill="1" applyBorder="1" applyAlignment="1">
      <alignment horizontal="right" vertical="center" indent="2"/>
    </xf>
    <xf numFmtId="1" fontId="35" fillId="12" borderId="112" xfId="0" applyNumberFormat="1" applyFont="1" applyFill="1" applyBorder="1" applyAlignment="1">
      <alignment horizontal="right" vertical="center" indent="2"/>
    </xf>
    <xf numFmtId="1" fontId="35" fillId="12" borderId="113" xfId="0" applyNumberFormat="1" applyFont="1" applyFill="1" applyBorder="1" applyAlignment="1">
      <alignment horizontal="right" vertical="center" indent="2"/>
    </xf>
    <xf numFmtId="0" fontId="0" fillId="0" borderId="13" xfId="0" applyBorder="1" applyAlignment="1">
      <alignment horizontal="center" vertical="center" wrapText="1"/>
    </xf>
    <xf numFmtId="0" fontId="201" fillId="17" borderId="128" xfId="0" applyFont="1" applyFill="1" applyBorder="1" applyAlignment="1">
      <alignment horizontal="left" vertical="center"/>
    </xf>
    <xf numFmtId="0" fontId="194" fillId="12" borderId="13" xfId="0" applyFont="1" applyFill="1" applyBorder="1" applyAlignment="1">
      <alignment horizontal="center" vertical="center" shrinkToFit="1"/>
    </xf>
    <xf numFmtId="0" fontId="244" fillId="12" borderId="13" xfId="0" applyFont="1" applyFill="1" applyBorder="1" applyAlignment="1">
      <alignment horizontal="center" vertical="center" shrinkToFit="1"/>
    </xf>
    <xf numFmtId="0" fontId="194" fillId="12" borderId="16" xfId="0" applyFont="1" applyFill="1" applyBorder="1" applyAlignment="1">
      <alignment horizontal="center" vertical="center" shrinkToFit="1"/>
    </xf>
    <xf numFmtId="0" fontId="244" fillId="12" borderId="16" xfId="0" applyFont="1" applyFill="1" applyBorder="1" applyAlignment="1">
      <alignment horizontal="center" vertical="center" shrinkToFit="1"/>
    </xf>
    <xf numFmtId="0" fontId="49" fillId="2" borderId="128" xfId="0" applyFont="1" applyFill="1" applyBorder="1" applyAlignment="1">
      <alignment vertical="center"/>
    </xf>
    <xf numFmtId="1" fontId="23" fillId="2" borderId="128" xfId="0" applyNumberFormat="1" applyFont="1" applyFill="1" applyBorder="1" applyAlignment="1" applyProtection="1">
      <alignment horizontal="center" vertical="center" shrinkToFit="1"/>
      <protection locked="0" hidden="1"/>
    </xf>
    <xf numFmtId="1" fontId="31" fillId="2" borderId="128" xfId="0" applyNumberFormat="1" applyFont="1" applyFill="1" applyBorder="1" applyAlignment="1" applyProtection="1">
      <alignment horizontal="center" vertical="center"/>
      <protection locked="0" hidden="1"/>
    </xf>
    <xf numFmtId="0" fontId="32" fillId="2" borderId="128" xfId="0" applyFont="1" applyFill="1" applyBorder="1" applyAlignment="1" applyProtection="1">
      <alignment horizontal="center" vertical="center" shrinkToFit="1"/>
      <protection locked="0" hidden="1"/>
    </xf>
    <xf numFmtId="0" fontId="23" fillId="2" borderId="128" xfId="0" applyFont="1" applyFill="1" applyBorder="1" applyAlignment="1" applyProtection="1">
      <alignment horizontal="center" vertical="center"/>
      <protection locked="0" hidden="1"/>
    </xf>
    <xf numFmtId="0" fontId="23" fillId="2" borderId="30" xfId="0" applyFont="1" applyFill="1" applyBorder="1" applyAlignment="1">
      <alignment horizontal="center" vertical="center"/>
    </xf>
    <xf numFmtId="0" fontId="49" fillId="2" borderId="31" xfId="0" applyFont="1" applyFill="1" applyBorder="1" applyAlignment="1">
      <alignment vertical="center"/>
    </xf>
    <xf numFmtId="0" fontId="49" fillId="2" borderId="31" xfId="0" applyFont="1" applyFill="1" applyBorder="1" applyAlignment="1">
      <alignment horizontal="center" vertical="center" wrapText="1"/>
    </xf>
    <xf numFmtId="1" fontId="23" fillId="2" borderId="31" xfId="0" applyNumberFormat="1" applyFont="1" applyFill="1" applyBorder="1" applyAlignment="1" applyProtection="1">
      <alignment horizontal="center" vertical="center"/>
      <protection locked="0" hidden="1"/>
    </xf>
    <xf numFmtId="1" fontId="23" fillId="2" borderId="31" xfId="0" applyNumberFormat="1" applyFont="1" applyFill="1" applyBorder="1" applyAlignment="1" applyProtection="1">
      <alignment horizontal="center" vertical="center" shrinkToFit="1"/>
      <protection locked="0" hidden="1"/>
    </xf>
    <xf numFmtId="1" fontId="31" fillId="2" borderId="31" xfId="0" applyNumberFormat="1" applyFont="1" applyFill="1" applyBorder="1" applyAlignment="1" applyProtection="1">
      <alignment horizontal="center" vertical="center"/>
      <protection locked="0" hidden="1"/>
    </xf>
    <xf numFmtId="0" fontId="32" fillId="2" borderId="31" xfId="0" applyFont="1" applyFill="1" applyBorder="1" applyAlignment="1" applyProtection="1">
      <alignment horizontal="center" vertical="center" shrinkToFit="1"/>
      <protection locked="0" hidden="1"/>
    </xf>
    <xf numFmtId="0" fontId="23" fillId="2" borderId="32" xfId="0" applyFont="1" applyFill="1" applyBorder="1" applyAlignment="1" applyProtection="1">
      <alignment horizontal="center" vertical="center"/>
      <protection locked="0" hidden="1"/>
    </xf>
    <xf numFmtId="0" fontId="23" fillId="2" borderId="108" xfId="0" applyFont="1" applyFill="1" applyBorder="1" applyAlignment="1">
      <alignment horizontal="center" vertical="center"/>
    </xf>
    <xf numFmtId="0" fontId="23" fillId="2" borderId="107" xfId="0" applyFont="1" applyFill="1" applyBorder="1" applyAlignment="1" applyProtection="1">
      <alignment horizontal="center" vertical="center"/>
      <protection locked="0" hidden="1"/>
    </xf>
    <xf numFmtId="0" fontId="49" fillId="2" borderId="128" xfId="0" applyFont="1" applyFill="1" applyBorder="1" applyAlignment="1">
      <alignment vertical="center" wrapText="1"/>
    </xf>
    <xf numFmtId="0" fontId="23" fillId="2" borderId="111" xfId="0" applyFont="1" applyFill="1" applyBorder="1" applyAlignment="1">
      <alignment horizontal="center" vertical="center"/>
    </xf>
    <xf numFmtId="0" fontId="56" fillId="2" borderId="112" xfId="0" applyFont="1" applyFill="1" applyBorder="1" applyAlignment="1">
      <alignment vertical="center"/>
    </xf>
    <xf numFmtId="0" fontId="49" fillId="2" borderId="112" xfId="0" applyFont="1" applyFill="1" applyBorder="1" applyAlignment="1">
      <alignment horizontal="center" vertical="center" wrapText="1"/>
    </xf>
    <xf numFmtId="1" fontId="31" fillId="2" borderId="112" xfId="0" applyNumberFormat="1" applyFont="1" applyFill="1" applyBorder="1" applyAlignment="1">
      <alignment horizontal="center" vertical="center" shrinkToFit="1"/>
    </xf>
    <xf numFmtId="0" fontId="31" fillId="2" borderId="112" xfId="0" applyFont="1" applyFill="1" applyBorder="1" applyAlignment="1" applyProtection="1">
      <alignment horizontal="center" vertical="center" shrinkToFit="1"/>
      <protection locked="0"/>
    </xf>
    <xf numFmtId="0" fontId="31" fillId="2" borderId="113" xfId="0" applyFont="1" applyFill="1" applyBorder="1" applyAlignment="1" applyProtection="1">
      <alignment horizontal="center" vertical="center" shrinkToFit="1"/>
      <protection locked="0"/>
    </xf>
    <xf numFmtId="0" fontId="56" fillId="2" borderId="31" xfId="0" applyFont="1" applyFill="1" applyBorder="1" applyAlignment="1">
      <alignment vertical="center"/>
    </xf>
    <xf numFmtId="1" fontId="31" fillId="2" borderId="31" xfId="0" applyNumberFormat="1" applyFont="1" applyFill="1" applyBorder="1" applyAlignment="1">
      <alignment horizontal="center" vertical="center" shrinkToFit="1"/>
    </xf>
    <xf numFmtId="1" fontId="31" fillId="2" borderId="31" xfId="0" applyNumberFormat="1" applyFont="1" applyFill="1" applyBorder="1" applyAlignment="1" applyProtection="1">
      <alignment horizontal="center" vertical="center" shrinkToFit="1"/>
      <protection locked="0"/>
    </xf>
    <xf numFmtId="0" fontId="31" fillId="2" borderId="31" xfId="0" applyFont="1" applyFill="1" applyBorder="1" applyAlignment="1" applyProtection="1">
      <alignment horizontal="center" vertical="center" shrinkToFit="1"/>
      <protection locked="0"/>
    </xf>
    <xf numFmtId="0" fontId="31" fillId="2" borderId="32" xfId="0" applyFont="1" applyFill="1" applyBorder="1" applyAlignment="1" applyProtection="1">
      <alignment horizontal="center" vertical="center" shrinkToFit="1"/>
      <protection locked="0"/>
    </xf>
    <xf numFmtId="1" fontId="31" fillId="2" borderId="112" xfId="0" applyNumberFormat="1" applyFont="1" applyFill="1" applyBorder="1" applyAlignment="1" applyProtection="1">
      <alignment horizontal="center" vertical="center" shrinkToFit="1"/>
      <protection locked="0"/>
    </xf>
    <xf numFmtId="0" fontId="31" fillId="2" borderId="30" xfId="0" applyFont="1" applyFill="1" applyBorder="1" applyAlignment="1">
      <alignment horizontal="center" vertical="center"/>
    </xf>
    <xf numFmtId="0" fontId="56" fillId="2" borderId="128" xfId="0" applyFont="1" applyFill="1" applyBorder="1" applyAlignment="1">
      <alignment vertical="center"/>
    </xf>
    <xf numFmtId="1" fontId="31" fillId="2" borderId="112" xfId="0" applyNumberFormat="1" applyFont="1" applyFill="1" applyBorder="1" applyAlignment="1">
      <alignment horizontal="center" vertical="center"/>
    </xf>
    <xf numFmtId="1" fontId="31" fillId="2" borderId="112" xfId="0" applyNumberFormat="1" applyFont="1" applyFill="1" applyBorder="1" applyAlignment="1" applyProtection="1">
      <alignment horizontal="center" vertical="center"/>
      <protection locked="0"/>
    </xf>
    <xf numFmtId="0" fontId="31" fillId="2" borderId="112" xfId="0" applyFont="1" applyFill="1" applyBorder="1" applyAlignment="1" applyProtection="1">
      <alignment horizontal="center" vertical="center"/>
      <protection locked="0"/>
    </xf>
    <xf numFmtId="0" fontId="31" fillId="2" borderId="113" xfId="0" applyFont="1" applyFill="1" applyBorder="1" applyAlignment="1" applyProtection="1">
      <alignment horizontal="center" vertical="center"/>
      <protection locked="0"/>
    </xf>
    <xf numFmtId="1" fontId="31" fillId="2" borderId="31" xfId="0" applyNumberFormat="1" applyFont="1" applyFill="1" applyBorder="1" applyAlignment="1" applyProtection="1">
      <alignment horizontal="center" vertical="center" shrinkToFit="1"/>
      <protection locked="0" hidden="1"/>
    </xf>
    <xf numFmtId="0" fontId="23" fillId="2" borderId="32" xfId="0" applyFont="1" applyFill="1" applyBorder="1" applyAlignment="1" applyProtection="1">
      <alignment horizontal="center" vertical="center" shrinkToFit="1"/>
      <protection locked="0" hidden="1"/>
    </xf>
    <xf numFmtId="0" fontId="23" fillId="2" borderId="108" xfId="0" applyFont="1" applyFill="1" applyBorder="1" applyAlignment="1">
      <alignment horizontal="center" vertical="center" wrapText="1"/>
    </xf>
    <xf numFmtId="0" fontId="49" fillId="2" borderId="128" xfId="0" applyFont="1" applyFill="1" applyBorder="1" applyAlignment="1">
      <alignment horizontal="left" vertical="center" shrinkToFit="1"/>
    </xf>
    <xf numFmtId="0" fontId="23" fillId="2" borderId="107" xfId="0" applyFont="1" applyFill="1" applyBorder="1" applyAlignment="1" applyProtection="1">
      <alignment horizontal="center" vertical="center" shrinkToFit="1"/>
      <protection locked="0" hidden="1"/>
    </xf>
    <xf numFmtId="0" fontId="23" fillId="2" borderId="111" xfId="0" applyFont="1" applyFill="1" applyBorder="1" applyAlignment="1">
      <alignment horizontal="center" vertical="center" wrapText="1"/>
    </xf>
    <xf numFmtId="0" fontId="49" fillId="2" borderId="112" xfId="0" applyFont="1" applyFill="1" applyBorder="1" applyAlignment="1">
      <alignment horizontal="left" vertical="center" shrinkToFit="1"/>
    </xf>
    <xf numFmtId="1" fontId="23" fillId="2" borderId="112" xfId="0" applyNumberFormat="1" applyFont="1" applyFill="1" applyBorder="1" applyAlignment="1" applyProtection="1">
      <alignment horizontal="center" vertical="center" shrinkToFit="1"/>
      <protection locked="0" hidden="1"/>
    </xf>
    <xf numFmtId="1" fontId="31" fillId="2" borderId="112" xfId="0" applyNumberFormat="1" applyFont="1" applyFill="1" applyBorder="1" applyAlignment="1" applyProtection="1">
      <alignment horizontal="center" vertical="center" shrinkToFit="1"/>
      <protection locked="0" hidden="1"/>
    </xf>
    <xf numFmtId="1" fontId="23" fillId="2" borderId="112" xfId="0" applyNumberFormat="1" applyFont="1" applyFill="1" applyBorder="1" applyAlignment="1" applyProtection="1">
      <alignment horizontal="center" vertical="center"/>
      <protection locked="0" hidden="1"/>
    </xf>
    <xf numFmtId="0" fontId="32" fillId="2" borderId="112" xfId="0" applyFont="1" applyFill="1" applyBorder="1" applyAlignment="1" applyProtection="1">
      <alignment horizontal="center" vertical="center" shrinkToFit="1"/>
      <protection locked="0" hidden="1"/>
    </xf>
    <xf numFmtId="0" fontId="23" fillId="2" borderId="113" xfId="0" applyFont="1" applyFill="1" applyBorder="1" applyAlignment="1" applyProtection="1">
      <alignment horizontal="center" vertical="center" shrinkToFit="1"/>
      <protection locked="0" hidden="1"/>
    </xf>
    <xf numFmtId="0" fontId="32" fillId="2" borderId="31" xfId="0" applyFont="1" applyFill="1" applyBorder="1" applyAlignment="1">
      <alignment horizontal="center" vertical="center" wrapText="1"/>
    </xf>
    <xf numFmtId="0" fontId="23" fillId="2" borderId="128" xfId="0" applyFont="1" applyFill="1" applyBorder="1" applyAlignment="1">
      <alignment horizontal="center" vertical="center" wrapText="1"/>
    </xf>
    <xf numFmtId="0" fontId="23" fillId="2" borderId="112" xfId="0" applyFont="1" applyFill="1" applyBorder="1" applyAlignment="1">
      <alignment horizontal="center" vertical="center" wrapText="1"/>
    </xf>
    <xf numFmtId="0" fontId="23" fillId="2" borderId="113" xfId="0" applyFont="1" applyFill="1" applyBorder="1" applyAlignment="1">
      <alignment horizontal="center" vertical="center" wrapText="1"/>
    </xf>
    <xf numFmtId="0" fontId="0" fillId="0" borderId="128" xfId="0" applyBorder="1" applyAlignment="1">
      <alignment horizontal="center" vertical="center" wrapText="1"/>
    </xf>
    <xf numFmtId="0" fontId="19" fillId="2" borderId="0" xfId="0" applyFont="1" applyFill="1" applyAlignment="1">
      <alignment horizontal="left" vertical="center"/>
    </xf>
    <xf numFmtId="0" fontId="19" fillId="2" borderId="0" xfId="0" applyFont="1" applyFill="1" applyAlignment="1">
      <alignment horizontal="right" vertical="center"/>
    </xf>
    <xf numFmtId="0" fontId="229" fillId="0" borderId="0" xfId="0" applyFont="1" applyAlignment="1">
      <alignment horizontal="center" wrapText="1"/>
    </xf>
    <xf numFmtId="0" fontId="21" fillId="2" borderId="0" xfId="0" applyFont="1" applyFill="1" applyAlignment="1" applyProtection="1">
      <alignment horizontal="left" vertical="center"/>
      <protection hidden="1"/>
    </xf>
    <xf numFmtId="1" fontId="23" fillId="12" borderId="128" xfId="0" applyNumberFormat="1" applyFont="1" applyFill="1" applyBorder="1" applyAlignment="1" applyProtection="1">
      <alignment horizontal="center" vertical="center"/>
      <protection locked="0" hidden="1"/>
    </xf>
    <xf numFmtId="0" fontId="0" fillId="0" borderId="140" xfId="0" applyBorder="1" applyAlignment="1"/>
    <xf numFmtId="0" fontId="30" fillId="2" borderId="0" xfId="0" applyFont="1" applyFill="1" applyAlignment="1" applyProtection="1">
      <alignment vertical="center"/>
      <protection hidden="1"/>
    </xf>
    <xf numFmtId="0" fontId="249" fillId="2" borderId="13" xfId="0" applyFont="1" applyFill="1" applyBorder="1" applyAlignment="1" applyProtection="1">
      <alignment horizontal="center" vertical="center" wrapText="1"/>
      <protection hidden="1"/>
    </xf>
    <xf numFmtId="0" fontId="248" fillId="2" borderId="13" xfId="0" applyFont="1" applyFill="1" applyBorder="1" applyAlignment="1" applyProtection="1">
      <alignment horizontal="center" vertical="center" wrapText="1"/>
      <protection locked="0" hidden="1"/>
    </xf>
    <xf numFmtId="0" fontId="250" fillId="2" borderId="13" xfId="0" applyFont="1" applyFill="1" applyBorder="1" applyAlignment="1" applyProtection="1">
      <alignment horizontal="center" vertical="center" wrapText="1"/>
      <protection locked="0" hidden="1"/>
    </xf>
    <xf numFmtId="0" fontId="251" fillId="2" borderId="13" xfId="0" applyFont="1" applyFill="1" applyBorder="1" applyAlignment="1" applyProtection="1">
      <alignment horizontal="center" vertical="center" wrapText="1"/>
      <protection hidden="1"/>
    </xf>
    <xf numFmtId="0" fontId="3" fillId="0" borderId="0" xfId="0" applyFont="1" applyAlignment="1" applyProtection="1">
      <alignment horizontal="center"/>
      <protection hidden="1"/>
    </xf>
    <xf numFmtId="0" fontId="23" fillId="2" borderId="101" xfId="0" applyFont="1" applyFill="1" applyBorder="1" applyAlignment="1" applyProtection="1">
      <alignment horizontal="right" vertical="center"/>
      <protection locked="0"/>
    </xf>
    <xf numFmtId="170" fontId="23" fillId="14" borderId="101" xfId="0" applyNumberFormat="1" applyFont="1" applyFill="1" applyBorder="1" applyAlignment="1" applyProtection="1">
      <alignment horizontal="right" vertical="center"/>
      <protection locked="0"/>
    </xf>
    <xf numFmtId="172" fontId="23" fillId="14" borderId="101" xfId="0" applyNumberFormat="1" applyFont="1" applyFill="1" applyBorder="1" applyAlignment="1" applyProtection="1">
      <alignment horizontal="right" vertical="center"/>
      <protection locked="0"/>
    </xf>
    <xf numFmtId="173" fontId="23" fillId="14" borderId="101" xfId="0" applyNumberFormat="1" applyFont="1" applyFill="1" applyBorder="1" applyAlignment="1" applyProtection="1">
      <alignment horizontal="right" vertical="center"/>
      <protection hidden="1"/>
    </xf>
    <xf numFmtId="0" fontId="23" fillId="2" borderId="141" xfId="0" applyFont="1" applyFill="1" applyBorder="1" applyAlignment="1" applyProtection="1">
      <alignment horizontal="center" vertical="center"/>
      <protection hidden="1"/>
    </xf>
    <xf numFmtId="0" fontId="23" fillId="2" borderId="142" xfId="0" applyFont="1" applyFill="1" applyBorder="1" applyAlignment="1" applyProtection="1">
      <alignment horizontal="right" vertical="center"/>
      <protection hidden="1"/>
    </xf>
    <xf numFmtId="0" fontId="23" fillId="2" borderId="142" xfId="0" applyFont="1" applyFill="1" applyBorder="1" applyProtection="1">
      <protection hidden="1"/>
    </xf>
    <xf numFmtId="0" fontId="23" fillId="2" borderId="144" xfId="0" applyFont="1" applyFill="1" applyBorder="1" applyAlignment="1" applyProtection="1">
      <alignment horizontal="right" vertical="center" shrinkToFit="1"/>
      <protection hidden="1"/>
    </xf>
    <xf numFmtId="0" fontId="31" fillId="2" borderId="144" xfId="0" applyFont="1" applyFill="1" applyBorder="1" applyAlignment="1" applyProtection="1">
      <alignment vertical="center" shrinkToFit="1"/>
      <protection hidden="1"/>
    </xf>
    <xf numFmtId="1" fontId="31" fillId="2" borderId="144" xfId="0" applyNumberFormat="1" applyFont="1" applyFill="1" applyBorder="1" applyAlignment="1" applyProtection="1">
      <alignment vertical="center" shrinkToFit="1"/>
      <protection hidden="1"/>
    </xf>
    <xf numFmtId="0" fontId="31" fillId="2" borderId="145" xfId="0" applyFont="1" applyFill="1" applyBorder="1" applyAlignment="1" applyProtection="1">
      <alignment vertical="center" shrinkToFit="1"/>
      <protection hidden="1"/>
    </xf>
    <xf numFmtId="0" fontId="6" fillId="2" borderId="144" xfId="0" applyFont="1" applyFill="1" applyBorder="1" applyAlignment="1" applyProtection="1">
      <alignment horizontal="center" vertical="center" wrapText="1"/>
      <protection hidden="1"/>
    </xf>
    <xf numFmtId="0" fontId="6" fillId="0" borderId="144" xfId="0" applyFont="1" applyFill="1" applyBorder="1" applyAlignment="1" applyProtection="1">
      <alignment horizontal="center" vertical="center"/>
      <protection hidden="1"/>
    </xf>
    <xf numFmtId="1" fontId="26" fillId="0" borderId="144" xfId="0" applyNumberFormat="1" applyFont="1" applyFill="1" applyBorder="1" applyAlignment="1" applyProtection="1">
      <alignment horizontal="center" vertical="center" shrinkToFit="1"/>
      <protection hidden="1"/>
    </xf>
    <xf numFmtId="0" fontId="26" fillId="0" borderId="144" xfId="0" applyFont="1" applyFill="1" applyBorder="1" applyAlignment="1" applyProtection="1">
      <alignment horizontal="center" vertical="center" shrinkToFit="1"/>
      <protection hidden="1"/>
    </xf>
    <xf numFmtId="0" fontId="26" fillId="0" borderId="144" xfId="0" applyFont="1" applyFill="1" applyBorder="1" applyAlignment="1" applyProtection="1">
      <alignment horizontal="center" vertical="center" wrapText="1" shrinkToFit="1"/>
      <protection hidden="1"/>
    </xf>
    <xf numFmtId="0" fontId="3" fillId="0" borderId="144" xfId="0" applyFont="1" applyBorder="1" applyAlignment="1" applyProtection="1">
      <alignment horizontal="center" vertical="center"/>
      <protection hidden="1"/>
    </xf>
    <xf numFmtId="1" fontId="23" fillId="14" borderId="144" xfId="0" applyNumberFormat="1" applyFont="1" applyFill="1" applyBorder="1" applyAlignment="1" applyProtection="1">
      <alignment horizontal="center" vertical="center"/>
      <protection locked="0" hidden="1"/>
    </xf>
    <xf numFmtId="0" fontId="252" fillId="2" borderId="0" xfId="0" applyFont="1" applyFill="1"/>
    <xf numFmtId="0" fontId="235" fillId="2" borderId="0" xfId="0" applyFont="1" applyFill="1" applyBorder="1" applyAlignment="1">
      <alignment horizontal="center" vertical="center" shrinkToFit="1"/>
    </xf>
    <xf numFmtId="0" fontId="235" fillId="2" borderId="0" xfId="0" applyFont="1" applyFill="1" applyBorder="1" applyAlignment="1">
      <alignment horizontal="center" vertical="center" wrapText="1"/>
    </xf>
    <xf numFmtId="0" fontId="235" fillId="2" borderId="0" xfId="0" applyFont="1" applyFill="1" applyBorder="1" applyAlignment="1">
      <alignment horizontal="center" vertical="center"/>
    </xf>
    <xf numFmtId="0" fontId="255" fillId="2" borderId="0" xfId="0" applyFont="1" applyFill="1"/>
    <xf numFmtId="1" fontId="256" fillId="2" borderId="0" xfId="0" applyNumberFormat="1" applyFont="1" applyFill="1" applyAlignment="1">
      <alignment horizontal="center" vertical="center"/>
    </xf>
    <xf numFmtId="0" fontId="256" fillId="2" borderId="0" xfId="0" applyFont="1" applyFill="1"/>
    <xf numFmtId="1" fontId="252" fillId="2" borderId="0" xfId="0" applyNumberFormat="1" applyFont="1" applyFill="1" applyAlignment="1">
      <alignment horizontal="center" vertical="center"/>
    </xf>
    <xf numFmtId="0" fontId="252" fillId="2" borderId="0" xfId="0" applyFont="1" applyFill="1" applyBorder="1"/>
    <xf numFmtId="0" fontId="253" fillId="2" borderId="0" xfId="2" applyFont="1" applyFill="1" applyBorder="1" applyAlignment="1">
      <alignment horizontal="center" vertical="center"/>
    </xf>
    <xf numFmtId="0" fontId="254" fillId="2" borderId="0" xfId="2" applyFont="1" applyFill="1" applyBorder="1" applyAlignment="1">
      <alignment horizontal="center" vertical="center"/>
    </xf>
    <xf numFmtId="164" fontId="253" fillId="2" borderId="0" xfId="2" applyNumberFormat="1" applyFont="1" applyFill="1" applyBorder="1" applyAlignment="1">
      <alignment horizontal="center" vertical="center"/>
    </xf>
    <xf numFmtId="0" fontId="99" fillId="0" borderId="0" xfId="0" applyFont="1" applyAlignment="1">
      <alignment wrapText="1"/>
    </xf>
    <xf numFmtId="2" fontId="23" fillId="14" borderId="143" xfId="0" applyNumberFormat="1" applyFont="1" applyFill="1" applyBorder="1" applyAlignment="1" applyProtection="1">
      <alignment vertical="center"/>
      <protection locked="0"/>
    </xf>
    <xf numFmtId="2" fontId="23" fillId="2" borderId="142" xfId="0" applyNumberFormat="1" applyFont="1" applyFill="1" applyBorder="1" applyAlignment="1" applyProtection="1">
      <alignment vertical="center"/>
      <protection locked="0"/>
    </xf>
    <xf numFmtId="2" fontId="23" fillId="14" borderId="142" xfId="0" applyNumberFormat="1" applyFont="1" applyFill="1" applyBorder="1" applyAlignment="1" applyProtection="1">
      <alignment horizontal="right" vertical="center"/>
      <protection locked="0"/>
    </xf>
    <xf numFmtId="0" fontId="99" fillId="0" borderId="0" xfId="0" applyFont="1" applyAlignment="1">
      <alignment horizontal="center" vertical="center" wrapText="1"/>
    </xf>
    <xf numFmtId="1" fontId="165" fillId="0" borderId="0" xfId="0" applyNumberFormat="1" applyFont="1" applyAlignment="1">
      <alignment horizontal="center" vertical="center"/>
    </xf>
    <xf numFmtId="0" fontId="17" fillId="2" borderId="58" xfId="0" applyFont="1" applyFill="1" applyBorder="1" applyAlignment="1" applyProtection="1">
      <alignment horizontal="center" vertical="center" wrapText="1"/>
      <protection locked="0"/>
    </xf>
    <xf numFmtId="0" fontId="47" fillId="5" borderId="108" xfId="0" applyFont="1" applyFill="1" applyBorder="1" applyAlignment="1">
      <alignment horizontal="left" vertical="center"/>
    </xf>
    <xf numFmtId="0" fontId="49" fillId="17" borderId="13" xfId="0" applyFont="1" applyFill="1" applyBorder="1" applyAlignment="1" applyProtection="1">
      <alignment horizontal="center" vertical="center" wrapText="1"/>
      <protection hidden="1"/>
    </xf>
    <xf numFmtId="0" fontId="56" fillId="0" borderId="105" xfId="1" applyFont="1" applyBorder="1" applyAlignment="1">
      <alignment horizontal="center" vertical="center" wrapText="1"/>
    </xf>
    <xf numFmtId="0" fontId="24" fillId="2" borderId="13" xfId="0" applyFont="1" applyFill="1" applyBorder="1" applyAlignment="1">
      <alignment horizontal="center" vertical="center" wrapText="1"/>
    </xf>
    <xf numFmtId="0" fontId="32" fillId="0" borderId="128" xfId="0" applyFont="1" applyBorder="1" applyAlignment="1">
      <alignment horizontal="center" vertical="center" wrapText="1"/>
    </xf>
    <xf numFmtId="0" fontId="23" fillId="2" borderId="128" xfId="0" applyNumberFormat="1" applyFont="1" applyFill="1" applyBorder="1" applyAlignment="1" applyProtection="1">
      <alignment horizontal="center" vertical="center" shrinkToFit="1"/>
      <protection locked="0" hidden="1"/>
    </xf>
    <xf numFmtId="1" fontId="23" fillId="2" borderId="144" xfId="0" applyNumberFormat="1" applyFont="1" applyFill="1" applyBorder="1" applyAlignment="1" applyProtection="1">
      <alignment horizontal="center" vertical="center" shrinkToFit="1"/>
      <protection locked="0" hidden="1"/>
    </xf>
    <xf numFmtId="0" fontId="184" fillId="19" borderId="0" xfId="0" applyFont="1" applyFill="1" applyAlignment="1" applyProtection="1">
      <alignment horizontal="center"/>
      <protection hidden="1"/>
    </xf>
    <xf numFmtId="0" fontId="257" fillId="23" borderId="0" xfId="0" applyFont="1" applyFill="1" applyBorder="1" applyAlignment="1" applyProtection="1">
      <alignment horizontal="center"/>
      <protection hidden="1"/>
    </xf>
    <xf numFmtId="0" fontId="213" fillId="19" borderId="116" xfId="0" applyFont="1" applyFill="1" applyBorder="1" applyAlignment="1" applyProtection="1">
      <alignment horizontal="center"/>
      <protection hidden="1"/>
    </xf>
    <xf numFmtId="0" fontId="214" fillId="19" borderId="0" xfId="0" applyFont="1" applyFill="1" applyBorder="1" applyAlignment="1" applyProtection="1">
      <alignment horizontal="center" vertical="top"/>
      <protection hidden="1"/>
    </xf>
    <xf numFmtId="0" fontId="215" fillId="19" borderId="119" xfId="0" applyFont="1" applyFill="1" applyBorder="1" applyAlignment="1" applyProtection="1">
      <alignment horizontal="center"/>
      <protection hidden="1"/>
    </xf>
    <xf numFmtId="0" fontId="222" fillId="19" borderId="0" xfId="0" applyFont="1" applyFill="1" applyAlignment="1" applyProtection="1">
      <alignment horizontal="center" vertical="center" wrapText="1"/>
      <protection hidden="1"/>
    </xf>
    <xf numFmtId="0" fontId="216" fillId="20" borderId="117" xfId="0" applyFont="1" applyFill="1" applyBorder="1" applyAlignment="1" applyProtection="1">
      <alignment horizontal="center" vertical="center" wrapText="1"/>
      <protection hidden="1"/>
    </xf>
    <xf numFmtId="0" fontId="216" fillId="20" borderId="120" xfId="0" applyFont="1" applyFill="1" applyBorder="1" applyAlignment="1" applyProtection="1">
      <alignment horizontal="center" vertical="center" wrapText="1"/>
      <protection hidden="1"/>
    </xf>
    <xf numFmtId="0" fontId="215" fillId="21" borderId="117" xfId="0" applyFont="1" applyFill="1" applyBorder="1" applyAlignment="1" applyProtection="1">
      <alignment horizontal="center" vertical="center" wrapText="1"/>
      <protection hidden="1"/>
    </xf>
    <xf numFmtId="0" fontId="215" fillId="21" borderId="120" xfId="0" applyFont="1" applyFill="1" applyBorder="1" applyAlignment="1" applyProtection="1">
      <alignment horizontal="center" vertical="center" wrapText="1"/>
      <protection hidden="1"/>
    </xf>
    <xf numFmtId="0" fontId="215" fillId="21" borderId="118" xfId="0" applyFont="1" applyFill="1" applyBorder="1" applyAlignment="1" applyProtection="1">
      <alignment horizontal="center" vertical="center" wrapText="1"/>
      <protection hidden="1"/>
    </xf>
    <xf numFmtId="0" fontId="220" fillId="22" borderId="121" xfId="0" applyFont="1" applyFill="1" applyBorder="1" applyAlignment="1" applyProtection="1">
      <alignment horizontal="left" vertical="center" wrapText="1"/>
      <protection hidden="1"/>
    </xf>
    <xf numFmtId="0" fontId="0" fillId="19" borderId="0" xfId="0" applyFill="1" applyAlignment="1" applyProtection="1">
      <alignment horizontal="center"/>
      <protection hidden="1"/>
    </xf>
    <xf numFmtId="0" fontId="20" fillId="2" borderId="7" xfId="0" applyFont="1" applyFill="1" applyBorder="1" applyAlignment="1" applyProtection="1">
      <alignment horizontal="left" vertical="center"/>
      <protection locked="0"/>
    </xf>
    <xf numFmtId="0" fontId="3" fillId="15" borderId="103" xfId="0" applyFont="1" applyFill="1" applyBorder="1" applyAlignment="1">
      <alignment horizontal="center" vertical="center"/>
    </xf>
    <xf numFmtId="0" fontId="3" fillId="15" borderId="0" xfId="0" applyFont="1" applyFill="1" applyAlignment="1">
      <alignment horizontal="center" vertical="center"/>
    </xf>
    <xf numFmtId="0" fontId="194" fillId="12" borderId="22" xfId="0" applyFont="1" applyFill="1" applyBorder="1" applyAlignment="1">
      <alignment horizontal="center" vertical="center" shrinkToFit="1"/>
    </xf>
    <xf numFmtId="0" fontId="194" fillId="12" borderId="23" xfId="0" applyFont="1" applyFill="1" applyBorder="1" applyAlignment="1">
      <alignment horizontal="center" vertical="center" shrinkToFit="1"/>
    </xf>
    <xf numFmtId="0" fontId="194" fillId="12" borderId="22" xfId="0" applyFont="1" applyFill="1" applyBorder="1" applyAlignment="1">
      <alignment horizontal="center" vertical="center" wrapText="1" shrinkToFit="1"/>
    </xf>
    <xf numFmtId="0" fontId="194" fillId="12" borderId="23" xfId="0" applyFont="1" applyFill="1" applyBorder="1" applyAlignment="1">
      <alignment horizontal="center" vertical="center" wrapText="1" shrinkToFit="1"/>
    </xf>
    <xf numFmtId="0" fontId="202" fillId="12" borderId="22" xfId="0" applyFont="1" applyFill="1" applyBorder="1" applyAlignment="1">
      <alignment horizontal="center" vertical="center" wrapText="1" shrinkToFit="1"/>
    </xf>
    <xf numFmtId="0" fontId="202" fillId="12" borderId="23" xfId="0" applyFont="1" applyFill="1" applyBorder="1" applyAlignment="1">
      <alignment horizontal="center" vertical="center" wrapText="1" shrinkToFit="1"/>
    </xf>
    <xf numFmtId="0" fontId="205" fillId="18" borderId="0" xfId="0" applyFont="1" applyFill="1" applyBorder="1" applyAlignment="1">
      <alignment horizontal="center" vertical="center" shrinkToFit="1"/>
    </xf>
    <xf numFmtId="0" fontId="198" fillId="12" borderId="9" xfId="0" applyFont="1" applyFill="1" applyBorder="1" applyAlignment="1">
      <alignment horizontal="center" vertical="center" wrapText="1"/>
    </xf>
    <xf numFmtId="0" fontId="198" fillId="12" borderId="12" xfId="0" applyFont="1" applyFill="1" applyBorder="1" applyAlignment="1">
      <alignment horizontal="center" vertical="center" wrapText="1"/>
    </xf>
    <xf numFmtId="0" fontId="194" fillId="12" borderId="22" xfId="0" applyFont="1" applyFill="1" applyBorder="1" applyAlignment="1" applyProtection="1">
      <alignment horizontal="center" vertical="center" wrapText="1" shrinkToFit="1"/>
      <protection locked="0"/>
    </xf>
    <xf numFmtId="0" fontId="194" fillId="12" borderId="23" xfId="0" applyFont="1" applyFill="1" applyBorder="1" applyAlignment="1" applyProtection="1">
      <alignment horizontal="center" vertical="center" shrinkToFit="1"/>
      <protection locked="0"/>
    </xf>
    <xf numFmtId="0" fontId="195" fillId="17" borderId="8" xfId="0" applyFont="1" applyFill="1" applyBorder="1" applyAlignment="1">
      <alignment horizontal="center" vertical="center"/>
    </xf>
    <xf numFmtId="0" fontId="197" fillId="17" borderId="9" xfId="0" applyFont="1" applyFill="1" applyBorder="1" applyAlignment="1">
      <alignment horizontal="center" vertical="center" wrapText="1"/>
    </xf>
    <xf numFmtId="0" fontId="197" fillId="17" borderId="12" xfId="0" applyFont="1" applyFill="1" applyBorder="1" applyAlignment="1">
      <alignment horizontal="center" vertical="center" wrapText="1"/>
    </xf>
    <xf numFmtId="0" fontId="197" fillId="17" borderId="10" xfId="0" applyFont="1" applyFill="1" applyBorder="1" applyAlignment="1">
      <alignment horizontal="center" vertical="center" wrapText="1"/>
    </xf>
    <xf numFmtId="0" fontId="197" fillId="17" borderId="13" xfId="0" applyFont="1" applyFill="1" applyBorder="1" applyAlignment="1">
      <alignment horizontal="center" vertical="center" wrapText="1"/>
    </xf>
    <xf numFmtId="0" fontId="198" fillId="17" borderId="10" xfId="0" applyFont="1" applyFill="1" applyBorder="1" applyAlignment="1">
      <alignment horizontal="center" vertical="center" wrapText="1"/>
    </xf>
    <xf numFmtId="0" fontId="198" fillId="17" borderId="11" xfId="0" applyFont="1" applyFill="1" applyBorder="1" applyAlignment="1">
      <alignment horizontal="center" vertical="center" wrapText="1"/>
    </xf>
    <xf numFmtId="0" fontId="49" fillId="17" borderId="13" xfId="0" applyFont="1" applyFill="1" applyBorder="1" applyAlignment="1" applyProtection="1">
      <alignment horizontal="center" vertical="center" wrapText="1"/>
      <protection hidden="1"/>
    </xf>
    <xf numFmtId="0" fontId="197" fillId="17" borderId="124" xfId="0" applyFont="1" applyFill="1" applyBorder="1" applyAlignment="1">
      <alignment horizontal="center" vertical="center" wrapText="1"/>
    </xf>
    <xf numFmtId="0" fontId="197" fillId="17" borderId="125" xfId="0" applyFont="1" applyFill="1" applyBorder="1" applyAlignment="1">
      <alignment horizontal="center" vertical="center" wrapText="1"/>
    </xf>
    <xf numFmtId="0" fontId="197" fillId="17" borderId="126" xfId="0" applyFont="1" applyFill="1" applyBorder="1" applyAlignment="1">
      <alignment horizontal="center" vertical="center" wrapText="1"/>
    </xf>
    <xf numFmtId="0" fontId="234" fillId="17" borderId="22" xfId="0" applyFont="1" applyFill="1" applyBorder="1" applyAlignment="1">
      <alignment horizontal="center" vertical="center" wrapText="1"/>
    </xf>
    <xf numFmtId="0" fontId="234" fillId="17" borderId="40" xfId="0" applyFont="1" applyFill="1" applyBorder="1" applyAlignment="1">
      <alignment horizontal="center" vertical="center" wrapText="1"/>
    </xf>
    <xf numFmtId="0" fontId="234" fillId="17" borderId="23" xfId="0" applyFont="1" applyFill="1" applyBorder="1" applyAlignment="1">
      <alignment horizontal="center" vertical="center" wrapText="1"/>
    </xf>
    <xf numFmtId="0" fontId="195" fillId="17" borderId="0" xfId="0" applyFont="1" applyFill="1" applyBorder="1" applyAlignment="1">
      <alignment horizontal="center" vertical="center"/>
    </xf>
    <xf numFmtId="0" fontId="198" fillId="17" borderId="64" xfId="0" applyFont="1" applyFill="1" applyBorder="1" applyAlignment="1">
      <alignment horizontal="center" vertical="center" wrapText="1"/>
    </xf>
    <xf numFmtId="0" fontId="198" fillId="17" borderId="0" xfId="0" applyFont="1" applyFill="1" applyBorder="1" applyAlignment="1">
      <alignment horizontal="center" vertical="center" wrapText="1"/>
    </xf>
    <xf numFmtId="0" fontId="224" fillId="15" borderId="42" xfId="0" applyFont="1" applyFill="1" applyBorder="1" applyAlignment="1">
      <alignment horizontal="center" vertical="center" wrapText="1"/>
    </xf>
    <xf numFmtId="0" fontId="224" fillId="15" borderId="0" xfId="0" applyFont="1" applyFill="1" applyBorder="1" applyAlignment="1">
      <alignment horizontal="center" vertical="center" wrapText="1"/>
    </xf>
    <xf numFmtId="0" fontId="203" fillId="15" borderId="110" xfId="0" applyFont="1" applyFill="1" applyBorder="1" applyAlignment="1" applyProtection="1">
      <alignment horizontal="center" vertical="center"/>
      <protection locked="0" hidden="1"/>
    </xf>
    <xf numFmtId="0" fontId="203" fillId="15" borderId="0" xfId="0" applyFont="1" applyFill="1" applyBorder="1" applyAlignment="1" applyProtection="1">
      <alignment horizontal="center" vertical="center"/>
      <protection locked="0" hidden="1"/>
    </xf>
    <xf numFmtId="0" fontId="199" fillId="17" borderId="13" xfId="0" applyFont="1" applyFill="1" applyBorder="1" applyAlignment="1">
      <alignment horizontal="center" vertical="center" wrapText="1"/>
    </xf>
    <xf numFmtId="0" fontId="203" fillId="17" borderId="110" xfId="0" applyFont="1" applyFill="1" applyBorder="1" applyAlignment="1">
      <alignment horizontal="center" vertical="center"/>
    </xf>
    <xf numFmtId="0" fontId="203" fillId="17" borderId="0" xfId="0" applyFont="1" applyFill="1" applyAlignment="1">
      <alignment horizontal="center" vertical="center"/>
    </xf>
    <xf numFmtId="0" fontId="5" fillId="14" borderId="31" xfId="0" applyFont="1" applyFill="1" applyBorder="1" applyAlignment="1" applyProtection="1">
      <alignment horizontal="center" vertical="center"/>
      <protection locked="0"/>
    </xf>
    <xf numFmtId="0" fontId="5" fillId="14" borderId="32" xfId="0" applyFont="1" applyFill="1" applyBorder="1" applyAlignment="1" applyProtection="1">
      <alignment horizontal="center" vertical="center"/>
      <protection locked="0"/>
    </xf>
    <xf numFmtId="0" fontId="5" fillId="14" borderId="105" xfId="0" applyFont="1" applyFill="1" applyBorder="1" applyAlignment="1" applyProtection="1">
      <alignment horizontal="center" vertical="center"/>
      <protection locked="0"/>
    </xf>
    <xf numFmtId="0" fontId="5" fillId="14" borderId="107" xfId="0" applyFont="1" applyFill="1" applyBorder="1" applyAlignment="1" applyProtection="1">
      <alignment horizontal="center" vertical="center"/>
      <protection locked="0"/>
    </xf>
    <xf numFmtId="0" fontId="5" fillId="14" borderId="112" xfId="0" applyFont="1" applyFill="1" applyBorder="1" applyAlignment="1" applyProtection="1">
      <alignment horizontal="center" vertical="center"/>
      <protection locked="0"/>
    </xf>
    <xf numFmtId="0" fontId="5" fillId="14" borderId="113" xfId="0" applyFont="1" applyFill="1" applyBorder="1" applyAlignment="1" applyProtection="1">
      <alignment horizontal="center" vertical="center"/>
      <protection locked="0"/>
    </xf>
    <xf numFmtId="0" fontId="203" fillId="17" borderId="8" xfId="0" applyFont="1" applyFill="1" applyBorder="1" applyAlignment="1">
      <alignment horizontal="center" vertical="center"/>
    </xf>
    <xf numFmtId="0" fontId="208" fillId="18" borderId="13" xfId="0" applyFont="1" applyFill="1" applyBorder="1" applyAlignment="1">
      <alignment horizontal="center" vertical="center" shrinkToFit="1"/>
    </xf>
    <xf numFmtId="0" fontId="203" fillId="18" borderId="13" xfId="0" applyFont="1" applyFill="1" applyBorder="1" applyAlignment="1">
      <alignment vertical="center" shrinkToFit="1"/>
    </xf>
    <xf numFmtId="0" fontId="201" fillId="12" borderId="13" xfId="0" applyFont="1" applyFill="1" applyBorder="1" applyAlignment="1">
      <alignment horizontal="center" vertical="center" wrapText="1"/>
    </xf>
    <xf numFmtId="0" fontId="198" fillId="12" borderId="22" xfId="0" applyFont="1" applyFill="1" applyBorder="1" applyAlignment="1">
      <alignment horizontal="center" vertical="center"/>
    </xf>
    <xf numFmtId="0" fontId="198" fillId="12" borderId="23" xfId="0" applyFont="1" applyFill="1" applyBorder="1" applyAlignment="1">
      <alignment horizontal="center" vertical="center"/>
    </xf>
    <xf numFmtId="0" fontId="205" fillId="17" borderId="0" xfId="0" applyFont="1" applyFill="1" applyBorder="1" applyAlignment="1">
      <alignment horizontal="center" vertical="center"/>
    </xf>
    <xf numFmtId="0" fontId="210" fillId="12" borderId="9" xfId="0" applyFont="1" applyFill="1" applyBorder="1" applyAlignment="1">
      <alignment horizontal="center" vertical="center" wrapText="1"/>
    </xf>
    <xf numFmtId="0" fontId="210" fillId="12" borderId="12" xfId="0" applyFont="1" applyFill="1" applyBorder="1" applyAlignment="1">
      <alignment horizontal="center" vertical="center" wrapText="1"/>
    </xf>
    <xf numFmtId="0" fontId="210" fillId="12" borderId="20" xfId="0" applyFont="1" applyFill="1" applyBorder="1" applyAlignment="1">
      <alignment horizontal="center" vertical="center" wrapText="1"/>
    </xf>
    <xf numFmtId="0" fontId="210" fillId="12" borderId="2" xfId="0" applyFont="1" applyFill="1" applyBorder="1" applyAlignment="1">
      <alignment horizontal="center" vertical="center" wrapText="1"/>
    </xf>
    <xf numFmtId="0" fontId="210" fillId="12" borderId="21" xfId="0" applyFont="1" applyFill="1" applyBorder="1" applyAlignment="1">
      <alignment horizontal="center" vertical="center" wrapText="1"/>
    </xf>
    <xf numFmtId="0" fontId="210" fillId="12" borderId="10" xfId="0" applyFont="1" applyFill="1" applyBorder="1" applyAlignment="1">
      <alignment horizontal="center" vertical="center" wrapText="1"/>
    </xf>
    <xf numFmtId="0" fontId="210" fillId="12" borderId="13" xfId="0" applyFont="1" applyFill="1" applyBorder="1" applyAlignment="1">
      <alignment horizontal="center" vertical="center" wrapText="1"/>
    </xf>
    <xf numFmtId="0" fontId="195" fillId="17" borderId="89" xfId="0" applyFont="1" applyFill="1" applyBorder="1" applyAlignment="1">
      <alignment horizontal="center" vertical="center"/>
    </xf>
    <xf numFmtId="0" fontId="210" fillId="12" borderId="11" xfId="0" applyFont="1" applyFill="1" applyBorder="1" applyAlignment="1">
      <alignment horizontal="center" vertical="center" wrapText="1"/>
    </xf>
    <xf numFmtId="0" fontId="210" fillId="12" borderId="14" xfId="0" applyFont="1" applyFill="1" applyBorder="1" applyAlignment="1">
      <alignment horizontal="center" vertical="center" wrapText="1"/>
    </xf>
    <xf numFmtId="0" fontId="210" fillId="12" borderId="18" xfId="0" applyFont="1" applyFill="1" applyBorder="1" applyAlignment="1">
      <alignment horizontal="center" vertical="center" wrapText="1"/>
    </xf>
    <xf numFmtId="0" fontId="210" fillId="12" borderId="19" xfId="0" applyFont="1" applyFill="1" applyBorder="1" applyAlignment="1">
      <alignment horizontal="center" vertical="center" wrapText="1"/>
    </xf>
    <xf numFmtId="0" fontId="194" fillId="17" borderId="7" xfId="0" applyFont="1" applyFill="1" applyBorder="1" applyAlignment="1" applyProtection="1">
      <alignment horizontal="center" vertical="center"/>
      <protection locked="0" hidden="1"/>
    </xf>
    <xf numFmtId="0" fontId="192" fillId="17" borderId="1" xfId="0" applyFont="1" applyFill="1" applyBorder="1" applyAlignment="1">
      <alignment horizontal="right" vertical="center"/>
    </xf>
    <xf numFmtId="0" fontId="192" fillId="17" borderId="2" xfId="0" applyFont="1" applyFill="1" applyBorder="1" applyAlignment="1">
      <alignment horizontal="right" vertical="center"/>
    </xf>
    <xf numFmtId="0" fontId="192" fillId="17" borderId="4" xfId="0" applyFont="1" applyFill="1" applyBorder="1" applyAlignment="1">
      <alignment horizontal="right" vertical="center"/>
    </xf>
    <xf numFmtId="0" fontId="192" fillId="17" borderId="5" xfId="0" applyFont="1" applyFill="1" applyBorder="1" applyAlignment="1">
      <alignment horizontal="right" vertical="center"/>
    </xf>
    <xf numFmtId="0" fontId="198" fillId="17" borderId="4" xfId="0" applyFont="1" applyFill="1" applyBorder="1" applyAlignment="1">
      <alignment horizontal="right" vertical="center"/>
    </xf>
    <xf numFmtId="0" fontId="198" fillId="17" borderId="5" xfId="0" applyFont="1" applyFill="1" applyBorder="1" applyAlignment="1">
      <alignment horizontal="right" vertical="center"/>
    </xf>
    <xf numFmtId="0" fontId="192" fillId="17" borderId="6" xfId="0" applyFont="1" applyFill="1" applyBorder="1" applyAlignment="1">
      <alignment horizontal="right" vertical="center"/>
    </xf>
    <xf numFmtId="0" fontId="192" fillId="17" borderId="7" xfId="0" applyFont="1" applyFill="1" applyBorder="1" applyAlignment="1">
      <alignment horizontal="right" vertical="center"/>
    </xf>
    <xf numFmtId="0" fontId="20" fillId="2" borderId="2" xfId="0" applyFont="1" applyFill="1" applyBorder="1" applyAlignment="1" applyProtection="1">
      <alignment horizontal="left" vertical="center"/>
      <protection locked="0"/>
    </xf>
    <xf numFmtId="0" fontId="20" fillId="2" borderId="3" xfId="0" applyFont="1" applyFill="1" applyBorder="1" applyAlignment="1" applyProtection="1">
      <alignment horizontal="left" vertical="center"/>
      <protection locked="0"/>
    </xf>
    <xf numFmtId="0" fontId="20" fillId="2" borderId="2" xfId="0" applyFont="1" applyFill="1" applyBorder="1" applyAlignment="1" applyProtection="1">
      <alignment horizontal="right" vertical="center"/>
      <protection locked="0" hidden="1"/>
    </xf>
    <xf numFmtId="0" fontId="170" fillId="0" borderId="122" xfId="0" applyFont="1" applyBorder="1" applyAlignment="1" applyProtection="1">
      <alignment horizontal="left" vertical="center"/>
      <protection locked="0"/>
    </xf>
    <xf numFmtId="0" fontId="170" fillId="0" borderId="123" xfId="0" applyFont="1" applyBorder="1" applyAlignment="1" applyProtection="1">
      <alignment horizontal="left" vertical="center"/>
      <protection locked="0"/>
    </xf>
    <xf numFmtId="0" fontId="5" fillId="14" borderId="99" xfId="0" applyFont="1" applyFill="1" applyBorder="1" applyAlignment="1" applyProtection="1">
      <alignment horizontal="left" vertical="center"/>
      <protection locked="0"/>
    </xf>
    <xf numFmtId="0" fontId="186" fillId="14" borderId="99" xfId="0" applyFont="1" applyFill="1" applyBorder="1" applyAlignment="1" applyProtection="1">
      <alignment horizontal="left" vertical="center"/>
      <protection locked="0"/>
    </xf>
    <xf numFmtId="0" fontId="193" fillId="17" borderId="99" xfId="0" applyFont="1" applyFill="1" applyBorder="1" applyAlignment="1" applyProtection="1">
      <alignment horizontal="center" vertical="center"/>
      <protection hidden="1"/>
    </xf>
    <xf numFmtId="0" fontId="21" fillId="2" borderId="99" xfId="0" applyFont="1" applyFill="1" applyBorder="1" applyAlignment="1">
      <alignment horizontal="right" vertical="center"/>
    </xf>
    <xf numFmtId="0" fontId="20" fillId="2" borderId="5" xfId="0" applyFont="1" applyFill="1" applyBorder="1" applyAlignment="1" applyProtection="1">
      <alignment horizontal="left" vertical="center"/>
      <protection locked="0"/>
    </xf>
    <xf numFmtId="0" fontId="45" fillId="2" borderId="5" xfId="0" applyFont="1" applyFill="1" applyBorder="1" applyAlignment="1" applyProtection="1">
      <alignment horizontal="left" vertical="center"/>
      <protection locked="0"/>
    </xf>
    <xf numFmtId="0" fontId="4" fillId="3" borderId="13" xfId="0" applyFont="1" applyFill="1" applyBorder="1" applyAlignment="1">
      <alignment horizontal="center" vertical="center" wrapText="1"/>
    </xf>
    <xf numFmtId="0" fontId="7" fillId="3" borderId="13" xfId="0" applyFont="1" applyFill="1" applyBorder="1" applyAlignment="1">
      <alignment horizontal="center" vertical="center"/>
    </xf>
    <xf numFmtId="0" fontId="7" fillId="3" borderId="18"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19" xfId="0" applyFont="1" applyFill="1" applyBorder="1" applyAlignment="1">
      <alignment horizontal="center" vertical="center"/>
    </xf>
    <xf numFmtId="0" fontId="0" fillId="0" borderId="80" xfId="0" applyBorder="1" applyAlignment="1">
      <alignment horizontal="center"/>
    </xf>
    <xf numFmtId="0" fontId="0" fillId="0" borderId="42" xfId="0" applyBorder="1" applyAlignment="1">
      <alignment horizontal="center"/>
    </xf>
    <xf numFmtId="0" fontId="0" fillId="0" borderId="81" xfId="0" applyBorder="1" applyAlignment="1">
      <alignment horizontal="center"/>
    </xf>
    <xf numFmtId="0" fontId="0" fillId="0" borderId="80" xfId="0" applyBorder="1" applyAlignment="1" applyProtection="1">
      <alignment horizontal="center"/>
      <protection hidden="1"/>
    </xf>
    <xf numFmtId="0" fontId="0" fillId="0" borderId="42" xfId="0" applyBorder="1" applyAlignment="1" applyProtection="1">
      <alignment horizontal="center"/>
      <protection hidden="1"/>
    </xf>
    <xf numFmtId="0" fontId="0" fillId="0" borderId="81" xfId="0" applyBorder="1" applyAlignment="1" applyProtection="1">
      <alignment horizontal="center"/>
      <protection hidden="1"/>
    </xf>
    <xf numFmtId="0" fontId="0" fillId="0" borderId="87" xfId="0" applyBorder="1" applyAlignment="1">
      <alignment horizontal="center"/>
    </xf>
    <xf numFmtId="0" fontId="230" fillId="12" borderId="80" xfId="0" applyFont="1" applyFill="1" applyBorder="1" applyAlignment="1" applyProtection="1">
      <alignment horizontal="center" vertical="center"/>
      <protection hidden="1"/>
    </xf>
    <xf numFmtId="0" fontId="230" fillId="12" borderId="42" xfId="0" applyFont="1" applyFill="1" applyBorder="1" applyAlignment="1" applyProtection="1">
      <alignment horizontal="center" vertical="center"/>
      <protection hidden="1"/>
    </xf>
    <xf numFmtId="0" fontId="230" fillId="12" borderId="81" xfId="0" applyFont="1" applyFill="1" applyBorder="1" applyAlignment="1" applyProtection="1">
      <alignment horizontal="center" vertical="center"/>
      <protection hidden="1"/>
    </xf>
    <xf numFmtId="0" fontId="230" fillId="12" borderId="82" xfId="0" applyFont="1" applyFill="1" applyBorder="1" applyAlignment="1" applyProtection="1">
      <alignment horizontal="center" vertical="center"/>
      <protection hidden="1"/>
    </xf>
    <xf numFmtId="0" fontId="230" fillId="12" borderId="28" xfId="0" applyFont="1" applyFill="1" applyBorder="1" applyAlignment="1" applyProtection="1">
      <alignment horizontal="center" vertical="center"/>
      <protection hidden="1"/>
    </xf>
    <xf numFmtId="0" fontId="230" fillId="12" borderId="83" xfId="0" applyFont="1" applyFill="1" applyBorder="1" applyAlignment="1" applyProtection="1">
      <alignment horizontal="center" vertical="center"/>
      <protection hidden="1"/>
    </xf>
    <xf numFmtId="0" fontId="170" fillId="0" borderId="87" xfId="0" applyFont="1" applyBorder="1" applyAlignment="1" applyProtection="1">
      <alignment horizontal="center" vertical="center"/>
      <protection hidden="1"/>
    </xf>
    <xf numFmtId="0" fontId="170" fillId="0" borderId="0" xfId="0" applyFont="1" applyBorder="1" applyAlignment="1" applyProtection="1">
      <alignment horizontal="center" vertical="center"/>
      <protection hidden="1"/>
    </xf>
    <xf numFmtId="0" fontId="170" fillId="0" borderId="88" xfId="0" applyFont="1" applyBorder="1" applyAlignment="1" applyProtection="1">
      <alignment horizontal="center" vertical="center"/>
      <protection hidden="1"/>
    </xf>
    <xf numFmtId="0" fontId="171" fillId="0" borderId="87" xfId="0" applyFont="1" applyBorder="1" applyAlignment="1" applyProtection="1">
      <alignment horizontal="center"/>
      <protection hidden="1"/>
    </xf>
    <xf numFmtId="0" fontId="171" fillId="0" borderId="0" xfId="0" applyFont="1" applyBorder="1" applyAlignment="1" applyProtection="1">
      <alignment horizontal="center"/>
      <protection hidden="1"/>
    </xf>
    <xf numFmtId="0" fontId="171" fillId="0" borderId="88" xfId="0" applyFont="1" applyBorder="1" applyAlignment="1" applyProtection="1">
      <alignment horizontal="center"/>
      <protection hidden="1"/>
    </xf>
    <xf numFmtId="0" fontId="172" fillId="10" borderId="80" xfId="0" applyFont="1" applyFill="1" applyBorder="1" applyAlignment="1" applyProtection="1">
      <alignment horizontal="center" vertical="center" wrapText="1"/>
      <protection hidden="1"/>
    </xf>
    <xf numFmtId="0" fontId="172" fillId="10" borderId="42" xfId="0" applyFont="1" applyFill="1" applyBorder="1" applyAlignment="1" applyProtection="1">
      <alignment horizontal="center" vertical="center" wrapText="1"/>
      <protection hidden="1"/>
    </xf>
    <xf numFmtId="0" fontId="172" fillId="10" borderId="81" xfId="0" applyFont="1" applyFill="1" applyBorder="1" applyAlignment="1" applyProtection="1">
      <alignment horizontal="center" vertical="center" wrapText="1"/>
      <protection hidden="1"/>
    </xf>
    <xf numFmtId="0" fontId="172" fillId="10" borderId="87" xfId="0" applyFont="1" applyFill="1" applyBorder="1" applyAlignment="1" applyProtection="1">
      <alignment horizontal="center" vertical="center" wrapText="1"/>
      <protection hidden="1"/>
    </xf>
    <xf numFmtId="0" fontId="172" fillId="10" borderId="0" xfId="0" applyFont="1" applyFill="1" applyBorder="1" applyAlignment="1" applyProtection="1">
      <alignment horizontal="center" vertical="center" wrapText="1"/>
      <protection hidden="1"/>
    </xf>
    <xf numFmtId="0" fontId="172" fillId="10" borderId="88" xfId="0" applyFont="1" applyFill="1" applyBorder="1" applyAlignment="1" applyProtection="1">
      <alignment horizontal="center" vertical="center" wrapText="1"/>
      <protection hidden="1"/>
    </xf>
    <xf numFmtId="0" fontId="173" fillId="10" borderId="87" xfId="0" applyFont="1" applyFill="1" applyBorder="1" applyAlignment="1" applyProtection="1">
      <alignment horizontal="center" vertical="center" wrapText="1"/>
      <protection hidden="1"/>
    </xf>
    <xf numFmtId="0" fontId="173" fillId="10" borderId="0" xfId="0" applyFont="1" applyFill="1" applyBorder="1" applyAlignment="1" applyProtection="1">
      <alignment horizontal="center" vertical="center" wrapText="1"/>
      <protection hidden="1"/>
    </xf>
    <xf numFmtId="0" fontId="173" fillId="10" borderId="88" xfId="0" applyFont="1" applyFill="1" applyBorder="1" applyAlignment="1" applyProtection="1">
      <alignment horizontal="center" vertical="center" wrapText="1"/>
      <protection hidden="1"/>
    </xf>
    <xf numFmtId="0" fontId="173" fillId="10" borderId="82" xfId="0" applyFont="1" applyFill="1" applyBorder="1" applyAlignment="1" applyProtection="1">
      <alignment horizontal="center" vertical="center" wrapText="1"/>
      <protection hidden="1"/>
    </xf>
    <xf numFmtId="0" fontId="173" fillId="10" borderId="28" xfId="0" applyFont="1" applyFill="1" applyBorder="1" applyAlignment="1" applyProtection="1">
      <alignment horizontal="center" vertical="center" wrapText="1"/>
      <protection hidden="1"/>
    </xf>
    <xf numFmtId="0" fontId="173" fillId="10" borderId="83" xfId="0" applyFont="1" applyFill="1" applyBorder="1" applyAlignment="1" applyProtection="1">
      <alignment horizontal="center" vertical="center" wrapText="1"/>
      <protection hidden="1"/>
    </xf>
    <xf numFmtId="0" fontId="189" fillId="0" borderId="87" xfId="0" applyFont="1" applyBorder="1" applyAlignment="1" applyProtection="1">
      <alignment horizontal="right" vertical="center"/>
      <protection hidden="1"/>
    </xf>
    <xf numFmtId="0" fontId="189" fillId="0" borderId="0" xfId="0" applyFont="1" applyBorder="1" applyAlignment="1" applyProtection="1">
      <alignment horizontal="right" vertical="center"/>
      <protection hidden="1"/>
    </xf>
    <xf numFmtId="0" fontId="246" fillId="0" borderId="0" xfId="0" applyFont="1" applyBorder="1" applyAlignment="1" applyProtection="1">
      <alignment horizontal="center" vertical="center"/>
      <protection hidden="1"/>
    </xf>
    <xf numFmtId="0" fontId="245" fillId="0" borderId="0" xfId="0" applyFont="1" applyBorder="1" applyAlignment="1" applyProtection="1">
      <alignment horizontal="left" vertical="center"/>
      <protection hidden="1"/>
    </xf>
    <xf numFmtId="0" fontId="245" fillId="0" borderId="88" xfId="0" applyFont="1" applyBorder="1" applyAlignment="1" applyProtection="1">
      <alignment horizontal="left" vertical="center"/>
      <protection hidden="1"/>
    </xf>
    <xf numFmtId="0" fontId="29" fillId="0" borderId="0" xfId="0" applyFont="1" applyAlignment="1">
      <alignment horizontal="center"/>
    </xf>
    <xf numFmtId="0" fontId="112" fillId="2" borderId="0" xfId="0" applyFont="1" applyFill="1" applyAlignment="1">
      <alignment horizontal="center" vertical="center" shrinkToFit="1"/>
    </xf>
    <xf numFmtId="0" fontId="29" fillId="2" borderId="0" xfId="0" applyFont="1" applyFill="1" applyAlignment="1" applyProtection="1">
      <alignment horizontal="center" vertical="top"/>
      <protection locked="0"/>
    </xf>
    <xf numFmtId="0" fontId="29" fillId="2" borderId="0" xfId="0" applyFont="1" applyFill="1" applyAlignment="1" applyProtection="1">
      <alignment horizontal="left" vertical="top" wrapText="1"/>
      <protection locked="0" hidden="1"/>
    </xf>
    <xf numFmtId="0" fontId="29" fillId="2" borderId="0" xfId="0" applyFont="1" applyFill="1" applyAlignment="1" applyProtection="1">
      <alignment horizontal="justify" vertical="center" wrapText="1"/>
      <protection locked="0"/>
    </xf>
    <xf numFmtId="0" fontId="29" fillId="2" borderId="0" xfId="0" applyFont="1" applyFill="1" applyAlignment="1" applyProtection="1">
      <alignment horizontal="left"/>
      <protection locked="0"/>
    </xf>
    <xf numFmtId="0" fontId="0" fillId="0" borderId="0" xfId="0" applyAlignment="1">
      <alignment horizontal="center"/>
    </xf>
    <xf numFmtId="0" fontId="132" fillId="0" borderId="58" xfId="0" applyFont="1" applyBorder="1" applyAlignment="1">
      <alignment vertical="center"/>
    </xf>
    <xf numFmtId="0" fontId="129" fillId="0" borderId="0" xfId="0" applyFont="1" applyAlignment="1">
      <alignment horizontal="center"/>
    </xf>
    <xf numFmtId="0" fontId="130" fillId="0" borderId="0" xfId="0" applyFont="1" applyAlignment="1">
      <alignment horizontal="center"/>
    </xf>
    <xf numFmtId="0" fontId="131" fillId="0" borderId="27" xfId="0" applyFont="1" applyBorder="1" applyAlignment="1">
      <alignment horizontal="left"/>
    </xf>
    <xf numFmtId="0" fontId="110" fillId="0" borderId="56" xfId="0" applyFont="1" applyBorder="1" applyAlignment="1">
      <alignment horizontal="center" vertical="center"/>
    </xf>
    <xf numFmtId="0" fontId="110" fillId="0" borderId="57" xfId="0" applyFont="1" applyBorder="1" applyAlignment="1">
      <alignment horizontal="center" vertical="center"/>
    </xf>
    <xf numFmtId="0" fontId="108" fillId="0" borderId="0" xfId="0" applyFont="1" applyAlignment="1">
      <alignment horizontal="center"/>
    </xf>
    <xf numFmtId="0" fontId="110" fillId="0" borderId="58" xfId="0" applyFont="1" applyBorder="1" applyAlignment="1">
      <alignment vertical="center" shrinkToFit="1"/>
    </xf>
    <xf numFmtId="0" fontId="110" fillId="0" borderId="58" xfId="0" applyFont="1" applyBorder="1" applyAlignment="1">
      <alignment vertical="center"/>
    </xf>
    <xf numFmtId="0" fontId="129" fillId="0" borderId="58" xfId="0" applyFont="1" applyBorder="1" applyAlignment="1">
      <alignment vertical="center"/>
    </xf>
    <xf numFmtId="0" fontId="247" fillId="0" borderId="0" xfId="0" applyFont="1" applyAlignment="1">
      <alignment horizontal="center" wrapText="1"/>
    </xf>
    <xf numFmtId="0" fontId="107" fillId="0" borderId="59" xfId="0" applyFont="1" applyBorder="1" applyAlignment="1">
      <alignment horizontal="center"/>
    </xf>
    <xf numFmtId="0" fontId="129" fillId="0" borderId="56" xfId="0" applyFont="1" applyBorder="1" applyAlignment="1">
      <alignment vertical="center"/>
    </xf>
    <xf numFmtId="0" fontId="129" fillId="0" borderId="57" xfId="0" applyFont="1" applyBorder="1" applyAlignment="1">
      <alignment vertical="center"/>
    </xf>
    <xf numFmtId="0" fontId="3" fillId="0" borderId="0" xfId="0" applyFont="1" applyAlignment="1" applyProtection="1">
      <alignment horizontal="center"/>
      <protection hidden="1"/>
    </xf>
    <xf numFmtId="0" fontId="243" fillId="2" borderId="0" xfId="0" applyFont="1" applyFill="1" applyBorder="1" applyAlignment="1" applyProtection="1">
      <alignment horizontal="center"/>
      <protection hidden="1"/>
    </xf>
    <xf numFmtId="0" fontId="243" fillId="2" borderId="88" xfId="0" applyFont="1" applyFill="1" applyBorder="1" applyAlignment="1" applyProtection="1">
      <alignment horizontal="center"/>
      <protection hidden="1"/>
    </xf>
    <xf numFmtId="0" fontId="243" fillId="2" borderId="0" xfId="0" applyFont="1" applyFill="1" applyBorder="1" applyAlignment="1" applyProtection="1">
      <alignment horizontal="center" vertical="top" wrapText="1"/>
      <protection hidden="1"/>
    </xf>
    <xf numFmtId="0" fontId="243" fillId="2" borderId="88" xfId="0" applyFont="1" applyFill="1" applyBorder="1" applyAlignment="1" applyProtection="1">
      <alignment horizontal="center" vertical="top" wrapText="1"/>
      <protection hidden="1"/>
    </xf>
    <xf numFmtId="0" fontId="243" fillId="2" borderId="28" xfId="0" applyFont="1" applyFill="1" applyBorder="1" applyAlignment="1" applyProtection="1">
      <alignment horizontal="center" vertical="top" wrapText="1"/>
      <protection hidden="1"/>
    </xf>
    <xf numFmtId="0" fontId="243" fillId="2" borderId="83" xfId="0" applyFont="1" applyFill="1" applyBorder="1" applyAlignment="1" applyProtection="1">
      <alignment horizontal="center" vertical="top" wrapText="1"/>
      <protection hidden="1"/>
    </xf>
    <xf numFmtId="0" fontId="31" fillId="2" borderId="87" xfId="0" applyFont="1" applyFill="1" applyBorder="1" applyAlignment="1" applyProtection="1">
      <alignment horizontal="center" vertical="center"/>
      <protection hidden="1"/>
    </xf>
    <xf numFmtId="0" fontId="31" fillId="2" borderId="0" xfId="0" applyFont="1" applyFill="1" applyBorder="1" applyAlignment="1" applyProtection="1">
      <alignment horizontal="center" vertical="center"/>
      <protection hidden="1"/>
    </xf>
    <xf numFmtId="0" fontId="31" fillId="2" borderId="82" xfId="0" applyFont="1" applyFill="1" applyBorder="1" applyAlignment="1" applyProtection="1">
      <alignment horizontal="center" vertical="center"/>
      <protection hidden="1"/>
    </xf>
    <xf numFmtId="0" fontId="31" fillId="2" borderId="28" xfId="0" applyFont="1" applyFill="1" applyBorder="1" applyAlignment="1" applyProtection="1">
      <alignment horizontal="center" vertical="center"/>
      <protection hidden="1"/>
    </xf>
    <xf numFmtId="0" fontId="34" fillId="2" borderId="88" xfId="0" applyFont="1" applyFill="1" applyBorder="1" applyAlignment="1" applyProtection="1">
      <alignment horizontal="center"/>
      <protection hidden="1"/>
    </xf>
    <xf numFmtId="0" fontId="34" fillId="2" borderId="83" xfId="0" applyFont="1" applyFill="1" applyBorder="1" applyAlignment="1" applyProtection="1">
      <alignment horizontal="center"/>
      <protection hidden="1"/>
    </xf>
    <xf numFmtId="0" fontId="241" fillId="12" borderId="106" xfId="0" applyFont="1" applyFill="1" applyBorder="1" applyAlignment="1" applyProtection="1">
      <alignment horizontal="right" vertical="center"/>
      <protection hidden="1"/>
    </xf>
    <xf numFmtId="0" fontId="0" fillId="12" borderId="132" xfId="0" applyFont="1" applyFill="1" applyBorder="1" applyAlignment="1" applyProtection="1">
      <alignment horizontal="right" vertical="center"/>
      <protection hidden="1"/>
    </xf>
    <xf numFmtId="0" fontId="47" fillId="2" borderId="40" xfId="0" applyFont="1" applyFill="1" applyBorder="1" applyAlignment="1" applyProtection="1">
      <alignment horizontal="center" vertical="center" wrapText="1"/>
      <protection hidden="1"/>
    </xf>
    <xf numFmtId="0" fontId="47" fillId="2" borderId="23" xfId="0" applyFont="1" applyFill="1" applyBorder="1" applyAlignment="1" applyProtection="1">
      <alignment horizontal="center" vertical="center" wrapText="1"/>
      <protection hidden="1"/>
    </xf>
    <xf numFmtId="0" fontId="32" fillId="2" borderId="136" xfId="0" applyFont="1" applyFill="1" applyBorder="1" applyAlignment="1" applyProtection="1">
      <alignment horizontal="center" vertical="center" wrapText="1"/>
      <protection hidden="1"/>
    </xf>
    <xf numFmtId="0" fontId="32" fillId="2" borderId="134" xfId="0" applyFont="1" applyFill="1" applyBorder="1" applyAlignment="1" applyProtection="1">
      <alignment horizontal="center" vertical="center" wrapText="1"/>
      <protection hidden="1"/>
    </xf>
    <xf numFmtId="0" fontId="32" fillId="2" borderId="40" xfId="0" applyFont="1" applyFill="1" applyBorder="1" applyAlignment="1" applyProtection="1">
      <alignment horizontal="center" vertical="center" wrapText="1"/>
      <protection hidden="1"/>
    </xf>
    <xf numFmtId="0" fontId="32" fillId="2" borderId="23" xfId="0" applyFont="1" applyFill="1" applyBorder="1" applyAlignment="1" applyProtection="1">
      <alignment horizontal="center" vertical="center" wrapText="1"/>
      <protection hidden="1"/>
    </xf>
    <xf numFmtId="0" fontId="44" fillId="0" borderId="23" xfId="0" applyFont="1" applyBorder="1" applyProtection="1">
      <protection hidden="1"/>
    </xf>
    <xf numFmtId="0" fontId="241" fillId="12" borderId="132" xfId="0" applyFont="1" applyFill="1" applyBorder="1" applyAlignment="1" applyProtection="1">
      <alignment horizontal="center" vertical="center"/>
      <protection hidden="1"/>
    </xf>
    <xf numFmtId="0" fontId="241" fillId="12" borderId="123" xfId="0" applyFont="1" applyFill="1" applyBorder="1" applyAlignment="1" applyProtection="1">
      <alignment horizontal="center" vertical="center"/>
      <protection hidden="1"/>
    </xf>
    <xf numFmtId="0" fontId="241" fillId="12" borderId="106" xfId="0" applyFont="1" applyFill="1" applyBorder="1" applyAlignment="1" applyProtection="1">
      <alignment horizontal="center" vertical="center"/>
      <protection hidden="1"/>
    </xf>
    <xf numFmtId="0" fontId="16" fillId="0" borderId="18" xfId="0" applyFont="1" applyFill="1" applyBorder="1" applyAlignment="1" applyProtection="1">
      <alignment horizontal="center" vertical="center" wrapText="1"/>
      <protection hidden="1"/>
    </xf>
    <xf numFmtId="0" fontId="16" fillId="0" borderId="19" xfId="0" applyFont="1" applyFill="1" applyBorder="1" applyAlignment="1" applyProtection="1">
      <alignment horizontal="center" vertical="center" wrapText="1"/>
      <protection hidden="1"/>
    </xf>
    <xf numFmtId="0" fontId="241" fillId="12" borderId="132" xfId="0" applyFont="1" applyFill="1" applyBorder="1" applyAlignment="1" applyProtection="1">
      <alignment horizontal="right" vertical="center"/>
      <protection hidden="1"/>
    </xf>
    <xf numFmtId="171" fontId="23" fillId="14" borderId="132" xfId="0" applyNumberFormat="1" applyFont="1" applyFill="1" applyBorder="1" applyAlignment="1" applyProtection="1">
      <alignment horizontal="right" vertical="center"/>
      <protection locked="0"/>
    </xf>
    <xf numFmtId="171" fontId="23" fillId="14" borderId="101" xfId="0" applyNumberFormat="1" applyFont="1" applyFill="1" applyBorder="1" applyAlignment="1" applyProtection="1">
      <alignment horizontal="right" vertical="center"/>
      <protection locked="0"/>
    </xf>
    <xf numFmtId="0" fontId="32" fillId="2" borderId="137" xfId="0" applyFont="1" applyFill="1" applyBorder="1" applyAlignment="1" applyProtection="1">
      <alignment horizontal="center" vertical="center" wrapText="1"/>
      <protection hidden="1"/>
    </xf>
    <xf numFmtId="0" fontId="32" fillId="2" borderId="135" xfId="0" applyFont="1" applyFill="1" applyBorder="1" applyAlignment="1" applyProtection="1">
      <alignment horizontal="center" vertical="center" wrapText="1"/>
      <protection hidden="1"/>
    </xf>
    <xf numFmtId="0" fontId="6" fillId="0" borderId="25" xfId="0" applyFont="1" applyFill="1" applyBorder="1" applyAlignment="1" applyProtection="1">
      <alignment horizontal="center" vertical="center" wrapText="1"/>
      <protection hidden="1"/>
    </xf>
    <xf numFmtId="0" fontId="6" fillId="0" borderId="23" xfId="0" applyFont="1" applyFill="1" applyBorder="1" applyAlignment="1" applyProtection="1">
      <alignment horizontal="center" vertical="center" wrapText="1"/>
      <protection hidden="1"/>
    </xf>
    <xf numFmtId="0" fontId="4" fillId="0" borderId="25" xfId="0" applyFont="1" applyFill="1" applyBorder="1" applyAlignment="1" applyProtection="1">
      <alignment horizontal="center" vertical="center" wrapText="1"/>
      <protection hidden="1"/>
    </xf>
    <xf numFmtId="0" fontId="4" fillId="0" borderId="23" xfId="0" applyFont="1" applyFill="1" applyBorder="1" applyAlignment="1" applyProtection="1">
      <alignment horizontal="center" vertical="center" wrapText="1"/>
      <protection hidden="1"/>
    </xf>
    <xf numFmtId="0" fontId="49" fillId="2" borderId="40" xfId="0" applyFont="1" applyFill="1" applyBorder="1" applyAlignment="1" applyProtection="1">
      <alignment horizontal="center" vertical="center" wrapText="1"/>
      <protection hidden="1"/>
    </xf>
    <xf numFmtId="0" fontId="49" fillId="2" borderId="23" xfId="0" applyFont="1" applyFill="1" applyBorder="1" applyAlignment="1" applyProtection="1">
      <alignment horizontal="center" vertical="center" wrapText="1"/>
      <protection hidden="1"/>
    </xf>
    <xf numFmtId="0" fontId="32" fillId="2" borderId="26" xfId="0" applyFont="1" applyFill="1" applyBorder="1" applyAlignment="1" applyProtection="1">
      <alignment horizontal="center" vertical="center" wrapText="1"/>
      <protection hidden="1"/>
    </xf>
    <xf numFmtId="0" fontId="32" fillId="2" borderId="44" xfId="0" applyFont="1" applyFill="1" applyBorder="1" applyAlignment="1" applyProtection="1">
      <alignment horizontal="center" vertical="center" wrapText="1"/>
      <protection hidden="1"/>
    </xf>
    <xf numFmtId="0" fontId="21" fillId="2" borderId="87" xfId="0" applyFont="1" applyFill="1" applyBorder="1" applyAlignment="1" applyProtection="1">
      <alignment horizontal="center" vertical="center"/>
      <protection hidden="1"/>
    </xf>
    <xf numFmtId="0" fontId="21" fillId="2" borderId="0" xfId="0" applyFont="1" applyFill="1" applyBorder="1" applyAlignment="1" applyProtection="1">
      <alignment horizontal="center" vertical="center"/>
      <protection hidden="1"/>
    </xf>
    <xf numFmtId="0" fontId="21" fillId="2" borderId="88" xfId="0" applyFont="1" applyFill="1" applyBorder="1" applyAlignment="1" applyProtection="1">
      <alignment horizontal="center" vertical="center"/>
      <protection hidden="1"/>
    </xf>
    <xf numFmtId="165" fontId="45" fillId="2" borderId="42" xfId="0" applyNumberFormat="1" applyFont="1" applyFill="1" applyBorder="1" applyAlignment="1" applyProtection="1">
      <alignment horizontal="center" vertical="center" shrinkToFit="1"/>
      <protection hidden="1"/>
    </xf>
    <xf numFmtId="165" fontId="45" fillId="2" borderId="81" xfId="0" applyNumberFormat="1" applyFont="1" applyFill="1" applyBorder="1" applyAlignment="1" applyProtection="1">
      <alignment horizontal="center" vertical="center" shrinkToFit="1"/>
      <protection hidden="1"/>
    </xf>
    <xf numFmtId="0" fontId="30" fillId="2" borderId="87" xfId="0" applyFont="1" applyFill="1" applyBorder="1" applyAlignment="1" applyProtection="1">
      <alignment horizontal="center" vertical="center"/>
      <protection hidden="1"/>
    </xf>
    <xf numFmtId="0" fontId="30" fillId="2" borderId="0" xfId="0" applyFont="1" applyFill="1" applyBorder="1" applyAlignment="1" applyProtection="1">
      <alignment horizontal="center" vertical="center"/>
      <protection hidden="1"/>
    </xf>
    <xf numFmtId="0" fontId="30" fillId="2" borderId="88" xfId="0" applyFont="1" applyFill="1" applyBorder="1" applyAlignment="1" applyProtection="1">
      <alignment horizontal="center" vertical="center"/>
      <protection hidden="1"/>
    </xf>
    <xf numFmtId="0" fontId="21" fillId="2" borderId="95" xfId="0" applyFont="1" applyFill="1" applyBorder="1" applyAlignment="1">
      <alignment horizontal="center" vertical="center"/>
    </xf>
    <xf numFmtId="0" fontId="21" fillId="2" borderId="139" xfId="0" applyFont="1" applyFill="1" applyBorder="1" applyAlignment="1">
      <alignment horizontal="center" vertical="center"/>
    </xf>
    <xf numFmtId="0" fontId="49" fillId="2" borderId="32" xfId="0" applyFont="1" applyFill="1" applyBorder="1" applyAlignment="1">
      <alignment horizontal="center" vertical="center" wrapText="1"/>
    </xf>
    <xf numFmtId="0" fontId="49" fillId="2" borderId="107" xfId="0" applyFont="1" applyFill="1" applyBorder="1" applyAlignment="1">
      <alignment horizontal="center" vertical="center" wrapText="1"/>
    </xf>
    <xf numFmtId="0" fontId="17" fillId="2" borderId="0" xfId="0" applyFont="1" applyFill="1" applyBorder="1" applyAlignment="1">
      <alignment horizontal="center" vertical="center"/>
    </xf>
    <xf numFmtId="0" fontId="19" fillId="2" borderId="0" xfId="0" applyFont="1" applyFill="1" applyAlignment="1">
      <alignment horizontal="center" vertical="center"/>
    </xf>
    <xf numFmtId="0" fontId="19" fillId="2" borderId="0" xfId="0" applyFont="1" applyFill="1" applyAlignment="1">
      <alignment horizontal="left" vertical="center"/>
    </xf>
    <xf numFmtId="0" fontId="19" fillId="2" borderId="0" xfId="0" applyFont="1" applyFill="1" applyAlignment="1">
      <alignment horizontal="right" vertical="center"/>
    </xf>
    <xf numFmtId="0" fontId="24" fillId="2" borderId="0" xfId="0" applyFont="1" applyFill="1" applyAlignment="1">
      <alignment horizontal="center"/>
    </xf>
    <xf numFmtId="0" fontId="24" fillId="2" borderId="0" xfId="0" applyFont="1" applyFill="1" applyAlignment="1">
      <alignment horizontal="center" vertical="top" wrapText="1"/>
    </xf>
    <xf numFmtId="175" fontId="55" fillId="2" borderId="0" xfId="0" applyNumberFormat="1" applyFont="1" applyFill="1" applyAlignment="1">
      <alignment horizontal="center" vertical="center" shrinkToFit="1"/>
    </xf>
    <xf numFmtId="0" fontId="46" fillId="2" borderId="0" xfId="0" applyFont="1" applyFill="1" applyAlignment="1">
      <alignment horizontal="center" vertical="center"/>
    </xf>
    <xf numFmtId="0" fontId="49" fillId="2" borderId="30" xfId="0" applyFont="1" applyFill="1" applyBorder="1" applyAlignment="1">
      <alignment horizontal="center" vertical="center" wrapText="1"/>
    </xf>
    <xf numFmtId="0" fontId="49" fillId="2" borderId="108" xfId="0" applyFont="1" applyFill="1" applyBorder="1" applyAlignment="1">
      <alignment horizontal="center" vertical="center" wrapText="1"/>
    </xf>
    <xf numFmtId="0" fontId="49" fillId="2" borderId="31" xfId="0" applyFont="1" applyFill="1" applyBorder="1" applyAlignment="1">
      <alignment horizontal="center" vertical="center" wrapText="1"/>
    </xf>
    <xf numFmtId="0" fontId="49" fillId="2" borderId="128" xfId="0" applyFont="1" applyFill="1" applyBorder="1" applyAlignment="1">
      <alignment horizontal="center" vertical="center" wrapText="1"/>
    </xf>
    <xf numFmtId="0" fontId="32" fillId="2" borderId="31" xfId="0" applyFont="1" applyFill="1" applyBorder="1" applyAlignment="1">
      <alignment horizontal="center" vertical="center" wrapText="1"/>
    </xf>
    <xf numFmtId="0" fontId="229" fillId="0" borderId="0" xfId="0" applyFont="1" applyAlignment="1">
      <alignment horizontal="center" wrapText="1"/>
    </xf>
    <xf numFmtId="0" fontId="49" fillId="2" borderId="66" xfId="0" applyFont="1" applyFill="1" applyBorder="1" applyAlignment="1">
      <alignment horizontal="center" vertical="center" wrapText="1"/>
    </xf>
    <xf numFmtId="0" fontId="49" fillId="2" borderId="69" xfId="0" applyFont="1" applyFill="1" applyBorder="1" applyAlignment="1">
      <alignment horizontal="center" vertical="center" wrapText="1"/>
    </xf>
    <xf numFmtId="1" fontId="31" fillId="2" borderId="68" xfId="0" applyNumberFormat="1" applyFont="1" applyFill="1" applyBorder="1" applyAlignment="1">
      <alignment horizontal="center" vertical="center"/>
    </xf>
    <xf numFmtId="1" fontId="31" fillId="2" borderId="66" xfId="0" applyNumberFormat="1" applyFont="1" applyFill="1" applyBorder="1" applyAlignment="1">
      <alignment horizontal="center" vertical="center"/>
    </xf>
    <xf numFmtId="1" fontId="31" fillId="2" borderId="69" xfId="0" applyNumberFormat="1" applyFont="1" applyFill="1" applyBorder="1" applyAlignment="1">
      <alignment horizontal="center" vertical="center"/>
    </xf>
    <xf numFmtId="0" fontId="30" fillId="2" borderId="27" xfId="0" applyFont="1" applyFill="1" applyBorder="1" applyAlignment="1">
      <alignment horizontal="center" vertical="center"/>
    </xf>
    <xf numFmtId="0" fontId="49" fillId="2" borderId="72" xfId="0" applyFont="1" applyFill="1" applyBorder="1" applyAlignment="1">
      <alignment horizontal="center" vertical="center" wrapText="1"/>
    </xf>
    <xf numFmtId="0" fontId="229" fillId="0" borderId="127" xfId="0" applyFont="1" applyBorder="1" applyAlignment="1">
      <alignment horizontal="center" wrapText="1"/>
    </xf>
    <xf numFmtId="0" fontId="229" fillId="0" borderId="0" xfId="0" applyFont="1" applyBorder="1" applyAlignment="1">
      <alignment horizontal="center" wrapText="1"/>
    </xf>
    <xf numFmtId="0" fontId="32" fillId="2" borderId="68" xfId="0" applyFont="1" applyFill="1" applyBorder="1" applyAlignment="1">
      <alignment horizontal="center" vertical="center" wrapText="1"/>
    </xf>
    <xf numFmtId="0" fontId="32" fillId="2" borderId="66" xfId="0" applyFont="1" applyFill="1" applyBorder="1" applyAlignment="1">
      <alignment horizontal="center" vertical="center" wrapText="1"/>
    </xf>
    <xf numFmtId="0" fontId="32" fillId="2" borderId="69" xfId="0" applyFont="1" applyFill="1" applyBorder="1" applyAlignment="1">
      <alignment horizontal="center" vertical="center" wrapText="1"/>
    </xf>
    <xf numFmtId="0" fontId="32" fillId="2" borderId="72" xfId="0" applyFont="1" applyFill="1" applyBorder="1" applyAlignment="1">
      <alignment horizontal="center" vertical="center" wrapText="1"/>
    </xf>
    <xf numFmtId="0" fontId="150" fillId="0" borderId="67" xfId="0" applyFont="1" applyBorder="1" applyAlignment="1">
      <alignment horizontal="center" vertical="center" wrapText="1"/>
    </xf>
    <xf numFmtId="0" fontId="150" fillId="0" borderId="23" xfId="0" applyFont="1" applyBorder="1" applyAlignment="1">
      <alignment horizontal="center" vertical="center" wrapText="1"/>
    </xf>
    <xf numFmtId="0" fontId="17" fillId="2" borderId="0" xfId="0" applyFont="1" applyFill="1" applyAlignment="1">
      <alignment horizontal="center" vertical="center"/>
    </xf>
    <xf numFmtId="0" fontId="155" fillId="2" borderId="0" xfId="0" applyFont="1" applyFill="1" applyAlignment="1">
      <alignment horizontal="center" vertical="center"/>
    </xf>
    <xf numFmtId="0" fontId="0" fillId="0" borderId="140" xfId="0" applyBorder="1" applyAlignment="1">
      <alignment horizontal="center"/>
    </xf>
    <xf numFmtId="0" fontId="0" fillId="0" borderId="0" xfId="0" applyBorder="1" applyAlignment="1">
      <alignment horizontal="center"/>
    </xf>
    <xf numFmtId="0" fontId="10" fillId="0" borderId="0" xfId="0" applyFont="1" applyAlignment="1">
      <alignment horizontal="center"/>
    </xf>
    <xf numFmtId="0" fontId="29" fillId="2" borderId="0" xfId="0" applyFont="1" applyFill="1" applyAlignment="1">
      <alignment horizontal="center" wrapText="1"/>
    </xf>
    <xf numFmtId="0" fontId="19" fillId="5" borderId="0" xfId="0" applyFont="1" applyFill="1" applyAlignment="1">
      <alignment horizontal="center" shrinkToFit="1"/>
    </xf>
    <xf numFmtId="0" fontId="66" fillId="5" borderId="0" xfId="0" applyFont="1" applyFill="1" applyAlignment="1">
      <alignment horizontal="center" vertical="top" shrinkToFit="1"/>
    </xf>
    <xf numFmtId="0" fontId="21" fillId="5" borderId="0" xfId="0" applyFont="1" applyFill="1" applyAlignment="1">
      <alignment horizontal="center" vertical="center" wrapText="1"/>
    </xf>
    <xf numFmtId="0" fontId="21" fillId="5" borderId="0" xfId="0" applyFont="1" applyFill="1" applyAlignment="1">
      <alignment horizontal="center" vertical="center"/>
    </xf>
    <xf numFmtId="0" fontId="143" fillId="0" borderId="0" xfId="0" applyFont="1" applyBorder="1" applyAlignment="1">
      <alignment horizontal="center" vertical="center" wrapText="1"/>
    </xf>
    <xf numFmtId="0" fontId="29" fillId="2" borderId="0" xfId="0" applyFont="1" applyFill="1" applyAlignment="1">
      <alignment horizontal="center"/>
    </xf>
    <xf numFmtId="0" fontId="56" fillId="0" borderId="82" xfId="0" applyFont="1" applyBorder="1" applyAlignment="1">
      <alignment horizontal="center"/>
    </xf>
    <xf numFmtId="0" fontId="56" fillId="0" borderId="28" xfId="0" applyFont="1" applyBorder="1" applyAlignment="1">
      <alignment horizontal="center"/>
    </xf>
    <xf numFmtId="0" fontId="158" fillId="0" borderId="64" xfId="0" applyFont="1" applyBorder="1" applyAlignment="1">
      <alignment horizontal="center"/>
    </xf>
    <xf numFmtId="0" fontId="158" fillId="0" borderId="0" xfId="0" applyFont="1" applyBorder="1" applyAlignment="1">
      <alignment horizontal="center"/>
    </xf>
    <xf numFmtId="0" fontId="158" fillId="0" borderId="88" xfId="0" applyFont="1" applyBorder="1" applyAlignment="1">
      <alignment horizontal="center"/>
    </xf>
    <xf numFmtId="0" fontId="211" fillId="0" borderId="80" xfId="0" applyFont="1" applyBorder="1" applyAlignment="1">
      <alignment horizontal="center"/>
    </xf>
    <xf numFmtId="0" fontId="211" fillId="0" borderId="42" xfId="0" applyFont="1" applyBorder="1" applyAlignment="1">
      <alignment horizontal="center"/>
    </xf>
    <xf numFmtId="0" fontId="211" fillId="0" borderId="81" xfId="0" applyFont="1" applyBorder="1" applyAlignment="1">
      <alignment horizontal="center"/>
    </xf>
    <xf numFmtId="0" fontId="110" fillId="0" borderId="102" xfId="1" applyFont="1" applyBorder="1" applyAlignment="1">
      <alignment horizontal="center" wrapText="1"/>
    </xf>
    <xf numFmtId="0" fontId="110" fillId="0" borderId="103" xfId="1" applyFont="1" applyBorder="1" applyAlignment="1">
      <alignment horizontal="center" wrapText="1"/>
    </xf>
    <xf numFmtId="0" fontId="110" fillId="0" borderId="109" xfId="1" applyFont="1" applyBorder="1" applyAlignment="1">
      <alignment horizontal="center" wrapText="1"/>
    </xf>
    <xf numFmtId="0" fontId="110" fillId="0" borderId="64" xfId="1" applyFont="1" applyBorder="1" applyAlignment="1">
      <alignment horizontal="center" wrapText="1"/>
    </xf>
    <xf numFmtId="0" fontId="110" fillId="0" borderId="0" xfId="1" applyFont="1" applyBorder="1" applyAlignment="1">
      <alignment horizontal="center" wrapText="1"/>
    </xf>
    <xf numFmtId="0" fontId="110" fillId="0" borderId="88" xfId="1" applyFont="1" applyBorder="1" applyAlignment="1">
      <alignment horizontal="center" wrapText="1"/>
    </xf>
    <xf numFmtId="0" fontId="110" fillId="0" borderId="64" xfId="1" applyFont="1" applyBorder="1" applyAlignment="1" applyProtection="1">
      <alignment horizontal="center" vertical="top" wrapText="1"/>
      <protection locked="0" hidden="1"/>
    </xf>
    <xf numFmtId="0" fontId="110" fillId="0" borderId="0" xfId="1" applyFont="1" applyBorder="1" applyAlignment="1" applyProtection="1">
      <alignment horizontal="center" vertical="top" wrapText="1"/>
      <protection locked="0" hidden="1"/>
    </xf>
    <xf numFmtId="0" fontId="110" fillId="0" borderId="88" xfId="1" applyFont="1" applyBorder="1" applyAlignment="1" applyProtection="1">
      <alignment horizontal="center" vertical="top" wrapText="1"/>
      <protection locked="0" hidden="1"/>
    </xf>
    <xf numFmtId="0" fontId="107" fillId="0" borderId="64" xfId="1" applyFont="1" applyBorder="1" applyAlignment="1" applyProtection="1">
      <alignment horizontal="center" vertical="center" wrapText="1"/>
      <protection locked="0" hidden="1"/>
    </xf>
    <xf numFmtId="0" fontId="107" fillId="0" borderId="0" xfId="1" applyFont="1" applyBorder="1" applyAlignment="1" applyProtection="1">
      <alignment horizontal="center" vertical="center" wrapText="1"/>
      <protection locked="0" hidden="1"/>
    </xf>
    <xf numFmtId="0" fontId="107" fillId="0" borderId="88" xfId="1" applyFont="1" applyBorder="1" applyAlignment="1" applyProtection="1">
      <alignment horizontal="center" vertical="center" wrapText="1"/>
      <protection locked="0" hidden="1"/>
    </xf>
    <xf numFmtId="0" fontId="110" fillId="0" borderId="64" xfId="1" applyFont="1" applyBorder="1" applyAlignment="1">
      <alignment horizontal="center" vertical="top" wrapText="1"/>
    </xf>
    <xf numFmtId="0" fontId="110" fillId="0" borderId="0" xfId="1" applyFont="1" applyBorder="1" applyAlignment="1">
      <alignment horizontal="center" vertical="top" wrapText="1"/>
    </xf>
    <xf numFmtId="0" fontId="110" fillId="0" borderId="88" xfId="1" applyFont="1" applyBorder="1" applyAlignment="1">
      <alignment horizontal="center" vertical="top" wrapText="1"/>
    </xf>
    <xf numFmtId="0" fontId="49" fillId="0" borderId="105" xfId="1" applyFont="1" applyBorder="1" applyAlignment="1">
      <alignment horizontal="center"/>
    </xf>
    <xf numFmtId="0" fontId="48" fillId="0" borderId="106" xfId="1" applyFont="1" applyBorder="1" applyAlignment="1">
      <alignment horizontal="center" vertical="center"/>
    </xf>
    <xf numFmtId="0" fontId="48" fillId="0" borderId="101" xfId="1" applyFont="1" applyBorder="1" applyAlignment="1">
      <alignment horizontal="center" vertical="center"/>
    </xf>
    <xf numFmtId="0" fontId="56" fillId="0" borderId="105" xfId="1" applyFont="1" applyBorder="1" applyAlignment="1">
      <alignment horizontal="center" vertical="center" wrapText="1"/>
    </xf>
    <xf numFmtId="0" fontId="56" fillId="0" borderId="106" xfId="1" applyFont="1" applyBorder="1" applyAlignment="1">
      <alignment horizontal="left" vertical="center"/>
    </xf>
    <xf numFmtId="0" fontId="56" fillId="0" borderId="99" xfId="1" applyFont="1" applyBorder="1" applyAlignment="1">
      <alignment horizontal="left" vertical="center"/>
    </xf>
    <xf numFmtId="0" fontId="56" fillId="0" borderId="101" xfId="1" applyFont="1" applyBorder="1" applyAlignment="1">
      <alignment horizontal="left" vertical="center"/>
    </xf>
    <xf numFmtId="0" fontId="105" fillId="0" borderId="108" xfId="1" applyFont="1" applyBorder="1" applyAlignment="1" applyProtection="1">
      <alignment horizontal="left"/>
      <protection hidden="1"/>
    </xf>
    <xf numFmtId="0" fontId="105" fillId="0" borderId="105" xfId="1" applyFont="1" applyBorder="1" applyAlignment="1" applyProtection="1">
      <alignment horizontal="left"/>
      <protection hidden="1"/>
    </xf>
    <xf numFmtId="1" fontId="124" fillId="0" borderId="105" xfId="1" applyNumberFormat="1" applyFont="1" applyBorder="1" applyAlignment="1" applyProtection="1">
      <alignment horizontal="center" vertical="center"/>
      <protection locked="0" hidden="1"/>
    </xf>
    <xf numFmtId="0" fontId="124" fillId="0" borderId="105" xfId="1" applyFont="1" applyBorder="1" applyAlignment="1" applyProtection="1">
      <alignment horizontal="center" vertical="center"/>
      <protection locked="0" hidden="1"/>
    </xf>
    <xf numFmtId="0" fontId="135" fillId="0" borderId="108" xfId="1" applyFont="1" applyBorder="1" applyAlignment="1">
      <alignment horizontal="right"/>
    </xf>
    <xf numFmtId="0" fontId="135" fillId="0" borderId="105" xfId="1" applyFont="1" applyBorder="1" applyAlignment="1">
      <alignment horizontal="right"/>
    </xf>
    <xf numFmtId="1" fontId="138" fillId="0" borderId="105" xfId="1" applyNumberFormat="1" applyFont="1" applyBorder="1" applyAlignment="1">
      <alignment horizontal="center" vertical="center"/>
    </xf>
    <xf numFmtId="0" fontId="138" fillId="0" borderId="105" xfId="1" applyFont="1" applyBorder="1" applyAlignment="1">
      <alignment horizontal="center" vertical="center"/>
    </xf>
    <xf numFmtId="0" fontId="136" fillId="0" borderId="108" xfId="1" applyFont="1" applyBorder="1" applyAlignment="1">
      <alignment horizontal="left" vertical="center"/>
    </xf>
    <xf numFmtId="0" fontId="136" fillId="0" borderId="105" xfId="1" applyFont="1" applyBorder="1" applyAlignment="1">
      <alignment horizontal="left" vertical="center"/>
    </xf>
    <xf numFmtId="1" fontId="124" fillId="0" borderId="100" xfId="1" applyNumberFormat="1" applyFont="1" applyBorder="1" applyAlignment="1" applyProtection="1">
      <alignment horizontal="center" vertical="center"/>
      <protection locked="0" hidden="1"/>
    </xf>
    <xf numFmtId="0" fontId="124" fillId="0" borderId="99" xfId="1" applyFont="1" applyBorder="1" applyAlignment="1" applyProtection="1">
      <alignment horizontal="center" vertical="center"/>
      <protection locked="0" hidden="1"/>
    </xf>
    <xf numFmtId="0" fontId="124" fillId="0" borderId="101" xfId="1" applyFont="1" applyBorder="1" applyAlignment="1" applyProtection="1">
      <alignment horizontal="center" vertical="center"/>
      <protection locked="0" hidden="1"/>
    </xf>
    <xf numFmtId="0" fontId="140" fillId="0" borderId="108" xfId="1" applyFont="1" applyBorder="1" applyAlignment="1" applyProtection="1">
      <alignment horizontal="left" vertical="center"/>
      <protection hidden="1"/>
    </xf>
    <xf numFmtId="0" fontId="140" fillId="0" borderId="105" xfId="1" applyFont="1" applyBorder="1" applyAlignment="1" applyProtection="1">
      <alignment horizontal="left" vertical="center"/>
      <protection hidden="1"/>
    </xf>
    <xf numFmtId="1" fontId="159" fillId="0" borderId="100" xfId="1" applyNumberFormat="1" applyFont="1" applyBorder="1" applyAlignment="1" applyProtection="1">
      <alignment horizontal="center" vertical="center"/>
      <protection locked="0" hidden="1"/>
    </xf>
    <xf numFmtId="1" fontId="159" fillId="0" borderId="99" xfId="1" applyNumberFormat="1" applyFont="1" applyBorder="1" applyAlignment="1" applyProtection="1">
      <alignment horizontal="center" vertical="center"/>
      <protection locked="0" hidden="1"/>
    </xf>
    <xf numFmtId="1" fontId="159" fillId="0" borderId="101" xfId="1" applyNumberFormat="1" applyFont="1" applyBorder="1" applyAlignment="1" applyProtection="1">
      <alignment horizontal="center" vertical="center"/>
      <protection locked="0" hidden="1"/>
    </xf>
    <xf numFmtId="0" fontId="137" fillId="0" borderId="108" xfId="1" applyFont="1" applyBorder="1" applyAlignment="1" applyProtection="1">
      <alignment horizontal="left" vertical="center"/>
      <protection hidden="1"/>
    </xf>
    <xf numFmtId="0" fontId="137" fillId="0" borderId="105" xfId="1" applyFont="1" applyBorder="1" applyAlignment="1" applyProtection="1">
      <alignment horizontal="left" vertical="center"/>
      <protection hidden="1"/>
    </xf>
    <xf numFmtId="0" fontId="19" fillId="0" borderId="87" xfId="0" applyFont="1" applyBorder="1" applyAlignment="1">
      <alignment horizontal="center" vertical="center"/>
    </xf>
    <xf numFmtId="0" fontId="19" fillId="0" borderId="0" xfId="0" applyFont="1" applyBorder="1" applyAlignment="1">
      <alignment horizontal="center" vertical="center"/>
    </xf>
    <xf numFmtId="0" fontId="19" fillId="0" borderId="88" xfId="0" applyFont="1" applyBorder="1" applyAlignment="1">
      <alignment horizontal="center" vertical="center"/>
    </xf>
    <xf numFmtId="0" fontId="144" fillId="0" borderId="90" xfId="1" applyFont="1" applyBorder="1" applyAlignment="1">
      <alignment horizontal="left" vertical="top"/>
    </xf>
    <xf numFmtId="0" fontId="144" fillId="0" borderId="27" xfId="1" applyFont="1" applyBorder="1" applyAlignment="1">
      <alignment horizontal="left" vertical="top"/>
    </xf>
    <xf numFmtId="0" fontId="144" fillId="0" borderId="91" xfId="1" applyFont="1" applyBorder="1" applyAlignment="1">
      <alignment horizontal="left" vertical="top"/>
    </xf>
    <xf numFmtId="0" fontId="21" fillId="0" borderId="106" xfId="1" applyFont="1" applyBorder="1" applyAlignment="1">
      <alignment horizontal="center" vertical="center"/>
    </xf>
    <xf numFmtId="0" fontId="21" fillId="0" borderId="99" xfId="1" applyFont="1" applyBorder="1" applyAlignment="1">
      <alignment horizontal="center" vertical="center"/>
    </xf>
    <xf numFmtId="0" fontId="49" fillId="0" borderId="108" xfId="1" applyFont="1" applyBorder="1" applyAlignment="1">
      <alignment horizontal="center" vertical="center" wrapText="1"/>
    </xf>
    <xf numFmtId="0" fontId="49" fillId="0" borderId="105" xfId="1" applyFont="1" applyBorder="1" applyAlignment="1">
      <alignment horizontal="center" vertical="center"/>
    </xf>
    <xf numFmtId="0" fontId="49" fillId="0" borderId="105" xfId="1" applyFont="1" applyBorder="1" applyAlignment="1">
      <alignment horizontal="center" wrapText="1"/>
    </xf>
    <xf numFmtId="0" fontId="136" fillId="0" borderId="105" xfId="1" applyFont="1" applyBorder="1" applyAlignment="1">
      <alignment horizontal="center" wrapText="1"/>
    </xf>
    <xf numFmtId="0" fontId="56" fillId="0" borderId="100" xfId="1" applyFont="1" applyBorder="1" applyAlignment="1">
      <alignment horizontal="center" wrapText="1"/>
    </xf>
    <xf numFmtId="0" fontId="56" fillId="0" borderId="101" xfId="1" applyFont="1" applyBorder="1" applyAlignment="1">
      <alignment horizontal="center" wrapText="1"/>
    </xf>
    <xf numFmtId="0" fontId="154" fillId="0" borderId="133" xfId="1" applyFont="1" applyBorder="1" applyAlignment="1">
      <alignment horizontal="center" vertical="center" wrapText="1"/>
    </xf>
    <xf numFmtId="0" fontId="154" fillId="0" borderId="23" xfId="1" applyFont="1" applyBorder="1" applyAlignment="1">
      <alignment horizontal="center" vertical="center" wrapText="1"/>
    </xf>
    <xf numFmtId="0" fontId="49" fillId="0" borderId="100" xfId="1" applyFont="1" applyBorder="1" applyAlignment="1">
      <alignment horizontal="center" wrapText="1"/>
    </xf>
    <xf numFmtId="0" fontId="49" fillId="0" borderId="101" xfId="1" applyFont="1" applyBorder="1" applyAlignment="1">
      <alignment horizontal="center" wrapText="1"/>
    </xf>
    <xf numFmtId="0" fontId="185" fillId="0" borderId="100" xfId="1" applyFont="1" applyBorder="1" applyAlignment="1">
      <alignment horizontal="center" vertical="center" wrapText="1"/>
    </xf>
    <xf numFmtId="0" fontId="185" fillId="0" borderId="101" xfId="1" applyFont="1" applyBorder="1" applyAlignment="1">
      <alignment horizontal="center" vertical="center" wrapText="1"/>
    </xf>
    <xf numFmtId="0" fontId="49" fillId="0" borderId="129" xfId="1" applyFont="1" applyBorder="1" applyAlignment="1">
      <alignment horizontal="center" vertical="center"/>
    </xf>
    <xf numFmtId="0" fontId="49" fillId="0" borderId="130" xfId="1" applyFont="1" applyBorder="1" applyAlignment="1">
      <alignment horizontal="center" vertical="center"/>
    </xf>
    <xf numFmtId="0" fontId="49" fillId="0" borderId="131" xfId="1" applyFont="1" applyBorder="1" applyAlignment="1">
      <alignment horizontal="center" vertical="center"/>
    </xf>
    <xf numFmtId="0" fontId="161" fillId="0" borderId="106" xfId="1" applyFont="1" applyBorder="1" applyAlignment="1">
      <alignment horizontal="center" vertical="center"/>
    </xf>
    <xf numFmtId="0" fontId="161" fillId="0" borderId="101" xfId="1" applyFont="1" applyBorder="1" applyAlignment="1">
      <alignment horizontal="center" vertical="center"/>
    </xf>
    <xf numFmtId="1" fontId="162" fillId="0" borderId="100" xfId="1" applyNumberFormat="1" applyFont="1" applyBorder="1" applyAlignment="1">
      <alignment horizontal="center" vertical="center"/>
    </xf>
    <xf numFmtId="0" fontId="162" fillId="0" borderId="99" xfId="1" applyFont="1" applyBorder="1" applyAlignment="1">
      <alignment horizontal="center" vertical="center"/>
    </xf>
    <xf numFmtId="0" fontId="162" fillId="0" borderId="101" xfId="1" applyFont="1" applyBorder="1" applyAlignment="1">
      <alignment horizontal="center" vertical="center"/>
    </xf>
    <xf numFmtId="0" fontId="163" fillId="0" borderId="108" xfId="1" applyFont="1" applyBorder="1" applyAlignment="1">
      <alignment horizontal="right" vertical="center"/>
    </xf>
    <xf numFmtId="0" fontId="163" fillId="0" borderId="105" xfId="1" applyFont="1" applyBorder="1" applyAlignment="1">
      <alignment horizontal="right" vertical="center"/>
    </xf>
    <xf numFmtId="1" fontId="162" fillId="0" borderId="105" xfId="1" applyNumberFormat="1" applyFont="1" applyBorder="1" applyAlignment="1">
      <alignment horizontal="center" vertical="center"/>
    </xf>
    <xf numFmtId="0" fontId="163" fillId="0" borderId="108" xfId="1" applyFont="1" applyBorder="1" applyAlignment="1">
      <alignment horizontal="left" vertical="center"/>
    </xf>
    <xf numFmtId="0" fontId="163" fillId="0" borderId="105" xfId="1" applyFont="1" applyBorder="1" applyAlignment="1">
      <alignment horizontal="left" vertical="center"/>
    </xf>
    <xf numFmtId="1" fontId="159" fillId="0" borderId="105" xfId="1" applyNumberFormat="1" applyFont="1" applyBorder="1" applyAlignment="1" applyProtection="1">
      <alignment horizontal="center" vertical="center" wrapText="1"/>
      <protection locked="0" hidden="1"/>
    </xf>
    <xf numFmtId="0" fontId="159" fillId="0" borderId="105" xfId="1" applyFont="1" applyBorder="1" applyAlignment="1" applyProtection="1">
      <alignment horizontal="center" vertical="center" wrapText="1"/>
      <protection locked="0" hidden="1"/>
    </xf>
    <xf numFmtId="0" fontId="135" fillId="11" borderId="108" xfId="1" applyFont="1" applyFill="1" applyBorder="1" applyAlignment="1">
      <alignment horizontal="right" vertical="center"/>
    </xf>
    <xf numFmtId="0" fontId="135" fillId="11" borderId="105" xfId="1" applyFont="1" applyFill="1" applyBorder="1" applyAlignment="1">
      <alignment horizontal="right" vertical="center"/>
    </xf>
    <xf numFmtId="1" fontId="138" fillId="11" borderId="105" xfId="1" applyNumberFormat="1" applyFont="1" applyFill="1" applyBorder="1" applyAlignment="1">
      <alignment horizontal="center" vertical="center"/>
    </xf>
    <xf numFmtId="0" fontId="138" fillId="11" borderId="105" xfId="1" applyFont="1" applyFill="1" applyBorder="1" applyAlignment="1">
      <alignment horizontal="center" vertical="center"/>
    </xf>
    <xf numFmtId="0" fontId="110" fillId="0" borderId="64" xfId="1" applyFont="1" applyBorder="1" applyAlignment="1" applyProtection="1">
      <alignment horizontal="center" vertical="center" wrapText="1"/>
      <protection locked="0" hidden="1"/>
    </xf>
    <xf numFmtId="0" fontId="110" fillId="0" borderId="0" xfId="1" applyFont="1" applyBorder="1" applyAlignment="1" applyProtection="1">
      <alignment horizontal="center" vertical="center" wrapText="1"/>
      <protection locked="0" hidden="1"/>
    </xf>
    <xf numFmtId="0" fontId="110" fillId="0" borderId="88" xfId="1" applyFont="1" applyBorder="1" applyAlignment="1" applyProtection="1">
      <alignment horizontal="center" vertical="center" wrapText="1"/>
      <protection locked="0" hidden="1"/>
    </xf>
    <xf numFmtId="0" fontId="49" fillId="0" borderId="28" xfId="0" applyFont="1" applyBorder="1" applyAlignment="1">
      <alignment horizontal="center" wrapText="1"/>
    </xf>
    <xf numFmtId="0" fontId="49" fillId="0" borderId="83" xfId="0" applyFont="1" applyBorder="1" applyAlignment="1">
      <alignment horizontal="center" wrapText="1"/>
    </xf>
    <xf numFmtId="0" fontId="32" fillId="0" borderId="87" xfId="1" applyFont="1" applyBorder="1" applyAlignment="1">
      <alignment horizontal="left" vertical="center" wrapText="1"/>
    </xf>
    <xf numFmtId="0" fontId="32" fillId="0" borderId="0" xfId="1" applyFont="1" applyBorder="1" applyAlignment="1">
      <alignment horizontal="left" vertical="center" wrapText="1"/>
    </xf>
    <xf numFmtId="0" fontId="32" fillId="0" borderId="88" xfId="1" applyFont="1" applyBorder="1" applyAlignment="1">
      <alignment horizontal="left" vertical="center" wrapText="1"/>
    </xf>
    <xf numFmtId="1" fontId="124" fillId="11" borderId="105" xfId="1" applyNumberFormat="1" applyFont="1" applyFill="1" applyBorder="1" applyAlignment="1">
      <alignment horizontal="center" vertical="center"/>
    </xf>
    <xf numFmtId="0" fontId="124" fillId="11" borderId="105" xfId="1" applyFont="1" applyFill="1" applyBorder="1" applyAlignment="1">
      <alignment horizontal="center" vertical="center"/>
    </xf>
    <xf numFmtId="0" fontId="24" fillId="2" borderId="13" xfId="0" applyFont="1" applyFill="1" applyBorder="1" applyAlignment="1">
      <alignment horizontal="center" vertical="center" wrapText="1"/>
    </xf>
    <xf numFmtId="0" fontId="24" fillId="2" borderId="67" xfId="0" applyFont="1" applyFill="1" applyBorder="1" applyAlignment="1">
      <alignment horizontal="center" vertical="center" wrapText="1"/>
    </xf>
    <xf numFmtId="0" fontId="24" fillId="2" borderId="23" xfId="0" applyFont="1" applyFill="1" applyBorder="1" applyAlignment="1">
      <alignment horizontal="center" vertical="center" wrapText="1"/>
    </xf>
    <xf numFmtId="0" fontId="24" fillId="2" borderId="146" xfId="0" applyFont="1" applyFill="1" applyBorder="1" applyAlignment="1">
      <alignment horizontal="center" vertical="center" wrapText="1"/>
    </xf>
    <xf numFmtId="0" fontId="72" fillId="2" borderId="67" xfId="0" applyNumberFormat="1" applyFont="1" applyFill="1" applyBorder="1" applyAlignment="1">
      <alignment horizontal="center" vertical="center"/>
    </xf>
    <xf numFmtId="0" fontId="72" fillId="2" borderId="23" xfId="0" applyNumberFormat="1" applyFont="1" applyFill="1" applyBorder="1" applyAlignment="1">
      <alignment horizontal="center" vertical="center"/>
    </xf>
    <xf numFmtId="0" fontId="71" fillId="2" borderId="67" xfId="0" applyFont="1" applyFill="1" applyBorder="1" applyAlignment="1">
      <alignment horizontal="center" vertical="center"/>
    </xf>
    <xf numFmtId="0" fontId="71" fillId="2" borderId="23" xfId="0" applyFont="1" applyFill="1" applyBorder="1" applyAlignment="1">
      <alignment horizontal="center" vertical="center"/>
    </xf>
    <xf numFmtId="0" fontId="3" fillId="0" borderId="0" xfId="0" applyFont="1" applyAlignment="1">
      <alignment horizontal="center"/>
    </xf>
    <xf numFmtId="0" fontId="31" fillId="2" borderId="0" xfId="0" applyFont="1" applyFill="1" applyAlignment="1">
      <alignment horizontal="center"/>
    </xf>
    <xf numFmtId="165" fontId="45" fillId="2" borderId="0" xfId="0" applyNumberFormat="1" applyFont="1" applyFill="1" applyAlignment="1">
      <alignment horizontal="center" shrinkToFit="1"/>
    </xf>
    <xf numFmtId="0" fontId="69" fillId="2" borderId="0" xfId="0" applyFont="1" applyFill="1" applyAlignment="1">
      <alignment horizontal="center"/>
    </xf>
    <xf numFmtId="0" fontId="70" fillId="2" borderId="0" xfId="0" applyFont="1" applyFill="1" applyAlignment="1">
      <alignment horizontal="center"/>
    </xf>
    <xf numFmtId="0" fontId="19" fillId="2" borderId="0" xfId="0" applyFont="1" applyFill="1" applyBorder="1" applyAlignment="1">
      <alignment horizontal="center"/>
    </xf>
    <xf numFmtId="0" fontId="44" fillId="0" borderId="82" xfId="0" applyFont="1" applyFill="1" applyBorder="1" applyAlignment="1">
      <alignment horizontal="center"/>
    </xf>
    <xf numFmtId="0" fontId="44" fillId="0" borderId="83" xfId="0" applyFont="1" applyFill="1" applyBorder="1" applyAlignment="1">
      <alignment horizontal="center"/>
    </xf>
    <xf numFmtId="0" fontId="58" fillId="2" borderId="132" xfId="0" applyFont="1" applyFill="1" applyBorder="1" applyAlignment="1" applyProtection="1">
      <alignment horizontal="center" vertical="center"/>
      <protection locked="0" hidden="1"/>
    </xf>
    <xf numFmtId="0" fontId="58" fillId="2" borderId="19" xfId="0" applyFont="1" applyFill="1" applyBorder="1" applyAlignment="1" applyProtection="1">
      <alignment horizontal="center" vertical="center"/>
      <protection locked="0" hidden="1"/>
    </xf>
    <xf numFmtId="0" fontId="21" fillId="2" borderId="0" xfId="0" applyFont="1" applyFill="1" applyAlignment="1">
      <alignment horizontal="center" vertical="center"/>
    </xf>
    <xf numFmtId="0" fontId="79" fillId="2" borderId="0" xfId="0" applyFont="1" applyFill="1" applyAlignment="1">
      <alignment horizontal="center" vertical="center"/>
    </xf>
    <xf numFmtId="0" fontId="20" fillId="2" borderId="132" xfId="0" applyFont="1" applyFill="1" applyBorder="1" applyAlignment="1">
      <alignment horizontal="center" vertical="center"/>
    </xf>
    <xf numFmtId="0" fontId="20" fillId="2" borderId="19" xfId="0" applyFont="1" applyFill="1" applyBorder="1" applyAlignment="1">
      <alignment horizontal="center" vertical="center"/>
    </xf>
    <xf numFmtId="0" fontId="81" fillId="2" borderId="132" xfId="0" applyFont="1" applyFill="1" applyBorder="1" applyAlignment="1">
      <alignment horizontal="center" vertical="center"/>
    </xf>
    <xf numFmtId="0" fontId="81" fillId="2" borderId="19" xfId="0" applyFont="1" applyFill="1" applyBorder="1" applyAlignment="1">
      <alignment horizontal="center" vertical="center"/>
    </xf>
    <xf numFmtId="0" fontId="47" fillId="2" borderId="129" xfId="0" applyFont="1" applyFill="1" applyBorder="1" applyAlignment="1">
      <alignment horizontal="center" vertical="center" wrapText="1"/>
    </xf>
    <xf numFmtId="0" fontId="47" fillId="2" borderId="130" xfId="0" applyFont="1" applyFill="1" applyBorder="1" applyAlignment="1">
      <alignment horizontal="center" vertical="center" wrapText="1"/>
    </xf>
    <xf numFmtId="0" fontId="47" fillId="2" borderId="13" xfId="0" applyFont="1" applyFill="1" applyBorder="1" applyAlignment="1">
      <alignment horizontal="center" vertical="center" wrapText="1"/>
    </xf>
    <xf numFmtId="175" fontId="76" fillId="2" borderId="0" xfId="0" applyNumberFormat="1" applyFont="1" applyFill="1" applyAlignment="1">
      <alignment horizontal="center" shrinkToFit="1"/>
    </xf>
    <xf numFmtId="0" fontId="47" fillId="0" borderId="80" xfId="0" applyFont="1" applyFill="1" applyBorder="1" applyAlignment="1">
      <alignment horizontal="center" vertical="center" wrapText="1"/>
    </xf>
    <xf numFmtId="0" fontId="47" fillId="0" borderId="81" xfId="0" applyFont="1" applyFill="1" applyBorder="1" applyAlignment="1">
      <alignment horizontal="center" vertical="center" wrapText="1"/>
    </xf>
    <xf numFmtId="0" fontId="23" fillId="2" borderId="27" xfId="0" applyFont="1" applyFill="1" applyBorder="1" applyAlignment="1">
      <alignment horizontal="center" vertical="center"/>
    </xf>
    <xf numFmtId="0" fontId="136" fillId="2" borderId="27" xfId="0" applyFont="1" applyFill="1" applyBorder="1" applyAlignment="1">
      <alignment horizontal="center" vertical="center"/>
    </xf>
    <xf numFmtId="0" fontId="139" fillId="0" borderId="104" xfId="1" applyFont="1" applyBorder="1" applyAlignment="1" applyProtection="1">
      <alignment horizontal="center" vertical="center" wrapText="1"/>
      <protection hidden="1"/>
    </xf>
    <xf numFmtId="0" fontId="139" fillId="0" borderId="40" xfId="1" applyFont="1" applyBorder="1" applyAlignment="1" applyProtection="1">
      <alignment horizontal="center" vertical="center" wrapText="1"/>
      <protection hidden="1"/>
    </xf>
    <xf numFmtId="0" fontId="139" fillId="0" borderId="23" xfId="1" applyFont="1" applyBorder="1" applyAlignment="1" applyProtection="1">
      <alignment horizontal="center" vertical="center" wrapText="1"/>
      <protection hidden="1"/>
    </xf>
    <xf numFmtId="0" fontId="22" fillId="0" borderId="104" xfId="1" applyFont="1" applyBorder="1" applyAlignment="1" applyProtection="1">
      <alignment horizontal="center" vertical="center" wrapText="1"/>
      <protection locked="0" hidden="1"/>
    </xf>
    <xf numFmtId="0" fontId="22" fillId="0" borderId="40" xfId="1" applyFont="1" applyBorder="1" applyAlignment="1" applyProtection="1">
      <alignment horizontal="center" vertical="center" wrapText="1"/>
      <protection locked="0" hidden="1"/>
    </xf>
    <xf numFmtId="0" fontId="22" fillId="0" borderId="23" xfId="1" applyFont="1" applyBorder="1" applyAlignment="1" applyProtection="1">
      <alignment horizontal="center" vertical="center" wrapText="1"/>
      <protection locked="0" hidden="1"/>
    </xf>
    <xf numFmtId="0" fontId="24" fillId="0" borderId="0" xfId="1" applyFont="1" applyBorder="1" applyAlignment="1">
      <alignment horizontal="center" vertical="center"/>
    </xf>
    <xf numFmtId="0" fontId="24" fillId="0" borderId="0" xfId="1" applyFont="1" applyBorder="1" applyAlignment="1">
      <alignment horizontal="center" wrapText="1"/>
    </xf>
    <xf numFmtId="0" fontId="69" fillId="0" borderId="0" xfId="1" applyFont="1" applyAlignment="1" applyProtection="1">
      <alignment horizontal="center" vertical="center"/>
      <protection hidden="1"/>
    </xf>
    <xf numFmtId="0" fontId="30" fillId="0" borderId="0" xfId="1" applyFont="1" applyBorder="1" applyAlignment="1" applyProtection="1">
      <alignment horizontal="center" vertical="center"/>
      <protection hidden="1"/>
    </xf>
    <xf numFmtId="0" fontId="139" fillId="0" borderId="0" xfId="0" applyFont="1" applyBorder="1" applyAlignment="1" applyProtection="1">
      <alignment horizontal="left" vertical="center"/>
      <protection hidden="1"/>
    </xf>
    <xf numFmtId="0" fontId="34" fillId="0" borderId="0" xfId="1" applyFont="1" applyBorder="1" applyAlignment="1" applyProtection="1">
      <alignment horizontal="center" vertical="center"/>
      <protection hidden="1"/>
    </xf>
    <xf numFmtId="0" fontId="138" fillId="0" borderId="27" xfId="0" applyFont="1" applyBorder="1" applyAlignment="1" applyProtection="1">
      <alignment horizontal="center" vertical="center"/>
      <protection hidden="1"/>
    </xf>
    <xf numFmtId="0" fontId="30" fillId="0" borderId="60" xfId="1" applyFont="1" applyBorder="1" applyAlignment="1" applyProtection="1">
      <alignment horizontal="center" vertical="center"/>
      <protection hidden="1"/>
    </xf>
    <xf numFmtId="0" fontId="30" fillId="0" borderId="61" xfId="1" applyFont="1" applyBorder="1" applyAlignment="1" applyProtection="1">
      <alignment horizontal="center" vertical="center"/>
      <protection hidden="1"/>
    </xf>
    <xf numFmtId="0" fontId="30" fillId="0" borderId="63" xfId="1" applyFont="1" applyBorder="1" applyAlignment="1" applyProtection="1">
      <alignment horizontal="center" vertical="center"/>
      <protection hidden="1"/>
    </xf>
    <xf numFmtId="0" fontId="21" fillId="0" borderId="0" xfId="1" applyFont="1" applyBorder="1" applyAlignment="1">
      <alignment horizontal="left" vertical="center"/>
    </xf>
    <xf numFmtId="0" fontId="32" fillId="0" borderId="62" xfId="1" applyFont="1" applyBorder="1" applyAlignment="1" applyProtection="1">
      <alignment horizontal="center" vertical="center" wrapText="1"/>
      <protection hidden="1"/>
    </xf>
    <xf numFmtId="0" fontId="47" fillId="0" borderId="65" xfId="1" applyFont="1" applyBorder="1" applyAlignment="1" applyProtection="1">
      <alignment horizontal="center" vertical="center" wrapText="1"/>
      <protection hidden="1"/>
    </xf>
    <xf numFmtId="0" fontId="47" fillId="0" borderId="40" xfId="1" applyFont="1" applyBorder="1" applyAlignment="1" applyProtection="1">
      <alignment horizontal="center" vertical="center" wrapText="1"/>
      <protection hidden="1"/>
    </xf>
    <xf numFmtId="0" fontId="47" fillId="0" borderId="23" xfId="1" applyFont="1" applyBorder="1" applyAlignment="1" applyProtection="1">
      <alignment horizontal="center" vertical="center" wrapText="1"/>
      <protection hidden="1"/>
    </xf>
    <xf numFmtId="0" fontId="24" fillId="0" borderId="62" xfId="1" applyFont="1" applyBorder="1" applyAlignment="1" applyProtection="1">
      <alignment horizontal="center" vertical="center" wrapText="1"/>
      <protection hidden="1"/>
    </xf>
    <xf numFmtId="0" fontId="24" fillId="0" borderId="65" xfId="1" applyFont="1" applyBorder="1" applyAlignment="1" applyProtection="1">
      <alignment horizontal="center" vertical="center" wrapText="1"/>
      <protection hidden="1"/>
    </xf>
    <xf numFmtId="0" fontId="24" fillId="0" borderId="40" xfId="1" applyFont="1" applyBorder="1" applyAlignment="1" applyProtection="1">
      <alignment horizontal="center" vertical="center" wrapText="1"/>
      <protection hidden="1"/>
    </xf>
    <xf numFmtId="0" fontId="24" fillId="0" borderId="23" xfId="1" applyFont="1" applyBorder="1" applyAlignment="1" applyProtection="1">
      <alignment horizontal="center" vertical="center" wrapText="1"/>
      <protection hidden="1"/>
    </xf>
    <xf numFmtId="0" fontId="24" fillId="0" borderId="129" xfId="1" applyFont="1" applyBorder="1" applyAlignment="1" applyProtection="1">
      <alignment horizontal="center" vertical="center" wrapText="1"/>
      <protection hidden="1"/>
    </xf>
    <xf numFmtId="0" fontId="24" fillId="0" borderId="130" xfId="1" applyFont="1" applyBorder="1" applyAlignment="1" applyProtection="1">
      <alignment horizontal="center" vertical="center" wrapText="1"/>
      <protection hidden="1"/>
    </xf>
    <xf numFmtId="0" fontId="24" fillId="0" borderId="131" xfId="1" applyFont="1" applyBorder="1" applyAlignment="1" applyProtection="1">
      <alignment horizontal="center" vertical="center" wrapText="1"/>
      <protection hidden="1"/>
    </xf>
    <xf numFmtId="0" fontId="47" fillId="0" borderId="128" xfId="1" applyFont="1" applyBorder="1" applyAlignment="1" applyProtection="1">
      <alignment horizontal="center" vertical="center" wrapText="1"/>
      <protection hidden="1"/>
    </xf>
    <xf numFmtId="0" fontId="49" fillId="0" borderId="128" xfId="1" applyFont="1" applyBorder="1" applyAlignment="1" applyProtection="1">
      <alignment horizontal="center" vertical="center" wrapText="1"/>
      <protection hidden="1"/>
    </xf>
    <xf numFmtId="0" fontId="34" fillId="0" borderId="128" xfId="1" applyFont="1" applyBorder="1" applyAlignment="1" applyProtection="1">
      <alignment horizontal="center" vertical="center" wrapText="1"/>
      <protection hidden="1"/>
    </xf>
    <xf numFmtId="0" fontId="82" fillId="0" borderId="0" xfId="0" applyFont="1" applyAlignment="1">
      <alignment horizontal="center"/>
    </xf>
    <xf numFmtId="0" fontId="44" fillId="2" borderId="103" xfId="0" applyFont="1" applyFill="1" applyBorder="1" applyAlignment="1">
      <alignment horizontal="center"/>
    </xf>
    <xf numFmtId="0" fontId="44" fillId="2" borderId="0" xfId="0" applyFont="1" applyFill="1" applyAlignment="1">
      <alignment horizontal="center"/>
    </xf>
    <xf numFmtId="0" fontId="31" fillId="2" borderId="27" xfId="0" applyFont="1" applyFill="1" applyBorder="1" applyAlignment="1">
      <alignment horizontal="center" wrapText="1"/>
    </xf>
    <xf numFmtId="0" fontId="47" fillId="2" borderId="27" xfId="0" applyFont="1" applyFill="1" applyBorder="1" applyAlignment="1">
      <alignment horizontal="center" wrapText="1"/>
    </xf>
    <xf numFmtId="165" fontId="86" fillId="2" borderId="0" xfId="0" applyNumberFormat="1" applyFont="1" applyFill="1" applyAlignment="1">
      <alignment horizontal="center" shrinkToFit="1"/>
    </xf>
    <xf numFmtId="0" fontId="19" fillId="2" borderId="0" xfId="0" applyFont="1" applyFill="1" applyAlignment="1">
      <alignment horizontal="center"/>
    </xf>
    <xf numFmtId="0" fontId="21" fillId="2" borderId="0" xfId="0" applyFont="1" applyFill="1" applyAlignment="1">
      <alignment horizontal="center"/>
    </xf>
    <xf numFmtId="0" fontId="34" fillId="2" borderId="0" xfId="0" applyFont="1" applyFill="1" applyAlignment="1">
      <alignment horizontal="left" vertical="center"/>
    </xf>
    <xf numFmtId="0" fontId="88" fillId="2" borderId="27" xfId="0" applyFont="1" applyFill="1" applyBorder="1" applyAlignment="1">
      <alignment horizontal="center" vertical="center" wrapText="1"/>
    </xf>
    <xf numFmtId="0" fontId="21" fillId="2" borderId="27" xfId="0" applyFont="1" applyFill="1" applyBorder="1" applyAlignment="1">
      <alignment horizontal="center"/>
    </xf>
    <xf numFmtId="175" fontId="86" fillId="2" borderId="0" xfId="0" applyNumberFormat="1" applyFont="1" applyFill="1" applyAlignment="1">
      <alignment horizontal="center" shrinkToFit="1"/>
    </xf>
    <xf numFmtId="0" fontId="87" fillId="2" borderId="0" xfId="0" applyFont="1" applyFill="1" applyAlignment="1">
      <alignment horizontal="center"/>
    </xf>
    <xf numFmtId="0" fontId="32" fillId="2" borderId="18" xfId="0" applyFont="1" applyFill="1" applyBorder="1" applyAlignment="1">
      <alignment horizontal="center" vertical="center" wrapText="1"/>
    </xf>
    <xf numFmtId="0" fontId="32" fillId="2" borderId="19" xfId="0" applyFont="1" applyFill="1" applyBorder="1" applyAlignment="1">
      <alignment horizontal="center" vertical="center" wrapText="1"/>
    </xf>
    <xf numFmtId="0" fontId="32" fillId="2" borderId="18" xfId="0" applyFont="1" applyFill="1" applyBorder="1" applyAlignment="1">
      <alignment horizontal="center"/>
    </xf>
    <xf numFmtId="0" fontId="32" fillId="2" borderId="19" xfId="0" applyFont="1" applyFill="1" applyBorder="1" applyAlignment="1">
      <alignment horizontal="center"/>
    </xf>
    <xf numFmtId="0" fontId="23" fillId="2" borderId="25" xfId="0" applyFont="1" applyFill="1" applyBorder="1" applyAlignment="1">
      <alignment horizontal="left" vertical="top" wrapText="1" indent="1"/>
    </xf>
    <xf numFmtId="0" fontId="23" fillId="2" borderId="40" xfId="0" applyFont="1" applyFill="1" applyBorder="1" applyAlignment="1">
      <alignment horizontal="left" vertical="top" wrapText="1" indent="1"/>
    </xf>
    <xf numFmtId="0" fontId="23" fillId="2" borderId="23" xfId="0" applyFont="1" applyFill="1" applyBorder="1" applyAlignment="1">
      <alignment horizontal="left" vertical="top" wrapText="1" indent="1"/>
    </xf>
    <xf numFmtId="0" fontId="48" fillId="2" borderId="0" xfId="0" applyFont="1" applyFill="1" applyAlignment="1">
      <alignment horizontal="left"/>
    </xf>
    <xf numFmtId="0" fontId="228" fillId="0" borderId="27" xfId="0" applyFont="1" applyBorder="1" applyAlignment="1">
      <alignment horizontal="left" vertical="center"/>
    </xf>
    <xf numFmtId="0" fontId="227" fillId="0" borderId="27" xfId="0" applyFont="1" applyBorder="1" applyAlignment="1">
      <alignment horizontal="center"/>
    </xf>
    <xf numFmtId="0" fontId="115" fillId="0" borderId="13" xfId="0" applyFont="1" applyBorder="1" applyAlignment="1">
      <alignment horizontal="center" vertical="center" wrapText="1"/>
    </xf>
    <xf numFmtId="0" fontId="0" fillId="0" borderId="13" xfId="0" applyBorder="1" applyAlignment="1">
      <alignment horizontal="center" vertical="center" wrapText="1"/>
    </xf>
    <xf numFmtId="0" fontId="0" fillId="0" borderId="103" xfId="0" applyBorder="1" applyAlignment="1">
      <alignment horizontal="center"/>
    </xf>
    <xf numFmtId="0" fontId="146" fillId="0" borderId="0" xfId="0" applyFont="1" applyBorder="1" applyAlignment="1">
      <alignment horizontal="center"/>
    </xf>
    <xf numFmtId="0" fontId="110" fillId="0" borderId="0" xfId="0" applyFont="1" applyBorder="1" applyAlignment="1">
      <alignment horizontal="center"/>
    </xf>
    <xf numFmtId="0" fontId="107" fillId="0" borderId="0" xfId="0" applyFont="1" applyBorder="1" applyAlignment="1">
      <alignment horizontal="center"/>
    </xf>
    <xf numFmtId="0" fontId="125" fillId="0" borderId="0" xfId="0" applyFont="1" applyBorder="1" applyAlignment="1">
      <alignment horizontal="center"/>
    </xf>
    <xf numFmtId="0" fontId="126" fillId="0" borderId="0" xfId="0" applyFont="1" applyBorder="1" applyAlignment="1">
      <alignment horizontal="center"/>
    </xf>
    <xf numFmtId="0" fontId="32" fillId="2" borderId="0" xfId="0" applyFont="1" applyFill="1" applyAlignment="1">
      <alignment horizontal="center" wrapText="1"/>
    </xf>
    <xf numFmtId="0" fontId="127" fillId="0" borderId="0" xfId="0" applyFont="1" applyBorder="1" applyAlignment="1">
      <alignment horizontal="center"/>
    </xf>
    <xf numFmtId="0" fontId="110" fillId="0" borderId="27" xfId="0" applyFont="1" applyBorder="1" applyAlignment="1">
      <alignment horizontal="center"/>
    </xf>
    <xf numFmtId="0" fontId="128" fillId="0" borderId="27" xfId="0" applyFont="1" applyBorder="1" applyAlignment="1">
      <alignment horizontal="left" vertical="center"/>
    </xf>
    <xf numFmtId="0" fontId="49" fillId="2" borderId="0" xfId="0" applyFont="1" applyFill="1" applyAlignment="1">
      <alignment horizontal="center" wrapText="1"/>
    </xf>
    <xf numFmtId="0" fontId="0" fillId="0" borderId="13" xfId="0" applyBorder="1" applyAlignment="1">
      <alignment horizontal="center" wrapText="1"/>
    </xf>
    <xf numFmtId="0" fontId="127" fillId="0" borderId="0" xfId="0" applyFont="1" applyBorder="1" applyAlignment="1">
      <alignment horizontal="center" vertical="center"/>
    </xf>
    <xf numFmtId="0" fontId="0" fillId="0" borderId="0" xfId="0" applyAlignment="1" applyProtection="1">
      <alignment horizontal="center"/>
      <protection hidden="1"/>
    </xf>
    <xf numFmtId="0" fontId="44" fillId="2" borderId="103" xfId="0" applyFont="1" applyFill="1" applyBorder="1" applyAlignment="1" applyProtection="1">
      <alignment horizontal="center"/>
      <protection hidden="1"/>
    </xf>
    <xf numFmtId="0" fontId="44" fillId="2" borderId="0" xfId="0" applyFont="1" applyFill="1" applyAlignment="1" applyProtection="1">
      <alignment horizontal="center"/>
      <protection hidden="1"/>
    </xf>
    <xf numFmtId="0" fontId="46" fillId="2" borderId="0" xfId="0" applyFont="1" applyFill="1" applyAlignment="1" applyProtection="1">
      <alignment horizontal="center" vertical="center"/>
      <protection hidden="1"/>
    </xf>
    <xf numFmtId="0" fontId="49" fillId="2" borderId="13" xfId="0" applyFont="1" applyFill="1" applyBorder="1" applyAlignment="1" applyProtection="1">
      <alignment horizontal="center" vertical="center" wrapText="1"/>
      <protection hidden="1"/>
    </xf>
    <xf numFmtId="0" fontId="47" fillId="2" borderId="13" xfId="0" applyFont="1" applyFill="1" applyBorder="1" applyAlignment="1" applyProtection="1">
      <alignment horizontal="center" vertical="center" wrapText="1"/>
      <protection hidden="1"/>
    </xf>
    <xf numFmtId="0" fontId="134" fillId="0" borderId="27" xfId="0" applyFont="1" applyFill="1" applyBorder="1" applyAlignment="1" applyProtection="1">
      <alignment horizontal="center" vertical="center"/>
      <protection hidden="1"/>
    </xf>
    <xf numFmtId="0" fontId="136" fillId="2" borderId="0" xfId="0" applyFont="1" applyFill="1" applyAlignment="1" applyProtection="1">
      <alignment horizontal="center" vertical="top" wrapText="1"/>
      <protection hidden="1"/>
    </xf>
    <xf numFmtId="0" fontId="24" fillId="2" borderId="0" xfId="0" applyFont="1" applyFill="1" applyAlignment="1" applyProtection="1">
      <alignment horizontal="center"/>
      <protection hidden="1"/>
    </xf>
    <xf numFmtId="0" fontId="31" fillId="2" borderId="13" xfId="0" applyFont="1" applyFill="1" applyBorder="1" applyAlignment="1" applyProtection="1">
      <alignment horizontal="center" vertical="center" wrapText="1"/>
      <protection hidden="1"/>
    </xf>
    <xf numFmtId="165" fontId="45" fillId="2" borderId="0" xfId="0" applyNumberFormat="1" applyFont="1" applyFill="1" applyAlignment="1" applyProtection="1">
      <alignment horizontal="center" shrinkToFit="1"/>
      <protection hidden="1"/>
    </xf>
    <xf numFmtId="0" fontId="30" fillId="2" borderId="0" xfId="0" applyFont="1" applyFill="1" applyAlignment="1" applyProtection="1">
      <alignment horizontal="center" vertical="center"/>
      <protection hidden="1"/>
    </xf>
    <xf numFmtId="0" fontId="47" fillId="2" borderId="0" xfId="0" applyFont="1" applyFill="1" applyBorder="1" applyAlignment="1" applyProtection="1">
      <alignment horizontal="center" vertical="center"/>
      <protection hidden="1"/>
    </xf>
    <xf numFmtId="0" fontId="21" fillId="2" borderId="0" xfId="0" applyFont="1" applyFill="1" applyAlignment="1" applyProtection="1">
      <alignment horizontal="right" vertical="center"/>
      <protection hidden="1"/>
    </xf>
    <xf numFmtId="0" fontId="17" fillId="2" borderId="0" xfId="0" applyFont="1" applyFill="1" applyAlignment="1" applyProtection="1">
      <alignment horizontal="center" vertical="center"/>
      <protection hidden="1"/>
    </xf>
    <xf numFmtId="0" fontId="18" fillId="2" borderId="13" xfId="0" applyFont="1" applyFill="1" applyBorder="1" applyAlignment="1" applyProtection="1">
      <alignment horizontal="center" vertical="center" wrapText="1"/>
      <protection hidden="1"/>
    </xf>
    <xf numFmtId="0" fontId="248" fillId="2" borderId="13" xfId="0" applyFont="1" applyFill="1" applyBorder="1" applyAlignment="1" applyProtection="1">
      <alignment horizontal="center" vertical="center" wrapText="1"/>
      <protection hidden="1"/>
    </xf>
    <xf numFmtId="0" fontId="44" fillId="0" borderId="0" xfId="0" applyFont="1" applyFill="1" applyAlignment="1" applyProtection="1">
      <alignment horizontal="center"/>
      <protection hidden="1"/>
    </xf>
    <xf numFmtId="0" fontId="29" fillId="2" borderId="0" xfId="0" applyFont="1" applyFill="1" applyAlignment="1" applyProtection="1">
      <alignment horizontal="center"/>
      <protection hidden="1"/>
    </xf>
    <xf numFmtId="0" fontId="29" fillId="2" borderId="0" xfId="0" applyFont="1" applyFill="1" applyAlignment="1" applyProtection="1">
      <alignment horizontal="center" vertical="top" wrapText="1"/>
      <protection hidden="1"/>
    </xf>
    <xf numFmtId="0" fontId="0" fillId="2" borderId="103" xfId="0" applyFont="1" applyFill="1" applyBorder="1" applyAlignment="1" applyProtection="1">
      <alignment horizontal="center"/>
      <protection hidden="1"/>
    </xf>
    <xf numFmtId="0" fontId="0" fillId="2" borderId="0" xfId="0" applyFont="1" applyFill="1" applyAlignment="1" applyProtection="1">
      <alignment horizontal="center"/>
      <protection hidden="1"/>
    </xf>
    <xf numFmtId="0" fontId="34" fillId="2" borderId="0" xfId="0" applyFont="1" applyFill="1" applyAlignment="1" applyProtection="1">
      <alignment horizontal="left"/>
      <protection hidden="1"/>
    </xf>
    <xf numFmtId="0" fontId="58" fillId="2" borderId="0" xfId="0" applyFont="1" applyFill="1" applyBorder="1" applyAlignment="1" applyProtection="1">
      <alignment horizontal="center" vertical="center" wrapText="1"/>
      <protection hidden="1"/>
    </xf>
    <xf numFmtId="175" fontId="85" fillId="2" borderId="0" xfId="0" applyNumberFormat="1" applyFont="1" applyFill="1" applyAlignment="1" applyProtection="1">
      <alignment horizontal="center" shrinkToFit="1"/>
      <protection hidden="1"/>
    </xf>
    <xf numFmtId="0" fontId="46" fillId="2" borderId="0" xfId="0" applyFont="1" applyFill="1" applyBorder="1" applyAlignment="1" applyProtection="1">
      <alignment horizontal="center" vertical="center"/>
      <protection hidden="1"/>
    </xf>
    <xf numFmtId="0" fontId="58" fillId="2" borderId="13" xfId="0" applyFont="1" applyFill="1" applyBorder="1" applyAlignment="1" applyProtection="1">
      <alignment horizontal="center" vertical="center" wrapText="1"/>
      <protection hidden="1"/>
    </xf>
    <xf numFmtId="0" fontId="19" fillId="0" borderId="0" xfId="0" applyFont="1" applyAlignment="1">
      <alignment horizontal="center"/>
    </xf>
    <xf numFmtId="0" fontId="34" fillId="0" borderId="0" xfId="0" applyFont="1" applyAlignment="1">
      <alignment horizontal="center"/>
    </xf>
    <xf numFmtId="0" fontId="32" fillId="0" borderId="0" xfId="0" applyFont="1" applyAlignment="1">
      <alignment horizontal="center"/>
    </xf>
    <xf numFmtId="0" fontId="19" fillId="0" borderId="27" xfId="0" applyFont="1" applyBorder="1" applyAlignment="1">
      <alignment horizontal="right" vertical="center"/>
    </xf>
    <xf numFmtId="0" fontId="258" fillId="0" borderId="0" xfId="0" applyFont="1" applyAlignment="1">
      <alignment horizontal="center" wrapText="1"/>
    </xf>
    <xf numFmtId="0" fontId="179" fillId="0" borderId="27" xfId="0" applyFont="1" applyBorder="1" applyAlignment="1">
      <alignment horizontal="center" vertical="center" wrapText="1"/>
    </xf>
    <xf numFmtId="0" fontId="179" fillId="0" borderId="91" xfId="0" applyFont="1" applyBorder="1" applyAlignment="1">
      <alignment horizontal="center" vertical="center" wrapText="1"/>
    </xf>
    <xf numFmtId="0" fontId="19" fillId="0" borderId="50" xfId="0" applyFont="1" applyBorder="1" applyAlignment="1">
      <alignment horizontal="center" vertical="center" wrapText="1"/>
    </xf>
    <xf numFmtId="0" fontId="19" fillId="0" borderId="51" xfId="0" applyFont="1" applyBorder="1" applyAlignment="1">
      <alignment horizontal="center" vertical="center" wrapText="1"/>
    </xf>
    <xf numFmtId="0" fontId="19" fillId="0" borderId="114" xfId="0" applyFont="1" applyBorder="1" applyAlignment="1">
      <alignment horizontal="center" vertical="center" wrapText="1"/>
    </xf>
    <xf numFmtId="0" fontId="56" fillId="0" borderId="71" xfId="0" applyFont="1" applyBorder="1" applyAlignment="1">
      <alignment horizontal="left" vertical="center"/>
    </xf>
    <xf numFmtId="0" fontId="32" fillId="0" borderId="67" xfId="0" applyFont="1" applyBorder="1" applyAlignment="1">
      <alignment horizontal="center" vertical="center" wrapText="1"/>
    </xf>
    <xf numFmtId="0" fontId="32" fillId="0" borderId="23" xfId="0" applyFont="1" applyBorder="1" applyAlignment="1">
      <alignment horizontal="center" vertical="center" wrapText="1"/>
    </xf>
    <xf numFmtId="0" fontId="32" fillId="0" borderId="68" xfId="0" applyFont="1" applyBorder="1" applyAlignment="1">
      <alignment horizontal="center" vertical="center" wrapText="1"/>
    </xf>
    <xf numFmtId="0" fontId="32" fillId="0" borderId="66" xfId="0" applyFont="1" applyBorder="1" applyAlignment="1">
      <alignment horizontal="center" vertical="center" wrapText="1"/>
    </xf>
    <xf numFmtId="0" fontId="32" fillId="0" borderId="69" xfId="0" applyFont="1" applyBorder="1" applyAlignment="1">
      <alignment horizontal="center" vertical="center" wrapText="1"/>
    </xf>
    <xf numFmtId="0" fontId="138" fillId="0" borderId="66" xfId="0" applyFont="1" applyBorder="1" applyAlignment="1">
      <alignment horizontal="left"/>
    </xf>
    <xf numFmtId="0" fontId="138" fillId="0" borderId="27" xfId="0" applyFont="1" applyBorder="1" applyAlignment="1">
      <alignment horizontal="left"/>
    </xf>
    <xf numFmtId="0" fontId="258" fillId="0" borderId="0" xfId="0" applyFont="1" applyAlignment="1" applyProtection="1">
      <alignment horizontal="center" vertical="center" wrapText="1"/>
      <protection hidden="1"/>
    </xf>
    <xf numFmtId="0" fontId="32" fillId="0" borderId="70" xfId="0" applyFont="1" applyBorder="1" applyAlignment="1">
      <alignment horizontal="center" vertical="center" wrapText="1"/>
    </xf>
    <xf numFmtId="0" fontId="147" fillId="0" borderId="27" xfId="0" applyFont="1" applyBorder="1" applyAlignment="1" applyProtection="1">
      <alignment horizontal="center" vertical="center" wrapText="1"/>
      <protection hidden="1"/>
    </xf>
    <xf numFmtId="0" fontId="19" fillId="0" borderId="0" xfId="0" applyFont="1" applyAlignment="1" applyProtection="1">
      <alignment horizontal="center"/>
      <protection hidden="1"/>
    </xf>
    <xf numFmtId="0" fontId="24" fillId="0" borderId="0" xfId="0" applyFont="1" applyAlignment="1">
      <alignment horizontal="center"/>
    </xf>
    <xf numFmtId="0" fontId="139" fillId="0" borderId="27" xfId="0" applyFont="1" applyBorder="1" applyAlignment="1" applyProtection="1">
      <alignment horizontal="center" vertical="center" wrapText="1"/>
      <protection hidden="1"/>
    </xf>
    <xf numFmtId="0" fontId="139" fillId="0" borderId="91" xfId="0" applyFont="1" applyBorder="1" applyAlignment="1" applyProtection="1">
      <alignment horizontal="center" vertical="center" wrapText="1"/>
      <protection hidden="1"/>
    </xf>
    <xf numFmtId="0" fontId="46" fillId="0" borderId="50" xfId="0" applyFont="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46" fillId="0" borderId="114" xfId="0" applyFont="1" applyBorder="1" applyAlignment="1" applyProtection="1">
      <alignment horizontal="center" vertical="center" wrapText="1"/>
      <protection hidden="1"/>
    </xf>
    <xf numFmtId="0" fontId="32" fillId="0" borderId="128" xfId="0" applyFont="1" applyBorder="1" applyAlignment="1">
      <alignment horizontal="center" vertical="center" wrapText="1"/>
    </xf>
    <xf numFmtId="0" fontId="48" fillId="0" borderId="128" xfId="0" applyFont="1" applyBorder="1" applyAlignment="1">
      <alignment horizontal="center" vertical="center" wrapText="1"/>
    </xf>
    <xf numFmtId="0" fontId="46" fillId="0" borderId="50" xfId="0" applyFont="1" applyBorder="1" applyAlignment="1">
      <alignment horizontal="center" vertical="center" wrapText="1"/>
    </xf>
    <xf numFmtId="0" fontId="46" fillId="0" borderId="51" xfId="0" applyFont="1" applyBorder="1" applyAlignment="1">
      <alignment horizontal="center" vertical="center" wrapText="1"/>
    </xf>
    <xf numFmtId="0" fontId="46" fillId="0" borderId="114" xfId="0" applyFont="1" applyBorder="1" applyAlignment="1">
      <alignment horizontal="center" vertical="center" wrapText="1"/>
    </xf>
    <xf numFmtId="0" fontId="142" fillId="0" borderId="0" xfId="0" applyFont="1" applyBorder="1" applyAlignment="1">
      <alignment horizontal="center" vertical="center" wrapText="1"/>
    </xf>
    <xf numFmtId="0" fontId="142" fillId="0" borderId="88" xfId="0" applyFont="1" applyBorder="1" applyAlignment="1">
      <alignment horizontal="center" vertical="center" wrapText="1"/>
    </xf>
    <xf numFmtId="0" fontId="10" fillId="0" borderId="0" xfId="0" applyFont="1" applyAlignment="1">
      <alignment horizontal="center" wrapText="1"/>
    </xf>
    <xf numFmtId="0" fontId="56" fillId="0" borderId="127" xfId="0" applyFont="1" applyBorder="1" applyAlignment="1">
      <alignment horizontal="left" vertical="center"/>
    </xf>
    <xf numFmtId="0" fontId="147" fillId="0" borderId="27" xfId="0" applyFont="1" applyBorder="1" applyAlignment="1">
      <alignment horizontal="center" vertical="center" wrapText="1"/>
    </xf>
    <xf numFmtId="0" fontId="22" fillId="2" borderId="13" xfId="0" applyFont="1" applyFill="1" applyBorder="1" applyAlignment="1">
      <alignment horizontal="center" vertical="center" wrapText="1"/>
    </xf>
    <xf numFmtId="0" fontId="22" fillId="2" borderId="35" xfId="0" applyFont="1" applyFill="1" applyBorder="1" applyAlignment="1">
      <alignment horizontal="center" vertical="center" wrapText="1"/>
    </xf>
    <xf numFmtId="165" fontId="28" fillId="2" borderId="0" xfId="0" applyNumberFormat="1" applyFont="1" applyFill="1" applyAlignment="1">
      <alignment horizontal="center" shrinkToFit="1"/>
    </xf>
    <xf numFmtId="0" fontId="22" fillId="2" borderId="28" xfId="0" applyFont="1" applyFill="1" applyBorder="1" applyAlignment="1">
      <alignment horizontal="center" vertical="center"/>
    </xf>
    <xf numFmtId="0" fontId="22" fillId="2" borderId="29" xfId="0" applyFont="1" applyFill="1" applyBorder="1" applyAlignment="1">
      <alignment horizontal="center" vertical="center" wrapText="1"/>
    </xf>
    <xf numFmtId="0" fontId="22" fillId="2" borderId="33" xfId="0" applyFont="1" applyFill="1" applyBorder="1" applyAlignment="1">
      <alignment horizontal="center" vertical="center" wrapText="1"/>
    </xf>
    <xf numFmtId="0" fontId="22" fillId="2" borderId="30" xfId="0" applyFont="1" applyFill="1" applyBorder="1" applyAlignment="1">
      <alignment horizontal="center" vertical="center" wrapText="1"/>
    </xf>
    <xf numFmtId="0" fontId="22" fillId="2" borderId="31" xfId="0" applyFont="1" applyFill="1" applyBorder="1" applyAlignment="1">
      <alignment horizontal="center" vertical="center" wrapText="1"/>
    </xf>
    <xf numFmtId="0" fontId="22" fillId="2" borderId="32" xfId="0" applyFont="1" applyFill="1" applyBorder="1" applyAlignment="1">
      <alignment horizontal="center" vertical="center" wrapText="1"/>
    </xf>
    <xf numFmtId="0" fontId="22" fillId="2" borderId="34" xfId="0" applyFont="1" applyFill="1" applyBorder="1" applyAlignment="1">
      <alignment horizontal="center" vertical="center" wrapText="1"/>
    </xf>
    <xf numFmtId="0" fontId="7" fillId="0" borderId="0" xfId="0" applyFont="1" applyFill="1" applyAlignment="1">
      <alignment horizontal="center" vertical="center"/>
    </xf>
    <xf numFmtId="0" fontId="31" fillId="2" borderId="0" xfId="0" applyFont="1" applyFill="1" applyAlignment="1">
      <alignment horizontal="center" vertical="center" shrinkToFit="1"/>
    </xf>
    <xf numFmtId="0" fontId="31" fillId="2" borderId="0" xfId="0" applyFont="1" applyFill="1" applyAlignment="1">
      <alignment horizontal="center" vertical="center"/>
    </xf>
    <xf numFmtId="0" fontId="143" fillId="2" borderId="0" xfId="0" applyFont="1" applyFill="1" applyBorder="1" applyAlignment="1">
      <alignment horizontal="center" vertical="center" wrapText="1" shrinkToFit="1"/>
    </xf>
    <xf numFmtId="0" fontId="67" fillId="2" borderId="0" xfId="0" applyFont="1" applyFill="1" applyBorder="1" applyAlignment="1">
      <alignment horizontal="center" vertical="center" wrapText="1" shrinkToFit="1"/>
    </xf>
    <xf numFmtId="0" fontId="23" fillId="2" borderId="30" xfId="0" applyFont="1" applyFill="1" applyBorder="1" applyAlignment="1">
      <alignment horizontal="center" vertical="center" shrinkToFit="1"/>
    </xf>
    <xf numFmtId="0" fontId="50" fillId="2" borderId="34" xfId="0" applyFont="1" applyFill="1" applyBorder="1" applyAlignment="1">
      <alignment horizontal="center" vertical="center" shrinkToFit="1"/>
    </xf>
    <xf numFmtId="0" fontId="23" fillId="2" borderId="31" xfId="0" applyFont="1" applyFill="1" applyBorder="1" applyAlignment="1">
      <alignment horizontal="center" vertical="center" shrinkToFit="1"/>
    </xf>
    <xf numFmtId="0" fontId="50" fillId="2" borderId="13" xfId="0" applyFont="1" applyFill="1" applyBorder="1" applyAlignment="1">
      <alignment vertical="center" shrinkToFit="1"/>
    </xf>
    <xf numFmtId="0" fontId="23" fillId="2" borderId="32" xfId="0" applyFont="1" applyFill="1" applyBorder="1" applyAlignment="1">
      <alignment horizontal="center" vertical="center" shrinkToFit="1"/>
    </xf>
    <xf numFmtId="0" fontId="50" fillId="2" borderId="35" xfId="0" applyFont="1" applyFill="1" applyBorder="1" applyAlignment="1">
      <alignment vertical="center" shrinkToFit="1"/>
    </xf>
    <xf numFmtId="165" fontId="76" fillId="2" borderId="0" xfId="0" applyNumberFormat="1" applyFont="1" applyFill="1" applyAlignment="1">
      <alignment horizontal="center" shrinkToFit="1"/>
    </xf>
    <xf numFmtId="0" fontId="23" fillId="2" borderId="0" xfId="0" applyFont="1" applyFill="1" applyAlignment="1">
      <alignment horizontal="center" vertical="center" shrinkToFit="1"/>
    </xf>
    <xf numFmtId="0" fontId="77" fillId="2" borderId="0" xfId="0" applyFont="1" applyFill="1" applyAlignment="1">
      <alignment horizontal="center" vertical="center" shrinkToFit="1"/>
    </xf>
    <xf numFmtId="0" fontId="34" fillId="5" borderId="50" xfId="0" applyFont="1" applyFill="1" applyBorder="1" applyAlignment="1">
      <alignment horizontal="center" vertical="center" wrapText="1"/>
    </xf>
    <xf numFmtId="0" fontId="34" fillId="5" borderId="51" xfId="0" applyFont="1" applyFill="1" applyBorder="1" applyAlignment="1">
      <alignment horizontal="center" vertical="center" wrapText="1"/>
    </xf>
    <xf numFmtId="0" fontId="34" fillId="5" borderId="52" xfId="0" applyFont="1" applyFill="1" applyBorder="1" applyAlignment="1">
      <alignment horizontal="center" vertical="center" wrapText="1"/>
    </xf>
    <xf numFmtId="0" fontId="24" fillId="2" borderId="0" xfId="0" applyFont="1" applyFill="1" applyAlignment="1">
      <alignment horizontal="center" vertical="center"/>
    </xf>
    <xf numFmtId="0" fontId="90" fillId="5" borderId="13" xfId="0" applyFont="1" applyFill="1" applyBorder="1" applyAlignment="1">
      <alignment horizontal="center" vertical="center" wrapText="1"/>
    </xf>
    <xf numFmtId="0" fontId="90" fillId="5" borderId="45" xfId="0" applyFont="1" applyFill="1" applyBorder="1" applyAlignment="1">
      <alignment horizontal="center" vertical="center" wrapText="1"/>
    </xf>
    <xf numFmtId="0" fontId="90" fillId="5" borderId="46" xfId="0" applyFont="1" applyFill="1" applyBorder="1" applyAlignment="1">
      <alignment horizontal="center" vertical="center" wrapText="1"/>
    </xf>
    <xf numFmtId="0" fontId="90" fillId="5" borderId="47" xfId="0" applyFont="1" applyFill="1" applyBorder="1" applyAlignment="1">
      <alignment horizontal="center" vertical="center" wrapText="1"/>
    </xf>
    <xf numFmtId="0" fontId="90" fillId="5" borderId="18" xfId="0" applyFont="1" applyFill="1" applyBorder="1" applyAlignment="1">
      <alignment horizontal="center" vertical="center" wrapText="1"/>
    </xf>
    <xf numFmtId="0" fontId="90" fillId="5" borderId="5" xfId="0" applyFont="1" applyFill="1" applyBorder="1" applyAlignment="1">
      <alignment horizontal="center" vertical="center" wrapText="1"/>
    </xf>
    <xf numFmtId="0" fontId="90" fillId="5" borderId="19" xfId="0" applyFont="1" applyFill="1" applyBorder="1" applyAlignment="1">
      <alignment horizontal="center" vertical="center" wrapText="1"/>
    </xf>
    <xf numFmtId="0" fontId="32" fillId="5" borderId="34" xfId="0" applyFont="1" applyFill="1" applyBorder="1" applyAlignment="1">
      <alignment horizontal="center" vertical="center" wrapText="1"/>
    </xf>
    <xf numFmtId="0" fontId="32" fillId="5" borderId="48" xfId="0" applyFont="1" applyFill="1" applyBorder="1" applyAlignment="1">
      <alignment horizontal="center" vertical="center" wrapText="1"/>
    </xf>
    <xf numFmtId="0" fontId="19" fillId="5" borderId="0" xfId="0" applyFont="1" applyFill="1" applyAlignment="1">
      <alignment horizontal="center" vertical="center" shrinkToFit="1"/>
    </xf>
    <xf numFmtId="0" fontId="19" fillId="5" borderId="0" xfId="0" applyFont="1" applyFill="1" applyAlignment="1">
      <alignment horizontal="center" vertical="center"/>
    </xf>
    <xf numFmtId="0" fontId="19" fillId="5" borderId="28" xfId="0" applyFont="1" applyFill="1" applyBorder="1" applyAlignment="1">
      <alignment horizontal="center" vertical="center"/>
    </xf>
    <xf numFmtId="0" fontId="32" fillId="5" borderId="30" xfId="0" applyFont="1" applyFill="1" applyBorder="1" applyAlignment="1">
      <alignment horizontal="center" vertical="center" wrapText="1"/>
    </xf>
    <xf numFmtId="0" fontId="32" fillId="5" borderId="31" xfId="0" applyFont="1" applyFill="1" applyBorder="1" applyAlignment="1">
      <alignment horizontal="center" vertical="center" wrapText="1"/>
    </xf>
    <xf numFmtId="0" fontId="32" fillId="5" borderId="13" xfId="0" applyFont="1" applyFill="1" applyBorder="1" applyAlignment="1">
      <alignment horizontal="center" vertical="center" wrapText="1"/>
    </xf>
    <xf numFmtId="0" fontId="32" fillId="5" borderId="41" xfId="0" applyFont="1" applyFill="1" applyBorder="1" applyAlignment="1">
      <alignment horizontal="center" vertical="center" wrapText="1"/>
    </xf>
    <xf numFmtId="0" fontId="32" fillId="5" borderId="42" xfId="0" applyFont="1" applyFill="1" applyBorder="1" applyAlignment="1">
      <alignment horizontal="center" vertical="center" wrapText="1"/>
    </xf>
    <xf numFmtId="0" fontId="32" fillId="5" borderId="43" xfId="0" applyFont="1" applyFill="1" applyBorder="1" applyAlignment="1">
      <alignment horizontal="center" vertical="center" wrapText="1"/>
    </xf>
    <xf numFmtId="0" fontId="32" fillId="5" borderId="26" xfId="0" applyFont="1" applyFill="1" applyBorder="1" applyAlignment="1">
      <alignment horizontal="center" vertical="center" wrapText="1"/>
    </xf>
    <xf numFmtId="0" fontId="32" fillId="5" borderId="27" xfId="0" applyFont="1" applyFill="1" applyBorder="1" applyAlignment="1">
      <alignment horizontal="center" vertical="center" wrapText="1"/>
    </xf>
    <xf numFmtId="0" fontId="32" fillId="5" borderId="44" xfId="0" applyFont="1" applyFill="1" applyBorder="1" applyAlignment="1">
      <alignment horizontal="center" vertical="center" wrapText="1"/>
    </xf>
    <xf numFmtId="0" fontId="32" fillId="5" borderId="32" xfId="0" applyFont="1" applyFill="1" applyBorder="1" applyAlignment="1">
      <alignment horizontal="center" vertical="center" wrapText="1"/>
    </xf>
    <xf numFmtId="0" fontId="30" fillId="5" borderId="0" xfId="0" applyFont="1" applyFill="1" applyAlignment="1">
      <alignment horizontal="center" vertical="center" shrinkToFit="1"/>
    </xf>
    <xf numFmtId="0" fontId="21" fillId="5" borderId="28" xfId="0" applyFont="1" applyFill="1" applyBorder="1" applyAlignment="1">
      <alignment horizontal="center" vertical="center"/>
    </xf>
    <xf numFmtId="0" fontId="3" fillId="0" borderId="0" xfId="0" applyFont="1" applyFill="1" applyAlignment="1">
      <alignment horizontal="center"/>
    </xf>
    <xf numFmtId="0" fontId="44" fillId="0" borderId="103" xfId="0" applyFont="1" applyFill="1" applyBorder="1" applyAlignment="1">
      <alignment horizontal="center"/>
    </xf>
    <xf numFmtId="0" fontId="44" fillId="0" borderId="0" xfId="0" applyFont="1" applyFill="1" applyAlignment="1">
      <alignment horizontal="center"/>
    </xf>
    <xf numFmtId="0" fontId="19" fillId="2" borderId="0" xfId="0" applyFont="1" applyFill="1" applyAlignment="1">
      <alignment horizontal="center" vertical="center" shrinkToFit="1"/>
    </xf>
    <xf numFmtId="0" fontId="3" fillId="0" borderId="0" xfId="0" applyFont="1" applyFill="1" applyAlignment="1">
      <alignment horizontal="center" vertical="center"/>
    </xf>
    <xf numFmtId="0" fontId="22" fillId="2" borderId="0" xfId="0" applyFont="1" applyFill="1" applyAlignment="1">
      <alignment horizontal="center" vertical="center"/>
    </xf>
    <xf numFmtId="0" fontId="22" fillId="2" borderId="0" xfId="0" applyFont="1" applyFill="1" applyAlignment="1">
      <alignment horizontal="center" vertical="center" wrapText="1"/>
    </xf>
    <xf numFmtId="0" fontId="74" fillId="2" borderId="27" xfId="0" applyFont="1" applyFill="1" applyBorder="1" applyAlignment="1">
      <alignment horizontal="center" vertical="center"/>
    </xf>
    <xf numFmtId="0" fontId="32" fillId="2" borderId="13" xfId="0" applyFont="1" applyFill="1" applyBorder="1" applyAlignment="1">
      <alignment horizontal="center" vertical="center" wrapText="1"/>
    </xf>
    <xf numFmtId="0" fontId="32" fillId="2" borderId="13" xfId="0" applyFont="1" applyFill="1" applyBorder="1" applyAlignment="1">
      <alignment horizontal="center" vertical="center" textRotation="90" wrapText="1"/>
    </xf>
    <xf numFmtId="0" fontId="19" fillId="2" borderId="0" xfId="0" applyFont="1" applyFill="1" applyBorder="1" applyAlignment="1">
      <alignment horizontal="center" vertical="center"/>
    </xf>
    <xf numFmtId="0" fontId="253" fillId="2" borderId="0" xfId="2" applyFont="1" applyFill="1" applyBorder="1" applyAlignment="1">
      <alignment horizontal="center" vertical="center"/>
    </xf>
    <xf numFmtId="0" fontId="25" fillId="2" borderId="100" xfId="0" applyFont="1" applyFill="1" applyBorder="1" applyAlignment="1">
      <alignment horizontal="right" vertical="center"/>
    </xf>
    <xf numFmtId="0" fontId="25" fillId="2" borderId="132" xfId="0" applyFont="1" applyFill="1" applyBorder="1" applyAlignment="1">
      <alignment horizontal="right" vertical="center"/>
    </xf>
    <xf numFmtId="0" fontId="255" fillId="2" borderId="0" xfId="0" applyFont="1" applyFill="1" applyAlignment="1">
      <alignment horizontal="center"/>
    </xf>
    <xf numFmtId="0" fontId="99" fillId="0" borderId="0" xfId="0" applyFont="1" applyAlignment="1">
      <alignment horizontal="center"/>
    </xf>
    <xf numFmtId="0" fontId="18" fillId="0" borderId="103" xfId="0" applyFont="1" applyBorder="1" applyAlignment="1">
      <alignment horizontal="center"/>
    </xf>
    <xf numFmtId="0" fontId="18" fillId="0" borderId="0" xfId="0" applyFont="1" applyAlignment="1">
      <alignment horizontal="center"/>
    </xf>
    <xf numFmtId="0" fontId="18" fillId="2" borderId="103" xfId="0" applyFont="1" applyFill="1" applyBorder="1" applyAlignment="1">
      <alignment horizontal="center"/>
    </xf>
    <xf numFmtId="0" fontId="18" fillId="2" borderId="0" xfId="0" applyFont="1" applyFill="1" applyAlignment="1">
      <alignment horizontal="center"/>
    </xf>
    <xf numFmtId="0" fontId="24" fillId="2" borderId="0" xfId="0" applyFont="1" applyFill="1" applyAlignment="1">
      <alignment horizontal="center" wrapText="1"/>
    </xf>
    <xf numFmtId="165" fontId="102" fillId="2" borderId="0" xfId="0" applyNumberFormat="1" applyFont="1" applyFill="1" applyAlignment="1">
      <alignment horizontal="center" shrinkToFit="1"/>
    </xf>
    <xf numFmtId="0" fontId="20" fillId="5" borderId="0" xfId="0" applyFont="1" applyFill="1" applyAlignment="1">
      <alignment horizontal="center" vertical="center"/>
    </xf>
    <xf numFmtId="0" fontId="58" fillId="5" borderId="0" xfId="0" applyFont="1" applyFill="1" applyAlignment="1">
      <alignment horizontal="center" vertical="center"/>
    </xf>
    <xf numFmtId="0" fontId="18" fillId="2" borderId="74" xfId="0" applyFont="1" applyFill="1" applyBorder="1" applyAlignment="1">
      <alignment horizontal="center" vertical="center"/>
    </xf>
    <xf numFmtId="0" fontId="18" fillId="2" borderId="94" xfId="0" applyFont="1" applyFill="1" applyBorder="1" applyAlignment="1">
      <alignment horizontal="center" vertical="center"/>
    </xf>
    <xf numFmtId="0" fontId="20" fillId="2" borderId="37" xfId="0" applyFont="1" applyFill="1" applyBorder="1" applyAlignment="1">
      <alignment horizontal="center" vertical="center"/>
    </xf>
    <xf numFmtId="0" fontId="20" fillId="2" borderId="38" xfId="0" applyFont="1" applyFill="1" applyBorder="1" applyAlignment="1">
      <alignment horizontal="center" vertical="center"/>
    </xf>
    <xf numFmtId="0" fontId="20" fillId="2" borderId="95" xfId="0" applyFont="1" applyFill="1" applyBorder="1" applyAlignment="1">
      <alignment horizontal="center" vertical="center"/>
    </xf>
    <xf numFmtId="0" fontId="20" fillId="2" borderId="96" xfId="0" applyFont="1" applyFill="1" applyBorder="1" applyAlignment="1">
      <alignment horizontal="center" vertical="center"/>
    </xf>
    <xf numFmtId="0" fontId="74" fillId="2" borderId="90" xfId="0" applyFont="1" applyFill="1" applyBorder="1" applyAlignment="1">
      <alignment horizontal="center" vertical="center"/>
    </xf>
    <xf numFmtId="0" fontId="74" fillId="2" borderId="91" xfId="0" applyFont="1" applyFill="1" applyBorder="1" applyAlignment="1">
      <alignment horizontal="center" vertical="center"/>
    </xf>
    <xf numFmtId="0" fontId="18" fillId="2" borderId="92" xfId="0" applyFont="1" applyFill="1" applyBorder="1" applyAlignment="1">
      <alignment horizontal="center"/>
    </xf>
    <xf numFmtId="0" fontId="18" fillId="2" borderId="84" xfId="0" applyFont="1" applyFill="1" applyBorder="1" applyAlignment="1">
      <alignment horizontal="center"/>
    </xf>
    <xf numFmtId="0" fontId="18" fillId="2" borderId="93" xfId="0" applyFont="1" applyFill="1" applyBorder="1" applyAlignment="1">
      <alignment horizontal="center"/>
    </xf>
    <xf numFmtId="0" fontId="18" fillId="2" borderId="34" xfId="0" applyFont="1" applyFill="1" applyBorder="1" applyAlignment="1">
      <alignment horizontal="center"/>
    </xf>
    <xf numFmtId="0" fontId="18" fillId="2" borderId="73" xfId="0" applyFont="1" applyFill="1" applyBorder="1" applyAlignment="1">
      <alignment horizontal="center"/>
    </xf>
    <xf numFmtId="0" fontId="58" fillId="5" borderId="87" xfId="0" applyFont="1" applyFill="1" applyBorder="1" applyAlignment="1">
      <alignment horizontal="center" vertical="center"/>
    </xf>
    <xf numFmtId="0" fontId="58" fillId="5" borderId="0" xfId="0" applyFont="1" applyFill="1" applyBorder="1" applyAlignment="1">
      <alignment horizontal="center" vertical="center"/>
    </xf>
    <xf numFmtId="0" fontId="20" fillId="5" borderId="87" xfId="0" applyFont="1" applyFill="1" applyBorder="1" applyAlignment="1">
      <alignment horizontal="center" vertical="center"/>
    </xf>
    <xf numFmtId="0" fontId="20" fillId="5" borderId="0" xfId="0" applyFont="1" applyFill="1" applyBorder="1" applyAlignment="1">
      <alignment horizontal="center" vertical="center"/>
    </xf>
    <xf numFmtId="0" fontId="20" fillId="5" borderId="88" xfId="0" applyFont="1" applyFill="1" applyBorder="1" applyAlignment="1">
      <alignment horizontal="center" vertical="center"/>
    </xf>
    <xf numFmtId="0" fontId="58" fillId="5" borderId="88" xfId="0" applyFont="1" applyFill="1" applyBorder="1" applyAlignment="1">
      <alignment horizontal="center" vertical="center"/>
    </xf>
    <xf numFmtId="165" fontId="102" fillId="2" borderId="42" xfId="0" applyNumberFormat="1" applyFont="1" applyFill="1" applyBorder="1" applyAlignment="1">
      <alignment horizontal="center" shrinkToFit="1"/>
    </xf>
    <xf numFmtId="165" fontId="102" fillId="2" borderId="81" xfId="0" applyNumberFormat="1" applyFont="1" applyFill="1" applyBorder="1" applyAlignment="1">
      <alignment horizontal="center" shrinkToFit="1"/>
    </xf>
    <xf numFmtId="0" fontId="19" fillId="5" borderId="0" xfId="0" applyFont="1" applyFill="1" applyBorder="1" applyAlignment="1">
      <alignment horizontal="center" vertical="center"/>
    </xf>
    <xf numFmtId="0" fontId="50" fillId="5" borderId="27" xfId="0" applyFont="1" applyFill="1" applyBorder="1" applyAlignment="1">
      <alignment horizontal="center" vertical="center" shrinkToFit="1"/>
    </xf>
    <xf numFmtId="0" fontId="212" fillId="0" borderId="105" xfId="0" applyFont="1" applyBorder="1" applyAlignment="1">
      <alignment horizontal="center" vertical="center"/>
    </xf>
    <xf numFmtId="0" fontId="0" fillId="0" borderId="0" xfId="0" applyAlignment="1">
      <alignment horizontal="center" vertical="center"/>
    </xf>
    <xf numFmtId="0" fontId="0" fillId="0" borderId="115" xfId="0" applyBorder="1" applyAlignment="1">
      <alignment horizontal="center" vertical="center"/>
    </xf>
    <xf numFmtId="0" fontId="59" fillId="0" borderId="0" xfId="0" applyFont="1" applyAlignment="1">
      <alignment horizontal="center"/>
    </xf>
    <xf numFmtId="0" fontId="59" fillId="2" borderId="103" xfId="0" applyFont="1" applyFill="1" applyBorder="1" applyAlignment="1">
      <alignment horizontal="center"/>
    </xf>
    <xf numFmtId="0" fontId="59" fillId="2" borderId="0" xfId="0" applyFont="1" applyFill="1" applyBorder="1" applyAlignment="1">
      <alignment horizontal="center"/>
    </xf>
    <xf numFmtId="0" fontId="29" fillId="2" borderId="0" xfId="0" applyFont="1" applyFill="1" applyAlignment="1">
      <alignment horizontal="center" vertical="top" wrapText="1"/>
    </xf>
    <xf numFmtId="0" fontId="74" fillId="2" borderId="27" xfId="0" applyFont="1" applyFill="1" applyBorder="1" applyAlignment="1">
      <alignment horizontal="center" vertical="center" wrapText="1"/>
    </xf>
    <xf numFmtId="165" fontId="236" fillId="2" borderId="0" xfId="0" applyNumberFormat="1" applyFont="1" applyFill="1" applyAlignment="1">
      <alignment horizontal="center" shrinkToFit="1"/>
    </xf>
    <xf numFmtId="0" fontId="66" fillId="5" borderId="0" xfId="0" applyFont="1" applyFill="1" applyAlignment="1">
      <alignment horizontal="center" vertical="center"/>
    </xf>
    <xf numFmtId="0" fontId="16" fillId="2" borderId="100" xfId="0" applyFont="1" applyFill="1" applyBorder="1" applyAlignment="1">
      <alignment horizontal="center" vertical="center"/>
    </xf>
    <xf numFmtId="0" fontId="16" fillId="2" borderId="99" xfId="0" applyFont="1" applyFill="1" applyBorder="1" applyAlignment="1">
      <alignment horizontal="center" vertical="center"/>
    </xf>
    <xf numFmtId="0" fontId="16" fillId="2" borderId="101" xfId="0" applyFont="1" applyFill="1" applyBorder="1" applyAlignment="1">
      <alignment horizontal="center" vertical="center"/>
    </xf>
    <xf numFmtId="0" fontId="106" fillId="2" borderId="13" xfId="0" applyFont="1" applyFill="1" applyBorder="1" applyAlignment="1">
      <alignment horizontal="center" vertical="center"/>
    </xf>
    <xf numFmtId="0" fontId="107" fillId="2" borderId="13" xfId="0" applyFont="1" applyFill="1" applyBorder="1" applyAlignment="1">
      <alignment horizontal="center" vertical="center"/>
    </xf>
    <xf numFmtId="0" fontId="107" fillId="2" borderId="25" xfId="0" applyFont="1" applyFill="1" applyBorder="1" applyAlignment="1">
      <alignment horizontal="center" vertical="center" shrinkToFit="1"/>
    </xf>
    <xf numFmtId="0" fontId="107" fillId="2" borderId="40" xfId="0" applyFont="1" applyFill="1" applyBorder="1" applyAlignment="1">
      <alignment horizontal="center" vertical="center" shrinkToFit="1"/>
    </xf>
    <xf numFmtId="0" fontId="107" fillId="2" borderId="23" xfId="0" applyFont="1" applyFill="1" applyBorder="1" applyAlignment="1">
      <alignment horizontal="center" vertical="center" shrinkToFit="1"/>
    </xf>
    <xf numFmtId="0" fontId="106" fillId="2" borderId="25" xfId="0" applyFont="1" applyFill="1" applyBorder="1" applyAlignment="1">
      <alignment horizontal="center" vertical="center" textRotation="90" shrinkToFit="1"/>
    </xf>
    <xf numFmtId="0" fontId="106" fillId="2" borderId="40" xfId="0" applyFont="1" applyFill="1" applyBorder="1" applyAlignment="1">
      <alignment horizontal="center" vertical="center" textRotation="90" shrinkToFit="1"/>
    </xf>
    <xf numFmtId="0" fontId="106" fillId="2" borderId="23" xfId="0" applyFont="1" applyFill="1" applyBorder="1" applyAlignment="1">
      <alignment horizontal="center" vertical="center" textRotation="90" shrinkToFit="1"/>
    </xf>
    <xf numFmtId="0" fontId="106" fillId="2" borderId="13" xfId="0" applyFont="1" applyFill="1" applyBorder="1" applyAlignment="1">
      <alignment horizontal="center" vertical="center" shrinkToFit="1"/>
    </xf>
    <xf numFmtId="0" fontId="107" fillId="2" borderId="0" xfId="0" applyFont="1" applyFill="1" applyAlignment="1">
      <alignment horizontal="left" vertical="center" wrapText="1"/>
    </xf>
    <xf numFmtId="165" fontId="111" fillId="2" borderId="0" xfId="0" applyNumberFormat="1" applyFont="1" applyFill="1" applyAlignment="1">
      <alignment horizontal="center" shrinkToFit="1"/>
    </xf>
    <xf numFmtId="0" fontId="108" fillId="2" borderId="0" xfId="0" applyFont="1" applyFill="1" applyAlignment="1">
      <alignment horizontal="center" vertical="center" shrinkToFit="1"/>
    </xf>
    <xf numFmtId="0" fontId="109" fillId="2" borderId="0" xfId="0" applyFont="1" applyFill="1" applyAlignment="1">
      <alignment horizontal="center" vertical="center"/>
    </xf>
    <xf numFmtId="0" fontId="107" fillId="2" borderId="0" xfId="0" applyFont="1" applyFill="1" applyAlignment="1">
      <alignment horizontal="center" vertical="center" wrapText="1"/>
    </xf>
    <xf numFmtId="0" fontId="58" fillId="2" borderId="27" xfId="0" applyFont="1" applyFill="1" applyBorder="1" applyAlignment="1">
      <alignment horizontal="center" vertical="center" wrapText="1"/>
    </xf>
    <xf numFmtId="0" fontId="44" fillId="2" borderId="115" xfId="0" applyFont="1" applyFill="1" applyBorder="1" applyAlignment="1">
      <alignment horizontal="center" vertical="center"/>
    </xf>
    <xf numFmtId="0" fontId="44" fillId="2" borderId="0" xfId="0" applyFont="1" applyFill="1" applyAlignment="1">
      <alignment horizontal="center" vertical="center"/>
    </xf>
    <xf numFmtId="0" fontId="3" fillId="0" borderId="115" xfId="0" applyFont="1" applyFill="1" applyBorder="1" applyAlignment="1">
      <alignment horizontal="center"/>
    </xf>
    <xf numFmtId="0" fontId="3" fillId="0" borderId="0" xfId="0" applyFont="1" applyFill="1" applyBorder="1" applyAlignment="1">
      <alignment horizontal="center"/>
    </xf>
    <xf numFmtId="0" fontId="117" fillId="0" borderId="13" xfId="0" applyFont="1" applyBorder="1" applyAlignment="1">
      <alignment horizontal="center"/>
    </xf>
    <xf numFmtId="0" fontId="23" fillId="2" borderId="0" xfId="0" applyFont="1" applyFill="1" applyBorder="1" applyAlignment="1">
      <alignment horizontal="center" vertical="center"/>
    </xf>
    <xf numFmtId="165" fontId="86" fillId="2" borderId="0" xfId="0" applyNumberFormat="1" applyFont="1" applyFill="1" applyAlignment="1">
      <alignment horizontal="center" vertical="center" shrinkToFit="1"/>
    </xf>
    <xf numFmtId="0" fontId="145" fillId="0" borderId="0" xfId="0" applyFont="1" applyAlignment="1">
      <alignment horizontal="center" vertical="center"/>
    </xf>
    <xf numFmtId="0" fontId="118" fillId="0" borderId="0" xfId="0" applyFont="1" applyAlignment="1">
      <alignment horizontal="center" vertical="center"/>
    </xf>
    <xf numFmtId="0" fontId="120" fillId="0" borderId="0" xfId="0" applyFont="1" applyAlignment="1">
      <alignment horizontal="center"/>
    </xf>
    <xf numFmtId="0" fontId="122" fillId="0" borderId="0" xfId="0" applyFont="1" applyAlignment="1">
      <alignment horizontal="center"/>
    </xf>
    <xf numFmtId="0" fontId="123" fillId="0" borderId="27" xfId="0" applyFont="1" applyBorder="1" applyAlignment="1">
      <alignment horizontal="center" vertical="center"/>
    </xf>
    <xf numFmtId="0" fontId="69" fillId="2" borderId="0" xfId="0" applyFont="1" applyFill="1" applyAlignment="1" applyProtection="1">
      <alignment horizontal="center" vertical="center"/>
      <protection hidden="1"/>
    </xf>
    <xf numFmtId="0" fontId="34" fillId="0" borderId="0" xfId="0" applyFont="1" applyBorder="1" applyAlignment="1" applyProtection="1">
      <alignment horizontal="left" vertical="center"/>
      <protection hidden="1"/>
    </xf>
    <xf numFmtId="0" fontId="24" fillId="2" borderId="0" xfId="0" applyFont="1" applyFill="1" applyAlignment="1" applyProtection="1">
      <alignment horizontal="center" wrapText="1"/>
      <protection hidden="1"/>
    </xf>
    <xf numFmtId="0" fontId="167" fillId="2" borderId="0" xfId="0" applyFont="1" applyFill="1" applyAlignment="1" applyProtection="1">
      <alignment horizontal="left" vertical="center"/>
      <protection hidden="1"/>
    </xf>
    <xf numFmtId="0" fontId="168" fillId="0" borderId="74" xfId="0" applyFont="1" applyFill="1" applyBorder="1" applyAlignment="1" applyProtection="1">
      <alignment horizontal="center" vertical="center"/>
      <protection hidden="1"/>
    </xf>
    <xf numFmtId="0" fontId="168" fillId="0" borderId="86" xfId="0" applyFont="1" applyFill="1" applyBorder="1" applyAlignment="1" applyProtection="1">
      <alignment horizontal="center" vertical="center"/>
      <protection hidden="1"/>
    </xf>
    <xf numFmtId="0" fontId="168" fillId="0" borderId="75" xfId="0" applyFont="1" applyFill="1" applyBorder="1" applyAlignment="1" applyProtection="1">
      <alignment horizontal="center" vertical="center"/>
      <protection hidden="1"/>
    </xf>
    <xf numFmtId="0" fontId="49" fillId="2" borderId="73" xfId="0" applyFont="1" applyFill="1" applyBorder="1" applyAlignment="1" applyProtection="1">
      <alignment horizontal="center" vertical="center" wrapText="1"/>
      <protection hidden="1"/>
    </xf>
    <xf numFmtId="0" fontId="48" fillId="2" borderId="73" xfId="0" applyFont="1" applyFill="1" applyBorder="1" applyAlignment="1" applyProtection="1">
      <alignment horizontal="center" vertical="center" wrapText="1"/>
      <protection hidden="1"/>
    </xf>
    <xf numFmtId="0" fontId="21" fillId="2" borderId="77" xfId="0" applyFont="1" applyFill="1" applyBorder="1" applyAlignment="1" applyProtection="1">
      <alignment horizontal="center" vertical="center" wrapText="1"/>
      <protection hidden="1"/>
    </xf>
    <xf numFmtId="0" fontId="21" fillId="2" borderId="84" xfId="0" applyFont="1" applyFill="1" applyBorder="1" applyAlignment="1" applyProtection="1">
      <alignment horizontal="center" vertical="center" wrapText="1"/>
      <protection hidden="1"/>
    </xf>
    <xf numFmtId="0" fontId="21" fillId="2" borderId="85" xfId="0" applyFont="1" applyFill="1" applyBorder="1" applyAlignment="1" applyProtection="1">
      <alignment horizontal="center" vertical="center" wrapText="1"/>
      <protection hidden="1"/>
    </xf>
    <xf numFmtId="0" fontId="21" fillId="2" borderId="0" xfId="0" applyFont="1" applyFill="1" applyAlignment="1" applyProtection="1">
      <alignment horizontal="left" vertical="center"/>
      <protection hidden="1"/>
    </xf>
    <xf numFmtId="0" fontId="46" fillId="2" borderId="0" xfId="0" applyFont="1" applyFill="1" applyAlignment="1" applyProtection="1">
      <alignment horizontal="center"/>
      <protection hidden="1"/>
    </xf>
    <xf numFmtId="0" fontId="49" fillId="2" borderId="76" xfId="0" applyFont="1" applyFill="1" applyBorder="1" applyAlignment="1" applyProtection="1">
      <alignment horizontal="center" vertical="center" wrapText="1"/>
      <protection hidden="1"/>
    </xf>
    <xf numFmtId="0" fontId="49" fillId="2" borderId="77" xfId="0" applyFont="1" applyFill="1" applyBorder="1" applyAlignment="1" applyProtection="1">
      <alignment horizontal="center" vertical="center" wrapText="1"/>
      <protection hidden="1"/>
    </xf>
    <xf numFmtId="0" fontId="49" fillId="2" borderId="26" xfId="0" applyFont="1" applyFill="1" applyBorder="1" applyAlignment="1" applyProtection="1">
      <alignment horizontal="center" vertical="center" wrapText="1"/>
      <protection hidden="1"/>
    </xf>
    <xf numFmtId="0" fontId="69" fillId="2" borderId="0" xfId="0" applyFont="1" applyFill="1" applyAlignment="1" applyProtection="1">
      <alignment horizontal="left" vertical="center"/>
      <protection hidden="1"/>
    </xf>
    <xf numFmtId="0" fontId="169" fillId="0" borderId="27" xfId="0" applyFont="1" applyFill="1" applyBorder="1" applyAlignment="1" applyProtection="1">
      <alignment horizontal="center" vertical="center"/>
      <protection hidden="1"/>
    </xf>
    <xf numFmtId="0" fontId="49" fillId="2" borderId="84" xfId="0" applyFont="1" applyFill="1" applyBorder="1" applyAlignment="1" applyProtection="1">
      <alignment horizontal="center" vertical="center" wrapText="1"/>
      <protection hidden="1"/>
    </xf>
    <xf numFmtId="0" fontId="49" fillId="2" borderId="85" xfId="0" applyFont="1" applyFill="1" applyBorder="1" applyAlignment="1" applyProtection="1">
      <alignment horizontal="center" vertical="center" wrapText="1"/>
      <protection hidden="1"/>
    </xf>
    <xf numFmtId="0" fontId="32" fillId="2" borderId="0" xfId="0" applyFont="1" applyFill="1" applyAlignment="1" applyProtection="1">
      <alignment horizontal="center" wrapText="1"/>
      <protection hidden="1"/>
    </xf>
    <xf numFmtId="0" fontId="21" fillId="2" borderId="0" xfId="0" applyFont="1" applyFill="1" applyAlignment="1" applyProtection="1">
      <alignment horizontal="center" vertical="center"/>
      <protection hidden="1"/>
    </xf>
    <xf numFmtId="0" fontId="47" fillId="2" borderId="73" xfId="0" applyFont="1" applyFill="1" applyBorder="1" applyAlignment="1" applyProtection="1">
      <alignment horizontal="center" vertical="center" wrapText="1"/>
      <protection hidden="1"/>
    </xf>
    <xf numFmtId="0" fontId="10" fillId="0" borderId="140" xfId="0" applyFont="1" applyBorder="1" applyAlignment="1" applyProtection="1">
      <alignment horizontal="center" wrapText="1"/>
      <protection hidden="1"/>
    </xf>
    <xf numFmtId="0" fontId="0" fillId="0" borderId="103" xfId="0" applyBorder="1" applyAlignment="1" applyProtection="1">
      <alignment horizontal="center"/>
      <protection hidden="1"/>
    </xf>
    <xf numFmtId="0" fontId="191" fillId="0" borderId="74" xfId="0" applyFont="1" applyBorder="1" applyAlignment="1" applyProtection="1">
      <alignment horizontal="right" vertical="center"/>
      <protection hidden="1"/>
    </xf>
    <xf numFmtId="0" fontId="191" fillId="0" borderId="86" xfId="0" applyFont="1" applyBorder="1" applyAlignment="1" applyProtection="1">
      <alignment horizontal="right" vertical="center"/>
      <protection hidden="1"/>
    </xf>
    <xf numFmtId="0" fontId="190" fillId="0" borderId="99" xfId="0" applyFont="1" applyBorder="1" applyAlignment="1" applyProtection="1">
      <alignment horizontal="center" vertical="center"/>
      <protection hidden="1"/>
    </xf>
    <xf numFmtId="0" fontId="190" fillId="0" borderId="101" xfId="0" applyFont="1" applyBorder="1" applyAlignment="1" applyProtection="1">
      <alignment horizontal="center" vertical="center"/>
      <protection hidden="1"/>
    </xf>
    <xf numFmtId="0" fontId="237" fillId="2" borderId="128" xfId="0" applyFont="1" applyFill="1" applyBorder="1" applyAlignment="1" applyProtection="1">
      <alignment horizontal="center" vertical="center" shrinkToFit="1"/>
      <protection hidden="1"/>
    </xf>
    <xf numFmtId="0" fontId="59" fillId="2" borderId="128" xfId="0" applyFont="1" applyFill="1" applyBorder="1" applyAlignment="1" applyProtection="1">
      <alignment horizontal="center" vertical="center" wrapText="1" shrinkToFit="1"/>
      <protection hidden="1"/>
    </xf>
    <xf numFmtId="0" fontId="29" fillId="2" borderId="128" xfId="0" applyFont="1" applyFill="1" applyBorder="1" applyAlignment="1" applyProtection="1">
      <alignment horizontal="center" vertical="center" wrapText="1"/>
      <protection hidden="1"/>
    </xf>
    <xf numFmtId="0" fontId="29" fillId="2" borderId="128" xfId="0" applyFont="1" applyFill="1" applyBorder="1" applyAlignment="1" applyProtection="1">
      <alignment horizontal="center" vertical="center"/>
      <protection hidden="1"/>
    </xf>
    <xf numFmtId="0" fontId="238" fillId="2" borderId="128" xfId="0" applyFont="1" applyFill="1" applyBorder="1" applyAlignment="1" applyProtection="1">
      <alignment horizontal="center" vertical="center" wrapText="1" shrinkToFit="1"/>
      <protection hidden="1"/>
    </xf>
    <xf numFmtId="0" fontId="189" fillId="0" borderId="0" xfId="0" applyFont="1" applyAlignment="1" applyProtection="1">
      <alignment horizontal="center"/>
      <protection hidden="1"/>
    </xf>
    <xf numFmtId="0" fontId="175" fillId="0" borderId="0" xfId="0" applyFont="1" applyAlignment="1" applyProtection="1">
      <alignment horizontal="center"/>
      <protection hidden="1"/>
    </xf>
    <xf numFmtId="0" fontId="160" fillId="0" borderId="0" xfId="0" applyFont="1" applyAlignment="1" applyProtection="1">
      <alignment horizontal="center"/>
      <protection hidden="1"/>
    </xf>
    <xf numFmtId="0" fontId="176" fillId="0" borderId="0" xfId="0" applyFont="1" applyBorder="1" applyAlignment="1" applyProtection="1">
      <alignment horizontal="center" vertical="center"/>
      <protection hidden="1"/>
    </xf>
    <xf numFmtId="0" fontId="174" fillId="0" borderId="0" xfId="0" applyFont="1" applyAlignment="1" applyProtection="1">
      <alignment horizontal="center" vertical="center"/>
      <protection hidden="1"/>
    </xf>
  </cellXfs>
  <cellStyles count="3">
    <cellStyle name="Normal" xfId="0" builtinId="0"/>
    <cellStyle name="Normal 13 2" xfId="1"/>
    <cellStyle name="Normal 2" xfId="2"/>
  </cellStyles>
  <dxfs count="23">
    <dxf>
      <font>
        <b/>
        <i val="0"/>
        <color rgb="FF000099"/>
      </font>
      <fill>
        <patternFill patternType="none">
          <bgColor auto="1"/>
        </patternFill>
      </fill>
    </dxf>
    <dxf>
      <fill>
        <patternFill>
          <bgColor theme="5" tint="0.59996337778862885"/>
        </patternFill>
      </fill>
    </dxf>
    <dxf>
      <fill>
        <patternFill>
          <bgColor rgb="FF92D050"/>
        </patternFill>
      </fill>
    </dxf>
    <dxf>
      <fill>
        <patternFill>
          <bgColor rgb="FFFFFF00"/>
        </patternFill>
      </fill>
    </dxf>
    <dxf>
      <fill>
        <patternFill>
          <bgColor theme="5" tint="0.59996337778862885"/>
        </patternFill>
      </fill>
    </dxf>
    <dxf>
      <fill>
        <patternFill>
          <bgColor rgb="FF92D050"/>
        </patternFill>
      </fill>
    </dxf>
    <dxf>
      <fill>
        <patternFill>
          <bgColor rgb="FFFFFF00"/>
        </patternFill>
      </fill>
    </dxf>
    <dxf>
      <font>
        <color theme="0"/>
      </font>
    </dxf>
    <dxf>
      <font>
        <b/>
        <i val="0"/>
        <color rgb="FF000099"/>
      </font>
      <fill>
        <patternFill patternType="none">
          <bgColor auto="1"/>
        </patternFill>
      </fill>
    </dxf>
    <dxf>
      <fill>
        <patternFill>
          <bgColor theme="6" tint="0.59996337778862885"/>
        </patternFill>
      </fill>
    </dxf>
    <dxf>
      <font>
        <condense val="0"/>
        <extend val="0"/>
        <color rgb="FF9C0006"/>
      </font>
      <fill>
        <patternFill>
          <bgColor rgb="FFFFC7CE"/>
        </patternFill>
      </fill>
    </dxf>
    <dxf>
      <fill>
        <patternFill>
          <bgColor theme="0"/>
        </patternFill>
      </fill>
    </dxf>
    <dxf>
      <fill>
        <patternFill>
          <bgColor theme="7" tint="0.59996337778862885"/>
        </patternFill>
      </fill>
    </dxf>
    <dxf>
      <fill>
        <patternFill>
          <bgColor theme="9" tint="0.59996337778862885"/>
        </patternFill>
      </fill>
    </dxf>
    <dxf>
      <fill>
        <patternFill>
          <bgColor theme="5" tint="0.59996337778862885"/>
        </patternFill>
      </fill>
    </dxf>
    <dxf>
      <fill>
        <patternFill>
          <bgColor rgb="FF92D050"/>
        </patternFill>
      </fill>
    </dxf>
    <dxf>
      <fill>
        <patternFill>
          <bgColor rgb="FFFFFF00"/>
        </patternFill>
      </fill>
    </dxf>
    <dxf>
      <fill>
        <patternFill>
          <bgColor theme="5" tint="0.59996337778862885"/>
        </patternFill>
      </fill>
    </dxf>
    <dxf>
      <fill>
        <patternFill>
          <bgColor rgb="FF92D050"/>
        </patternFill>
      </fill>
    </dxf>
    <dxf>
      <fill>
        <patternFill>
          <bgColor rgb="FFFFFF00"/>
        </patternFill>
      </fill>
    </dxf>
    <dxf>
      <fill>
        <patternFill>
          <bgColor theme="5" tint="0.59996337778862885"/>
        </patternFill>
      </fill>
    </dxf>
    <dxf>
      <fill>
        <patternFill>
          <bgColor rgb="FF92D050"/>
        </patternFill>
      </fill>
    </dxf>
    <dxf>
      <fill>
        <patternFill>
          <bgColor rgb="FFFFFF0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hyperlink" Target="https://youtu.be/lj1Z-32hPVo"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https://youtu.be/lj1Z-32hPVo"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171449</xdr:colOff>
      <xdr:row>3</xdr:row>
      <xdr:rowOff>66676</xdr:rowOff>
    </xdr:from>
    <xdr:to>
      <xdr:col>6</xdr:col>
      <xdr:colOff>238124</xdr:colOff>
      <xdr:row>5</xdr:row>
      <xdr:rowOff>933451</xdr:rowOff>
    </xdr:to>
    <xdr:pic>
      <xdr:nvPicPr>
        <xdr:cNvPr id="4" name="Picture 3" descr="IMG_20220427_183058_453.jpg"/>
        <xdr:cNvPicPr>
          <a:picLocks noChangeAspect="1"/>
        </xdr:cNvPicPr>
      </xdr:nvPicPr>
      <xdr:blipFill>
        <a:blip xmlns:r="http://schemas.openxmlformats.org/officeDocument/2006/relationships" r:embed="rId1" cstate="print"/>
        <a:stretch>
          <a:fillRect/>
        </a:stretch>
      </xdr:blipFill>
      <xdr:spPr>
        <a:xfrm>
          <a:off x="8153399" y="1104901"/>
          <a:ext cx="3009900" cy="1847850"/>
        </a:xfrm>
        <a:prstGeom prst="rect">
          <a:avLst/>
        </a:prstGeom>
        <a:ln>
          <a:noFill/>
        </a:ln>
        <a:effectLst>
          <a:reflection blurRad="12700" stA="30000" endPos="30000" dist="5000" dir="5400000" sy="-100000" algn="bl" rotWithShape="0"/>
        </a:effectLst>
        <a:scene3d>
          <a:camera prst="perspectiveContrastingLeftFacing">
            <a:rot lat="300000" lon="19800000" rev="0"/>
          </a:camera>
          <a:lightRig rig="threePt" dir="t">
            <a:rot lat="0" lon="0" rev="2700000"/>
          </a:lightRig>
        </a:scene3d>
        <a:sp3d>
          <a:bevelT w="63500" h="50800"/>
        </a:sp3d>
      </xdr:spPr>
    </xdr:pic>
    <xdr:clientData/>
  </xdr:twoCellAnchor>
  <xdr:twoCellAnchor>
    <xdr:from>
      <xdr:col>3</xdr:col>
      <xdr:colOff>66674</xdr:colOff>
      <xdr:row>3</xdr:row>
      <xdr:rowOff>76199</xdr:rowOff>
    </xdr:from>
    <xdr:to>
      <xdr:col>3</xdr:col>
      <xdr:colOff>2400301</xdr:colOff>
      <xdr:row>3</xdr:row>
      <xdr:rowOff>771524</xdr:rowOff>
    </xdr:to>
    <xdr:sp macro="" textlink="">
      <xdr:nvSpPr>
        <xdr:cNvPr id="6" name="Rounded Rectangle 5">
          <a:hlinkClick xmlns:r="http://schemas.openxmlformats.org/officeDocument/2006/relationships" r:id="rId2"/>
        </xdr:cNvPr>
        <xdr:cNvSpPr/>
      </xdr:nvSpPr>
      <xdr:spPr>
        <a:xfrm>
          <a:off x="4743449" y="1895474"/>
          <a:ext cx="2190752" cy="457200"/>
        </a:xfrm>
        <a:prstGeom prst="roundRect">
          <a:avLst/>
        </a:prstGeom>
        <a:gradFill>
          <a:gsLst>
            <a:gs pos="0">
              <a:srgbClr val="000082"/>
            </a:gs>
            <a:gs pos="13000">
              <a:srgbClr val="0047FF"/>
            </a:gs>
            <a:gs pos="28000">
              <a:srgbClr val="000082"/>
            </a:gs>
            <a:gs pos="42999">
              <a:srgbClr val="0047FF"/>
            </a:gs>
            <a:gs pos="58000">
              <a:srgbClr val="000082"/>
            </a:gs>
            <a:gs pos="72000">
              <a:srgbClr val="0047FF"/>
            </a:gs>
            <a:gs pos="87000">
              <a:srgbClr val="000082"/>
            </a:gs>
            <a:gs pos="100000">
              <a:srgbClr val="0047FF"/>
            </a:gs>
          </a:gsLst>
          <a:lin ang="5400000" scaled="0"/>
        </a:gra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3200" b="1">
              <a:solidFill>
                <a:srgbClr val="FFFF00"/>
              </a:solidFill>
              <a:latin typeface="+mj-lt"/>
            </a:rPr>
            <a:t>Click Here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295604</xdr:colOff>
      <xdr:row>7</xdr:row>
      <xdr:rowOff>65689</xdr:rowOff>
    </xdr:from>
    <xdr:to>
      <xdr:col>13</xdr:col>
      <xdr:colOff>0</xdr:colOff>
      <xdr:row>9</xdr:row>
      <xdr:rowOff>169808</xdr:rowOff>
    </xdr:to>
    <xdr:sp macro="" textlink="">
      <xdr:nvSpPr>
        <xdr:cNvPr id="2" name="Rounded Rectangle 1">
          <a:hlinkClick xmlns:r="http://schemas.openxmlformats.org/officeDocument/2006/relationships" r:id="rId1"/>
        </xdr:cNvPr>
        <xdr:cNvSpPr/>
      </xdr:nvSpPr>
      <xdr:spPr>
        <a:xfrm>
          <a:off x="9864397" y="1992586"/>
          <a:ext cx="3514396" cy="695325"/>
        </a:xfrm>
        <a:prstGeom prst="roundRect">
          <a:avLst/>
        </a:prstGeom>
        <a:gradFill>
          <a:gsLst>
            <a:gs pos="0">
              <a:srgbClr val="000082"/>
            </a:gs>
            <a:gs pos="13000">
              <a:srgbClr val="0047FF"/>
            </a:gs>
            <a:gs pos="28000">
              <a:srgbClr val="000082"/>
            </a:gs>
            <a:gs pos="42999">
              <a:srgbClr val="0047FF"/>
            </a:gs>
            <a:gs pos="58000">
              <a:srgbClr val="000082"/>
            </a:gs>
            <a:gs pos="72000">
              <a:srgbClr val="0047FF"/>
            </a:gs>
            <a:gs pos="87000">
              <a:srgbClr val="000082"/>
            </a:gs>
            <a:gs pos="100000">
              <a:srgbClr val="0047FF"/>
            </a:gs>
          </a:gsLst>
          <a:lin ang="5400000" scaled="0"/>
        </a:gra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3200" b="1">
              <a:solidFill>
                <a:srgbClr val="FFFF00"/>
              </a:solidFill>
              <a:latin typeface="+mj-lt"/>
            </a:rPr>
            <a:t>Click Here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112059</xdr:colOff>
      <xdr:row>9</xdr:row>
      <xdr:rowOff>336176</xdr:rowOff>
    </xdr:from>
    <xdr:to>
      <xdr:col>3</xdr:col>
      <xdr:colOff>1019735</xdr:colOff>
      <xdr:row>11</xdr:row>
      <xdr:rowOff>44823</xdr:rowOff>
    </xdr:to>
    <xdr:cxnSp macro="">
      <xdr:nvCxnSpPr>
        <xdr:cNvPr id="2" name="Straight Connector 1">
          <a:extLst>
            <a:ext uri="{FF2B5EF4-FFF2-40B4-BE49-F238E27FC236}">
              <a16:creationId xmlns="" xmlns:a16="http://schemas.microsoft.com/office/drawing/2014/main" id="{00000000-0008-0000-0C00-000002000000}"/>
            </a:ext>
          </a:extLst>
        </xdr:cNvPr>
        <xdr:cNvCxnSpPr/>
      </xdr:nvCxnSpPr>
      <xdr:spPr>
        <a:xfrm flipV="1">
          <a:off x="112059" y="3688976"/>
          <a:ext cx="4184276" cy="661147"/>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623047</xdr:colOff>
      <xdr:row>8</xdr:row>
      <xdr:rowOff>67235</xdr:rowOff>
    </xdr:from>
    <xdr:to>
      <xdr:col>7</xdr:col>
      <xdr:colOff>1143000</xdr:colOff>
      <xdr:row>9</xdr:row>
      <xdr:rowOff>163606</xdr:rowOff>
    </xdr:to>
    <xdr:cxnSp macro="">
      <xdr:nvCxnSpPr>
        <xdr:cNvPr id="3" name="Straight Connector 2">
          <a:extLst>
            <a:ext uri="{FF2B5EF4-FFF2-40B4-BE49-F238E27FC236}">
              <a16:creationId xmlns="" xmlns:a16="http://schemas.microsoft.com/office/drawing/2014/main" id="{00000000-0008-0000-0C00-000003000000}"/>
            </a:ext>
          </a:extLst>
        </xdr:cNvPr>
        <xdr:cNvCxnSpPr/>
      </xdr:nvCxnSpPr>
      <xdr:spPr>
        <a:xfrm flipV="1">
          <a:off x="4995022" y="2943785"/>
          <a:ext cx="3853703" cy="572621"/>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LL/AppData/Roaming/Microsoft/Excel/GSSS%20Raimalwada%20Budget%20Proposal%202020-21%20(2202-02-109-01-0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HRI/Downloads/Budget%20Ras%20NP.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apini%20Budget%20PD%202019-20%2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aster"/>
      <sheetName val="abc"/>
      <sheetName val="A"/>
      <sheetName val="Formet 8"/>
      <sheetName val="Formet 9"/>
      <sheetName val="GA2"/>
      <sheetName val="GA3"/>
      <sheetName val="(1) Formet 10"/>
      <sheetName val="Summary"/>
      <sheetName val="sharansh"/>
      <sheetName val="Namankan"/>
      <sheetName val="01 Salary"/>
      <sheetName val="P-2"/>
      <sheetName val="P 3"/>
      <sheetName val="P 4(A)"/>
      <sheetName val="Format 1A"/>
      <sheetName val="(1) Prapatra kh"/>
      <sheetName val="Format 1B"/>
      <sheetName val="Format 1C"/>
      <sheetName val="Pending TA-Med List"/>
      <sheetName val="Scholership"/>
      <sheetName val="PL Encash"/>
      <sheetName val="DA AREAR"/>
      <sheetName val="Liveries"/>
      <sheetName val="Fix Pay"/>
      <sheetName val="Sanvida"/>
      <sheetName val="Income"/>
      <sheetName val="forwarding letter"/>
      <sheetName val="Vardi"/>
      <sheetName val="7th pay fix. arr."/>
      <sheetName val="vidhyarthimitra"/>
      <sheetName val="Sheet1"/>
    </sheetNames>
    <sheetDataSet>
      <sheetData sheetId="0" refreshError="1"/>
      <sheetData sheetId="1" refreshError="1"/>
      <sheetData sheetId="2" refreshError="1"/>
      <sheetData sheetId="3" refreshError="1">
        <row r="4">
          <cell r="A4" t="str">
            <v xml:space="preserve">fuf'pr O;;ksa ds foLr`r vuqeku vFkkZr vf/kdkfj;ksa o deZpkfj;ksa </v>
          </cell>
        </row>
        <row r="5">
          <cell r="A5" t="str">
            <v>ds osru vuqeku o"kZ ¼vizSy ls ekpZ rd½</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Master Data "/>
      <sheetName val="Back Increement"/>
      <sheetName val="Table"/>
      <sheetName val="Data Entry"/>
      <sheetName val="F Letter"/>
      <sheetName val="Summary"/>
      <sheetName val="(1) Format 10"/>
      <sheetName val="(1) Prapatra Kh"/>
      <sheetName val="(1) Income"/>
      <sheetName val="(2) Namankan"/>
      <sheetName val="(2) Enrollment"/>
      <sheetName val="(6) 01-Salary"/>
      <sheetName val="(3) Format 8"/>
      <sheetName val="(5) Format 9"/>
      <sheetName val="(4) Format 1(A)"/>
      <sheetName val="(4) Format 1(B)"/>
      <sheetName val="(4) Format 1(C)"/>
      <sheetName val="Format 2"/>
      <sheetName val="Format 3"/>
      <sheetName val="Format 4"/>
      <sheetName val="Format 5"/>
      <sheetName val="Format 6"/>
      <sheetName val="Format 7"/>
      <sheetName val="Format 4(A)"/>
      <sheetName val="Format 4(B)"/>
      <sheetName val="Format 9(1)"/>
      <sheetName val="Format 9(2)"/>
      <sheetName val="Scholership"/>
      <sheetName val="DA AREAR"/>
      <sheetName val="NPS"/>
      <sheetName val="(7) PL Encash"/>
      <sheetName val="(8) Pending TA-Med List"/>
      <sheetName val="(9) Liveries"/>
      <sheetName val="Form 3"/>
      <sheetName val="Praptra3"/>
      <sheetName val="Prapatra4"/>
      <sheetName val="(10) FIX PAY"/>
      <sheetName val="(11) SANVIDA"/>
    </sheetNames>
    <sheetDataSet>
      <sheetData sheetId="0" refreshError="1"/>
      <sheetData sheetId="1" refreshError="1"/>
      <sheetData sheetId="2" refreshError="1"/>
      <sheetData sheetId="3" refreshError="1">
        <row r="5">
          <cell r="C5" t="str">
            <v>NON PLAN - BOYS</v>
          </cell>
        </row>
        <row r="59">
          <cell r="BJ59">
            <v>0</v>
          </cell>
        </row>
        <row r="60">
          <cell r="BJ60">
            <v>0</v>
          </cell>
        </row>
        <row r="61">
          <cell r="BJ61">
            <v>0</v>
          </cell>
        </row>
        <row r="62">
          <cell r="BJ62">
            <v>0</v>
          </cell>
        </row>
        <row r="63">
          <cell r="BJ63">
            <v>0</v>
          </cell>
        </row>
        <row r="64">
          <cell r="BJ64">
            <v>0</v>
          </cell>
        </row>
        <row r="65">
          <cell r="BJ65">
            <v>0</v>
          </cell>
        </row>
        <row r="66">
          <cell r="BJ66">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9">
          <cell r="Q9">
            <v>0</v>
          </cell>
        </row>
        <row r="29">
          <cell r="F29">
            <v>0</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Praptra-14"/>
      <sheetName val="Praptra-7"/>
      <sheetName val="Praptra-5"/>
      <sheetName val="Master"/>
      <sheetName val="(1) Prapatra kh"/>
      <sheetName val="Sharansh"/>
      <sheetName val="Formet 8"/>
      <sheetName val="Formet 9"/>
      <sheetName val="Formet 9 (GA-4)"/>
      <sheetName val="(1) Formet 10"/>
      <sheetName val="Summary"/>
      <sheetName val="Namankan"/>
      <sheetName val="01 Salary"/>
      <sheetName val="Format 1A"/>
      <sheetName val="Format 1B"/>
      <sheetName val="Format 1C"/>
      <sheetName val="Pending TA-Med List"/>
      <sheetName val="Scholership"/>
      <sheetName val="Rtd PL Encash"/>
      <sheetName val="DA AREAR"/>
      <sheetName val="Liveries"/>
      <sheetName val="Fix Pay"/>
      <sheetName val="Sanvida"/>
      <sheetName val="Income"/>
      <sheetName val="forwarding letter"/>
      <sheetName val="Vardi"/>
      <sheetName val="7th pay fix. arr."/>
      <sheetName val="vidhyarthimitra"/>
      <sheetName val="GA2"/>
      <sheetName val="GA3"/>
    </sheetNames>
    <sheetDataSet>
      <sheetData sheetId="0"/>
      <sheetData sheetId="1"/>
      <sheetData sheetId="2"/>
      <sheetData sheetId="3"/>
      <sheetData sheetId="4"/>
      <sheetData sheetId="5"/>
      <sheetData sheetId="6">
        <row r="221">
          <cell r="N221" t="str">
            <v>gLrk{kj dk;kZy;k/;{k e; lhy</v>
          </cell>
        </row>
      </sheetData>
      <sheetData sheetId="7"/>
      <sheetData sheetId="8"/>
      <sheetData sheetId="9"/>
      <sheetData sheetId="10">
        <row r="1">
          <cell r="C1">
            <v>32940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7030A0"/>
  </sheetPr>
  <dimension ref="A1:G8"/>
  <sheetViews>
    <sheetView tabSelected="1" workbookViewId="0">
      <selection activeCell="B3" sqref="B3:D3"/>
    </sheetView>
  </sheetViews>
  <sheetFormatPr defaultColWidth="0" defaultRowHeight="15" zeroHeight="1"/>
  <cols>
    <col min="1" max="1" width="2.42578125" style="432" customWidth="1"/>
    <col min="2" max="2" width="33.85546875" style="432" customWidth="1"/>
    <col min="3" max="3" width="45.28515625" style="432" customWidth="1"/>
    <col min="4" max="4" width="38.140625" style="432" customWidth="1"/>
    <col min="5" max="5" width="4.85546875" style="432" customWidth="1"/>
    <col min="6" max="6" width="39.28515625" style="432" customWidth="1"/>
    <col min="7" max="7" width="3.5703125" style="432" customWidth="1"/>
    <col min="8" max="16384" width="9.140625" style="432" hidden="1"/>
  </cols>
  <sheetData>
    <row r="1" spans="1:7">
      <c r="A1" s="913"/>
      <c r="B1" s="913"/>
      <c r="C1" s="913"/>
      <c r="D1" s="913"/>
      <c r="E1" s="913"/>
      <c r="F1" s="913"/>
      <c r="G1" s="913"/>
    </row>
    <row r="2" spans="1:7" ht="33">
      <c r="A2" s="913"/>
      <c r="B2" s="914" t="s">
        <v>928</v>
      </c>
      <c r="C2" s="914"/>
      <c r="D2" s="914"/>
      <c r="E2" s="914"/>
      <c r="F2" s="914"/>
      <c r="G2" s="913"/>
    </row>
    <row r="3" spans="1:7" ht="33.75" thickBot="1">
      <c r="A3" s="913"/>
      <c r="B3" s="915"/>
      <c r="C3" s="915"/>
      <c r="D3" s="915"/>
      <c r="E3" s="531"/>
      <c r="F3" s="916" t="s">
        <v>791</v>
      </c>
      <c r="G3" s="913"/>
    </row>
    <row r="4" spans="1:7" ht="70.5" customHeight="1" thickBot="1">
      <c r="A4" s="913"/>
      <c r="B4" s="919" t="s">
        <v>792</v>
      </c>
      <c r="C4" s="920"/>
      <c r="D4" s="536"/>
      <c r="E4" s="917"/>
      <c r="F4" s="916"/>
      <c r="G4" s="913"/>
    </row>
    <row r="5" spans="1:7" ht="6.75" customHeight="1" thickBot="1">
      <c r="A5" s="913"/>
      <c r="B5" s="921"/>
      <c r="C5" s="922"/>
      <c r="D5" s="923"/>
      <c r="E5" s="917"/>
      <c r="F5" s="532"/>
      <c r="G5" s="913"/>
    </row>
    <row r="6" spans="1:7" ht="117" customHeight="1">
      <c r="A6" s="533"/>
      <c r="B6" s="924" t="s">
        <v>882</v>
      </c>
      <c r="C6" s="924"/>
      <c r="D6" s="924"/>
      <c r="E6" s="535"/>
      <c r="F6" s="617" t="s">
        <v>825</v>
      </c>
      <c r="G6" s="533"/>
    </row>
    <row r="7" spans="1:7" ht="53.25" customHeight="1">
      <c r="A7" s="533"/>
      <c r="B7" s="918" t="s">
        <v>793</v>
      </c>
      <c r="C7" s="918"/>
      <c r="D7" s="918"/>
      <c r="E7" s="918"/>
      <c r="F7" s="918"/>
      <c r="G7" s="533"/>
    </row>
    <row r="8" spans="1:7" ht="9.75" customHeight="1">
      <c r="A8" s="534"/>
      <c r="B8" s="925"/>
      <c r="C8" s="925"/>
      <c r="D8" s="925"/>
      <c r="E8" s="925"/>
      <c r="F8" s="925"/>
      <c r="G8" s="925"/>
    </row>
  </sheetData>
  <sheetProtection selectLockedCells="1"/>
  <mergeCells count="12">
    <mergeCell ref="B7:F7"/>
    <mergeCell ref="B4:C4"/>
    <mergeCell ref="B5:D5"/>
    <mergeCell ref="B6:D6"/>
    <mergeCell ref="B8:G8"/>
    <mergeCell ref="A1:G1"/>
    <mergeCell ref="A2:A5"/>
    <mergeCell ref="B2:F2"/>
    <mergeCell ref="G2:G5"/>
    <mergeCell ref="B3:D3"/>
    <mergeCell ref="F3:F4"/>
    <mergeCell ref="E4:E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sheetPr>
    <tabColor rgb="FF92D050"/>
  </sheetPr>
  <dimension ref="A1:XFC62"/>
  <sheetViews>
    <sheetView topLeftCell="B1" workbookViewId="0">
      <selection activeCell="G31" sqref="G31"/>
    </sheetView>
  </sheetViews>
  <sheetFormatPr defaultColWidth="0" defaultRowHeight="15" zeroHeight="1"/>
  <cols>
    <col min="1" max="1" width="4" hidden="1" customWidth="1"/>
    <col min="2" max="2" width="23.140625" customWidth="1"/>
    <col min="3" max="3" width="11.42578125" customWidth="1"/>
    <col min="4" max="4" width="8.5703125" customWidth="1"/>
    <col min="5" max="5" width="8" customWidth="1"/>
    <col min="6" max="6" width="5.140625" customWidth="1"/>
    <col min="7" max="7" width="12.28515625" customWidth="1"/>
    <col min="8" max="8" width="9.140625" customWidth="1"/>
    <col min="9" max="9" width="8.28515625" customWidth="1"/>
    <col min="10" max="10" width="10.140625" customWidth="1"/>
    <col min="11" max="11" width="1" customWidth="1"/>
    <col min="12" max="16383" width="9.140625" hidden="1"/>
    <col min="16384" max="16384" width="3" hidden="1"/>
  </cols>
  <sheetData>
    <row r="1" spans="2:11" ht="14.25" customHeight="1">
      <c r="B1" s="1169" t="str">
        <f>'P-2'!C4</f>
        <v>vk; dk foLr`r ctV vuqeku foÙkh; o"kZ  ¼ 1 vizSy ls 31 ekpZ rd ½ dk</v>
      </c>
      <c r="C1" s="1170"/>
      <c r="D1" s="1170"/>
      <c r="E1" s="1170"/>
      <c r="F1" s="1170"/>
      <c r="G1" s="1170"/>
      <c r="H1" s="1170"/>
      <c r="I1" s="1170"/>
      <c r="J1" s="1171"/>
      <c r="K1" s="1020"/>
    </row>
    <row r="2" spans="2:11" ht="17.25" customHeight="1">
      <c r="B2" s="1214" t="str">
        <f>Summary!A2</f>
        <v>ç/kkukpk;Z] jkmekfo jk;eyok³k ¼vkWfQl vkbZ-Mh- la[;k %&amp;12572½</v>
      </c>
      <c r="C2" s="1215"/>
      <c r="D2" s="1215"/>
      <c r="E2" s="1215"/>
      <c r="F2" s="1215"/>
      <c r="G2" s="1215"/>
      <c r="H2" s="1215"/>
      <c r="I2" s="1215"/>
      <c r="J2" s="1216"/>
      <c r="K2" s="1020"/>
    </row>
    <row r="3" spans="2:11" ht="13.9" customHeight="1">
      <c r="B3" s="1217" t="str">
        <f>Summary!A5</f>
        <v>BUDGET HEAD : 2202 -सामान्य शिक्षा-02-109 -राजकीय माध्यमिक विद्यालय-27 -लडकों के विद्यालय-01 -लडकों के विद्यालयों का संचालन व्यय   (STATE FUND)</v>
      </c>
      <c r="C3" s="1218"/>
      <c r="D3" s="1218"/>
      <c r="E3" s="1218"/>
      <c r="F3" s="1218"/>
      <c r="G3" s="1218"/>
      <c r="H3" s="1218"/>
      <c r="I3" s="1218"/>
      <c r="J3" s="1219"/>
      <c r="K3" s="1020"/>
    </row>
    <row r="4" spans="2:11" ht="15.75" customHeight="1">
      <c r="B4" s="1220" t="s">
        <v>546</v>
      </c>
      <c r="C4" s="1221"/>
      <c r="D4" s="1221"/>
      <c r="E4" s="1221"/>
      <c r="F4" s="1221"/>
      <c r="G4" s="1221"/>
      <c r="H4" s="1232" t="s">
        <v>771</v>
      </c>
      <c r="I4" s="1233"/>
      <c r="J4" s="381">
        <f>Master!E3</f>
        <v>12572</v>
      </c>
      <c r="K4" s="1020"/>
    </row>
    <row r="5" spans="2:11" ht="11.25" customHeight="1">
      <c r="B5" s="1222" t="s">
        <v>547</v>
      </c>
      <c r="C5" s="1223" t="s">
        <v>548</v>
      </c>
      <c r="D5" s="1234" t="s">
        <v>571</v>
      </c>
      <c r="E5" s="1235"/>
      <c r="F5" s="1236"/>
      <c r="G5" s="1228" t="s">
        <v>897</v>
      </c>
      <c r="H5" s="1223" t="s">
        <v>36</v>
      </c>
      <c r="I5" s="1223"/>
      <c r="J5" s="382" t="s">
        <v>358</v>
      </c>
      <c r="K5" s="1020"/>
    </row>
    <row r="6" spans="2:11" ht="22.5" customHeight="1">
      <c r="B6" s="1222"/>
      <c r="C6" s="1223"/>
      <c r="D6" s="634" t="s">
        <v>828</v>
      </c>
      <c r="E6" s="635" t="s">
        <v>829</v>
      </c>
      <c r="F6" s="623" t="s">
        <v>553</v>
      </c>
      <c r="G6" s="1229"/>
      <c r="H6" s="1223" t="s">
        <v>401</v>
      </c>
      <c r="I6" s="383" t="s">
        <v>405</v>
      </c>
      <c r="J6" s="393">
        <v>0</v>
      </c>
      <c r="K6" s="1020"/>
    </row>
    <row r="7" spans="2:11" ht="10.9" customHeight="1">
      <c r="B7" s="396" t="str">
        <f>A!D9</f>
        <v/>
      </c>
      <c r="C7" s="397" t="str">
        <f>A!F9</f>
        <v/>
      </c>
      <c r="D7" s="621" t="str">
        <f>A!G9</f>
        <v/>
      </c>
      <c r="E7" s="621" t="str">
        <f>A!H9</f>
        <v/>
      </c>
      <c r="F7" s="624" t="str">
        <f>IF(B7="","",SUM(D7:E7))</f>
        <v/>
      </c>
      <c r="G7" s="397" t="str">
        <f>IF(B7="","",(C7-F7))</f>
        <v/>
      </c>
      <c r="H7" s="1223"/>
      <c r="I7" s="383" t="s">
        <v>406</v>
      </c>
      <c r="J7" s="393">
        <v>0</v>
      </c>
      <c r="K7" s="1020"/>
    </row>
    <row r="8" spans="2:11" ht="10.9" customHeight="1">
      <c r="B8" s="396" t="str">
        <f>A!D10</f>
        <v/>
      </c>
      <c r="C8" s="397" t="str">
        <f>A!F10</f>
        <v/>
      </c>
      <c r="D8" s="621" t="str">
        <f>A!G10</f>
        <v/>
      </c>
      <c r="E8" s="621" t="str">
        <f>A!H10</f>
        <v/>
      </c>
      <c r="F8" s="624" t="str">
        <f t="shared" ref="F8:F16" si="0">IF(B8="","",SUM(D8:E8))</f>
        <v/>
      </c>
      <c r="G8" s="397" t="str">
        <f t="shared" ref="G8:G16" si="1">IF(B8="","",(C8-F8))</f>
        <v/>
      </c>
      <c r="H8" s="1223" t="s">
        <v>549</v>
      </c>
      <c r="I8" s="384" t="s">
        <v>550</v>
      </c>
      <c r="J8" s="393">
        <v>0</v>
      </c>
      <c r="K8" s="1020"/>
    </row>
    <row r="9" spans="2:11" ht="10.9" customHeight="1">
      <c r="B9" s="396" t="str">
        <f>A!D11</f>
        <v/>
      </c>
      <c r="C9" s="397" t="str">
        <f>A!F11</f>
        <v/>
      </c>
      <c r="D9" s="621" t="str">
        <f>A!G11</f>
        <v/>
      </c>
      <c r="E9" s="621" t="str">
        <f>A!H11</f>
        <v/>
      </c>
      <c r="F9" s="624" t="str">
        <f t="shared" si="0"/>
        <v/>
      </c>
      <c r="G9" s="397" t="str">
        <f t="shared" si="1"/>
        <v/>
      </c>
      <c r="H9" s="1223"/>
      <c r="I9" s="384" t="s">
        <v>406</v>
      </c>
      <c r="J9" s="394">
        <v>0</v>
      </c>
      <c r="K9" s="1020"/>
    </row>
    <row r="10" spans="2:11" ht="10.9" customHeight="1">
      <c r="B10" s="396" t="str">
        <f>A!D12</f>
        <v/>
      </c>
      <c r="C10" s="397" t="str">
        <f>A!F12</f>
        <v/>
      </c>
      <c r="D10" s="621" t="str">
        <f>A!G12</f>
        <v/>
      </c>
      <c r="E10" s="621" t="str">
        <f>A!H12</f>
        <v/>
      </c>
      <c r="F10" s="624" t="str">
        <f t="shared" si="0"/>
        <v/>
      </c>
      <c r="G10" s="397" t="str">
        <f t="shared" si="1"/>
        <v/>
      </c>
      <c r="H10" s="1230" t="s">
        <v>551</v>
      </c>
      <c r="I10" s="1231"/>
      <c r="J10" s="394">
        <v>0</v>
      </c>
      <c r="K10" s="1020"/>
    </row>
    <row r="11" spans="2:11" ht="10.9" customHeight="1">
      <c r="B11" s="396" t="str">
        <f>A!D13</f>
        <v/>
      </c>
      <c r="C11" s="397" t="str">
        <f>A!F13</f>
        <v/>
      </c>
      <c r="D11" s="621" t="str">
        <f>A!G13</f>
        <v/>
      </c>
      <c r="E11" s="621" t="str">
        <f>A!H13</f>
        <v/>
      </c>
      <c r="F11" s="624" t="str">
        <f t="shared" si="0"/>
        <v/>
      </c>
      <c r="G11" s="397" t="str">
        <f t="shared" si="1"/>
        <v/>
      </c>
      <c r="H11" s="1230" t="s">
        <v>552</v>
      </c>
      <c r="I11" s="1231"/>
      <c r="J11" s="394">
        <f>F17</f>
        <v>0</v>
      </c>
      <c r="K11" s="1020"/>
    </row>
    <row r="12" spans="2:11" ht="10.9" customHeight="1">
      <c r="B12" s="396" t="str">
        <f>A!D14</f>
        <v/>
      </c>
      <c r="C12" s="397" t="str">
        <f>A!F14</f>
        <v/>
      </c>
      <c r="D12" s="621" t="str">
        <f>A!G14</f>
        <v/>
      </c>
      <c r="E12" s="621" t="str">
        <f>A!H14</f>
        <v/>
      </c>
      <c r="F12" s="624" t="str">
        <f t="shared" si="0"/>
        <v/>
      </c>
      <c r="G12" s="397" t="str">
        <f t="shared" si="1"/>
        <v/>
      </c>
      <c r="H12" s="1226" t="s">
        <v>553</v>
      </c>
      <c r="I12" s="1227"/>
      <c r="J12" s="395">
        <f>SUM(J10:J11)</f>
        <v>0</v>
      </c>
      <c r="K12" s="1020"/>
    </row>
    <row r="13" spans="2:11" ht="10.9" customHeight="1">
      <c r="B13" s="396" t="str">
        <f>A!D15</f>
        <v/>
      </c>
      <c r="C13" s="397" t="str">
        <f>A!F15</f>
        <v/>
      </c>
      <c r="D13" s="621" t="str">
        <f>A!G15</f>
        <v/>
      </c>
      <c r="E13" s="621" t="str">
        <f>A!H15</f>
        <v/>
      </c>
      <c r="F13" s="624" t="str">
        <f t="shared" si="0"/>
        <v/>
      </c>
      <c r="G13" s="397" t="str">
        <f t="shared" si="1"/>
        <v/>
      </c>
      <c r="H13" s="1224" t="s">
        <v>884</v>
      </c>
      <c r="I13" s="1224"/>
      <c r="J13" s="393">
        <v>0</v>
      </c>
      <c r="K13" s="1020"/>
    </row>
    <row r="14" spans="2:11" ht="10.9" customHeight="1">
      <c r="B14" s="396" t="str">
        <f>A!D16</f>
        <v/>
      </c>
      <c r="C14" s="397" t="str">
        <f>A!F16</f>
        <v/>
      </c>
      <c r="D14" s="621" t="str">
        <f>A!G16</f>
        <v/>
      </c>
      <c r="E14" s="621" t="str">
        <f>A!H16</f>
        <v/>
      </c>
      <c r="F14" s="624" t="str">
        <f t="shared" si="0"/>
        <v/>
      </c>
      <c r="G14" s="397" t="str">
        <f t="shared" si="1"/>
        <v/>
      </c>
      <c r="H14" s="1224" t="s">
        <v>554</v>
      </c>
      <c r="I14" s="1224"/>
      <c r="J14" s="393">
        <v>0</v>
      </c>
      <c r="K14" s="1020"/>
    </row>
    <row r="15" spans="2:11" ht="10.9" customHeight="1">
      <c r="B15" s="396" t="str">
        <f>A!D17</f>
        <v/>
      </c>
      <c r="C15" s="397" t="str">
        <f>A!F17</f>
        <v/>
      </c>
      <c r="D15" s="621" t="str">
        <f>A!G17</f>
        <v/>
      </c>
      <c r="E15" s="621" t="str">
        <f>A!H17</f>
        <v/>
      </c>
      <c r="F15" s="624" t="str">
        <f t="shared" si="0"/>
        <v/>
      </c>
      <c r="G15" s="397" t="str">
        <f t="shared" si="1"/>
        <v/>
      </c>
      <c r="H15" s="1187" t="s">
        <v>555</v>
      </c>
      <c r="I15" s="1187"/>
      <c r="J15" s="393">
        <v>0</v>
      </c>
      <c r="K15" s="1020"/>
    </row>
    <row r="16" spans="2:11" ht="10.9" customHeight="1">
      <c r="B16" s="396" t="str">
        <f>A!D18</f>
        <v/>
      </c>
      <c r="C16" s="397" t="str">
        <f>A!F18</f>
        <v/>
      </c>
      <c r="D16" s="621" t="str">
        <f>A!G18</f>
        <v/>
      </c>
      <c r="E16" s="621" t="str">
        <f>A!H18</f>
        <v/>
      </c>
      <c r="F16" s="624" t="str">
        <f t="shared" si="0"/>
        <v/>
      </c>
      <c r="G16" s="397" t="str">
        <f t="shared" si="1"/>
        <v/>
      </c>
      <c r="H16" s="1225" t="s">
        <v>556</v>
      </c>
      <c r="I16" s="1225"/>
      <c r="J16" s="393">
        <v>0</v>
      </c>
      <c r="K16" s="1020"/>
    </row>
    <row r="17" spans="2:11" ht="18" customHeight="1">
      <c r="B17" s="385" t="s">
        <v>404</v>
      </c>
      <c r="C17" s="386">
        <f>SUM(C7:C16)</f>
        <v>0</v>
      </c>
      <c r="D17" s="622">
        <f>SUM(D7:D16)</f>
        <v>0</v>
      </c>
      <c r="E17" s="622">
        <f t="shared" ref="E17:F17" si="2">SUM(E7:E16)</f>
        <v>0</v>
      </c>
      <c r="F17" s="622">
        <f t="shared" si="2"/>
        <v>0</v>
      </c>
      <c r="G17" s="386">
        <f>SUM(G7:G16)</f>
        <v>0</v>
      </c>
      <c r="H17" s="1187" t="s">
        <v>557</v>
      </c>
      <c r="I17" s="1187"/>
      <c r="J17" s="393">
        <v>0</v>
      </c>
      <c r="K17" s="1020"/>
    </row>
    <row r="18" spans="2:11" ht="51" customHeight="1">
      <c r="B18" s="1188" t="s">
        <v>36</v>
      </c>
      <c r="C18" s="1189"/>
      <c r="D18" s="1190" t="s">
        <v>898</v>
      </c>
      <c r="E18" s="1190"/>
      <c r="F18" s="1190"/>
      <c r="G18" s="908" t="s">
        <v>899</v>
      </c>
      <c r="H18" s="1172" t="s">
        <v>776</v>
      </c>
      <c r="I18" s="1173"/>
      <c r="J18" s="1174"/>
      <c r="K18" s="1020"/>
    </row>
    <row r="19" spans="2:11" ht="12" customHeight="1">
      <c r="B19" s="1191" t="s">
        <v>558</v>
      </c>
      <c r="C19" s="1192"/>
      <c r="D19" s="1192"/>
      <c r="E19" s="1192"/>
      <c r="F19" s="1192"/>
      <c r="G19" s="1193"/>
      <c r="H19" s="1175"/>
      <c r="I19" s="1176"/>
      <c r="J19" s="1177"/>
      <c r="K19" s="1020"/>
    </row>
    <row r="20" spans="2:11" ht="12" customHeight="1">
      <c r="B20" s="1202" t="s">
        <v>559</v>
      </c>
      <c r="C20" s="1203"/>
      <c r="D20" s="1204">
        <f>Summary!B8</f>
        <v>0</v>
      </c>
      <c r="E20" s="1205"/>
      <c r="F20" s="1206"/>
      <c r="G20" s="398">
        <f>Summary!C8</f>
        <v>0</v>
      </c>
      <c r="H20" s="1175"/>
      <c r="I20" s="1176"/>
      <c r="J20" s="1177"/>
      <c r="K20" s="1020"/>
    </row>
    <row r="21" spans="2:11" ht="12" customHeight="1">
      <c r="B21" s="1202" t="s">
        <v>560</v>
      </c>
      <c r="C21" s="1203"/>
      <c r="D21" s="1204">
        <f>Summary!B9</f>
        <v>0</v>
      </c>
      <c r="E21" s="1205"/>
      <c r="F21" s="1206"/>
      <c r="G21" s="398">
        <f>Summary!C9</f>
        <v>0</v>
      </c>
      <c r="H21" s="1178">
        <f>Master!I4</f>
        <v>0</v>
      </c>
      <c r="I21" s="1179"/>
      <c r="J21" s="1180"/>
      <c r="K21" s="1020"/>
    </row>
    <row r="22" spans="2:11" ht="12" customHeight="1">
      <c r="B22" s="1188" t="str">
        <f>Summary!A10</f>
        <v xml:space="preserve">   ;ksx osru ¼d ls [k rd½ </v>
      </c>
      <c r="C22" s="1189"/>
      <c r="D22" s="1201">
        <f>SUM(D20:F21)</f>
        <v>0</v>
      </c>
      <c r="E22" s="1201"/>
      <c r="F22" s="1201"/>
      <c r="G22" s="387">
        <f>SUM(G20:G21)</f>
        <v>0</v>
      </c>
      <c r="H22" s="1178"/>
      <c r="I22" s="1179"/>
      <c r="J22" s="1180"/>
      <c r="K22" s="1020"/>
    </row>
    <row r="23" spans="2:11" ht="12" customHeight="1">
      <c r="B23" s="1191" t="s">
        <v>561</v>
      </c>
      <c r="C23" s="1192"/>
      <c r="D23" s="1192"/>
      <c r="E23" s="1192"/>
      <c r="F23" s="1192"/>
      <c r="G23" s="1193"/>
      <c r="H23" s="1178"/>
      <c r="I23" s="1179"/>
      <c r="J23" s="1180"/>
      <c r="K23" s="1020"/>
    </row>
    <row r="24" spans="2:11" s="267" customFormat="1" ht="9.6" customHeight="1">
      <c r="B24" s="1207" t="str">
        <f>Summary!A12</f>
        <v xml:space="preserve"> 1- eagxkbZ HkRrk</v>
      </c>
      <c r="C24" s="1208"/>
      <c r="D24" s="1209">
        <f>Summary!B12</f>
        <v>0</v>
      </c>
      <c r="E24" s="1210"/>
      <c r="F24" s="1211"/>
      <c r="G24" s="399">
        <f>Summary!C12</f>
        <v>0</v>
      </c>
      <c r="H24" s="1178"/>
      <c r="I24" s="1179"/>
      <c r="J24" s="1180"/>
      <c r="K24" s="1020"/>
    </row>
    <row r="25" spans="2:11" s="267" customFormat="1" ht="9.6" customHeight="1">
      <c r="B25" s="1207" t="str">
        <f>Summary!A13</f>
        <v xml:space="preserve"> 2- eagxkbZ HkRrk ,fj;j</v>
      </c>
      <c r="C25" s="1208"/>
      <c r="D25" s="1209">
        <f>Summary!B13</f>
        <v>0</v>
      </c>
      <c r="E25" s="1210"/>
      <c r="F25" s="1211"/>
      <c r="G25" s="399">
        <f>Summary!C13</f>
        <v>0</v>
      </c>
      <c r="H25" s="1178"/>
      <c r="I25" s="1179"/>
      <c r="J25" s="1180"/>
      <c r="K25" s="1020"/>
    </row>
    <row r="26" spans="2:11" s="267" customFormat="1" ht="9.6" customHeight="1">
      <c r="B26" s="1207" t="str">
        <f>Summary!A14</f>
        <v xml:space="preserve"> 3- fLFkjhdj.k @ p;fur osru @ vU;</v>
      </c>
      <c r="C26" s="1208"/>
      <c r="D26" s="1209">
        <f>Summary!B14</f>
        <v>0</v>
      </c>
      <c r="E26" s="1210"/>
      <c r="F26" s="1211"/>
      <c r="G26" s="399">
        <f>Summary!C14</f>
        <v>0</v>
      </c>
      <c r="H26" s="1178"/>
      <c r="I26" s="1179"/>
      <c r="J26" s="1180"/>
      <c r="K26" s="1020"/>
    </row>
    <row r="27" spans="2:11" s="267" customFormat="1" ht="9.6" customHeight="1">
      <c r="B27" s="1207" t="str">
        <f>Summary!A15</f>
        <v xml:space="preserve"> 4- edku fdjk;k HkRrk</v>
      </c>
      <c r="C27" s="1208"/>
      <c r="D27" s="1209">
        <f>Summary!B15</f>
        <v>0</v>
      </c>
      <c r="E27" s="1210"/>
      <c r="F27" s="1211"/>
      <c r="G27" s="399">
        <f>Summary!C15</f>
        <v>0</v>
      </c>
      <c r="H27" s="1181" t="str">
        <f>CONCATENATE("2-"," ",Master!I3," ",Master!E2,"¼",Master!H2,"½","eksckbZy ua-","-",Master!I4)</f>
        <v>2-  ç/kkukpk;Z]¼jkmekfo jk;eyok³k½eksckbZy ua--</v>
      </c>
      <c r="I27" s="1182"/>
      <c r="J27" s="1183"/>
      <c r="K27" s="1020"/>
    </row>
    <row r="28" spans="2:11" s="267" customFormat="1" ht="9.6" customHeight="1">
      <c r="B28" s="1207" t="str">
        <f>Summary!A16</f>
        <v xml:space="preserve"> 5- lefiZr vodk'k osru</v>
      </c>
      <c r="C28" s="1208"/>
      <c r="D28" s="1209">
        <f>Summary!B16</f>
        <v>0</v>
      </c>
      <c r="E28" s="1210"/>
      <c r="F28" s="1211"/>
      <c r="G28" s="399">
        <f>Summary!C16</f>
        <v>0</v>
      </c>
      <c r="H28" s="1181"/>
      <c r="I28" s="1182"/>
      <c r="J28" s="1183"/>
      <c r="K28" s="1020"/>
    </row>
    <row r="29" spans="2:11" s="267" customFormat="1" ht="9.6" customHeight="1">
      <c r="B29" s="1207" t="str">
        <f>Summary!A17</f>
        <v xml:space="preserve"> 6- 'kgjh HkRrk@lhlh,</v>
      </c>
      <c r="C29" s="1208"/>
      <c r="D29" s="1209">
        <f>Summary!B17</f>
        <v>0</v>
      </c>
      <c r="E29" s="1210"/>
      <c r="F29" s="1211"/>
      <c r="G29" s="399">
        <f>Summary!C17</f>
        <v>0</v>
      </c>
      <c r="H29" s="1181"/>
      <c r="I29" s="1182"/>
      <c r="J29" s="1183"/>
      <c r="K29" s="1020"/>
    </row>
    <row r="30" spans="2:11" s="267" customFormat="1" ht="9.6" customHeight="1">
      <c r="B30" s="1207" t="str">
        <f>Summary!A18</f>
        <v xml:space="preserve"> 7- cksul</v>
      </c>
      <c r="C30" s="1208"/>
      <c r="D30" s="1209">
        <f>Summary!B18</f>
        <v>0</v>
      </c>
      <c r="E30" s="1210"/>
      <c r="F30" s="1211"/>
      <c r="G30" s="399">
        <f>Summary!C18</f>
        <v>0</v>
      </c>
      <c r="H30" s="1181"/>
      <c r="I30" s="1182"/>
      <c r="J30" s="1183"/>
      <c r="K30" s="1020"/>
    </row>
    <row r="31" spans="2:11" s="267" customFormat="1" ht="9.6" customHeight="1">
      <c r="B31" s="1212" t="str">
        <f>Summary!A19</f>
        <v xml:space="preserve"> 8- ijhoh{kk/khu dkfeZdksa dks fu;r ikfjJfed ¼e; fQDls'ku ,fj;j½</v>
      </c>
      <c r="C31" s="1213"/>
      <c r="D31" s="1209">
        <f>Summary!B19</f>
        <v>0</v>
      </c>
      <c r="E31" s="1210"/>
      <c r="F31" s="1211"/>
      <c r="G31" s="399">
        <f>Summary!C19</f>
        <v>0</v>
      </c>
      <c r="H31" s="1181"/>
      <c r="I31" s="1182"/>
      <c r="J31" s="1183"/>
      <c r="K31" s="1020"/>
    </row>
    <row r="32" spans="2:11" s="267" customFormat="1" ht="9.6" customHeight="1">
      <c r="B32" s="1207" t="str">
        <f>Summary!A20</f>
        <v xml:space="preserve"> 9- lafonk dkfeZdksa dks fu;r ikfjJfed</v>
      </c>
      <c r="C32" s="1208"/>
      <c r="D32" s="1209">
        <f>Summary!B20</f>
        <v>0</v>
      </c>
      <c r="E32" s="1210"/>
      <c r="F32" s="1211"/>
      <c r="G32" s="399">
        <f>Summary!C20</f>
        <v>0</v>
      </c>
      <c r="H32" s="1181"/>
      <c r="I32" s="1182"/>
      <c r="J32" s="1183"/>
      <c r="K32" s="1020"/>
    </row>
    <row r="33" spans="2:11" s="267" customFormat="1" ht="9.6" customHeight="1">
      <c r="B33" s="1207" t="str">
        <f>Summary!A21</f>
        <v xml:space="preserve"> 10- iz-v- HkRrk</v>
      </c>
      <c r="C33" s="1208"/>
      <c r="D33" s="1209">
        <f>Summary!B21</f>
        <v>0</v>
      </c>
      <c r="E33" s="1210"/>
      <c r="F33" s="1211"/>
      <c r="G33" s="399">
        <f>Summary!C21</f>
        <v>0</v>
      </c>
      <c r="H33" s="1181"/>
      <c r="I33" s="1182"/>
      <c r="J33" s="1183"/>
      <c r="K33" s="1020"/>
    </row>
    <row r="34" spans="2:11" s="267" customFormat="1" ht="9.6" customHeight="1">
      <c r="B34" s="1207" t="str">
        <f>Summary!A22</f>
        <v>11- jksdM+ HkRrk</v>
      </c>
      <c r="C34" s="1208"/>
      <c r="D34" s="1209">
        <f>Summary!B22</f>
        <v>0</v>
      </c>
      <c r="E34" s="1210"/>
      <c r="F34" s="1211"/>
      <c r="G34" s="399">
        <f>Summary!C22</f>
        <v>0</v>
      </c>
      <c r="H34" s="1181"/>
      <c r="I34" s="1182"/>
      <c r="J34" s="1183"/>
      <c r="K34" s="1020"/>
    </row>
    <row r="35" spans="2:11" s="267" customFormat="1" ht="9.6" customHeight="1">
      <c r="B35" s="1207" t="str">
        <f>Summary!A23</f>
        <v>12- /kqykbZ HkRrk</v>
      </c>
      <c r="C35" s="1208"/>
      <c r="D35" s="1209">
        <f>Summary!B23</f>
        <v>0</v>
      </c>
      <c r="E35" s="1210"/>
      <c r="F35" s="1211"/>
      <c r="G35" s="399">
        <f>Summary!C23</f>
        <v>0</v>
      </c>
      <c r="H35" s="1181"/>
      <c r="I35" s="1182"/>
      <c r="J35" s="1183"/>
      <c r="K35" s="1020"/>
    </row>
    <row r="36" spans="2:11" s="267" customFormat="1" ht="9.6" customHeight="1">
      <c r="B36" s="1207" t="str">
        <f>Summary!A24</f>
        <v>13- lkbZfdy HkRrk</v>
      </c>
      <c r="C36" s="1208"/>
      <c r="D36" s="1209">
        <f>Summary!B24</f>
        <v>0</v>
      </c>
      <c r="E36" s="1210"/>
      <c r="F36" s="1211"/>
      <c r="G36" s="399">
        <f>Summary!C24</f>
        <v>0</v>
      </c>
      <c r="H36" s="1181"/>
      <c r="I36" s="1182"/>
      <c r="J36" s="1183"/>
      <c r="K36" s="1020"/>
    </row>
    <row r="37" spans="2:11" s="267" customFormat="1" ht="9.6" customHeight="1">
      <c r="B37" s="1207" t="str">
        <f>Summary!A25</f>
        <v>14- fodkykax HkRrk</v>
      </c>
      <c r="C37" s="1208"/>
      <c r="D37" s="1209">
        <f>Summary!B25</f>
        <v>0</v>
      </c>
      <c r="E37" s="1210"/>
      <c r="F37" s="1211"/>
      <c r="G37" s="399">
        <f>Summary!C25</f>
        <v>0</v>
      </c>
      <c r="H37" s="1181"/>
      <c r="I37" s="1182"/>
      <c r="J37" s="1183"/>
      <c r="K37" s="1020"/>
    </row>
    <row r="38" spans="2:11" s="267" customFormat="1" ht="9.6" customHeight="1">
      <c r="B38" s="1207" t="str">
        <f>Summary!A26</f>
        <v>15- vU; HkRrs</v>
      </c>
      <c r="C38" s="1208"/>
      <c r="D38" s="1209">
        <f>Summary!B26</f>
        <v>0</v>
      </c>
      <c r="E38" s="1210"/>
      <c r="F38" s="1211"/>
      <c r="G38" s="399">
        <f>Summary!C26</f>
        <v>0</v>
      </c>
      <c r="H38" s="1184" t="s">
        <v>577</v>
      </c>
      <c r="I38" s="1185"/>
      <c r="J38" s="1186"/>
      <c r="K38" s="1020"/>
    </row>
    <row r="39" spans="2:11" s="267" customFormat="1" ht="9" customHeight="1">
      <c r="B39" s="1237" t="s">
        <v>562</v>
      </c>
      <c r="C39" s="1238"/>
      <c r="D39" s="1239">
        <f>SUM(D24:F38)</f>
        <v>0</v>
      </c>
      <c r="E39" s="1240"/>
      <c r="F39" s="1241"/>
      <c r="G39" s="388">
        <f>SUM(G24:G38)</f>
        <v>0</v>
      </c>
      <c r="H39" s="1184"/>
      <c r="I39" s="1185"/>
      <c r="J39" s="1186"/>
      <c r="K39" s="1020"/>
    </row>
    <row r="40" spans="2:11" s="267" customFormat="1" ht="9" customHeight="1">
      <c r="B40" s="1242" t="s">
        <v>575</v>
      </c>
      <c r="C40" s="1243"/>
      <c r="D40" s="1244">
        <f>SUM(D22,D39)</f>
        <v>0</v>
      </c>
      <c r="E40" s="1244"/>
      <c r="F40" s="1244"/>
      <c r="G40" s="389">
        <f>SUM(G22,G39)</f>
        <v>0</v>
      </c>
      <c r="H40" s="1184"/>
      <c r="I40" s="1185"/>
      <c r="J40" s="1186"/>
      <c r="K40" s="1020"/>
    </row>
    <row r="41" spans="2:11" s="267" customFormat="1" ht="9" customHeight="1">
      <c r="B41" s="1245" t="str">
        <f>Summary!A29</f>
        <v>89 va'knk;h is'ku ;kstuk esa ljdkj dk va'knku</v>
      </c>
      <c r="C41" s="1246"/>
      <c r="D41" s="1247">
        <f>Summary!B29</f>
        <v>0</v>
      </c>
      <c r="E41" s="1248"/>
      <c r="F41" s="1248"/>
      <c r="G41" s="399">
        <f>Summary!C29</f>
        <v>0</v>
      </c>
      <c r="H41" s="1253" t="str">
        <f>CONCATENATE("¼d½"," ",Master!M2,"¼",Master!M3,"½")</f>
        <v>¼d½ ¼½</v>
      </c>
      <c r="I41" s="1254"/>
      <c r="J41" s="1255"/>
      <c r="K41" s="1020"/>
    </row>
    <row r="42" spans="2:11" s="267" customFormat="1" ht="10.9" customHeight="1">
      <c r="B42" s="1245" t="str">
        <f>Summary!A30</f>
        <v>03 ;k=k O;;</v>
      </c>
      <c r="C42" s="1246"/>
      <c r="D42" s="1247">
        <f>Summary!B30</f>
        <v>0</v>
      </c>
      <c r="E42" s="1248"/>
      <c r="F42" s="1248"/>
      <c r="G42" s="399">
        <f>Summary!C30</f>
        <v>0</v>
      </c>
      <c r="H42" s="1253"/>
      <c r="I42" s="1254"/>
      <c r="J42" s="1255"/>
      <c r="K42" s="1020"/>
    </row>
    <row r="43" spans="2:11" s="267" customFormat="1" ht="12" customHeight="1">
      <c r="B43" s="1245" t="str">
        <f>Summary!A31</f>
        <v>04 fpfdRlk O;;</v>
      </c>
      <c r="C43" s="1246"/>
      <c r="D43" s="1247">
        <f>Summary!B31</f>
        <v>0</v>
      </c>
      <c r="E43" s="1248"/>
      <c r="F43" s="1248"/>
      <c r="G43" s="399">
        <f>Summary!C31</f>
        <v>0</v>
      </c>
      <c r="H43" s="1253"/>
      <c r="I43" s="1254"/>
      <c r="J43" s="1255"/>
      <c r="K43" s="1020"/>
    </row>
    <row r="44" spans="2:11" ht="12" customHeight="1">
      <c r="B44" s="1249" t="str">
        <f>Summary!A32</f>
        <v>;ksx %&amp; QkeZ th-,- 4</v>
      </c>
      <c r="C44" s="1250"/>
      <c r="D44" s="1251">
        <f>Summary!B32</f>
        <v>0</v>
      </c>
      <c r="E44" s="1252"/>
      <c r="F44" s="1252"/>
      <c r="G44" s="390">
        <f>Summary!C32</f>
        <v>0</v>
      </c>
      <c r="H44" s="1253"/>
      <c r="I44" s="1254"/>
      <c r="J44" s="1255"/>
      <c r="K44" s="1020"/>
    </row>
    <row r="45" spans="2:11" s="266" customFormat="1" ht="11.25" customHeight="1">
      <c r="B45" s="1194" t="str">
        <f>Summary!A33</f>
        <v>05 dk;kZy; O;;</v>
      </c>
      <c r="C45" s="1195"/>
      <c r="D45" s="1196">
        <f>Summary!B33</f>
        <v>0</v>
      </c>
      <c r="E45" s="1197"/>
      <c r="F45" s="1197"/>
      <c r="G45" s="400">
        <f>Summary!C33</f>
        <v>0</v>
      </c>
      <c r="H45" s="1253" t="str">
        <f>CONCATENATE("¼[k½"," ",Master!M4,"¼",Master!M5,"½")</f>
        <v>¼[k½ ¼½</v>
      </c>
      <c r="I45" s="1254"/>
      <c r="J45" s="1255"/>
      <c r="K45" s="1020"/>
    </row>
    <row r="46" spans="2:11" s="266" customFormat="1" ht="11.25" customHeight="1">
      <c r="B46" s="1194" t="str">
        <f>Summary!A34</f>
        <v>07 dk;kZy; okguksa dk lapkyu ,oa la/kkj.k</v>
      </c>
      <c r="C46" s="1195"/>
      <c r="D46" s="1196">
        <f>Summary!B34</f>
        <v>0</v>
      </c>
      <c r="E46" s="1197"/>
      <c r="F46" s="1197"/>
      <c r="G46" s="400">
        <f>Summary!C34</f>
        <v>0</v>
      </c>
      <c r="H46" s="1253"/>
      <c r="I46" s="1254"/>
      <c r="J46" s="1255"/>
      <c r="K46" s="1020"/>
    </row>
    <row r="47" spans="2:11" s="266" customFormat="1" ht="11.25" customHeight="1">
      <c r="B47" s="1194" t="str">
        <f>Summary!A35</f>
        <v>08 o`frd ,oa fof'k"B lsok,sa</v>
      </c>
      <c r="C47" s="1195"/>
      <c r="D47" s="1196">
        <f>Summary!B35</f>
        <v>0</v>
      </c>
      <c r="E47" s="1197"/>
      <c r="F47" s="1197"/>
      <c r="G47" s="400">
        <f>Summary!C35</f>
        <v>0</v>
      </c>
      <c r="H47" s="1253"/>
      <c r="I47" s="1254"/>
      <c r="J47" s="1255"/>
      <c r="K47" s="1020"/>
    </row>
    <row r="48" spans="2:11" s="266" customFormat="1" ht="11.25" customHeight="1">
      <c r="B48" s="1194" t="str">
        <f>Summary!A36</f>
        <v>09 fdjk;k jsaV dj vkSj jk;YVh</v>
      </c>
      <c r="C48" s="1195"/>
      <c r="D48" s="1196">
        <f>Summary!B36</f>
        <v>0</v>
      </c>
      <c r="E48" s="1197"/>
      <c r="F48" s="1197"/>
      <c r="G48" s="400">
        <f>Summary!C36</f>
        <v>0</v>
      </c>
      <c r="H48" s="1253"/>
      <c r="I48" s="1254"/>
      <c r="J48" s="1255"/>
      <c r="K48" s="1020"/>
    </row>
    <row r="49" spans="2:11" s="266" customFormat="1" ht="11.25" customHeight="1">
      <c r="B49" s="1194" t="str">
        <f>Summary!A37</f>
        <v>10 izdk'ku</v>
      </c>
      <c r="C49" s="1195"/>
      <c r="D49" s="1196">
        <f>Summary!B37</f>
        <v>0</v>
      </c>
      <c r="E49" s="1197"/>
      <c r="F49" s="1197"/>
      <c r="G49" s="400">
        <f>Summary!C37</f>
        <v>0</v>
      </c>
      <c r="H49" s="1166"/>
      <c r="I49" s="1167"/>
      <c r="J49" s="1168"/>
      <c r="K49" s="1020"/>
    </row>
    <row r="50" spans="2:11" s="266" customFormat="1" ht="11.25" customHeight="1">
      <c r="B50" s="1194" t="str">
        <f>Summary!A38</f>
        <v>11 foKkiu foØ; izpkj vkSj izlkj O;;</v>
      </c>
      <c r="C50" s="1195"/>
      <c r="D50" s="1196">
        <f>Summary!B38</f>
        <v>0</v>
      </c>
      <c r="E50" s="1197"/>
      <c r="F50" s="1197"/>
      <c r="G50" s="400">
        <f>Summary!C38</f>
        <v>0</v>
      </c>
      <c r="H50" s="1166"/>
      <c r="I50" s="1167"/>
      <c r="J50" s="1168"/>
      <c r="K50" s="1020"/>
    </row>
    <row r="51" spans="2:11" s="266" customFormat="1" ht="11.25" customHeight="1">
      <c r="B51" s="1194" t="str">
        <f>Summary!A39</f>
        <v>20 dk;Zdyki laca/kh okguksa dk la/kkj.k</v>
      </c>
      <c r="C51" s="1195"/>
      <c r="D51" s="1196">
        <f>Summary!B39</f>
        <v>0</v>
      </c>
      <c r="E51" s="1197"/>
      <c r="F51" s="1197"/>
      <c r="G51" s="400">
        <f>Summary!C39</f>
        <v>0</v>
      </c>
      <c r="H51" s="1166"/>
      <c r="I51" s="1167"/>
      <c r="J51" s="1168"/>
      <c r="K51" s="1020"/>
    </row>
    <row r="52" spans="2:11" s="266" customFormat="1" ht="11.25" customHeight="1">
      <c r="B52" s="1194" t="str">
        <f>Summary!A40</f>
        <v>28 fofo/k O;;</v>
      </c>
      <c r="C52" s="1195"/>
      <c r="D52" s="1196">
        <f>Summary!B40</f>
        <v>0</v>
      </c>
      <c r="E52" s="1197"/>
      <c r="F52" s="1197"/>
      <c r="G52" s="400">
        <f>Summary!C40</f>
        <v>0</v>
      </c>
      <c r="H52" s="1166"/>
      <c r="I52" s="1167"/>
      <c r="J52" s="1168"/>
      <c r="K52" s="1020"/>
    </row>
    <row r="53" spans="2:11" s="266" customFormat="1" ht="11.25" customHeight="1">
      <c r="B53" s="1194" t="str">
        <f>Summary!A41</f>
        <v>31 iqLrdky; ,oa i= if=dkvksa ij O;;</v>
      </c>
      <c r="C53" s="1195"/>
      <c r="D53" s="1196">
        <f>Summary!B41</f>
        <v>0</v>
      </c>
      <c r="E53" s="1197"/>
      <c r="F53" s="1197"/>
      <c r="G53" s="400">
        <f>Summary!C41</f>
        <v>0</v>
      </c>
      <c r="H53" s="1166"/>
      <c r="I53" s="1167"/>
      <c r="J53" s="1168"/>
      <c r="K53" s="1020"/>
    </row>
    <row r="54" spans="2:11" s="266" customFormat="1" ht="11.25" customHeight="1">
      <c r="B54" s="1194" t="str">
        <f>Summary!A42</f>
        <v>33 iz;ksx'kkyk</v>
      </c>
      <c r="C54" s="1195"/>
      <c r="D54" s="1196">
        <f>Summary!B42</f>
        <v>0</v>
      </c>
      <c r="E54" s="1197"/>
      <c r="F54" s="1197"/>
      <c r="G54" s="400">
        <f>Summary!C42</f>
        <v>0</v>
      </c>
      <c r="H54" s="1166"/>
      <c r="I54" s="1167"/>
      <c r="J54" s="1168"/>
      <c r="K54" s="1020"/>
    </row>
    <row r="55" spans="2:11" s="266" customFormat="1" ht="11.25" customHeight="1">
      <c r="B55" s="1194" t="str">
        <f>Summary!A43</f>
        <v>57 foHkkxksa dh fof'k"B lsokvksa ij O;;</v>
      </c>
      <c r="C55" s="1195"/>
      <c r="D55" s="1196">
        <f>Summary!B43</f>
        <v>0</v>
      </c>
      <c r="E55" s="1197"/>
      <c r="F55" s="1197"/>
      <c r="G55" s="400">
        <f>Summary!C43</f>
        <v>0</v>
      </c>
      <c r="H55" s="1166"/>
      <c r="I55" s="1167"/>
      <c r="J55" s="1168"/>
      <c r="K55" s="1020"/>
    </row>
    <row r="56" spans="2:11" s="266" customFormat="1" ht="11.25" customHeight="1">
      <c r="B56" s="1194" t="str">
        <f>Summary!A44</f>
        <v>37 ofnZ;ka</v>
      </c>
      <c r="C56" s="1195"/>
      <c r="D56" s="1196">
        <f>Summary!B44</f>
        <v>0</v>
      </c>
      <c r="E56" s="1197"/>
      <c r="F56" s="1197"/>
      <c r="G56" s="400">
        <f>Summary!C44</f>
        <v>0</v>
      </c>
      <c r="H56" s="1166"/>
      <c r="I56" s="1167"/>
      <c r="J56" s="1168"/>
      <c r="K56" s="1020"/>
    </row>
    <row r="57" spans="2:11" s="266" customFormat="1" ht="11.25" customHeight="1">
      <c r="B57" s="1194" t="str">
        <f>Summary!A45</f>
        <v>41 lafonk O;;¼e-xka-va-ek-jkfo½</v>
      </c>
      <c r="C57" s="1195"/>
      <c r="D57" s="1196">
        <f>Summary!B45</f>
        <v>0</v>
      </c>
      <c r="E57" s="1197"/>
      <c r="F57" s="1197"/>
      <c r="G57" s="400">
        <f>Summary!C45</f>
        <v>0</v>
      </c>
      <c r="H57" s="1166"/>
      <c r="I57" s="1167"/>
      <c r="J57" s="1168"/>
      <c r="K57" s="1020"/>
    </row>
    <row r="58" spans="2:11" s="266" customFormat="1" ht="11.25" customHeight="1">
      <c r="B58" s="1198" t="str">
        <f>Summary!A46</f>
        <v>;ksx %&amp; th-,- 5</v>
      </c>
      <c r="C58" s="1199"/>
      <c r="D58" s="1200">
        <f>Summary!B46</f>
        <v>0</v>
      </c>
      <c r="E58" s="1201"/>
      <c r="F58" s="1201"/>
      <c r="G58" s="391">
        <f>Summary!C46</f>
        <v>0</v>
      </c>
      <c r="H58" s="1166"/>
      <c r="I58" s="1167"/>
      <c r="J58" s="1168"/>
      <c r="K58" s="1020"/>
    </row>
    <row r="59" spans="2:11" s="266" customFormat="1" ht="11.25" customHeight="1">
      <c r="B59" s="1198" t="str">
        <f>Summary!A47</f>
        <v>;ksx %&amp; th-,- 4</v>
      </c>
      <c r="C59" s="1199"/>
      <c r="D59" s="1200">
        <f>Summary!B47</f>
        <v>0</v>
      </c>
      <c r="E59" s="1201"/>
      <c r="F59" s="1201"/>
      <c r="G59" s="391">
        <f>Summary!C47</f>
        <v>0</v>
      </c>
      <c r="H59" s="1166"/>
      <c r="I59" s="1167"/>
      <c r="J59" s="1168"/>
      <c r="K59" s="1020"/>
    </row>
    <row r="60" spans="2:11" s="266" customFormat="1" ht="12" customHeight="1">
      <c r="B60" s="1249" t="str">
        <f>Summary!A48</f>
        <v>egk;ksx%&amp; ¼th-,- 4 $ th-,- 5½</v>
      </c>
      <c r="C60" s="1250"/>
      <c r="D60" s="1261">
        <f>Summary!B48</f>
        <v>0</v>
      </c>
      <c r="E60" s="1262"/>
      <c r="F60" s="1262"/>
      <c r="G60" s="392">
        <f>Summary!C48</f>
        <v>0</v>
      </c>
      <c r="H60" s="1166"/>
      <c r="I60" s="1167"/>
      <c r="J60" s="1168"/>
      <c r="K60" s="1020"/>
    </row>
    <row r="61" spans="2:11" ht="30" customHeight="1">
      <c r="B61" s="1258" t="s">
        <v>563</v>
      </c>
      <c r="C61" s="1259"/>
      <c r="D61" s="1259"/>
      <c r="E61" s="1259"/>
      <c r="F61" s="1259"/>
      <c r="G61" s="1259"/>
      <c r="H61" s="1259"/>
      <c r="I61" s="1259"/>
      <c r="J61" s="1260"/>
      <c r="K61" s="1020"/>
    </row>
    <row r="62" spans="2:11" ht="27.75" customHeight="1" thickBot="1">
      <c r="B62" s="1164"/>
      <c r="C62" s="1165"/>
      <c r="D62" s="1165"/>
      <c r="E62" s="1165"/>
      <c r="F62" s="1165"/>
      <c r="G62" s="1165"/>
      <c r="H62" s="1256" t="str">
        <f>B2</f>
        <v>ç/kkukpk;Z] jkmekfo jk;eyok³k ¼vkWfQl vkbZ-Mh- la[;k %&amp;12572½</v>
      </c>
      <c r="I62" s="1256"/>
      <c r="J62" s="1257"/>
      <c r="K62" s="1020"/>
    </row>
  </sheetData>
  <sheetProtection password="DBED" sheet="1" objects="1" scenarios="1" formatColumns="0" formatRows="0"/>
  <mergeCells count="115">
    <mergeCell ref="H45:J48"/>
    <mergeCell ref="H41:J44"/>
    <mergeCell ref="B32:C32"/>
    <mergeCell ref="D32:F32"/>
    <mergeCell ref="H62:J62"/>
    <mergeCell ref="B61:J61"/>
    <mergeCell ref="B34:C34"/>
    <mergeCell ref="B35:C35"/>
    <mergeCell ref="B36:C36"/>
    <mergeCell ref="B37:C37"/>
    <mergeCell ref="D34:F34"/>
    <mergeCell ref="D35:F35"/>
    <mergeCell ref="D36:F36"/>
    <mergeCell ref="D37:F37"/>
    <mergeCell ref="B59:C59"/>
    <mergeCell ref="D59:F59"/>
    <mergeCell ref="B60:C60"/>
    <mergeCell ref="D60:F60"/>
    <mergeCell ref="B53:C53"/>
    <mergeCell ref="B42:C42"/>
    <mergeCell ref="D42:F42"/>
    <mergeCell ref="D48:F48"/>
    <mergeCell ref="B49:C49"/>
    <mergeCell ref="D49:F49"/>
    <mergeCell ref="B41:C41"/>
    <mergeCell ref="D41:F41"/>
    <mergeCell ref="B50:C50"/>
    <mergeCell ref="D50:F50"/>
    <mergeCell ref="D46:F46"/>
    <mergeCell ref="D47:F47"/>
    <mergeCell ref="B43:C43"/>
    <mergeCell ref="D43:F43"/>
    <mergeCell ref="B44:C44"/>
    <mergeCell ref="D44:F44"/>
    <mergeCell ref="B46:C46"/>
    <mergeCell ref="B47:C47"/>
    <mergeCell ref="B45:C45"/>
    <mergeCell ref="D45:F45"/>
    <mergeCell ref="B48:C48"/>
    <mergeCell ref="B27:C27"/>
    <mergeCell ref="D27:F27"/>
    <mergeCell ref="B33:C33"/>
    <mergeCell ref="D33:F33"/>
    <mergeCell ref="B38:C38"/>
    <mergeCell ref="D38:F38"/>
    <mergeCell ref="B39:C39"/>
    <mergeCell ref="D39:F39"/>
    <mergeCell ref="B40:C40"/>
    <mergeCell ref="D40:F40"/>
    <mergeCell ref="B2:J2"/>
    <mergeCell ref="B3:J3"/>
    <mergeCell ref="B4:G4"/>
    <mergeCell ref="B5:B6"/>
    <mergeCell ref="C5:C6"/>
    <mergeCell ref="H14:I14"/>
    <mergeCell ref="H15:I15"/>
    <mergeCell ref="H16:I16"/>
    <mergeCell ref="H12:I12"/>
    <mergeCell ref="H13:I13"/>
    <mergeCell ref="G5:G6"/>
    <mergeCell ref="H5:I5"/>
    <mergeCell ref="H6:H7"/>
    <mergeCell ref="H8:H9"/>
    <mergeCell ref="H10:I10"/>
    <mergeCell ref="H11:I11"/>
    <mergeCell ref="H4:I4"/>
    <mergeCell ref="D5:F5"/>
    <mergeCell ref="D54:F54"/>
    <mergeCell ref="B55:C55"/>
    <mergeCell ref="D55:F55"/>
    <mergeCell ref="B20:C20"/>
    <mergeCell ref="D20:F20"/>
    <mergeCell ref="B21:C21"/>
    <mergeCell ref="D21:F21"/>
    <mergeCell ref="B22:C22"/>
    <mergeCell ref="D22:F22"/>
    <mergeCell ref="B28:C28"/>
    <mergeCell ref="D28:F28"/>
    <mergeCell ref="B29:C29"/>
    <mergeCell ref="D29:F29"/>
    <mergeCell ref="D30:F30"/>
    <mergeCell ref="B31:C31"/>
    <mergeCell ref="D31:F31"/>
    <mergeCell ref="B30:C30"/>
    <mergeCell ref="B23:G23"/>
    <mergeCell ref="B24:C24"/>
    <mergeCell ref="D24:F24"/>
    <mergeCell ref="B25:C25"/>
    <mergeCell ref="D25:F25"/>
    <mergeCell ref="B26:C26"/>
    <mergeCell ref="D26:F26"/>
    <mergeCell ref="B62:G62"/>
    <mergeCell ref="H49:J60"/>
    <mergeCell ref="K1:K62"/>
    <mergeCell ref="B1:J1"/>
    <mergeCell ref="H18:J20"/>
    <mergeCell ref="H21:J26"/>
    <mergeCell ref="H27:J37"/>
    <mergeCell ref="H38:J40"/>
    <mergeCell ref="H17:I17"/>
    <mergeCell ref="B18:C18"/>
    <mergeCell ref="D18:F18"/>
    <mergeCell ref="B19:G19"/>
    <mergeCell ref="B57:C57"/>
    <mergeCell ref="D57:F57"/>
    <mergeCell ref="B58:C58"/>
    <mergeCell ref="D58:F58"/>
    <mergeCell ref="B56:C56"/>
    <mergeCell ref="D56:F56"/>
    <mergeCell ref="B51:C51"/>
    <mergeCell ref="D51:F51"/>
    <mergeCell ref="B52:C52"/>
    <mergeCell ref="D52:F52"/>
    <mergeCell ref="D53:F53"/>
    <mergeCell ref="B54:C54"/>
  </mergeCells>
  <pageMargins left="0.52" right="0.22" top="0.21" bottom="0.2" header="0.17" footer="0.16"/>
  <pageSetup orientation="portrait" r:id="rId1"/>
</worksheet>
</file>

<file path=xl/worksheets/sheet11.xml><?xml version="1.0" encoding="utf-8"?>
<worksheet xmlns="http://schemas.openxmlformats.org/spreadsheetml/2006/main" xmlns:r="http://schemas.openxmlformats.org/officeDocument/2006/relationships">
  <sheetPr>
    <tabColor rgb="FFC00000"/>
  </sheetPr>
  <dimension ref="A1:J23"/>
  <sheetViews>
    <sheetView workbookViewId="0">
      <selection activeCell="E7" sqref="E7:E8"/>
    </sheetView>
  </sheetViews>
  <sheetFormatPr defaultColWidth="0" defaultRowHeight="15" zeroHeight="1"/>
  <cols>
    <col min="1" max="1" width="4.85546875" style="14" customWidth="1"/>
    <col min="2" max="2" width="12.42578125" style="14" customWidth="1"/>
    <col min="3" max="3" width="23.7109375" style="14" customWidth="1"/>
    <col min="4" max="4" width="14.85546875" style="14" hidden="1" customWidth="1"/>
    <col min="5" max="9" width="19.7109375" style="14" customWidth="1"/>
    <col min="10" max="10" width="3" style="14" customWidth="1"/>
    <col min="11" max="16384" width="9.140625" style="14" hidden="1"/>
  </cols>
  <sheetData>
    <row r="1" spans="1:10" ht="18.75">
      <c r="A1" s="27"/>
      <c r="B1" s="27"/>
      <c r="C1" s="27"/>
      <c r="D1" s="27"/>
      <c r="E1" s="27"/>
      <c r="F1" s="27"/>
      <c r="G1" s="1273">
        <f>Summary!$C$1</f>
        <v>12572</v>
      </c>
      <c r="H1" s="1273"/>
      <c r="I1" s="1273"/>
      <c r="J1" s="1271"/>
    </row>
    <row r="2" spans="1:10" ht="23.25">
      <c r="A2" s="1274" t="str">
        <f>Summary!A2</f>
        <v>ç/kkukpk;Z] jkmekfo jk;eyok³k ¼vkWfQl vkbZ-Mh- la[;k %&amp;12572½</v>
      </c>
      <c r="B2" s="1274"/>
      <c r="C2" s="1274"/>
      <c r="D2" s="1274"/>
      <c r="E2" s="1274"/>
      <c r="F2" s="1274"/>
      <c r="G2" s="1274"/>
      <c r="H2" s="1274"/>
      <c r="I2" s="1274"/>
      <c r="J2" s="1271"/>
    </row>
    <row r="3" spans="1:10" ht="27.75">
      <c r="A3" s="1275" t="s">
        <v>725</v>
      </c>
      <c r="B3" s="1275"/>
      <c r="C3" s="1275"/>
      <c r="D3" s="1275"/>
      <c r="E3" s="1275"/>
      <c r="F3" s="1275"/>
      <c r="G3" s="1275"/>
      <c r="H3" s="1275"/>
      <c r="I3" s="1275"/>
      <c r="J3" s="1271"/>
    </row>
    <row r="4" spans="1:10">
      <c r="A4" s="1272" t="str">
        <f>Summary!A5</f>
        <v>BUDGET HEAD : 2202 -सामान्य शिक्षा-02-109 -राजकीय माध्यमिक विद्यालय-27 -लडकों के विद्यालय-01 -लडकों के विद्यालयों का संचालन व्यय   (STATE FUND)</v>
      </c>
      <c r="B4" s="1272"/>
      <c r="C4" s="1272"/>
      <c r="D4" s="1272"/>
      <c r="E4" s="1272"/>
      <c r="F4" s="1272"/>
      <c r="G4" s="1272"/>
      <c r="H4" s="1272"/>
      <c r="I4" s="1272"/>
      <c r="J4" s="1271"/>
    </row>
    <row r="5" spans="1:10" ht="20.25">
      <c r="A5" s="1276" t="s">
        <v>905</v>
      </c>
      <c r="B5" s="1276"/>
      <c r="C5" s="1276"/>
      <c r="D5" s="1276"/>
      <c r="E5" s="1276"/>
      <c r="F5" s="1276"/>
      <c r="G5" s="1276"/>
      <c r="H5" s="1276"/>
      <c r="I5" s="1276"/>
      <c r="J5" s="1271"/>
    </row>
    <row r="6" spans="1:10" ht="13.5" customHeight="1">
      <c r="A6" s="70"/>
      <c r="B6" s="70"/>
      <c r="C6" s="70"/>
      <c r="D6" s="70"/>
      <c r="E6" s="70"/>
      <c r="F6" s="70"/>
      <c r="G6" s="70"/>
      <c r="H6" s="70"/>
      <c r="I6" s="70"/>
      <c r="J6" s="1271"/>
    </row>
    <row r="7" spans="1:10" s="62" customFormat="1" ht="56.25">
      <c r="A7" s="1263" t="s">
        <v>310</v>
      </c>
      <c r="B7" s="1263" t="s">
        <v>311</v>
      </c>
      <c r="C7" s="1263" t="s">
        <v>881</v>
      </c>
      <c r="D7" s="1263" t="s">
        <v>900</v>
      </c>
      <c r="E7" s="1263" t="s">
        <v>901</v>
      </c>
      <c r="F7" s="1263" t="s">
        <v>902</v>
      </c>
      <c r="G7" s="909" t="s">
        <v>903</v>
      </c>
      <c r="H7" s="909" t="s">
        <v>904</v>
      </c>
      <c r="I7" s="1266" t="s">
        <v>925</v>
      </c>
      <c r="J7" s="1271"/>
    </row>
    <row r="8" spans="1:10" s="62" customFormat="1" ht="18.75">
      <c r="A8" s="1263"/>
      <c r="B8" s="1263"/>
      <c r="C8" s="1263"/>
      <c r="D8" s="1263"/>
      <c r="E8" s="1263"/>
      <c r="F8" s="1263"/>
      <c r="G8" s="66" t="s">
        <v>312</v>
      </c>
      <c r="H8" s="66" t="s">
        <v>313</v>
      </c>
      <c r="I8" s="1265"/>
      <c r="J8" s="1271"/>
    </row>
    <row r="9" spans="1:10" s="63" customFormat="1" ht="18.75">
      <c r="A9" s="236">
        <v>1</v>
      </c>
      <c r="B9" s="236">
        <v>2</v>
      </c>
      <c r="C9" s="236">
        <v>3</v>
      </c>
      <c r="D9" s="236">
        <v>4</v>
      </c>
      <c r="E9" s="237">
        <v>5</v>
      </c>
      <c r="F9" s="237">
        <v>6</v>
      </c>
      <c r="G9" s="237">
        <v>7</v>
      </c>
      <c r="H9" s="237">
        <v>9</v>
      </c>
      <c r="I9" s="237">
        <v>9</v>
      </c>
      <c r="J9" s="1271"/>
    </row>
    <row r="10" spans="1:10" s="64" customFormat="1" ht="87.75" customHeight="1">
      <c r="A10" s="1269">
        <v>1</v>
      </c>
      <c r="B10" s="1267">
        <f>$G$1</f>
        <v>12572</v>
      </c>
      <c r="C10" s="1264" t="str">
        <f>Master!H2</f>
        <v>jkmekfo jk;eyok³k</v>
      </c>
      <c r="D10" s="401">
        <f>'Formet 9'!G11</f>
        <v>0</v>
      </c>
      <c r="E10" s="401">
        <f>'Formet 9'!I11</f>
        <v>0</v>
      </c>
      <c r="F10" s="599">
        <f>'Formet 9'!K11</f>
        <v>0</v>
      </c>
      <c r="G10" s="599">
        <f>E10+F10</f>
        <v>0</v>
      </c>
      <c r="H10" s="599">
        <f>G10-D10</f>
        <v>0</v>
      </c>
      <c r="I10" s="599">
        <f>'Formet 8'!M370+'Formet 9'!N11</f>
        <v>0</v>
      </c>
      <c r="J10" s="1271"/>
    </row>
    <row r="11" spans="1:10" ht="28.5" customHeight="1">
      <c r="A11" s="1270"/>
      <c r="B11" s="1268"/>
      <c r="C11" s="1265"/>
      <c r="D11" s="402"/>
      <c r="E11" s="402"/>
      <c r="F11" s="402"/>
      <c r="G11" s="402"/>
      <c r="H11" s="402"/>
      <c r="I11" s="402"/>
      <c r="J11" s="1271"/>
    </row>
    <row r="12" spans="1:10" ht="18.75">
      <c r="A12" s="69"/>
      <c r="B12" s="69"/>
      <c r="C12" s="69"/>
      <c r="D12" s="69"/>
      <c r="E12" s="27"/>
      <c r="F12" s="27"/>
      <c r="G12" s="27"/>
      <c r="H12" s="27"/>
      <c r="I12" s="27"/>
      <c r="J12" s="1271"/>
    </row>
    <row r="13" spans="1:10" ht="18.75">
      <c r="A13" s="69"/>
      <c r="B13" s="69"/>
      <c r="C13" s="69"/>
      <c r="D13" s="69"/>
      <c r="E13" s="27"/>
      <c r="F13" s="27"/>
      <c r="G13" s="1127" t="str">
        <f>Master!E2</f>
        <v>ç/kkukpk;Z]</v>
      </c>
      <c r="H13" s="1127"/>
      <c r="I13" s="1127"/>
      <c r="J13" s="1271"/>
    </row>
    <row r="14" spans="1:10" ht="18.75">
      <c r="A14" s="69"/>
      <c r="B14" s="69"/>
      <c r="C14" s="69"/>
      <c r="D14" s="69"/>
      <c r="E14" s="27"/>
      <c r="F14" s="27"/>
      <c r="G14" s="1128" t="str">
        <f>Master!H2</f>
        <v>jkmekfo jk;eyok³k</v>
      </c>
      <c r="H14" s="1128"/>
      <c r="I14" s="1128"/>
      <c r="J14" s="1271"/>
    </row>
    <row r="15" spans="1:10" ht="18.75" hidden="1">
      <c r="A15" s="69"/>
      <c r="B15" s="69"/>
      <c r="C15" s="69"/>
      <c r="D15" s="69"/>
      <c r="E15" s="27"/>
      <c r="F15" s="27"/>
      <c r="G15" s="1128"/>
      <c r="H15" s="1128"/>
      <c r="I15" s="1128"/>
    </row>
    <row r="16" spans="1:10" ht="18.75" hidden="1">
      <c r="A16" s="69"/>
      <c r="B16" s="69"/>
      <c r="C16" s="69"/>
      <c r="D16" s="69"/>
      <c r="E16" s="27"/>
      <c r="F16" s="27"/>
      <c r="G16" s="1128"/>
      <c r="H16" s="1128"/>
      <c r="I16" s="1128"/>
    </row>
    <row r="17" spans="1:4" ht="18.75" hidden="1">
      <c r="A17" s="65"/>
      <c r="B17" s="65"/>
      <c r="C17" s="65"/>
      <c r="D17" s="65"/>
    </row>
    <row r="18" spans="1:4" ht="18.75" hidden="1">
      <c r="A18" s="65"/>
      <c r="B18" s="65"/>
      <c r="C18" s="65"/>
      <c r="D18" s="65"/>
    </row>
    <row r="19" spans="1:4" ht="18.75" hidden="1">
      <c r="A19" s="65"/>
      <c r="B19" s="65"/>
      <c r="C19" s="65"/>
      <c r="D19" s="65"/>
    </row>
    <row r="20" spans="1:4" ht="18.75" hidden="1">
      <c r="A20" s="65"/>
      <c r="B20" s="65"/>
      <c r="C20" s="65"/>
      <c r="D20" s="65"/>
    </row>
    <row r="21" spans="1:4" ht="18.75" hidden="1">
      <c r="A21" s="65"/>
      <c r="B21" s="65"/>
      <c r="C21" s="65"/>
      <c r="D21" s="65"/>
    </row>
    <row r="22" spans="1:4" ht="18.75" hidden="1">
      <c r="A22" s="65"/>
      <c r="B22" s="65"/>
      <c r="C22" s="65"/>
      <c r="D22" s="65"/>
    </row>
    <row r="23" spans="1:4" ht="18.75" hidden="1">
      <c r="A23" s="65"/>
      <c r="B23" s="65"/>
      <c r="C23" s="65"/>
      <c r="D23" s="65"/>
    </row>
  </sheetData>
  <sheetProtection password="DBED" sheet="1" objects="1" scenarios="1" formatColumns="0" formatRows="0"/>
  <mergeCells count="18">
    <mergeCell ref="A10:A11"/>
    <mergeCell ref="J1:J14"/>
    <mergeCell ref="G13:I13"/>
    <mergeCell ref="G14:I16"/>
    <mergeCell ref="A4:I4"/>
    <mergeCell ref="G1:I1"/>
    <mergeCell ref="A2:I2"/>
    <mergeCell ref="A3:I3"/>
    <mergeCell ref="A5:I5"/>
    <mergeCell ref="A7:A8"/>
    <mergeCell ref="B7:B8"/>
    <mergeCell ref="C7:C8"/>
    <mergeCell ref="D7:D8"/>
    <mergeCell ref="E7:E8"/>
    <mergeCell ref="F7:F8"/>
    <mergeCell ref="C10:C11"/>
    <mergeCell ref="I7:I8"/>
    <mergeCell ref="B10:B11"/>
  </mergeCells>
  <pageMargins left="0.23" right="0.2" top="0.5" bottom="0.5" header="0.3" footer="0.3"/>
  <pageSetup paperSize="9" orientation="landscape" horizontalDpi="300" verticalDpi="300" r:id="rId1"/>
</worksheet>
</file>

<file path=xl/worksheets/sheet12.xml><?xml version="1.0" encoding="utf-8"?>
<worksheet xmlns="http://schemas.openxmlformats.org/spreadsheetml/2006/main" xmlns:r="http://schemas.openxmlformats.org/officeDocument/2006/relationships">
  <sheetPr>
    <tabColor rgb="FFFF0000"/>
  </sheetPr>
  <dimension ref="A1:XFC44"/>
  <sheetViews>
    <sheetView workbookViewId="0">
      <selection activeCell="O3" sqref="O3:P3"/>
    </sheetView>
  </sheetViews>
  <sheetFormatPr defaultColWidth="0" defaultRowHeight="15" zeroHeight="1"/>
  <cols>
    <col min="1" max="1" width="6.28515625" customWidth="1"/>
    <col min="2" max="2" width="18.85546875" customWidth="1"/>
    <col min="3" max="3" width="24.7109375" customWidth="1"/>
    <col min="4" max="4" width="24.42578125" customWidth="1"/>
    <col min="5" max="5" width="8" customWidth="1"/>
    <col min="6" max="10" width="8.5703125" customWidth="1"/>
    <col min="11" max="11" width="8.5703125" style="195" customWidth="1"/>
    <col min="12" max="12" width="7" customWidth="1"/>
    <col min="13" max="14" width="8.5703125" hidden="1" customWidth="1"/>
    <col min="15" max="15" width="13.42578125" customWidth="1"/>
    <col min="16" max="16" width="13.140625" customWidth="1"/>
    <col min="17" max="17" width="3.42578125" customWidth="1"/>
    <col min="18" max="16383" width="3.42578125" hidden="1"/>
    <col min="16384" max="16384" width="5.140625" hidden="1"/>
  </cols>
  <sheetData>
    <row r="1" spans="1:25" ht="16.5" thickBot="1">
      <c r="A1" s="83"/>
      <c r="B1" s="83"/>
      <c r="C1" s="83"/>
      <c r="D1" s="83"/>
      <c r="E1" s="83"/>
      <c r="F1" s="83"/>
      <c r="G1" s="83"/>
      <c r="H1" s="83"/>
      <c r="I1" s="83"/>
      <c r="J1" s="83"/>
      <c r="K1" s="83"/>
      <c r="L1" s="83"/>
      <c r="M1" s="83"/>
      <c r="N1" s="1290">
        <f>Summary!$C$1</f>
        <v>12572</v>
      </c>
      <c r="O1" s="1290"/>
      <c r="P1" s="1290"/>
      <c r="Q1" s="1056"/>
    </row>
    <row r="2" spans="1:25" s="89" customFormat="1" ht="16.5" customHeight="1">
      <c r="A2" s="1124" t="str">
        <f>Summary!$A$2</f>
        <v>ç/kkukpk;Z] jkmekfo jk;eyok³k ¼vkWfQl vkbZ-Mh- la[;k %&amp;12572½</v>
      </c>
      <c r="B2" s="1124"/>
      <c r="C2" s="1124"/>
      <c r="D2" s="1124"/>
      <c r="E2" s="1124"/>
      <c r="F2" s="1124"/>
      <c r="G2" s="1124"/>
      <c r="H2" s="1124"/>
      <c r="I2" s="1124"/>
      <c r="J2" s="1124"/>
      <c r="K2" s="1124"/>
      <c r="L2" s="1124"/>
      <c r="M2" s="1124"/>
      <c r="N2" s="1124"/>
      <c r="O2" s="1291" t="str">
        <f>Master!$C$4</f>
        <v>ctV la'kksf/kr vuqeku fofÙk; o"kZ %</v>
      </c>
      <c r="P2" s="1292"/>
      <c r="Q2" s="1056"/>
    </row>
    <row r="3" spans="1:25" ht="13.5" customHeight="1" thickBot="1">
      <c r="A3" s="1281" t="s">
        <v>314</v>
      </c>
      <c r="B3" s="1281"/>
      <c r="C3" s="1281"/>
      <c r="D3" s="1281"/>
      <c r="E3" s="1281"/>
      <c r="F3" s="1281"/>
      <c r="G3" s="1281"/>
      <c r="H3" s="1281"/>
      <c r="I3" s="1281"/>
      <c r="J3" s="1281"/>
      <c r="K3" s="1281"/>
      <c r="L3" s="1281"/>
      <c r="M3" s="1281"/>
      <c r="N3" s="1281"/>
      <c r="O3" s="1277" t="str">
        <f>Master!$E$4</f>
        <v>2026-27</v>
      </c>
      <c r="P3" s="1278"/>
      <c r="Q3" s="1056"/>
    </row>
    <row r="4" spans="1:25" ht="17.25" customHeight="1">
      <c r="A4" s="1282" t="s">
        <v>315</v>
      </c>
      <c r="B4" s="1282"/>
      <c r="C4" s="1282"/>
      <c r="D4" s="1282"/>
      <c r="E4" s="1282"/>
      <c r="F4" s="1282"/>
      <c r="G4" s="1282"/>
      <c r="H4" s="1282"/>
      <c r="I4" s="1282"/>
      <c r="J4" s="1282"/>
      <c r="K4" s="1282"/>
      <c r="L4" s="1282"/>
      <c r="M4" s="1282"/>
      <c r="N4" s="1282"/>
      <c r="O4" s="265"/>
      <c r="P4" s="265"/>
      <c r="Q4" s="1056"/>
    </row>
    <row r="5" spans="1:25">
      <c r="A5" s="1293" t="str">
        <f>'Formet 8'!B7</f>
        <v>BUDGET HEAD : 2202 -सामान्य शिक्षा-02-109 -राजकीय माध्यमिक विद्यालय-27 -लडकों के विद्यालय-01 -लडकों के विद्यालयों का संचालन व्यय   (STATE FUND)</v>
      </c>
      <c r="B5" s="1293"/>
      <c r="C5" s="1293"/>
      <c r="D5" s="1293"/>
      <c r="E5" s="1293"/>
      <c r="F5" s="1293"/>
      <c r="G5" s="1293"/>
      <c r="H5" s="1293"/>
      <c r="I5" s="1293"/>
      <c r="J5" s="1293"/>
      <c r="K5" s="1293"/>
      <c r="L5" s="1293"/>
      <c r="M5" s="1294" t="s">
        <v>800</v>
      </c>
      <c r="N5" s="1294"/>
      <c r="O5" s="1294"/>
      <c r="P5" s="1294"/>
      <c r="Q5" s="1056"/>
    </row>
    <row r="6" spans="1:25" ht="34.5" customHeight="1">
      <c r="A6" s="1289" t="s">
        <v>310</v>
      </c>
      <c r="B6" s="1289" t="s">
        <v>316</v>
      </c>
      <c r="C6" s="1289" t="s">
        <v>317</v>
      </c>
      <c r="D6" s="1289" t="s">
        <v>318</v>
      </c>
      <c r="E6" s="1289" t="s">
        <v>319</v>
      </c>
      <c r="F6" s="1289" t="s">
        <v>906</v>
      </c>
      <c r="G6" s="1289" t="s">
        <v>907</v>
      </c>
      <c r="H6" s="1289" t="s">
        <v>908</v>
      </c>
      <c r="I6" s="1289" t="s">
        <v>320</v>
      </c>
      <c r="J6" s="1287" t="s">
        <v>571</v>
      </c>
      <c r="K6" s="1288"/>
      <c r="L6" s="1288"/>
      <c r="M6" s="625"/>
      <c r="N6" s="626"/>
      <c r="O6" s="1289" t="s">
        <v>909</v>
      </c>
      <c r="P6" s="1289" t="s">
        <v>321</v>
      </c>
      <c r="Q6" s="1056"/>
    </row>
    <row r="7" spans="1:25" ht="53.45" customHeight="1">
      <c r="A7" s="1289"/>
      <c r="B7" s="1289"/>
      <c r="C7" s="1289"/>
      <c r="D7" s="1289"/>
      <c r="E7" s="1289"/>
      <c r="F7" s="1289"/>
      <c r="G7" s="1289"/>
      <c r="H7" s="1289"/>
      <c r="I7" s="1289"/>
      <c r="J7" s="629" t="s">
        <v>828</v>
      </c>
      <c r="K7" s="629" t="s">
        <v>829</v>
      </c>
      <c r="L7" s="630" t="s">
        <v>404</v>
      </c>
      <c r="M7" s="627"/>
      <c r="N7" s="628"/>
      <c r="O7" s="1289"/>
      <c r="P7" s="1289"/>
      <c r="Q7" s="1056"/>
    </row>
    <row r="8" spans="1:25" ht="9.75" customHeight="1">
      <c r="A8" s="92">
        <v>1</v>
      </c>
      <c r="B8" s="92">
        <v>1</v>
      </c>
      <c r="C8" s="92">
        <v>2</v>
      </c>
      <c r="D8" s="92">
        <v>3</v>
      </c>
      <c r="E8" s="92">
        <v>4</v>
      </c>
      <c r="F8" s="92">
        <v>5</v>
      </c>
      <c r="G8" s="92">
        <v>6</v>
      </c>
      <c r="H8" s="92">
        <v>7</v>
      </c>
      <c r="I8" s="92">
        <v>8</v>
      </c>
      <c r="J8" s="631">
        <v>9</v>
      </c>
      <c r="K8" s="631">
        <v>10</v>
      </c>
      <c r="L8" s="631"/>
      <c r="M8" s="1285">
        <v>10</v>
      </c>
      <c r="N8" s="1286"/>
      <c r="O8" s="92">
        <v>11</v>
      </c>
      <c r="P8" s="92">
        <v>12</v>
      </c>
      <c r="Q8" s="1056"/>
    </row>
    <row r="9" spans="1:25" ht="15" customHeight="1">
      <c r="A9" s="84">
        <f>W9</f>
        <v>0</v>
      </c>
      <c r="B9" s="72" t="s">
        <v>322</v>
      </c>
      <c r="C9" s="90" t="str">
        <f>'Format 1B'!C8</f>
        <v>NON PLAN - BOYS</v>
      </c>
      <c r="D9" s="600" t="s">
        <v>53</v>
      </c>
      <c r="E9" s="403" t="s">
        <v>323</v>
      </c>
      <c r="F9" s="404">
        <f>COUNTIF(Master!$E$61:$E$286,'Format 1A'!D9)</f>
        <v>0</v>
      </c>
      <c r="G9" s="405" t="s">
        <v>324</v>
      </c>
      <c r="H9" s="405" t="s">
        <v>324</v>
      </c>
      <c r="I9" s="405">
        <f>SUM(F9:H9)</f>
        <v>0</v>
      </c>
      <c r="J9" s="632">
        <v>0</v>
      </c>
      <c r="K9" s="632">
        <f>COUNTIF(Master!$A$61:$A$286,'Format 1A'!D9)</f>
        <v>0</v>
      </c>
      <c r="L9" s="632">
        <f>SUM(J9:K9)</f>
        <v>0</v>
      </c>
      <c r="M9" s="1279">
        <f>SUMIF('Formet 8'!G$12:G$247,'Format 1A'!D9,'Formet 8'!BX$12:BX$247)</f>
        <v>0</v>
      </c>
      <c r="N9" s="1280"/>
      <c r="O9" s="406">
        <f>I9-L9</f>
        <v>0</v>
      </c>
      <c r="P9" s="407"/>
      <c r="Q9" s="1056"/>
      <c r="R9">
        <f>IF(F9&gt;0,1,0)</f>
        <v>0</v>
      </c>
      <c r="S9">
        <f>I9</f>
        <v>0</v>
      </c>
      <c r="T9">
        <f>SUMIF('Formet 8'!G$12:G$247,'Format 1A'!D9,'Formet 8'!CB$12:CB$247)</f>
        <v>0</v>
      </c>
      <c r="U9">
        <f>SUMIF('Formet 8'!G$12:G$585,'Format 1A'!D9,'Formet 8'!BX$12:BX$585)</f>
        <v>0</v>
      </c>
      <c r="V9">
        <f>S9-(T9+U9)</f>
        <v>0</v>
      </c>
      <c r="W9">
        <f>IF(R9=0,0,1)</f>
        <v>0</v>
      </c>
      <c r="Y9">
        <f>COUNTIF(Master!$A$61:$A$286,'Format 1A'!D9)</f>
        <v>0</v>
      </c>
    </row>
    <row r="10" spans="1:25" ht="15" customHeight="1">
      <c r="A10" s="84">
        <f t="shared" ref="A10:A32" si="0">W10</f>
        <v>0</v>
      </c>
      <c r="B10" s="72" t="s">
        <v>322</v>
      </c>
      <c r="C10" s="90" t="str">
        <f>'Format 1B'!C9</f>
        <v>NON PLAN - BOYS</v>
      </c>
      <c r="D10" s="600" t="s">
        <v>826</v>
      </c>
      <c r="E10" s="403" t="s">
        <v>827</v>
      </c>
      <c r="F10" s="404">
        <f>COUNTIF(Master!$E$61:$E$286,'Format 1A'!D10)</f>
        <v>0</v>
      </c>
      <c r="G10" s="405" t="s">
        <v>324</v>
      </c>
      <c r="H10" s="405" t="s">
        <v>324</v>
      </c>
      <c r="I10" s="405">
        <f t="shared" ref="I10:I31" si="1">SUM(F10:H10)</f>
        <v>0</v>
      </c>
      <c r="J10" s="632">
        <v>0</v>
      </c>
      <c r="K10" s="632">
        <f>COUNTIF(Master!$A$61:$A$286,'Format 1A'!D10)</f>
        <v>0</v>
      </c>
      <c r="L10" s="632">
        <f t="shared" ref="L10:L32" si="2">SUM(J10:K10)</f>
        <v>0</v>
      </c>
      <c r="M10" s="1279">
        <f>SUMIF('Formet 8'!G$12:G$247,'Format 1A'!D10,'Formet 8'!BX$12:BX$247)</f>
        <v>0</v>
      </c>
      <c r="N10" s="1280"/>
      <c r="O10" s="406">
        <f t="shared" ref="O10:O32" si="3">I10-L10</f>
        <v>0</v>
      </c>
      <c r="P10" s="407"/>
      <c r="Q10" s="1056"/>
      <c r="R10" s="195">
        <f t="shared" ref="R10:R32" si="4">IF(F10&gt;0,1,0)</f>
        <v>0</v>
      </c>
      <c r="S10">
        <f t="shared" ref="S10:S31" si="5">I10</f>
        <v>0</v>
      </c>
      <c r="T10">
        <f>SUMIF('Formet 8'!G$12:G$247,'Format 1A'!D10,'Formet 8'!CB$12:CB$247)</f>
        <v>0</v>
      </c>
      <c r="U10">
        <f>SUMIF('Formet 8'!G$12:G$585,'Format 1A'!D10,'Formet 8'!BX$12:BX$585)</f>
        <v>0</v>
      </c>
      <c r="V10">
        <f t="shared" ref="V10:V31" si="6">S10-(T10+U10)</f>
        <v>0</v>
      </c>
      <c r="W10">
        <f>IF(F10&gt;0,MAX(W9)+1,0)</f>
        <v>0</v>
      </c>
    </row>
    <row r="11" spans="1:25" ht="15" customHeight="1">
      <c r="A11" s="84">
        <f t="shared" si="0"/>
        <v>0</v>
      </c>
      <c r="B11" s="72" t="s">
        <v>322</v>
      </c>
      <c r="C11" s="90" t="str">
        <f>'Format 1B'!C10</f>
        <v>NON PLAN - BOYS</v>
      </c>
      <c r="D11" s="600" t="s">
        <v>797</v>
      </c>
      <c r="E11" s="403" t="s">
        <v>325</v>
      </c>
      <c r="F11" s="404">
        <f>COUNTIF(Master!$E$61:$E$286,'Format 1A'!D11)</f>
        <v>0</v>
      </c>
      <c r="G11" s="405" t="s">
        <v>324</v>
      </c>
      <c r="H11" s="405" t="s">
        <v>324</v>
      </c>
      <c r="I11" s="405">
        <f t="shared" si="1"/>
        <v>0</v>
      </c>
      <c r="J11" s="632">
        <v>0</v>
      </c>
      <c r="K11" s="632">
        <f>COUNTIF(Master!$A$61:$A$286,'Format 1A'!D11)</f>
        <v>0</v>
      </c>
      <c r="L11" s="632">
        <f t="shared" si="2"/>
        <v>0</v>
      </c>
      <c r="M11" s="1279">
        <f>SUMIF('Formet 8'!G$12:G$247,'Format 1A'!D11,'Formet 8'!BX$12:BX$247)</f>
        <v>0</v>
      </c>
      <c r="N11" s="1280"/>
      <c r="O11" s="406">
        <f t="shared" si="3"/>
        <v>0</v>
      </c>
      <c r="P11" s="407"/>
      <c r="Q11" s="1056"/>
      <c r="R11" s="195">
        <f t="shared" si="4"/>
        <v>0</v>
      </c>
      <c r="S11">
        <f t="shared" si="5"/>
        <v>0</v>
      </c>
      <c r="T11">
        <f>SUMIF('Formet 8'!G$12:G$247,'Format 1A'!D11,'Formet 8'!CB$12:CB$247)</f>
        <v>0</v>
      </c>
      <c r="U11">
        <f>SUMIF('Formet 8'!G$12:G$585,'Format 1A'!D11,'Formet 8'!BX$12:BX$585)</f>
        <v>0</v>
      </c>
      <c r="V11">
        <f t="shared" si="6"/>
        <v>0</v>
      </c>
      <c r="W11" s="195">
        <f>IF(F11&gt;0,MAX($W$9:W10)+1,0)</f>
        <v>0</v>
      </c>
    </row>
    <row r="12" spans="1:25" ht="15" customHeight="1">
      <c r="A12" s="84">
        <f t="shared" si="0"/>
        <v>0</v>
      </c>
      <c r="B12" s="72" t="s">
        <v>322</v>
      </c>
      <c r="C12" s="90" t="str">
        <f>'Format 1B'!C11</f>
        <v>NON PLAN - BOYS</v>
      </c>
      <c r="D12" s="600" t="s">
        <v>866</v>
      </c>
      <c r="E12" s="403" t="s">
        <v>325</v>
      </c>
      <c r="F12" s="404">
        <f>COUNTIF(Master!$E$61:$E$286,'Format 1A'!D12)</f>
        <v>0</v>
      </c>
      <c r="G12" s="405" t="s">
        <v>324</v>
      </c>
      <c r="H12" s="405" t="s">
        <v>324</v>
      </c>
      <c r="I12" s="405">
        <f t="shared" si="1"/>
        <v>0</v>
      </c>
      <c r="J12" s="632">
        <v>0</v>
      </c>
      <c r="K12" s="632">
        <f>COUNTIF(Master!$A$61:$A$286,'Format 1A'!D12)</f>
        <v>0</v>
      </c>
      <c r="L12" s="632">
        <f t="shared" si="2"/>
        <v>0</v>
      </c>
      <c r="M12" s="1279">
        <f>SUMIF('Formet 8'!G$12:G$247,'Format 1A'!D12,'Formet 8'!BX$12:BX$247)</f>
        <v>0</v>
      </c>
      <c r="N12" s="1280"/>
      <c r="O12" s="406">
        <f t="shared" si="3"/>
        <v>0</v>
      </c>
      <c r="P12" s="407"/>
      <c r="Q12" s="1056"/>
      <c r="R12" s="195">
        <f t="shared" si="4"/>
        <v>0</v>
      </c>
      <c r="S12">
        <f t="shared" si="5"/>
        <v>0</v>
      </c>
      <c r="T12">
        <f>SUMIF('Formet 8'!G$12:G$247,'Format 1A'!D12,'Formet 8'!CB$12:CB$247)</f>
        <v>0</v>
      </c>
      <c r="U12">
        <f>SUMIF('Formet 8'!G$12:G$585,'Format 1A'!D12,'Formet 8'!BX$12:BX$585)</f>
        <v>0</v>
      </c>
      <c r="V12">
        <f t="shared" si="6"/>
        <v>0</v>
      </c>
      <c r="W12" s="195">
        <f>IF(F12&gt;0,MAX($W$9:W11)+1,0)</f>
        <v>0</v>
      </c>
    </row>
    <row r="13" spans="1:25" ht="15" customHeight="1">
      <c r="A13" s="84">
        <f t="shared" si="0"/>
        <v>0</v>
      </c>
      <c r="B13" s="72" t="s">
        <v>322</v>
      </c>
      <c r="C13" s="90" t="str">
        <f>'Format 1B'!C12</f>
        <v>NON PLAN - BOYS</v>
      </c>
      <c r="D13" s="600" t="s">
        <v>198</v>
      </c>
      <c r="E13" s="403" t="s">
        <v>325</v>
      </c>
      <c r="F13" s="404">
        <f>COUNTIF(Master!$E$61:$E$286,'Format 1A'!D13)</f>
        <v>0</v>
      </c>
      <c r="G13" s="405" t="s">
        <v>324</v>
      </c>
      <c r="H13" s="405" t="s">
        <v>324</v>
      </c>
      <c r="I13" s="405">
        <f t="shared" si="1"/>
        <v>0</v>
      </c>
      <c r="J13" s="632">
        <v>0</v>
      </c>
      <c r="K13" s="632">
        <f>COUNTIF(Master!$A$61:$A$286,'Format 1A'!D13)</f>
        <v>0</v>
      </c>
      <c r="L13" s="632">
        <f t="shared" si="2"/>
        <v>0</v>
      </c>
      <c r="M13" s="1279">
        <f>SUMIF('Formet 8'!G$12:G$247,'Format 1A'!D13,'Formet 8'!BX$12:BX$247)</f>
        <v>0</v>
      </c>
      <c r="N13" s="1280"/>
      <c r="O13" s="406">
        <f t="shared" si="3"/>
        <v>0</v>
      </c>
      <c r="P13" s="407"/>
      <c r="Q13" s="1056"/>
      <c r="R13" s="195">
        <f t="shared" si="4"/>
        <v>0</v>
      </c>
      <c r="S13">
        <f t="shared" si="5"/>
        <v>0</v>
      </c>
      <c r="T13">
        <f>SUMIF('Formet 8'!G$12:G$247,'Format 1A'!D13,'Formet 8'!CB$12:CB$247)</f>
        <v>0</v>
      </c>
      <c r="U13">
        <f>SUMIF('Formet 8'!G$12:G$585,'Format 1A'!D13,'Formet 8'!BX$12:BX$585)</f>
        <v>0</v>
      </c>
      <c r="V13">
        <f t="shared" si="6"/>
        <v>0</v>
      </c>
      <c r="W13" s="195">
        <f>IF(F13&gt;0,MAX($W$9:W12)+1,0)</f>
        <v>0</v>
      </c>
    </row>
    <row r="14" spans="1:25" ht="15" customHeight="1">
      <c r="A14" s="84">
        <f t="shared" si="0"/>
        <v>0</v>
      </c>
      <c r="B14" s="72" t="s">
        <v>322</v>
      </c>
      <c r="C14" s="90" t="str">
        <f>'Format 1B'!C13</f>
        <v>NON PLAN - BOYS</v>
      </c>
      <c r="D14" s="600" t="s">
        <v>865</v>
      </c>
      <c r="E14" s="403" t="s">
        <v>325</v>
      </c>
      <c r="F14" s="404">
        <f>COUNTIF(Master!$E$61:$E$286,'Format 1A'!D14)</f>
        <v>0</v>
      </c>
      <c r="G14" s="405" t="s">
        <v>324</v>
      </c>
      <c r="H14" s="405" t="s">
        <v>324</v>
      </c>
      <c r="I14" s="405">
        <f t="shared" si="1"/>
        <v>0</v>
      </c>
      <c r="J14" s="632">
        <v>0</v>
      </c>
      <c r="K14" s="632">
        <f>COUNTIF(Master!$A$61:$A$286,'Format 1A'!D14)</f>
        <v>0</v>
      </c>
      <c r="L14" s="632">
        <f t="shared" si="2"/>
        <v>0</v>
      </c>
      <c r="M14" s="1279">
        <f>SUMIF('Formet 8'!G$12:G$247,'Format 1A'!D14,'Formet 8'!BX$12:BX$247)</f>
        <v>0</v>
      </c>
      <c r="N14" s="1280"/>
      <c r="O14" s="406">
        <f t="shared" si="3"/>
        <v>0</v>
      </c>
      <c r="P14" s="407"/>
      <c r="Q14" s="1056"/>
      <c r="R14" s="195">
        <f t="shared" si="4"/>
        <v>0</v>
      </c>
      <c r="S14">
        <f t="shared" si="5"/>
        <v>0</v>
      </c>
      <c r="T14">
        <f>SUMIF('Formet 8'!G$12:G$247,'Format 1A'!D14,'Formet 8'!CB$12:CB$247)</f>
        <v>0</v>
      </c>
      <c r="U14">
        <f>SUMIF('Formet 8'!G$12:G$585,'Format 1A'!D14,'Formet 8'!BX$12:BX$585)</f>
        <v>0</v>
      </c>
      <c r="V14">
        <f t="shared" si="6"/>
        <v>0</v>
      </c>
      <c r="W14" s="195">
        <f>IF(F14&gt;0,MAX($W$9:W13)+1,0)</f>
        <v>0</v>
      </c>
    </row>
    <row r="15" spans="1:25" ht="15" customHeight="1">
      <c r="A15" s="84">
        <f t="shared" si="0"/>
        <v>0</v>
      </c>
      <c r="B15" s="72" t="s">
        <v>322</v>
      </c>
      <c r="C15" s="90" t="str">
        <f>'Format 1B'!C14</f>
        <v>NON PLAN - BOYS</v>
      </c>
      <c r="D15" s="600" t="s">
        <v>867</v>
      </c>
      <c r="E15" s="403" t="s">
        <v>325</v>
      </c>
      <c r="F15" s="404">
        <f>COUNTIF(Master!$E$61:$E$286,'Format 1A'!D15)</f>
        <v>0</v>
      </c>
      <c r="G15" s="405" t="s">
        <v>324</v>
      </c>
      <c r="H15" s="405" t="s">
        <v>324</v>
      </c>
      <c r="I15" s="405">
        <f t="shared" si="1"/>
        <v>0</v>
      </c>
      <c r="J15" s="632">
        <v>0</v>
      </c>
      <c r="K15" s="632">
        <f>COUNTIF(Master!$A$61:$A$286,'Format 1A'!D15)</f>
        <v>0</v>
      </c>
      <c r="L15" s="632">
        <f t="shared" si="2"/>
        <v>0</v>
      </c>
      <c r="M15" s="1279">
        <f>SUMIF('Formet 8'!G$12:G$247,'Format 1A'!D15,'Formet 8'!BX$12:BX$247)</f>
        <v>0</v>
      </c>
      <c r="N15" s="1280"/>
      <c r="O15" s="406">
        <f t="shared" si="3"/>
        <v>0</v>
      </c>
      <c r="P15" s="407"/>
      <c r="Q15" s="1056"/>
      <c r="R15" s="195">
        <f t="shared" si="4"/>
        <v>0</v>
      </c>
      <c r="S15">
        <f t="shared" si="5"/>
        <v>0</v>
      </c>
      <c r="T15">
        <f>SUMIF('Formet 8'!G$12:G$247,'Format 1A'!D15,'Formet 8'!CB$12:CB$247)</f>
        <v>0</v>
      </c>
      <c r="U15">
        <f>SUMIF('Formet 8'!G$12:G$585,'Format 1A'!D15,'Formet 8'!BX$12:BX$585)</f>
        <v>0</v>
      </c>
      <c r="V15">
        <f t="shared" si="6"/>
        <v>0</v>
      </c>
      <c r="W15" s="195">
        <f>IF(F15&gt;0,MAX($W$9:W14)+1,0)</f>
        <v>0</v>
      </c>
    </row>
    <row r="16" spans="1:25" ht="15" customHeight="1">
      <c r="A16" s="84">
        <f t="shared" si="0"/>
        <v>0</v>
      </c>
      <c r="B16" s="72" t="s">
        <v>322</v>
      </c>
      <c r="C16" s="90" t="str">
        <f>'Format 1B'!C15</f>
        <v>NON PLAN - BOYS</v>
      </c>
      <c r="D16" s="600" t="s">
        <v>196</v>
      </c>
      <c r="E16" s="403" t="s">
        <v>325</v>
      </c>
      <c r="F16" s="404">
        <f>COUNTIF(Master!$E$61:$E$286,'Format 1A'!D16)</f>
        <v>0</v>
      </c>
      <c r="G16" s="405" t="s">
        <v>324</v>
      </c>
      <c r="H16" s="405" t="s">
        <v>324</v>
      </c>
      <c r="I16" s="405">
        <f t="shared" si="1"/>
        <v>0</v>
      </c>
      <c r="J16" s="632">
        <v>0</v>
      </c>
      <c r="K16" s="632">
        <f>COUNTIF(Master!$A$61:$A$286,'Format 1A'!D16)</f>
        <v>0</v>
      </c>
      <c r="L16" s="632">
        <f t="shared" si="2"/>
        <v>0</v>
      </c>
      <c r="M16" s="1279">
        <f>SUMIF('Formet 8'!G$12:G$247,'Format 1A'!D16,'Formet 8'!BX$12:BX$247)</f>
        <v>0</v>
      </c>
      <c r="N16" s="1280"/>
      <c r="O16" s="406">
        <f t="shared" si="3"/>
        <v>0</v>
      </c>
      <c r="P16" s="407"/>
      <c r="Q16" s="1056"/>
      <c r="R16" s="195">
        <f t="shared" si="4"/>
        <v>0</v>
      </c>
      <c r="S16">
        <f t="shared" si="5"/>
        <v>0</v>
      </c>
      <c r="T16">
        <f>SUMIF('Formet 8'!G$12:G$247,'Format 1A'!D16,'Formet 8'!CB$12:CB$247)</f>
        <v>0</v>
      </c>
      <c r="U16">
        <f>SUMIF('Formet 8'!G$12:G$585,'Format 1A'!D16,'Formet 8'!BX$12:BX$585)</f>
        <v>0</v>
      </c>
      <c r="V16">
        <f t="shared" si="6"/>
        <v>0</v>
      </c>
      <c r="W16" s="195">
        <f>IF(F16&gt;0,MAX($W$9:W15)+1,0)</f>
        <v>0</v>
      </c>
    </row>
    <row r="17" spans="1:23" ht="15" customHeight="1">
      <c r="A17" s="84">
        <f t="shared" si="0"/>
        <v>0</v>
      </c>
      <c r="B17" s="72" t="s">
        <v>322</v>
      </c>
      <c r="C17" s="90" t="str">
        <f>'Format 1B'!C16</f>
        <v>NON PLAN - BOYS</v>
      </c>
      <c r="D17" s="600" t="s">
        <v>798</v>
      </c>
      <c r="E17" s="403" t="s">
        <v>799</v>
      </c>
      <c r="F17" s="404">
        <f>COUNTIF(Master!$E$61:$E$286,'Format 1A'!D17)</f>
        <v>0</v>
      </c>
      <c r="G17" s="405" t="s">
        <v>324</v>
      </c>
      <c r="H17" s="405" t="s">
        <v>324</v>
      </c>
      <c r="I17" s="405">
        <f t="shared" si="1"/>
        <v>0</v>
      </c>
      <c r="J17" s="632">
        <v>0</v>
      </c>
      <c r="K17" s="632">
        <f>COUNTIF(Master!$A$61:$A$286,'Format 1A'!D17)</f>
        <v>0</v>
      </c>
      <c r="L17" s="632">
        <f t="shared" si="2"/>
        <v>0</v>
      </c>
      <c r="M17" s="1279">
        <f>SUMIF('Formet 8'!G$12:G$247,'Format 1A'!D17,'Formet 8'!BX$12:BX$247)</f>
        <v>0</v>
      </c>
      <c r="N17" s="1280"/>
      <c r="O17" s="406">
        <f t="shared" si="3"/>
        <v>0</v>
      </c>
      <c r="P17" s="407"/>
      <c r="Q17" s="1056"/>
      <c r="R17" s="195">
        <f t="shared" si="4"/>
        <v>0</v>
      </c>
      <c r="S17">
        <f t="shared" si="5"/>
        <v>0</v>
      </c>
      <c r="T17">
        <f>SUMIF('Formet 8'!G$12:G$247,'Format 1A'!D17,'Formet 8'!CB$12:CB$247)</f>
        <v>0</v>
      </c>
      <c r="U17">
        <f>SUMIF('Formet 8'!G$12:G$585,'Format 1A'!D17,'Formet 8'!BX$12:BX$585)</f>
        <v>0</v>
      </c>
      <c r="V17">
        <f t="shared" si="6"/>
        <v>0</v>
      </c>
      <c r="W17" s="195">
        <f>IF(F17&gt;0,MAX($W$9:W16)+1,0)</f>
        <v>0</v>
      </c>
    </row>
    <row r="18" spans="1:23" ht="15" customHeight="1">
      <c r="A18" s="84">
        <f t="shared" si="0"/>
        <v>0</v>
      </c>
      <c r="B18" s="72" t="s">
        <v>322</v>
      </c>
      <c r="C18" s="90" t="str">
        <f>'Format 1B'!C17</f>
        <v>NON PLAN - BOYS</v>
      </c>
      <c r="D18" s="600" t="s">
        <v>57</v>
      </c>
      <c r="E18" s="403" t="s">
        <v>327</v>
      </c>
      <c r="F18" s="404">
        <f>COUNTIF(Master!$E$61:$E$286,'Format 1A'!D18)</f>
        <v>0</v>
      </c>
      <c r="G18" s="405" t="s">
        <v>324</v>
      </c>
      <c r="H18" s="405" t="s">
        <v>324</v>
      </c>
      <c r="I18" s="405">
        <f t="shared" si="1"/>
        <v>0</v>
      </c>
      <c r="J18" s="632">
        <v>0</v>
      </c>
      <c r="K18" s="632">
        <f>COUNTIF(Master!$A$61:$A$286,'Format 1A'!D18)</f>
        <v>0</v>
      </c>
      <c r="L18" s="632">
        <f t="shared" si="2"/>
        <v>0</v>
      </c>
      <c r="M18" s="1279">
        <v>0</v>
      </c>
      <c r="N18" s="1280"/>
      <c r="O18" s="406">
        <f t="shared" si="3"/>
        <v>0</v>
      </c>
      <c r="P18" s="407"/>
      <c r="Q18" s="1056"/>
      <c r="R18" s="195">
        <f t="shared" si="4"/>
        <v>0</v>
      </c>
      <c r="S18">
        <f t="shared" si="5"/>
        <v>0</v>
      </c>
      <c r="T18">
        <f>SUMIF('Formet 8'!G$12:G$247,'Format 1A'!D18,'Formet 8'!CB$12:CB$247)</f>
        <v>0</v>
      </c>
      <c r="U18">
        <f>SUMIF('Formet 8'!G$12:G$585,'Format 1A'!D18,'Formet 8'!BX$12:BX$585)</f>
        <v>0</v>
      </c>
      <c r="V18">
        <f t="shared" si="6"/>
        <v>0</v>
      </c>
      <c r="W18" s="195">
        <f>IF(F18&gt;0,MAX($W$9:W17)+1,0)</f>
        <v>0</v>
      </c>
    </row>
    <row r="19" spans="1:23" ht="15" customHeight="1">
      <c r="A19" s="84">
        <f t="shared" si="0"/>
        <v>0</v>
      </c>
      <c r="B19" s="72" t="s">
        <v>322</v>
      </c>
      <c r="C19" s="90" t="str">
        <f>'Format 1B'!C18</f>
        <v>NON PLAN - BOYS</v>
      </c>
      <c r="D19" s="601" t="s">
        <v>201</v>
      </c>
      <c r="E19" s="403" t="s">
        <v>327</v>
      </c>
      <c r="F19" s="404">
        <f>COUNTIF(Master!$E$61:$E$286,'Format 1A'!D19)</f>
        <v>0</v>
      </c>
      <c r="G19" s="405" t="s">
        <v>324</v>
      </c>
      <c r="H19" s="405" t="s">
        <v>324</v>
      </c>
      <c r="I19" s="405">
        <f t="shared" si="1"/>
        <v>0</v>
      </c>
      <c r="J19" s="632">
        <v>0</v>
      </c>
      <c r="K19" s="632">
        <f>COUNTIF(Master!$A$61:$A$286,'Format 1A'!D19)</f>
        <v>0</v>
      </c>
      <c r="L19" s="632">
        <f t="shared" si="2"/>
        <v>0</v>
      </c>
      <c r="M19" s="1279">
        <f>SUMIF('Formet 8'!G$12:G$247,'Format 1A'!D19,'Formet 8'!BX$12:BX$247)</f>
        <v>0</v>
      </c>
      <c r="N19" s="1280"/>
      <c r="O19" s="406">
        <f t="shared" si="3"/>
        <v>0</v>
      </c>
      <c r="P19" s="407"/>
      <c r="Q19" s="1056"/>
      <c r="R19" s="195">
        <f t="shared" si="4"/>
        <v>0</v>
      </c>
      <c r="S19">
        <f t="shared" si="5"/>
        <v>0</v>
      </c>
      <c r="T19">
        <f>SUMIF('Formet 8'!G$12:G$247,'Format 1A'!D19,'Formet 8'!CB$12:CB$247)</f>
        <v>0</v>
      </c>
      <c r="U19">
        <f>SUMIF('Formet 8'!G$12:G$585,'Format 1A'!D19,'Formet 8'!BX$12:BX$585)</f>
        <v>0</v>
      </c>
      <c r="V19">
        <f t="shared" si="6"/>
        <v>0</v>
      </c>
      <c r="W19" s="195">
        <f>IF(F19&gt;0,MAX($W$9:W18)+1,0)</f>
        <v>0</v>
      </c>
    </row>
    <row r="20" spans="1:23" ht="15" customHeight="1">
      <c r="A20" s="84">
        <f t="shared" si="0"/>
        <v>0</v>
      </c>
      <c r="B20" s="72" t="s">
        <v>322</v>
      </c>
      <c r="C20" s="90" t="str">
        <f>'Format 1B'!C19</f>
        <v>NON PLAN - BOYS</v>
      </c>
      <c r="D20" s="600" t="s">
        <v>60</v>
      </c>
      <c r="E20" s="403" t="s">
        <v>327</v>
      </c>
      <c r="F20" s="404">
        <f>COUNTIF(Master!$E$61:$E$286,'Format 1A'!D20)</f>
        <v>0</v>
      </c>
      <c r="G20" s="405" t="s">
        <v>324</v>
      </c>
      <c r="H20" s="405" t="s">
        <v>324</v>
      </c>
      <c r="I20" s="405">
        <f t="shared" si="1"/>
        <v>0</v>
      </c>
      <c r="J20" s="632">
        <v>0</v>
      </c>
      <c r="K20" s="632">
        <f>COUNTIF(Master!$A$61:$A$286,'Format 1A'!D20)</f>
        <v>0</v>
      </c>
      <c r="L20" s="632">
        <f t="shared" si="2"/>
        <v>0</v>
      </c>
      <c r="M20" s="1279">
        <f>SUMIF('Formet 8'!G$12:G$247,'Format 1A'!D20,'Formet 8'!BX$12:BX$247)</f>
        <v>0</v>
      </c>
      <c r="N20" s="1280"/>
      <c r="O20" s="406">
        <f t="shared" si="3"/>
        <v>0</v>
      </c>
      <c r="P20" s="407"/>
      <c r="Q20" s="1056"/>
      <c r="R20" s="195">
        <f t="shared" si="4"/>
        <v>0</v>
      </c>
      <c r="S20">
        <f t="shared" si="5"/>
        <v>0</v>
      </c>
      <c r="T20">
        <f>SUMIF('Formet 8'!G$12:G$247,'Format 1A'!D20,'Formet 8'!CB$12:CB$247)</f>
        <v>0</v>
      </c>
      <c r="U20">
        <f>SUMIF('Formet 8'!G$12:G$585,'Format 1A'!D20,'Formet 8'!BX$12:BX$585)</f>
        <v>0</v>
      </c>
      <c r="V20">
        <f t="shared" si="6"/>
        <v>0</v>
      </c>
      <c r="W20" s="195">
        <f>IF(F20&gt;0,MAX($W$9:W19)+1,0)</f>
        <v>0</v>
      </c>
    </row>
    <row r="21" spans="1:23" ht="15" customHeight="1">
      <c r="A21" s="84">
        <f t="shared" si="0"/>
        <v>0</v>
      </c>
      <c r="B21" s="72" t="s">
        <v>322</v>
      </c>
      <c r="C21" s="90" t="str">
        <f>'Format 1B'!C20</f>
        <v>NON PLAN - BOYS</v>
      </c>
      <c r="D21" s="600" t="s">
        <v>863</v>
      </c>
      <c r="E21" s="403" t="s">
        <v>328</v>
      </c>
      <c r="F21" s="404">
        <f>COUNTIF(Master!$E$61:$E$286,'Format 1A'!D21)</f>
        <v>0</v>
      </c>
      <c r="G21" s="405" t="s">
        <v>324</v>
      </c>
      <c r="H21" s="405" t="s">
        <v>324</v>
      </c>
      <c r="I21" s="405">
        <f t="shared" si="1"/>
        <v>0</v>
      </c>
      <c r="J21" s="632">
        <v>0</v>
      </c>
      <c r="K21" s="632">
        <f>COUNTIF(Master!$A$61:$A$286,'Format 1A'!D21)</f>
        <v>0</v>
      </c>
      <c r="L21" s="632">
        <f t="shared" si="2"/>
        <v>0</v>
      </c>
      <c r="M21" s="1279">
        <f>SUMIF('Formet 8'!G$12:G$247,'Format 1A'!D21,'Formet 8'!BX$12:BX$247)</f>
        <v>0</v>
      </c>
      <c r="N21" s="1280"/>
      <c r="O21" s="406">
        <f t="shared" si="3"/>
        <v>0</v>
      </c>
      <c r="P21" s="407"/>
      <c r="Q21" s="1056"/>
      <c r="R21" s="195">
        <f t="shared" si="4"/>
        <v>0</v>
      </c>
      <c r="S21">
        <f t="shared" si="5"/>
        <v>0</v>
      </c>
      <c r="T21">
        <f>SUMIF('Formet 8'!G$12:G$247,'Format 1A'!D21,'Formet 8'!CB$12:CB$247)</f>
        <v>0</v>
      </c>
      <c r="U21">
        <f>SUMIF('Formet 8'!G$12:G$585,'Format 1A'!D21,'Formet 8'!BX$12:BX$585)</f>
        <v>0</v>
      </c>
      <c r="V21">
        <f t="shared" si="6"/>
        <v>0</v>
      </c>
      <c r="W21" s="195">
        <f>IF(F21&gt;0,MAX($W$9:W20)+1,0)</f>
        <v>0</v>
      </c>
    </row>
    <row r="22" spans="1:23" ht="15" customHeight="1">
      <c r="A22" s="84">
        <f t="shared" si="0"/>
        <v>0</v>
      </c>
      <c r="B22" s="72" t="s">
        <v>322</v>
      </c>
      <c r="C22" s="90" t="str">
        <f>'Format 1B'!C21</f>
        <v>NON PLAN - BOYS</v>
      </c>
      <c r="D22" s="600" t="s">
        <v>213</v>
      </c>
      <c r="E22" s="403" t="s">
        <v>328</v>
      </c>
      <c r="F22" s="404">
        <f>COUNTIF(Master!$E$61:$E$286,'Format 1A'!D22)</f>
        <v>0</v>
      </c>
      <c r="G22" s="405" t="s">
        <v>324</v>
      </c>
      <c r="H22" s="405" t="s">
        <v>324</v>
      </c>
      <c r="I22" s="405">
        <f t="shared" si="1"/>
        <v>0</v>
      </c>
      <c r="J22" s="632">
        <v>0</v>
      </c>
      <c r="K22" s="632">
        <f>COUNTIF(Master!$A$61:$A$286,'Format 1A'!D22)</f>
        <v>0</v>
      </c>
      <c r="L22" s="632">
        <f t="shared" si="2"/>
        <v>0</v>
      </c>
      <c r="M22" s="1279">
        <f>SUMIF('Formet 8'!G$12:G$247,'Format 1A'!D22,'Formet 8'!BX$12:BX$247)</f>
        <v>0</v>
      </c>
      <c r="N22" s="1280"/>
      <c r="O22" s="406">
        <f t="shared" si="3"/>
        <v>0</v>
      </c>
      <c r="P22" s="407"/>
      <c r="Q22" s="1056"/>
      <c r="R22" s="195">
        <f t="shared" si="4"/>
        <v>0</v>
      </c>
      <c r="S22">
        <f t="shared" si="5"/>
        <v>0</v>
      </c>
      <c r="T22">
        <f>SUMIF('Formet 8'!G$12:G$247,'Format 1A'!D22,'Formet 8'!CB$12:CB$247)</f>
        <v>0</v>
      </c>
      <c r="U22">
        <f>SUMIF('Formet 8'!G$12:G$585,'Format 1A'!D22,'Formet 8'!BX$12:BX$585)</f>
        <v>0</v>
      </c>
      <c r="V22">
        <f t="shared" si="6"/>
        <v>0</v>
      </c>
      <c r="W22" s="195">
        <f>IF(F22&gt;0,MAX($W$9:W21)+1,0)</f>
        <v>0</v>
      </c>
    </row>
    <row r="23" spans="1:23" ht="15" customHeight="1">
      <c r="A23" s="84">
        <f t="shared" si="0"/>
        <v>0</v>
      </c>
      <c r="B23" s="72" t="s">
        <v>322</v>
      </c>
      <c r="C23" s="90" t="str">
        <f>'Format 1B'!C22</f>
        <v>NON PLAN - BOYS</v>
      </c>
      <c r="D23" s="600" t="s">
        <v>207</v>
      </c>
      <c r="E23" s="403" t="s">
        <v>326</v>
      </c>
      <c r="F23" s="404">
        <f>COUNTIF(Master!$E$61:$E$286,'Format 1A'!D23)</f>
        <v>0</v>
      </c>
      <c r="G23" s="405" t="s">
        <v>324</v>
      </c>
      <c r="H23" s="405" t="s">
        <v>324</v>
      </c>
      <c r="I23" s="405">
        <f t="shared" si="1"/>
        <v>0</v>
      </c>
      <c r="J23" s="632">
        <v>0</v>
      </c>
      <c r="K23" s="632">
        <f>COUNTIF(Master!$A$61:$A$286,'Format 1A'!D23)</f>
        <v>0</v>
      </c>
      <c r="L23" s="632">
        <f t="shared" si="2"/>
        <v>0</v>
      </c>
      <c r="M23" s="1279">
        <v>2</v>
      </c>
      <c r="N23" s="1280"/>
      <c r="O23" s="406">
        <f t="shared" si="3"/>
        <v>0</v>
      </c>
      <c r="P23" s="407"/>
      <c r="Q23" s="1056"/>
      <c r="R23" s="195">
        <f t="shared" si="4"/>
        <v>0</v>
      </c>
      <c r="S23">
        <f t="shared" si="5"/>
        <v>0</v>
      </c>
      <c r="T23">
        <f>SUMIF('Formet 8'!G$12:G$247,'Format 1A'!D23,'Formet 8'!CB$12:CB$247)</f>
        <v>0</v>
      </c>
      <c r="U23">
        <f>SUMIF('Formet 8'!G$12:G$585,'Format 1A'!D23,'Formet 8'!BX$12:BX$585)</f>
        <v>0</v>
      </c>
      <c r="V23">
        <f t="shared" si="6"/>
        <v>0</v>
      </c>
      <c r="W23" s="195">
        <f>IF(F23&gt;0,MAX($W$9:W22)+1,0)</f>
        <v>0</v>
      </c>
    </row>
    <row r="24" spans="1:23" ht="15" customHeight="1">
      <c r="A24" s="84">
        <f t="shared" si="0"/>
        <v>0</v>
      </c>
      <c r="B24" s="72" t="s">
        <v>322</v>
      </c>
      <c r="C24" s="90" t="str">
        <f>'Format 1B'!C23</f>
        <v>NON PLAN - BOYS</v>
      </c>
      <c r="D24" s="600" t="s">
        <v>59</v>
      </c>
      <c r="E24" s="403" t="s">
        <v>326</v>
      </c>
      <c r="F24" s="404">
        <f>COUNTIF(Master!$E$61:$E$286,'Format 1A'!D24)</f>
        <v>0</v>
      </c>
      <c r="G24" s="405" t="s">
        <v>324</v>
      </c>
      <c r="H24" s="405" t="s">
        <v>324</v>
      </c>
      <c r="I24" s="405">
        <f t="shared" si="1"/>
        <v>0</v>
      </c>
      <c r="J24" s="632">
        <v>0</v>
      </c>
      <c r="K24" s="632">
        <f>COUNTIF(Master!$A$61:$A$286,'Format 1A'!D24)</f>
        <v>0</v>
      </c>
      <c r="L24" s="632">
        <f t="shared" si="2"/>
        <v>0</v>
      </c>
      <c r="M24" s="1279">
        <v>122</v>
      </c>
      <c r="N24" s="1280"/>
      <c r="O24" s="406">
        <f t="shared" si="3"/>
        <v>0</v>
      </c>
      <c r="P24" s="407"/>
      <c r="Q24" s="1056"/>
      <c r="R24" s="195">
        <f t="shared" si="4"/>
        <v>0</v>
      </c>
      <c r="S24">
        <f t="shared" si="5"/>
        <v>0</v>
      </c>
      <c r="T24">
        <f>SUMIF('Formet 8'!G$12:G$247,'Format 1A'!D24,'Formet 8'!CB$12:CB$247)</f>
        <v>0</v>
      </c>
      <c r="U24">
        <f>SUMIF('Formet 8'!G$12:G$585,'Format 1A'!D24,'Formet 8'!BX$12:BX$585)</f>
        <v>0</v>
      </c>
      <c r="V24">
        <f t="shared" si="6"/>
        <v>0</v>
      </c>
      <c r="W24" s="195">
        <f>IF(F24&gt;0,MAX($W$9:W23)+1,0)</f>
        <v>0</v>
      </c>
    </row>
    <row r="25" spans="1:23" ht="15" customHeight="1">
      <c r="A25" s="84">
        <f t="shared" si="0"/>
        <v>0</v>
      </c>
      <c r="B25" s="72" t="s">
        <v>322</v>
      </c>
      <c r="C25" s="90" t="str">
        <f>'Format 1B'!C24</f>
        <v>NON PLAN - BOYS</v>
      </c>
      <c r="D25" s="600" t="s">
        <v>204</v>
      </c>
      <c r="E25" s="403" t="s">
        <v>326</v>
      </c>
      <c r="F25" s="404">
        <f>COUNTIF(Master!$E$61:$E$286,'Format 1A'!D25)</f>
        <v>0</v>
      </c>
      <c r="G25" s="405" t="s">
        <v>324</v>
      </c>
      <c r="H25" s="405" t="s">
        <v>324</v>
      </c>
      <c r="I25" s="405">
        <f t="shared" si="1"/>
        <v>0</v>
      </c>
      <c r="J25" s="632">
        <v>0</v>
      </c>
      <c r="K25" s="632">
        <f>COUNTIF(Master!$A$61:$A$286,'Format 1A'!D25)</f>
        <v>0</v>
      </c>
      <c r="L25" s="632">
        <f t="shared" si="2"/>
        <v>0</v>
      </c>
      <c r="M25" s="1279">
        <f>SUMIF('Formet 8'!G$12:G$247,'Format 1A'!D25,'Formet 8'!BX$12:BX$247)</f>
        <v>0</v>
      </c>
      <c r="N25" s="1280"/>
      <c r="O25" s="406">
        <f t="shared" si="3"/>
        <v>0</v>
      </c>
      <c r="P25" s="407"/>
      <c r="Q25" s="1056"/>
      <c r="R25" s="195">
        <f t="shared" si="4"/>
        <v>0</v>
      </c>
      <c r="S25">
        <f t="shared" si="5"/>
        <v>0</v>
      </c>
      <c r="T25">
        <f>SUMIF('Formet 8'!G$12:G$247,'Format 1A'!D25,'Formet 8'!CB$12:CB$247)</f>
        <v>0</v>
      </c>
      <c r="U25">
        <f>SUMIF('Formet 8'!G$12:G$585,'Format 1A'!D25,'Formet 8'!BX$12:BX$585)</f>
        <v>0</v>
      </c>
      <c r="V25">
        <f t="shared" si="6"/>
        <v>0</v>
      </c>
      <c r="W25" s="195">
        <f>IF(F25&gt;0,MAX($W$9:W24)+1,0)</f>
        <v>0</v>
      </c>
    </row>
    <row r="26" spans="1:23" ht="15" customHeight="1">
      <c r="A26" s="84">
        <f t="shared" si="0"/>
        <v>0</v>
      </c>
      <c r="B26" s="72" t="s">
        <v>322</v>
      </c>
      <c r="C26" s="90" t="str">
        <f>'Format 1B'!C25</f>
        <v>NON PLAN - BOYS</v>
      </c>
      <c r="D26" s="600" t="s">
        <v>211</v>
      </c>
      <c r="E26" s="403" t="s">
        <v>328</v>
      </c>
      <c r="F26" s="404">
        <f>COUNTIF(Master!$E$61:$E$286,'Format 1A'!D26)</f>
        <v>0</v>
      </c>
      <c r="G26" s="405" t="s">
        <v>324</v>
      </c>
      <c r="H26" s="405" t="s">
        <v>324</v>
      </c>
      <c r="I26" s="405">
        <f t="shared" si="1"/>
        <v>0</v>
      </c>
      <c r="J26" s="632">
        <v>0</v>
      </c>
      <c r="K26" s="632">
        <f>COUNTIF(Master!$A$61:$A$286,'Format 1A'!D26)</f>
        <v>0</v>
      </c>
      <c r="L26" s="632">
        <f t="shared" si="2"/>
        <v>0</v>
      </c>
      <c r="M26" s="1279">
        <f>SUMIF('Formet 8'!G$12:G$247,'Format 1A'!D26,'Formet 8'!BX$12:BX$247)</f>
        <v>0</v>
      </c>
      <c r="N26" s="1280"/>
      <c r="O26" s="406">
        <f t="shared" si="3"/>
        <v>0</v>
      </c>
      <c r="P26" s="407"/>
      <c r="Q26" s="1056"/>
      <c r="R26" s="195">
        <f t="shared" si="4"/>
        <v>0</v>
      </c>
      <c r="S26">
        <f t="shared" si="5"/>
        <v>0</v>
      </c>
      <c r="T26">
        <f>SUMIF('Formet 8'!G$12:G$247,'Format 1A'!D26,'Formet 8'!CB$12:CB$247)</f>
        <v>0</v>
      </c>
      <c r="U26">
        <f>SUMIF('Formet 8'!G$12:G$585,'Format 1A'!D26,'Formet 8'!BX$12:BX$585)</f>
        <v>0</v>
      </c>
      <c r="V26">
        <f t="shared" si="6"/>
        <v>0</v>
      </c>
      <c r="W26" s="195">
        <f>IF(F26&gt;0,MAX($W$9:W25)+1,0)</f>
        <v>0</v>
      </c>
    </row>
    <row r="27" spans="1:23" ht="15" customHeight="1">
      <c r="A27" s="84">
        <f t="shared" si="0"/>
        <v>0</v>
      </c>
      <c r="B27" s="72" t="s">
        <v>322</v>
      </c>
      <c r="C27" s="90" t="str">
        <f>'Format 1B'!C26</f>
        <v>NON PLAN - BOYS</v>
      </c>
      <c r="D27" s="600" t="s">
        <v>61</v>
      </c>
      <c r="E27" s="403" t="s">
        <v>329</v>
      </c>
      <c r="F27" s="404">
        <f>COUNTIF(Master!$E$61:$E$286,'Format 1A'!D27)</f>
        <v>0</v>
      </c>
      <c r="G27" s="405" t="s">
        <v>324</v>
      </c>
      <c r="H27" s="405" t="s">
        <v>324</v>
      </c>
      <c r="I27" s="405">
        <f t="shared" si="1"/>
        <v>0</v>
      </c>
      <c r="J27" s="632">
        <v>0</v>
      </c>
      <c r="K27" s="632">
        <f>COUNTIF(Master!$A$61:$A$286,'Format 1A'!D27)</f>
        <v>0</v>
      </c>
      <c r="L27" s="632">
        <f t="shared" si="2"/>
        <v>0</v>
      </c>
      <c r="M27" s="1279">
        <f>SUMIF('Formet 8'!G$12:G$247,'Format 1A'!D27,'Formet 8'!BX$12:BX$247)</f>
        <v>0</v>
      </c>
      <c r="N27" s="1280"/>
      <c r="O27" s="406">
        <f t="shared" si="3"/>
        <v>0</v>
      </c>
      <c r="P27" s="407"/>
      <c r="Q27" s="1056"/>
      <c r="R27" s="195">
        <f t="shared" si="4"/>
        <v>0</v>
      </c>
      <c r="S27">
        <f t="shared" si="5"/>
        <v>0</v>
      </c>
      <c r="T27">
        <f>SUMIF('Formet 8'!G$12:G$247,'Format 1A'!D27,'Formet 8'!CB$12:CB$247)</f>
        <v>0</v>
      </c>
      <c r="U27">
        <f>SUMIF('Formet 8'!G$12:G$585,'Format 1A'!D27,'Formet 8'!BX$12:BX$585)</f>
        <v>0</v>
      </c>
      <c r="V27">
        <f t="shared" si="6"/>
        <v>0</v>
      </c>
      <c r="W27" s="195">
        <f>IF(F27&gt;0,MAX($W$9:W26)+1,0)</f>
        <v>0</v>
      </c>
    </row>
    <row r="28" spans="1:23" ht="15" customHeight="1">
      <c r="A28" s="84">
        <f t="shared" si="0"/>
        <v>0</v>
      </c>
      <c r="B28" s="72" t="s">
        <v>322</v>
      </c>
      <c r="C28" s="90" t="str">
        <f>'Format 1B'!C27</f>
        <v>NON PLAN - BOYS</v>
      </c>
      <c r="D28" s="600" t="s">
        <v>862</v>
      </c>
      <c r="E28" s="403" t="s">
        <v>329</v>
      </c>
      <c r="F28" s="404">
        <f>COUNTIF(Master!$E$61:$E$286,'Format 1A'!D28)</f>
        <v>0</v>
      </c>
      <c r="G28" s="405" t="s">
        <v>324</v>
      </c>
      <c r="H28" s="405" t="s">
        <v>324</v>
      </c>
      <c r="I28" s="405">
        <f t="shared" si="1"/>
        <v>0</v>
      </c>
      <c r="J28" s="632">
        <v>0</v>
      </c>
      <c r="K28" s="632">
        <f>COUNTIF(Master!$A$61:$A$286,'Format 1A'!D28)</f>
        <v>0</v>
      </c>
      <c r="L28" s="632">
        <f t="shared" si="2"/>
        <v>0</v>
      </c>
      <c r="M28" s="1279">
        <f>SUMIF('Formet 8'!G$12:G$247,'Format 1A'!D28,'Formet 8'!BX$12:BX$247)</f>
        <v>0</v>
      </c>
      <c r="N28" s="1280"/>
      <c r="O28" s="406">
        <f t="shared" si="3"/>
        <v>0</v>
      </c>
      <c r="P28" s="407"/>
      <c r="Q28" s="1056"/>
      <c r="R28" s="195">
        <f t="shared" si="4"/>
        <v>0</v>
      </c>
      <c r="S28">
        <f t="shared" si="5"/>
        <v>0</v>
      </c>
      <c r="T28">
        <f>SUMIF('Formet 8'!G$12:G$247,'Format 1A'!D28,'Formet 8'!CB$12:CB$247)</f>
        <v>0</v>
      </c>
      <c r="U28">
        <f>SUMIF('Formet 8'!G$12:G$585,'Format 1A'!D28,'Formet 8'!BX$12:BX$585)</f>
        <v>0</v>
      </c>
      <c r="V28">
        <f t="shared" si="6"/>
        <v>0</v>
      </c>
      <c r="W28" s="195">
        <f>IF(F28&gt;0,MAX($W$9:W27)+1,0)</f>
        <v>0</v>
      </c>
    </row>
    <row r="29" spans="1:23" ht="15" customHeight="1">
      <c r="A29" s="84">
        <f t="shared" si="0"/>
        <v>0</v>
      </c>
      <c r="B29" s="72" t="s">
        <v>322</v>
      </c>
      <c r="C29" s="90" t="str">
        <f>'Format 1B'!C28</f>
        <v>NON PLAN - BOYS</v>
      </c>
      <c r="D29" s="600" t="s">
        <v>221</v>
      </c>
      <c r="E29" s="403" t="s">
        <v>330</v>
      </c>
      <c r="F29" s="404">
        <f>COUNTIF(Master!$E$61:$E$286,'Format 1A'!D29)</f>
        <v>0</v>
      </c>
      <c r="G29" s="405" t="s">
        <v>324</v>
      </c>
      <c r="H29" s="405" t="s">
        <v>324</v>
      </c>
      <c r="I29" s="405">
        <f t="shared" si="1"/>
        <v>0</v>
      </c>
      <c r="J29" s="632">
        <v>0</v>
      </c>
      <c r="K29" s="632">
        <f>COUNTIF(Master!$A$61:$A$286,'Format 1A'!D29)</f>
        <v>0</v>
      </c>
      <c r="L29" s="632">
        <f t="shared" si="2"/>
        <v>0</v>
      </c>
      <c r="M29" s="1279">
        <f>SUMIF('Formet 8'!G$12:G$247,'Format 1A'!D29,'Formet 8'!BX$12:BX$247)</f>
        <v>0</v>
      </c>
      <c r="N29" s="1280"/>
      <c r="O29" s="406">
        <f t="shared" si="3"/>
        <v>0</v>
      </c>
      <c r="P29" s="407"/>
      <c r="Q29" s="1056"/>
      <c r="R29" s="195">
        <f t="shared" si="4"/>
        <v>0</v>
      </c>
      <c r="S29">
        <f t="shared" si="5"/>
        <v>0</v>
      </c>
      <c r="T29">
        <f>SUMIF('Formet 8'!G$12:G$247,'Format 1A'!D29,'Formet 8'!CB$12:CB$247)</f>
        <v>0</v>
      </c>
      <c r="U29">
        <f>SUMIF('Formet 8'!G$12:G$585,'Format 1A'!D29,'Formet 8'!BX$12:BX$585)</f>
        <v>0</v>
      </c>
      <c r="V29">
        <f t="shared" si="6"/>
        <v>0</v>
      </c>
      <c r="W29" s="195">
        <f>IF(F29&gt;0,MAX($W$9:W28)+1,0)</f>
        <v>0</v>
      </c>
    </row>
    <row r="30" spans="1:23" ht="15" customHeight="1">
      <c r="A30" s="84">
        <f t="shared" si="0"/>
        <v>0</v>
      </c>
      <c r="B30" s="72" t="s">
        <v>322</v>
      </c>
      <c r="C30" s="90" t="str">
        <f>'Format 1B'!C29</f>
        <v>NON PLAN - BOYS</v>
      </c>
      <c r="D30" s="600" t="s">
        <v>219</v>
      </c>
      <c r="E30" s="403" t="s">
        <v>330</v>
      </c>
      <c r="F30" s="404">
        <f>COUNTIF(Master!$E$61:$E$286,'Format 1A'!D30)</f>
        <v>0</v>
      </c>
      <c r="G30" s="405" t="s">
        <v>324</v>
      </c>
      <c r="H30" s="405" t="s">
        <v>324</v>
      </c>
      <c r="I30" s="405">
        <f t="shared" si="1"/>
        <v>0</v>
      </c>
      <c r="J30" s="632">
        <v>0</v>
      </c>
      <c r="K30" s="632">
        <f>COUNTIF(Master!$A$61:$A$286,'Format 1A'!D30)</f>
        <v>0</v>
      </c>
      <c r="L30" s="632">
        <f t="shared" si="2"/>
        <v>0</v>
      </c>
      <c r="M30" s="1279">
        <f>SUMIF('Formet 8'!G$12:G$247,'Format 1A'!D30,'Formet 8'!BX$12:BX$247)</f>
        <v>0</v>
      </c>
      <c r="N30" s="1280"/>
      <c r="O30" s="406">
        <f t="shared" si="3"/>
        <v>0</v>
      </c>
      <c r="P30" s="407"/>
      <c r="Q30" s="1056"/>
      <c r="R30" s="195">
        <f t="shared" si="4"/>
        <v>0</v>
      </c>
      <c r="S30">
        <f t="shared" si="5"/>
        <v>0</v>
      </c>
      <c r="T30">
        <f>SUMIF('Formet 8'!G$12:G$247,'Format 1A'!D30,'Formet 8'!CB$12:CB$247)</f>
        <v>0</v>
      </c>
      <c r="U30">
        <f>SUMIF('Formet 8'!G$12:G$585,'Format 1A'!D30,'Formet 8'!BX$12:BX$585)</f>
        <v>0</v>
      </c>
      <c r="V30">
        <f t="shared" si="6"/>
        <v>0</v>
      </c>
      <c r="W30" s="195">
        <f>IF(F30&gt;0,MAX($W$9:W29)+1,0)</f>
        <v>0</v>
      </c>
    </row>
    <row r="31" spans="1:23" ht="15" customHeight="1">
      <c r="A31" s="84">
        <f t="shared" si="0"/>
        <v>0</v>
      </c>
      <c r="B31" s="72" t="s">
        <v>322</v>
      </c>
      <c r="C31" s="90" t="str">
        <f>'Format 1B'!C30</f>
        <v>NON PLAN - BOYS</v>
      </c>
      <c r="D31" s="600" t="s">
        <v>62</v>
      </c>
      <c r="E31" s="403" t="s">
        <v>330</v>
      </c>
      <c r="F31" s="404">
        <f>COUNTIF(Master!$E$61:$E$286,'Format 1A'!D31)</f>
        <v>0</v>
      </c>
      <c r="G31" s="405" t="s">
        <v>324</v>
      </c>
      <c r="H31" s="405" t="s">
        <v>324</v>
      </c>
      <c r="I31" s="405">
        <f t="shared" si="1"/>
        <v>0</v>
      </c>
      <c r="J31" s="632">
        <v>0</v>
      </c>
      <c r="K31" s="632">
        <f>COUNTIF(Master!$A$61:$A$286,'Format 1A'!D31)</f>
        <v>0</v>
      </c>
      <c r="L31" s="632">
        <f t="shared" si="2"/>
        <v>0</v>
      </c>
      <c r="M31" s="1279">
        <f>SUMIF('Formet 8'!G$12:G$247,'Format 1A'!D31,'Formet 8'!BX$12:BX$247)</f>
        <v>0</v>
      </c>
      <c r="N31" s="1280"/>
      <c r="O31" s="406">
        <f t="shared" si="3"/>
        <v>0</v>
      </c>
      <c r="P31" s="407"/>
      <c r="Q31" s="1056"/>
      <c r="R31" s="195">
        <f t="shared" si="4"/>
        <v>0</v>
      </c>
      <c r="S31">
        <f t="shared" si="5"/>
        <v>0</v>
      </c>
      <c r="T31">
        <f>SUMIF('Formet 8'!G$12:G$247,'Format 1A'!D31,'Formet 8'!CB$12:CB$247)</f>
        <v>0</v>
      </c>
      <c r="U31">
        <f>SUMIF('Formet 8'!G$12:G$585,'Format 1A'!D31,'Formet 8'!BX$12:BX$585)</f>
        <v>0</v>
      </c>
      <c r="V31">
        <f t="shared" si="6"/>
        <v>0</v>
      </c>
      <c r="W31" s="195">
        <f>IF(F31&gt;0,MAX($W$9:W30)+1,0)</f>
        <v>0</v>
      </c>
    </row>
    <row r="32" spans="1:23" s="195" customFormat="1" ht="15" customHeight="1">
      <c r="A32" s="84">
        <f t="shared" si="0"/>
        <v>0</v>
      </c>
      <c r="B32" s="605" t="s">
        <v>801</v>
      </c>
      <c r="C32" s="90" t="str">
        <f>'Format 1B'!C31</f>
        <v>NON PLAN - BOYS</v>
      </c>
      <c r="D32" s="602" t="s">
        <v>778</v>
      </c>
      <c r="E32" s="408" t="s">
        <v>324</v>
      </c>
      <c r="F32" s="404">
        <f>COUNTIF(Master!$E$61:$E$286,'Format 1A'!D32)</f>
        <v>0</v>
      </c>
      <c r="G32" s="409">
        <v>0</v>
      </c>
      <c r="H32" s="409">
        <v>0</v>
      </c>
      <c r="I32" s="409">
        <f>F32</f>
        <v>0</v>
      </c>
      <c r="J32" s="632">
        <v>0</v>
      </c>
      <c r="K32" s="632">
        <f>COUNTIF(Master!$A$61:$A$286,'Format 1A'!D32)</f>
        <v>0</v>
      </c>
      <c r="L32" s="632">
        <f t="shared" si="2"/>
        <v>0</v>
      </c>
      <c r="M32" s="1279">
        <f>SUMIF('Formet 8'!G$12:G$247,'Format 1A'!D32,'Formet 8'!BX$12:BX$247)</f>
        <v>0</v>
      </c>
      <c r="N32" s="1280"/>
      <c r="O32" s="406">
        <f t="shared" si="3"/>
        <v>0</v>
      </c>
      <c r="P32" s="410"/>
      <c r="Q32" s="1056"/>
      <c r="R32" s="195">
        <f t="shared" si="4"/>
        <v>0</v>
      </c>
      <c r="W32" s="195">
        <f>IF(F32&gt;0,MAX($W$9:W31)+1,0)</f>
        <v>0</v>
      </c>
    </row>
    <row r="33" spans="1:17" ht="18.75">
      <c r="A33" s="86"/>
      <c r="B33" s="86"/>
      <c r="C33" s="87"/>
      <c r="D33" s="88" t="s">
        <v>331</v>
      </c>
      <c r="E33" s="87"/>
      <c r="F33" s="88">
        <f>SUM(F9:F32)</f>
        <v>0</v>
      </c>
      <c r="G33" s="88">
        <f>SUM(G9:G32)</f>
        <v>0</v>
      </c>
      <c r="H33" s="88">
        <f>SUM(H9:H32)</f>
        <v>0</v>
      </c>
      <c r="I33" s="88">
        <f>SUM(I9:I32)</f>
        <v>0</v>
      </c>
      <c r="J33" s="633">
        <f>SUM(J9:J32)</f>
        <v>0</v>
      </c>
      <c r="K33" s="633">
        <f t="shared" ref="K33:L33" si="7">SUM(K9:K32)</f>
        <v>0</v>
      </c>
      <c r="L33" s="633">
        <f t="shared" si="7"/>
        <v>0</v>
      </c>
      <c r="M33" s="1283">
        <f>SUM(M9:M32)</f>
        <v>124</v>
      </c>
      <c r="N33" s="1284"/>
      <c r="O33" s="68">
        <f>SUM(O9:O32)</f>
        <v>0</v>
      </c>
      <c r="P33" s="88"/>
      <c r="Q33" s="1056"/>
    </row>
    <row r="34" spans="1:17">
      <c r="A34" s="83"/>
      <c r="B34" s="83"/>
      <c r="C34" s="83"/>
      <c r="D34" s="83"/>
      <c r="E34" s="83"/>
      <c r="F34" s="83"/>
      <c r="G34" s="83"/>
      <c r="H34" s="83"/>
      <c r="I34" s="83"/>
      <c r="J34" s="83"/>
      <c r="K34" s="83"/>
      <c r="L34" s="83"/>
      <c r="M34" s="83"/>
      <c r="N34" s="83"/>
      <c r="O34" s="83"/>
      <c r="P34" s="83"/>
      <c r="Q34" s="1056"/>
    </row>
    <row r="35" spans="1:17" ht="18.75">
      <c r="A35" s="83"/>
      <c r="B35" s="27"/>
      <c r="C35" s="27"/>
      <c r="D35" s="27"/>
      <c r="E35" s="27"/>
      <c r="F35" s="27"/>
      <c r="G35" s="27"/>
      <c r="H35" s="27"/>
      <c r="I35" s="83"/>
      <c r="J35" s="83"/>
      <c r="K35" s="83"/>
      <c r="L35" s="1127" t="str">
        <f>Master!E2</f>
        <v>ç/kkukpk;Z]</v>
      </c>
      <c r="M35" s="1127"/>
      <c r="N35" s="1127"/>
      <c r="O35" s="1127"/>
      <c r="P35" s="1127"/>
      <c r="Q35" s="1056"/>
    </row>
    <row r="36" spans="1:17" ht="24" customHeight="1">
      <c r="A36" s="83"/>
      <c r="B36" s="27"/>
      <c r="C36" s="27"/>
      <c r="D36" s="27"/>
      <c r="E36" s="27"/>
      <c r="F36" s="27"/>
      <c r="G36" s="27"/>
      <c r="H36" s="27"/>
      <c r="I36" s="83"/>
      <c r="J36" s="83"/>
      <c r="K36" s="83"/>
      <c r="L36" s="1128" t="str">
        <f>Master!H2</f>
        <v>jkmekfo jk;eyok³k</v>
      </c>
      <c r="M36" s="1128"/>
      <c r="N36" s="1128"/>
      <c r="O36" s="1128"/>
      <c r="P36" s="1128"/>
      <c r="Q36" s="1056"/>
    </row>
    <row r="37" spans="1:17" ht="15" hidden="1" customHeight="1">
      <c r="A37" s="83"/>
      <c r="B37" s="27"/>
      <c r="C37" s="27"/>
      <c r="D37" s="27"/>
      <c r="E37" s="27"/>
      <c r="F37" s="27"/>
      <c r="G37" s="27"/>
      <c r="H37" s="27"/>
      <c r="I37" s="83"/>
      <c r="J37" s="83"/>
      <c r="K37" s="83"/>
      <c r="L37" s="1128"/>
      <c r="M37" s="1128"/>
      <c r="N37" s="1128"/>
      <c r="O37" s="1128"/>
      <c r="P37" s="1128"/>
    </row>
    <row r="38" spans="1:17" ht="15" hidden="1" customHeight="1">
      <c r="L38" s="1128"/>
      <c r="M38" s="1128"/>
      <c r="N38" s="1128"/>
      <c r="O38" s="1128"/>
      <c r="P38" s="1128"/>
    </row>
    <row r="39" spans="1:17" hidden="1"/>
    <row r="40" spans="1:17" hidden="1"/>
    <row r="41" spans="1:17" hidden="1"/>
    <row r="42" spans="1:17" hidden="1"/>
    <row r="43" spans="1:17" hidden="1"/>
    <row r="44" spans="1:17" hidden="1"/>
  </sheetData>
  <sheetProtection password="DBED" sheet="1" objects="1" scenarios="1" formatColumns="0" formatRows="0"/>
  <mergeCells count="49">
    <mergeCell ref="J6:L6"/>
    <mergeCell ref="P6:P7"/>
    <mergeCell ref="N1:P1"/>
    <mergeCell ref="A6:A7"/>
    <mergeCell ref="B6:B7"/>
    <mergeCell ref="C6:C7"/>
    <mergeCell ref="D6:D7"/>
    <mergeCell ref="E6:E7"/>
    <mergeCell ref="F6:F7"/>
    <mergeCell ref="G6:G7"/>
    <mergeCell ref="H6:H7"/>
    <mergeCell ref="I6:I7"/>
    <mergeCell ref="O6:O7"/>
    <mergeCell ref="O2:P2"/>
    <mergeCell ref="A5:L5"/>
    <mergeCell ref="M5:P5"/>
    <mergeCell ref="M8:N8"/>
    <mergeCell ref="M9:N9"/>
    <mergeCell ref="M10:N10"/>
    <mergeCell ref="M11:N11"/>
    <mergeCell ref="M12:N12"/>
    <mergeCell ref="M13:N13"/>
    <mergeCell ref="M14:N14"/>
    <mergeCell ref="M15:N15"/>
    <mergeCell ref="M16:N16"/>
    <mergeCell ref="M17:N17"/>
    <mergeCell ref="M31:N31"/>
    <mergeCell ref="M20:N20"/>
    <mergeCell ref="M21:N21"/>
    <mergeCell ref="M29:N29"/>
    <mergeCell ref="M30:N30"/>
    <mergeCell ref="M26:N26"/>
    <mergeCell ref="M27:N27"/>
    <mergeCell ref="L35:P35"/>
    <mergeCell ref="L36:P38"/>
    <mergeCell ref="Q1:Q36"/>
    <mergeCell ref="O3:P3"/>
    <mergeCell ref="M32:N32"/>
    <mergeCell ref="A2:N2"/>
    <mergeCell ref="A3:N3"/>
    <mergeCell ref="A4:N4"/>
    <mergeCell ref="M22:N22"/>
    <mergeCell ref="M28:N28"/>
    <mergeCell ref="M23:N23"/>
    <mergeCell ref="M18:N18"/>
    <mergeCell ref="M25:N25"/>
    <mergeCell ref="M19:N19"/>
    <mergeCell ref="M24:N24"/>
    <mergeCell ref="M33:N33"/>
  </mergeCells>
  <conditionalFormatting sqref="O9:O32">
    <cfRule type="cellIs" dxfId="10" priority="2" operator="greaterThan">
      <formula>0</formula>
    </cfRule>
  </conditionalFormatting>
  <conditionalFormatting sqref="A9:L32">
    <cfRule type="expression" dxfId="9" priority="1">
      <formula>$A9&gt;0</formula>
    </cfRule>
  </conditionalFormatting>
  <pageMargins left="0.21" right="0.21" top="0.35" bottom="0.33" header="0.3" footer="0.3"/>
  <pageSetup paperSize="9" scale="85" orientation="landscape" horizontalDpi="300" verticalDpi="300" r:id="rId1"/>
  <legacyDrawing r:id="rId2"/>
</worksheet>
</file>

<file path=xl/worksheets/sheet13.xml><?xml version="1.0" encoding="utf-8"?>
<worksheet xmlns="http://schemas.openxmlformats.org/spreadsheetml/2006/main" xmlns:r="http://schemas.openxmlformats.org/officeDocument/2006/relationships">
  <sheetPr>
    <tabColor theme="9" tint="-0.249977111117893"/>
  </sheetPr>
  <dimension ref="A1:K25"/>
  <sheetViews>
    <sheetView workbookViewId="0">
      <selection activeCell="J8" sqref="J8"/>
    </sheetView>
  </sheetViews>
  <sheetFormatPr defaultColWidth="0" defaultRowHeight="15" zeroHeight="1"/>
  <cols>
    <col min="1" max="1" width="5.28515625" customWidth="1"/>
    <col min="2" max="2" width="29.85546875" customWidth="1"/>
    <col min="3" max="3" width="19" customWidth="1"/>
    <col min="4" max="4" width="17.85546875" customWidth="1"/>
    <col min="5" max="6" width="10.140625" customWidth="1"/>
    <col min="7" max="8" width="10.140625" style="195" customWidth="1"/>
    <col min="9" max="9" width="9.28515625" customWidth="1"/>
    <col min="10" max="10" width="15.28515625" customWidth="1"/>
    <col min="11" max="11" width="3.85546875" customWidth="1"/>
    <col min="12" max="16384" width="9.140625" hidden="1"/>
  </cols>
  <sheetData>
    <row r="1" spans="1:11" ht="23.25">
      <c r="A1" s="1303" t="s">
        <v>564</v>
      </c>
      <c r="B1" s="1303"/>
      <c r="C1" s="1303"/>
      <c r="D1" s="1303"/>
      <c r="E1" s="1303"/>
      <c r="F1" s="1303"/>
      <c r="G1" s="1303"/>
      <c r="H1" s="1303"/>
      <c r="I1" s="1303"/>
      <c r="J1" s="1303"/>
      <c r="K1" s="1056"/>
    </row>
    <row r="2" spans="1:11" ht="23.25">
      <c r="A2" s="1304" t="s">
        <v>565</v>
      </c>
      <c r="B2" s="1304"/>
      <c r="C2" s="1304"/>
      <c r="D2" s="1304"/>
      <c r="E2" s="1304"/>
      <c r="F2" s="1304"/>
      <c r="G2" s="1304"/>
      <c r="H2" s="1304"/>
      <c r="I2" s="1304"/>
      <c r="J2" s="1304"/>
      <c r="K2" s="1056"/>
    </row>
    <row r="3" spans="1:11" ht="23.25">
      <c r="A3" s="1305" t="str">
        <f>Master!G5</f>
        <v>2202-02-109-(27)-(01) STATE FUND</v>
      </c>
      <c r="B3" s="1305"/>
      <c r="C3" s="1305"/>
      <c r="D3" s="1306" t="str">
        <f>'Cover Page'!A1</f>
        <v>ç/kkukpk;Z] jkmekfo jk;eyok³k ¼vkWfQl vkbZ-Mh- la[;k %&amp;12572½</v>
      </c>
      <c r="E3" s="1306"/>
      <c r="F3" s="1306"/>
      <c r="G3" s="1306"/>
      <c r="H3" s="1306"/>
      <c r="I3" s="1306"/>
      <c r="J3" s="770">
        <f>Master!E3</f>
        <v>12572</v>
      </c>
      <c r="K3" s="1056"/>
    </row>
    <row r="4" spans="1:11">
      <c r="A4" s="1307" t="str">
        <f>Summary!A5</f>
        <v>BUDGET HEAD : 2202 -सामान्य शिक्षा-02-109 -राजकीय माध्यमिक विद्यालय-27 -लडकों के विद्यालय-01 -लडकों के विद्यालयों का संचालन व्यय   (STATE FUND)</v>
      </c>
      <c r="B4" s="1307"/>
      <c r="C4" s="1307"/>
      <c r="D4" s="1307"/>
      <c r="E4" s="1307"/>
      <c r="F4" s="1307"/>
      <c r="G4" s="1307"/>
      <c r="H4" s="1307"/>
      <c r="I4" s="1307"/>
      <c r="J4" s="1307"/>
      <c r="K4" s="1056"/>
    </row>
    <row r="5" spans="1:11" ht="18.75" customHeight="1">
      <c r="A5" s="1316" t="s">
        <v>566</v>
      </c>
      <c r="B5" s="1317" t="s">
        <v>567</v>
      </c>
      <c r="C5" s="1316" t="s">
        <v>568</v>
      </c>
      <c r="D5" s="1316" t="s">
        <v>569</v>
      </c>
      <c r="E5" s="1316" t="s">
        <v>573</v>
      </c>
      <c r="F5" s="1312" t="s">
        <v>570</v>
      </c>
      <c r="G5" s="1320" t="s">
        <v>571</v>
      </c>
      <c r="H5" s="1321"/>
      <c r="I5" s="1322"/>
      <c r="J5" s="1313" t="s">
        <v>910</v>
      </c>
      <c r="K5" s="1056"/>
    </row>
    <row r="6" spans="1:11" ht="15" customHeight="1">
      <c r="A6" s="1316"/>
      <c r="B6" s="1318"/>
      <c r="C6" s="1316"/>
      <c r="D6" s="1316"/>
      <c r="E6" s="1316"/>
      <c r="F6" s="1312"/>
      <c r="G6" s="1323" t="s">
        <v>828</v>
      </c>
      <c r="H6" s="1324" t="s">
        <v>829</v>
      </c>
      <c r="I6" s="1325" t="s">
        <v>404</v>
      </c>
      <c r="J6" s="1314"/>
      <c r="K6" s="1056"/>
    </row>
    <row r="7" spans="1:11" ht="15" customHeight="1">
      <c r="A7" s="1316"/>
      <c r="B7" s="1319"/>
      <c r="C7" s="1316"/>
      <c r="D7" s="1316"/>
      <c r="E7" s="1316"/>
      <c r="F7" s="1312"/>
      <c r="G7" s="1323"/>
      <c r="H7" s="1324"/>
      <c r="I7" s="1325"/>
      <c r="J7" s="1315"/>
      <c r="K7" s="1056"/>
    </row>
    <row r="8" spans="1:11" ht="18.75">
      <c r="A8" s="771">
        <v>1</v>
      </c>
      <c r="B8" s="771">
        <v>2</v>
      </c>
      <c r="C8" s="771">
        <v>3</v>
      </c>
      <c r="D8" s="771">
        <v>4</v>
      </c>
      <c r="E8" s="771">
        <v>5</v>
      </c>
      <c r="F8" s="771">
        <v>6</v>
      </c>
      <c r="G8" s="771">
        <v>7</v>
      </c>
      <c r="H8" s="771">
        <v>8</v>
      </c>
      <c r="I8" s="771">
        <v>9</v>
      </c>
      <c r="J8" s="771">
        <v>10</v>
      </c>
      <c r="K8" s="1056"/>
    </row>
    <row r="9" spans="1:11" ht="27.75" customHeight="1">
      <c r="A9" s="771">
        <v>1</v>
      </c>
      <c r="B9" s="1295" t="str">
        <f>VLOOKUP(Master!E5,Master!AI4:AN36,3,FALSE)</f>
        <v>2202 -सामान्य शिक्षा-02-109 -राजकीय माध्यमिक विद्यालय-27 -लडकों के विद्यालय-01 -लडकों के विद्यालयों का संचालन व्यय   (STATE FUND)</v>
      </c>
      <c r="C9" s="1298" t="s">
        <v>568</v>
      </c>
      <c r="D9" s="372" t="str">
        <f>IF(MAX('Format 1A'!$A$9:$A$32)&lt;$A9,"",VLOOKUP($A9,'Format 1A'!$A$9:$O$32,4,0))</f>
        <v/>
      </c>
      <c r="E9" s="372" t="str">
        <f>IF($A9&gt;=MAX('Format 1A'!$A$9:$A$32),"",VLOOKUP($A9,'Format 1A'!$A$9:$O$32,5,0))</f>
        <v/>
      </c>
      <c r="F9" s="372" t="str">
        <f>IF(D9="","",VLOOKUP($A9,'Format 1A'!$A$9:$O$32,6,0))</f>
        <v/>
      </c>
      <c r="G9" s="372" t="str">
        <f>IF(D9="","",VLOOKUP($A9,'Format 1A'!$A$9:$O$32,10,0))</f>
        <v/>
      </c>
      <c r="H9" s="372" t="str">
        <f>IF(D9="","",VLOOKUP($A9,'Format 1A'!$A$9:$O$32,11,0))</f>
        <v/>
      </c>
      <c r="I9" s="372" t="str">
        <f>IF(D9="","",SUM(G9:H9))</f>
        <v/>
      </c>
      <c r="J9" s="373" t="str">
        <f>IF(D9="","",F9-I9)</f>
        <v/>
      </c>
      <c r="K9" s="1056"/>
    </row>
    <row r="10" spans="1:11" ht="27.75" customHeight="1">
      <c r="A10" s="771">
        <v>2</v>
      </c>
      <c r="B10" s="1296"/>
      <c r="C10" s="1299"/>
      <c r="D10" s="372" t="str">
        <f>IF(MAX('Format 1A'!$A$9:$A$32)&lt;$A10,"",VLOOKUP($A10,'Format 1A'!$A$9:$O$32,4,0))</f>
        <v/>
      </c>
      <c r="E10" s="372" t="str">
        <f>IF(MAX('Format 1A'!$A$9:$A$32)&lt;$A10,"",VLOOKUP($A10,'Format 1A'!$A$9:$O$32,5,0))</f>
        <v/>
      </c>
      <c r="F10" s="372" t="str">
        <f>IF(D10="","",VLOOKUP($A10,'Format 1A'!$A$9:$O$32,6,0))</f>
        <v/>
      </c>
      <c r="G10" s="372" t="str">
        <f>IF(D10="","",VLOOKUP($A10,'Format 1A'!$A$9:$O$32,10,0))</f>
        <v/>
      </c>
      <c r="H10" s="372" t="str">
        <f>IF(D10="","",VLOOKUP($A10,'Format 1A'!$A$9:$O$32,11,0))</f>
        <v/>
      </c>
      <c r="I10" s="372" t="str">
        <f t="shared" ref="I10:I18" si="0">IF(D10="","",SUM(G10:H10))</f>
        <v/>
      </c>
      <c r="J10" s="373" t="str">
        <f t="shared" ref="J10:J18" si="1">IF(D10="","",F10-I10)</f>
        <v/>
      </c>
      <c r="K10" s="1056"/>
    </row>
    <row r="11" spans="1:11" ht="27.75" customHeight="1">
      <c r="A11" s="771">
        <v>3</v>
      </c>
      <c r="B11" s="1296"/>
      <c r="C11" s="1299"/>
      <c r="D11" s="372" t="str">
        <f>IF(MAX('Format 1A'!$A$9:$A$32)&lt;$A11,"",VLOOKUP($A11,'Format 1A'!$A$9:$O$32,4,0))</f>
        <v/>
      </c>
      <c r="E11" s="372" t="str">
        <f>IF(MAX('Format 1A'!$A$9:$A$32)&lt;$A11,"",VLOOKUP($A11,'Format 1A'!$A$9:$O$32,5,0))</f>
        <v/>
      </c>
      <c r="F11" s="372" t="str">
        <f>IF(D11="","",VLOOKUP($A11,'Format 1A'!$A$9:$O$32,6,0))</f>
        <v/>
      </c>
      <c r="G11" s="372" t="str">
        <f>IF(D11="","",VLOOKUP($A11,'Format 1A'!$A$9:$O$32,10,0))</f>
        <v/>
      </c>
      <c r="H11" s="372" t="str">
        <f>IF(D11="","",VLOOKUP($A11,'Format 1A'!$A$9:$O$32,11,0))</f>
        <v/>
      </c>
      <c r="I11" s="372" t="str">
        <f t="shared" si="0"/>
        <v/>
      </c>
      <c r="J11" s="373" t="str">
        <f t="shared" si="1"/>
        <v/>
      </c>
      <c r="K11" s="1056"/>
    </row>
    <row r="12" spans="1:11" ht="27.75" customHeight="1">
      <c r="A12" s="771">
        <v>4</v>
      </c>
      <c r="B12" s="1296"/>
      <c r="C12" s="1299"/>
      <c r="D12" s="372" t="str">
        <f>IF(MAX('Format 1A'!$A$9:$A$32)&lt;$A12,"",VLOOKUP($A12,'Format 1A'!$A$9:$O$32,4,0))</f>
        <v/>
      </c>
      <c r="E12" s="372" t="str">
        <f>IF(MAX('Format 1A'!$A$9:$A$32)&lt;$A12,"",VLOOKUP($A12,'Format 1A'!$A$9:$O$32,5,0))</f>
        <v/>
      </c>
      <c r="F12" s="372" t="str">
        <f>IF(D12="","",VLOOKUP($A12,'Format 1A'!$A$9:$O$32,6,0))</f>
        <v/>
      </c>
      <c r="G12" s="372" t="str">
        <f>IF(D12="","",VLOOKUP($A12,'Format 1A'!$A$9:$O$32,10,0))</f>
        <v/>
      </c>
      <c r="H12" s="372" t="str">
        <f>IF(D12="","",VLOOKUP($A12,'Format 1A'!$A$9:$O$32,11,0))</f>
        <v/>
      </c>
      <c r="I12" s="372" t="str">
        <f t="shared" si="0"/>
        <v/>
      </c>
      <c r="J12" s="373" t="str">
        <f t="shared" si="1"/>
        <v/>
      </c>
      <c r="K12" s="1056"/>
    </row>
    <row r="13" spans="1:11" ht="27.75" customHeight="1">
      <c r="A13" s="771">
        <v>5</v>
      </c>
      <c r="B13" s="1296"/>
      <c r="C13" s="1299"/>
      <c r="D13" s="372" t="str">
        <f>IF(MAX('Format 1A'!$A$9:$A$32)&lt;$A13,"",VLOOKUP($A13,'Format 1A'!$A$9:$O$32,4,0))</f>
        <v/>
      </c>
      <c r="E13" s="372" t="str">
        <f>IF(MAX('Format 1A'!$A$9:$A$32)&lt;$A13,"",VLOOKUP($A13,'Format 1A'!$A$9:$O$32,5,0))</f>
        <v/>
      </c>
      <c r="F13" s="372" t="str">
        <f>IF(D13="","",VLOOKUP($A13,'Format 1A'!$A$9:$O$32,6,0))</f>
        <v/>
      </c>
      <c r="G13" s="372" t="str">
        <f>IF(D13="","",VLOOKUP($A13,'Format 1A'!$A$9:$O$32,10,0))</f>
        <v/>
      </c>
      <c r="H13" s="372" t="str">
        <f>IF(D13="","",VLOOKUP($A13,'Format 1A'!$A$9:$O$32,11,0))</f>
        <v/>
      </c>
      <c r="I13" s="372" t="str">
        <f t="shared" si="0"/>
        <v/>
      </c>
      <c r="J13" s="373" t="str">
        <f t="shared" si="1"/>
        <v/>
      </c>
      <c r="K13" s="1056"/>
    </row>
    <row r="14" spans="1:11" ht="27.75" customHeight="1">
      <c r="A14" s="771">
        <v>6</v>
      </c>
      <c r="B14" s="1296"/>
      <c r="C14" s="1299"/>
      <c r="D14" s="372" t="str">
        <f>IF(MAX('Format 1A'!$A$9:$A$32)&lt;$A14,"",VLOOKUP($A14,'Format 1A'!$A$9:$O$32,4,0))</f>
        <v/>
      </c>
      <c r="E14" s="372" t="str">
        <f>IF(MAX('Format 1A'!$A$9:$A$32)&lt;$A14,"",VLOOKUP($A14,'Format 1A'!$A$9:$O$32,5,0))</f>
        <v/>
      </c>
      <c r="F14" s="372" t="str">
        <f>IF(D14="","",VLOOKUP($A14,'Format 1A'!$A$9:$O$32,6,0))</f>
        <v/>
      </c>
      <c r="G14" s="372" t="str">
        <f>IF(D14="","",VLOOKUP($A14,'Format 1A'!$A$9:$O$32,10,0))</f>
        <v/>
      </c>
      <c r="H14" s="372" t="str">
        <f>IF(D14="","",VLOOKUP($A14,'Format 1A'!$A$9:$O$32,11,0))</f>
        <v/>
      </c>
      <c r="I14" s="372" t="str">
        <f t="shared" si="0"/>
        <v/>
      </c>
      <c r="J14" s="373" t="str">
        <f t="shared" si="1"/>
        <v/>
      </c>
      <c r="K14" s="1056"/>
    </row>
    <row r="15" spans="1:11" ht="27.75" customHeight="1">
      <c r="A15" s="771">
        <v>7</v>
      </c>
      <c r="B15" s="1296"/>
      <c r="C15" s="1299"/>
      <c r="D15" s="372" t="str">
        <f>IF(MAX('Format 1A'!$A$9:$A$32)&lt;$A15,"",VLOOKUP($A15,'Format 1A'!$A$9:$O$32,4,0))</f>
        <v/>
      </c>
      <c r="E15" s="372" t="str">
        <f>IF(MAX('Format 1A'!$A$9:$A$32)&lt;$A15,"",VLOOKUP($A15,'Format 1A'!$A$9:$O$32,5,0))</f>
        <v/>
      </c>
      <c r="F15" s="372" t="str">
        <f>IF(D15="","",VLOOKUP($A15,'Format 1A'!$A$9:$O$32,6,0))</f>
        <v/>
      </c>
      <c r="G15" s="372" t="str">
        <f>IF(D15="","",VLOOKUP($A15,'Format 1A'!$A$9:$O$32,10,0))</f>
        <v/>
      </c>
      <c r="H15" s="372" t="str">
        <f>IF(D15="","",VLOOKUP($A15,'Format 1A'!$A$9:$O$32,11,0))</f>
        <v/>
      </c>
      <c r="I15" s="372" t="str">
        <f t="shared" si="0"/>
        <v/>
      </c>
      <c r="J15" s="373" t="str">
        <f t="shared" si="1"/>
        <v/>
      </c>
      <c r="K15" s="1056"/>
    </row>
    <row r="16" spans="1:11" s="195" customFormat="1" ht="27.75" customHeight="1">
      <c r="A16" s="771">
        <v>8</v>
      </c>
      <c r="B16" s="1296"/>
      <c r="C16" s="1299"/>
      <c r="D16" s="372" t="str">
        <f>IF(MAX('Format 1A'!$A$9:$A$32)&lt;$A16,"",VLOOKUP($A16,'Format 1A'!$A$9:$O$32,4,0))</f>
        <v/>
      </c>
      <c r="E16" s="372" t="str">
        <f>IF(MAX('Format 1A'!$A$9:$A$32)&lt;$A16,"",VLOOKUP($A16,'Format 1A'!$A$9:$O$32,5,0))</f>
        <v/>
      </c>
      <c r="F16" s="372" t="str">
        <f>IF(D16="","",VLOOKUP($A16,'Format 1A'!$A$9:$O$32,6,0))</f>
        <v/>
      </c>
      <c r="G16" s="372" t="str">
        <f>IF(D16="","",VLOOKUP($A16,'Format 1A'!$A$9:$O$32,10,0))</f>
        <v/>
      </c>
      <c r="H16" s="372" t="str">
        <f>IF(D16="","",VLOOKUP($A16,'Format 1A'!$A$9:$O$32,11,0))</f>
        <v/>
      </c>
      <c r="I16" s="372" t="str">
        <f t="shared" si="0"/>
        <v/>
      </c>
      <c r="J16" s="373" t="str">
        <f t="shared" si="1"/>
        <v/>
      </c>
      <c r="K16" s="1056"/>
    </row>
    <row r="17" spans="1:11" s="195" customFormat="1" ht="27.75" customHeight="1">
      <c r="A17" s="771">
        <v>9</v>
      </c>
      <c r="B17" s="1296"/>
      <c r="C17" s="1299"/>
      <c r="D17" s="372" t="str">
        <f>IF(MAX('Format 1A'!$A$9:$A$32)&lt;$A17,"",VLOOKUP($A17,'Format 1A'!$A$9:$O$32,4,0))</f>
        <v/>
      </c>
      <c r="E17" s="372" t="str">
        <f>IF(MAX('Format 1A'!$A$9:$A$32)&lt;$A17,"",VLOOKUP($A17,'Format 1A'!$A$9:$O$32,5,0))</f>
        <v/>
      </c>
      <c r="F17" s="372" t="str">
        <f>IF(D17="","",VLOOKUP($A17,'Format 1A'!$A$9:$O$32,6,0))</f>
        <v/>
      </c>
      <c r="G17" s="372" t="str">
        <f>IF(D17="","",VLOOKUP($A17,'Format 1A'!$A$9:$O$32,10,0))</f>
        <v/>
      </c>
      <c r="H17" s="372" t="str">
        <f>IF(D17="","",VLOOKUP($A17,'Format 1A'!$A$9:$O$32,11,0))</f>
        <v/>
      </c>
      <c r="I17" s="372" t="str">
        <f t="shared" si="0"/>
        <v/>
      </c>
      <c r="J17" s="373" t="str">
        <f t="shared" si="1"/>
        <v/>
      </c>
      <c r="K17" s="1056"/>
    </row>
    <row r="18" spans="1:11" s="195" customFormat="1" ht="27.75" customHeight="1">
      <c r="A18" s="771">
        <v>10</v>
      </c>
      <c r="B18" s="1297"/>
      <c r="C18" s="1300"/>
      <c r="D18" s="372" t="str">
        <f>IF(MAX('Format 1A'!$A$9:$A$32)&lt;$A18,"",VLOOKUP($A18,'Format 1A'!$A$9:$O$32,4,0))</f>
        <v/>
      </c>
      <c r="E18" s="372" t="str">
        <f>IF(MAX('Format 1A'!$A$9:$A$32)&lt;$A18,"",VLOOKUP($A18,'Format 1A'!$A$9:$O$32,5,0))</f>
        <v/>
      </c>
      <c r="F18" s="372" t="str">
        <f>IF(D18="","",VLOOKUP($A18,'Format 1A'!$A$9:$O$32,6,0))</f>
        <v/>
      </c>
      <c r="G18" s="372" t="str">
        <f>IF(D18="","",VLOOKUP($A18,'Format 1A'!$A$9:$O$32,10,0))</f>
        <v/>
      </c>
      <c r="H18" s="372" t="str">
        <f>IF(D18="","",VLOOKUP($A18,'Format 1A'!$A$9:$O$32,11,0))</f>
        <v/>
      </c>
      <c r="I18" s="372" t="str">
        <f t="shared" si="0"/>
        <v/>
      </c>
      <c r="J18" s="373" t="str">
        <f t="shared" si="1"/>
        <v/>
      </c>
      <c r="K18" s="1056"/>
    </row>
    <row r="19" spans="1:11" ht="27.75" customHeight="1">
      <c r="A19" s="771"/>
      <c r="B19" s="1308" t="s">
        <v>404</v>
      </c>
      <c r="C19" s="1309"/>
      <c r="D19" s="1309"/>
      <c r="E19" s="1310"/>
      <c r="F19" s="772">
        <f>SUM(F9:F18)</f>
        <v>0</v>
      </c>
      <c r="G19" s="772">
        <f t="shared" ref="G19:J19" si="2">SUM(G9:G18)</f>
        <v>0</v>
      </c>
      <c r="H19" s="772">
        <f t="shared" si="2"/>
        <v>0</v>
      </c>
      <c r="I19" s="772">
        <f t="shared" si="2"/>
        <v>0</v>
      </c>
      <c r="J19" s="772">
        <f t="shared" si="2"/>
        <v>0</v>
      </c>
      <c r="K19" s="1056"/>
    </row>
    <row r="20" spans="1:11" ht="18.75">
      <c r="A20" s="227"/>
      <c r="B20" s="227"/>
      <c r="C20" s="227"/>
      <c r="D20" s="227"/>
      <c r="E20" s="227"/>
      <c r="F20" s="227"/>
      <c r="G20" s="618"/>
      <c r="H20" s="618"/>
      <c r="I20" s="227"/>
      <c r="J20" s="227"/>
      <c r="K20" s="1056"/>
    </row>
    <row r="21" spans="1:11" ht="18.75">
      <c r="A21" s="1311" t="s">
        <v>545</v>
      </c>
      <c r="B21" s="1311"/>
      <c r="C21" s="1311"/>
      <c r="D21" s="1311"/>
      <c r="E21" s="1311"/>
      <c r="F21" s="1311"/>
      <c r="G21" s="1311"/>
      <c r="H21" s="1311"/>
      <c r="I21" s="1311"/>
      <c r="J21" s="1311"/>
      <c r="K21" s="1056"/>
    </row>
    <row r="22" spans="1:11" ht="18.75" customHeight="1">
      <c r="A22" s="1301"/>
      <c r="B22" s="1301"/>
      <c r="C22" s="1301"/>
      <c r="D22" s="1301"/>
      <c r="E22" s="1301"/>
      <c r="F22" s="1301"/>
      <c r="G22" s="618"/>
      <c r="H22" s="618"/>
      <c r="I22" s="1302" t="str">
        <f>CONCATENATE(Master!E2,"  ",Master!H2)</f>
        <v>ç/kkukpk;Z]  jkmekfo jk;eyok³k</v>
      </c>
      <c r="J22" s="1302"/>
      <c r="K22" s="1056"/>
    </row>
    <row r="23" spans="1:11" ht="41.25" customHeight="1">
      <c r="A23" s="1301"/>
      <c r="B23" s="1301"/>
      <c r="C23" s="1301"/>
      <c r="D23" s="1301"/>
      <c r="E23" s="1301"/>
      <c r="F23" s="1301"/>
      <c r="G23" s="618"/>
      <c r="H23" s="618"/>
      <c r="I23" s="1302"/>
      <c r="J23" s="1302"/>
      <c r="K23" s="1056"/>
    </row>
    <row r="24" spans="1:11" ht="18.75" hidden="1">
      <c r="A24" s="227"/>
      <c r="B24" s="227"/>
      <c r="C24" s="228"/>
      <c r="D24" s="227"/>
      <c r="E24" s="227"/>
      <c r="F24" s="227"/>
      <c r="G24" s="618"/>
      <c r="H24" s="618"/>
      <c r="I24" s="227"/>
      <c r="J24" s="374"/>
    </row>
    <row r="25" spans="1:11" ht="18.75" hidden="1">
      <c r="A25" s="227"/>
      <c r="B25" s="227"/>
      <c r="C25" s="228"/>
      <c r="D25" s="227"/>
      <c r="E25" s="229"/>
      <c r="F25" s="227"/>
      <c r="G25" s="618"/>
      <c r="H25" s="618"/>
      <c r="I25" s="227"/>
      <c r="J25" s="374"/>
    </row>
  </sheetData>
  <sheetProtection password="DBED" sheet="1" objects="1" scenarios="1" formatColumns="0" formatRows="0"/>
  <mergeCells count="23">
    <mergeCell ref="C5:C7"/>
    <mergeCell ref="D5:D7"/>
    <mergeCell ref="E5:E7"/>
    <mergeCell ref="G5:I5"/>
    <mergeCell ref="G6:G7"/>
    <mergeCell ref="H6:H7"/>
    <mergeCell ref="I6:I7"/>
    <mergeCell ref="K1:K23"/>
    <mergeCell ref="B9:B18"/>
    <mergeCell ref="C9:C18"/>
    <mergeCell ref="A22:F23"/>
    <mergeCell ref="I22:J23"/>
    <mergeCell ref="A1:J1"/>
    <mergeCell ref="A2:J2"/>
    <mergeCell ref="A3:C3"/>
    <mergeCell ref="D3:I3"/>
    <mergeCell ref="A4:J4"/>
    <mergeCell ref="B19:E19"/>
    <mergeCell ref="A21:J21"/>
    <mergeCell ref="F5:F7"/>
    <mergeCell ref="J5:J7"/>
    <mergeCell ref="A5:A7"/>
    <mergeCell ref="B5:B7"/>
  </mergeCells>
  <pageMargins left="0.55000000000000004" right="0.33" top="0.42"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sheetPr>
    <tabColor theme="9" tint="-0.499984740745262"/>
  </sheetPr>
  <dimension ref="A1:S43"/>
  <sheetViews>
    <sheetView workbookViewId="0">
      <selection activeCell="H9" sqref="H9"/>
    </sheetView>
  </sheetViews>
  <sheetFormatPr defaultColWidth="0" defaultRowHeight="15" zeroHeight="1"/>
  <cols>
    <col min="1" max="1" width="4.42578125" style="93" customWidth="1"/>
    <col min="2" max="2" width="15.28515625" style="93" customWidth="1"/>
    <col min="3" max="3" width="13.85546875" style="93" customWidth="1"/>
    <col min="4" max="4" width="17.28515625" style="93" customWidth="1"/>
    <col min="5" max="5" width="5.42578125" style="93" customWidth="1"/>
    <col min="6" max="18" width="6.140625" style="93" customWidth="1"/>
    <col min="19" max="19" width="3.28515625" style="93" customWidth="1"/>
    <col min="20" max="16384" width="9.140625" style="93" hidden="1"/>
  </cols>
  <sheetData>
    <row r="1" spans="1:19" ht="21.75" customHeight="1">
      <c r="A1" s="1334" t="str">
        <f>'P 4(A)'!E4</f>
        <v>vk; dk foLr`r ctV vuqeku foÙkh; o"kZ  ¼ 1 vizSy ls 31 ekpZ rd ½ dk</v>
      </c>
      <c r="B1" s="1334"/>
      <c r="C1" s="1334"/>
      <c r="D1" s="1334"/>
      <c r="E1" s="1334"/>
      <c r="F1" s="1334"/>
      <c r="G1" s="1334"/>
      <c r="H1" s="1334"/>
      <c r="I1" s="1334"/>
      <c r="J1" s="1334"/>
      <c r="K1" s="1334"/>
      <c r="L1" s="1334"/>
      <c r="M1" s="1334"/>
      <c r="N1" s="1334"/>
      <c r="O1" s="1331">
        <f>Summary!$C$1</f>
        <v>12572</v>
      </c>
      <c r="P1" s="1331"/>
      <c r="Q1" s="1331"/>
      <c r="R1" s="1331"/>
      <c r="S1" s="1326"/>
    </row>
    <row r="2" spans="1:19" ht="20.25">
      <c r="A2" s="1332" t="str">
        <f>Summary!A2</f>
        <v>ç/kkukpk;Z] jkmekfo jk;eyok³k ¼vkWfQl vkbZ-Mh- la[;k %&amp;12572½</v>
      </c>
      <c r="B2" s="1332"/>
      <c r="C2" s="1332"/>
      <c r="D2" s="1332"/>
      <c r="E2" s="1332"/>
      <c r="F2" s="1332"/>
      <c r="G2" s="1332"/>
      <c r="H2" s="1332"/>
      <c r="I2" s="1332"/>
      <c r="J2" s="1332"/>
      <c r="K2" s="1332"/>
      <c r="L2" s="1332"/>
      <c r="M2" s="1332"/>
      <c r="N2" s="1332"/>
      <c r="O2" s="1332"/>
      <c r="P2" s="1332"/>
      <c r="Q2" s="1332"/>
      <c r="R2" s="1332"/>
      <c r="S2" s="1326"/>
    </row>
    <row r="3" spans="1:19" ht="18.75">
      <c r="A3" s="1333" t="s">
        <v>314</v>
      </c>
      <c r="B3" s="1333"/>
      <c r="C3" s="1333"/>
      <c r="D3" s="1333"/>
      <c r="E3" s="1333"/>
      <c r="F3" s="1333"/>
      <c r="G3" s="1333"/>
      <c r="H3" s="1333"/>
      <c r="I3" s="1333"/>
      <c r="J3" s="1333"/>
      <c r="K3" s="1333"/>
      <c r="L3" s="1333"/>
      <c r="M3" s="1333"/>
      <c r="N3" s="1333"/>
      <c r="O3" s="1333"/>
      <c r="P3" s="1333"/>
      <c r="Q3" s="1333"/>
      <c r="R3" s="1333"/>
      <c r="S3" s="1326"/>
    </row>
    <row r="4" spans="1:19" ht="20.25">
      <c r="A4" s="1332" t="s">
        <v>344</v>
      </c>
      <c r="B4" s="1332"/>
      <c r="C4" s="1332"/>
      <c r="D4" s="1332"/>
      <c r="E4" s="1332"/>
      <c r="F4" s="1332"/>
      <c r="G4" s="1332"/>
      <c r="H4" s="1332"/>
      <c r="I4" s="1332"/>
      <c r="J4" s="1332"/>
      <c r="K4" s="1332"/>
      <c r="L4" s="1332"/>
      <c r="M4" s="1332"/>
      <c r="N4" s="1332"/>
      <c r="O4" s="1332"/>
      <c r="P4" s="1332"/>
      <c r="Q4" s="1332"/>
      <c r="R4" s="1332"/>
      <c r="S4" s="1326"/>
    </row>
    <row r="5" spans="1:19" ht="27.75" customHeight="1">
      <c r="A5" s="1329" t="str">
        <f>Summary!A5</f>
        <v>BUDGET HEAD : 2202 -सामान्य शिक्षा-02-109 -राजकीय माध्यमिक विद्यालय-27 -लडकों के विद्यालय-01 -लडकों के विद्यालयों का संचालन व्यय   (STATE FUND)</v>
      </c>
      <c r="B5" s="1329"/>
      <c r="C5" s="1329"/>
      <c r="D5" s="1329"/>
      <c r="E5" s="1329"/>
      <c r="F5" s="1329"/>
      <c r="G5" s="1329"/>
      <c r="H5" s="1329"/>
      <c r="I5" s="1329"/>
      <c r="J5" s="1329"/>
      <c r="K5" s="1329"/>
      <c r="L5" s="1329"/>
      <c r="M5" s="1329"/>
      <c r="N5" s="1329"/>
      <c r="O5" s="1329"/>
      <c r="P5" s="1330" t="s">
        <v>270</v>
      </c>
      <c r="Q5" s="1330"/>
      <c r="R5" s="1330"/>
      <c r="S5" s="1326"/>
    </row>
    <row r="6" spans="1:19" ht="102" customHeight="1">
      <c r="A6" s="98" t="s">
        <v>5</v>
      </c>
      <c r="B6" s="98" t="s">
        <v>316</v>
      </c>
      <c r="C6" s="98" t="s">
        <v>345</v>
      </c>
      <c r="D6" s="98" t="s">
        <v>318</v>
      </c>
      <c r="E6" s="223" t="s">
        <v>319</v>
      </c>
      <c r="F6" s="223" t="s">
        <v>346</v>
      </c>
      <c r="G6" s="223" t="s">
        <v>347</v>
      </c>
      <c r="H6" s="223" t="s">
        <v>348</v>
      </c>
      <c r="I6" s="223" t="s">
        <v>349</v>
      </c>
      <c r="J6" s="223" t="s">
        <v>348</v>
      </c>
      <c r="K6" s="223" t="s">
        <v>350</v>
      </c>
      <c r="L6" s="223" t="s">
        <v>348</v>
      </c>
      <c r="M6" s="223" t="s">
        <v>351</v>
      </c>
      <c r="N6" s="223" t="s">
        <v>348</v>
      </c>
      <c r="O6" s="223" t="s">
        <v>352</v>
      </c>
      <c r="P6" s="223" t="s">
        <v>348</v>
      </c>
      <c r="Q6" s="223" t="s">
        <v>353</v>
      </c>
      <c r="R6" s="223" t="s">
        <v>348</v>
      </c>
      <c r="S6" s="1326"/>
    </row>
    <row r="7" spans="1:19" s="94" customFormat="1" ht="12.75" customHeight="1">
      <c r="A7" s="103">
        <v>1</v>
      </c>
      <c r="B7" s="103">
        <v>2</v>
      </c>
      <c r="C7" s="103">
        <v>3</v>
      </c>
      <c r="D7" s="103">
        <v>4</v>
      </c>
      <c r="E7" s="103">
        <v>5</v>
      </c>
      <c r="F7" s="103">
        <v>6</v>
      </c>
      <c r="G7" s="103">
        <v>7</v>
      </c>
      <c r="H7" s="103">
        <v>8</v>
      </c>
      <c r="I7" s="103">
        <v>9</v>
      </c>
      <c r="J7" s="103">
        <v>10</v>
      </c>
      <c r="K7" s="103">
        <v>11</v>
      </c>
      <c r="L7" s="103">
        <v>12</v>
      </c>
      <c r="M7" s="103">
        <v>13</v>
      </c>
      <c r="N7" s="103">
        <v>14</v>
      </c>
      <c r="O7" s="103">
        <v>15</v>
      </c>
      <c r="P7" s="103">
        <v>16</v>
      </c>
      <c r="Q7" s="103">
        <v>17</v>
      </c>
      <c r="R7" s="103">
        <v>18</v>
      </c>
      <c r="S7" s="1326"/>
    </row>
    <row r="8" spans="1:19" s="94" customFormat="1" ht="16.149999999999999" customHeight="1">
      <c r="A8" s="98">
        <f>'Format 1A'!A9</f>
        <v>0</v>
      </c>
      <c r="B8" s="98" t="s">
        <v>322</v>
      </c>
      <c r="C8" s="104" t="str">
        <f>'[2]Data Entry'!C$5</f>
        <v>NON PLAN - BOYS</v>
      </c>
      <c r="D8" s="505" t="str">
        <f>'Format 1A'!D9</f>
        <v>PRINCIPAL</v>
      </c>
      <c r="E8" s="508" t="str">
        <f>'Format 1A'!E9</f>
        <v>L-16</v>
      </c>
      <c r="F8" s="509">
        <f>'Format 1A'!O9</f>
        <v>0</v>
      </c>
      <c r="G8" s="510" t="s">
        <v>355</v>
      </c>
      <c r="H8" s="510" t="s">
        <v>355</v>
      </c>
      <c r="I8" s="510" t="s">
        <v>355</v>
      </c>
      <c r="J8" s="510" t="s">
        <v>355</v>
      </c>
      <c r="K8" s="510" t="s">
        <v>355</v>
      </c>
      <c r="L8" s="510" t="s">
        <v>355</v>
      </c>
      <c r="M8" s="510">
        <f>SUMIF('Formet 8'!G$12:G$351,'Format 1A'!D9,'Formet 8'!BZ$12:BZ$351)</f>
        <v>0</v>
      </c>
      <c r="N8" s="510">
        <f>SUMIF('Formet 8'!G$12:G$351,'Format 1A'!D9,'Formet 8'!CA$12:CA$351)</f>
        <v>0</v>
      </c>
      <c r="O8" s="510" t="s">
        <v>355</v>
      </c>
      <c r="P8" s="510" t="s">
        <v>355</v>
      </c>
      <c r="Q8" s="510" t="s">
        <v>355</v>
      </c>
      <c r="R8" s="510" t="s">
        <v>355</v>
      </c>
      <c r="S8" s="1326"/>
    </row>
    <row r="9" spans="1:19" s="94" customFormat="1" ht="16.149999999999999" customHeight="1">
      <c r="A9" s="604">
        <f>'Format 1A'!A10</f>
        <v>0</v>
      </c>
      <c r="B9" s="98" t="s">
        <v>322</v>
      </c>
      <c r="C9" s="104" t="str">
        <f>'[2]Data Entry'!C$5</f>
        <v>NON PLAN - BOYS</v>
      </c>
      <c r="D9" s="505" t="str">
        <f>'Format 1A'!D10</f>
        <v>VICE PRINCIPAL</v>
      </c>
      <c r="E9" s="508" t="str">
        <f>'Format 1A'!E10</f>
        <v>L-14</v>
      </c>
      <c r="F9" s="509">
        <f>'Format 1A'!O10</f>
        <v>0</v>
      </c>
      <c r="G9" s="510" t="s">
        <v>355</v>
      </c>
      <c r="H9" s="510" t="s">
        <v>355</v>
      </c>
      <c r="I9" s="510" t="s">
        <v>355</v>
      </c>
      <c r="J9" s="510" t="s">
        <v>355</v>
      </c>
      <c r="K9" s="510" t="s">
        <v>355</v>
      </c>
      <c r="L9" s="510" t="s">
        <v>355</v>
      </c>
      <c r="M9" s="510">
        <f>SUMIF('Formet 8'!G$12:G$351,'Format 1A'!D10,'Formet 8'!BZ$12:BZ$351)</f>
        <v>0</v>
      </c>
      <c r="N9" s="510">
        <f>SUMIF('Formet 8'!G$12:G$351,'Format 1A'!D10,'Formet 8'!CA$12:CA$351)</f>
        <v>0</v>
      </c>
      <c r="O9" s="510" t="s">
        <v>355</v>
      </c>
      <c r="P9" s="510" t="s">
        <v>355</v>
      </c>
      <c r="Q9" s="510" t="s">
        <v>355</v>
      </c>
      <c r="R9" s="510" t="s">
        <v>355</v>
      </c>
      <c r="S9" s="1326"/>
    </row>
    <row r="10" spans="1:19" s="94" customFormat="1" ht="16.149999999999999" customHeight="1">
      <c r="A10" s="604">
        <f>'Format 1A'!A11</f>
        <v>0</v>
      </c>
      <c r="B10" s="98" t="s">
        <v>322</v>
      </c>
      <c r="C10" s="104" t="str">
        <f>'[2]Data Entry'!C$5</f>
        <v>NON PLAN - BOYS</v>
      </c>
      <c r="D10" s="505" t="str">
        <f>'Format 1A'!D11</f>
        <v>LECTURER</v>
      </c>
      <c r="E10" s="508" t="str">
        <f>'Format 1A'!E11</f>
        <v>L-12</v>
      </c>
      <c r="F10" s="509">
        <f>'Format 1A'!O11</f>
        <v>0</v>
      </c>
      <c r="G10" s="510" t="s">
        <v>355</v>
      </c>
      <c r="H10" s="510" t="s">
        <v>355</v>
      </c>
      <c r="I10" s="510" t="s">
        <v>355</v>
      </c>
      <c r="J10" s="510" t="s">
        <v>355</v>
      </c>
      <c r="K10" s="510" t="s">
        <v>355</v>
      </c>
      <c r="L10" s="510" t="s">
        <v>355</v>
      </c>
      <c r="M10" s="510">
        <f>SUMIF('Formet 8'!G$12:G$351,'Format 1A'!D11,'Formet 8'!BZ$12:BZ$351)</f>
        <v>0</v>
      </c>
      <c r="N10" s="510">
        <f>SUMIF('Formet 8'!G$12:G$351,'Format 1A'!D11,'Formet 8'!CA$12:CA$351)</f>
        <v>0</v>
      </c>
      <c r="O10" s="510" t="s">
        <v>355</v>
      </c>
      <c r="P10" s="510" t="s">
        <v>355</v>
      </c>
      <c r="Q10" s="510" t="s">
        <v>355</v>
      </c>
      <c r="R10" s="510" t="s">
        <v>355</v>
      </c>
      <c r="S10" s="1326"/>
    </row>
    <row r="11" spans="1:19" s="94" customFormat="1" ht="16.149999999999999" customHeight="1">
      <c r="A11" s="604">
        <f>'Format 1A'!A12</f>
        <v>0</v>
      </c>
      <c r="B11" s="98" t="s">
        <v>322</v>
      </c>
      <c r="C11" s="104" t="str">
        <f>'[2]Data Entry'!C$5</f>
        <v>NON PLAN - BOYS</v>
      </c>
      <c r="D11" s="505" t="str">
        <f>'Format 1A'!D12</f>
        <v>Add. Adm. Officer</v>
      </c>
      <c r="E11" s="508" t="str">
        <f>'Format 1A'!E12</f>
        <v>L-12</v>
      </c>
      <c r="F11" s="509">
        <f>'Format 1A'!O12</f>
        <v>0</v>
      </c>
      <c r="G11" s="510" t="s">
        <v>355</v>
      </c>
      <c r="H11" s="510" t="s">
        <v>355</v>
      </c>
      <c r="I11" s="510" t="s">
        <v>355</v>
      </c>
      <c r="J11" s="510" t="s">
        <v>355</v>
      </c>
      <c r="K11" s="510" t="s">
        <v>355</v>
      </c>
      <c r="L11" s="510" t="s">
        <v>355</v>
      </c>
      <c r="M11" s="510">
        <f>SUMIF('Formet 8'!G$12:G$351,'Format 1A'!D12,'Formet 8'!BZ$12:BZ$351)</f>
        <v>0</v>
      </c>
      <c r="N11" s="510">
        <f>SUMIF('Formet 8'!G$12:G$351,'Format 1A'!D12,'Formet 8'!CA$12:CA$351)</f>
        <v>0</v>
      </c>
      <c r="O11" s="510" t="s">
        <v>355</v>
      </c>
      <c r="P11" s="510" t="s">
        <v>355</v>
      </c>
      <c r="Q11" s="510" t="s">
        <v>355</v>
      </c>
      <c r="R11" s="510" t="s">
        <v>355</v>
      </c>
      <c r="S11" s="1326"/>
    </row>
    <row r="12" spans="1:19" s="94" customFormat="1" ht="16.149999999999999" customHeight="1">
      <c r="A12" s="604">
        <f>'Format 1A'!A13</f>
        <v>0</v>
      </c>
      <c r="B12" s="98" t="s">
        <v>322</v>
      </c>
      <c r="C12" s="104" t="str">
        <f>'[2]Data Entry'!C$5</f>
        <v>NON PLAN - BOYS</v>
      </c>
      <c r="D12" s="507" t="str">
        <f>'Format 1A'!D13</f>
        <v>PTI  I</v>
      </c>
      <c r="E12" s="508" t="str">
        <f>'Format 1A'!E13</f>
        <v>L-12</v>
      </c>
      <c r="F12" s="509">
        <f>'Format 1A'!O13</f>
        <v>0</v>
      </c>
      <c r="G12" s="510" t="s">
        <v>355</v>
      </c>
      <c r="H12" s="510" t="s">
        <v>355</v>
      </c>
      <c r="I12" s="510" t="s">
        <v>355</v>
      </c>
      <c r="J12" s="510" t="s">
        <v>355</v>
      </c>
      <c r="K12" s="510" t="s">
        <v>355</v>
      </c>
      <c r="L12" s="510" t="s">
        <v>355</v>
      </c>
      <c r="M12" s="510">
        <f>SUMIF('Formet 8'!G$12:G$351,'Format 1A'!D13,'Formet 8'!BZ$12:BZ$351)</f>
        <v>0</v>
      </c>
      <c r="N12" s="510">
        <f>SUMIF('Formet 8'!G$12:G$351,'Format 1A'!D13,'Formet 8'!CA$12:CA$351)</f>
        <v>0</v>
      </c>
      <c r="O12" s="510" t="s">
        <v>355</v>
      </c>
      <c r="P12" s="510" t="s">
        <v>355</v>
      </c>
      <c r="Q12" s="510" t="s">
        <v>355</v>
      </c>
      <c r="R12" s="510" t="s">
        <v>355</v>
      </c>
      <c r="S12" s="1326"/>
    </row>
    <row r="13" spans="1:19" s="94" customFormat="1" ht="16.149999999999999" customHeight="1">
      <c r="A13" s="604">
        <f>'Format 1A'!A14</f>
        <v>0</v>
      </c>
      <c r="B13" s="98" t="s">
        <v>322</v>
      </c>
      <c r="C13" s="104" t="str">
        <f>'[2]Data Entry'!C$5</f>
        <v>NON PLAN - BOYS</v>
      </c>
      <c r="D13" s="505" t="str">
        <f>'Format 1A'!D14</f>
        <v>AGRICULTURE TEACHER</v>
      </c>
      <c r="E13" s="508" t="str">
        <f>'Format 1A'!E14</f>
        <v>L-12</v>
      </c>
      <c r="F13" s="509">
        <f>'Format 1A'!O14</f>
        <v>0</v>
      </c>
      <c r="G13" s="510" t="s">
        <v>355</v>
      </c>
      <c r="H13" s="510" t="s">
        <v>355</v>
      </c>
      <c r="I13" s="510" t="s">
        <v>355</v>
      </c>
      <c r="J13" s="510" t="s">
        <v>355</v>
      </c>
      <c r="K13" s="510" t="s">
        <v>355</v>
      </c>
      <c r="L13" s="510" t="s">
        <v>355</v>
      </c>
      <c r="M13" s="510">
        <f>SUMIF('Formet 8'!G$12:G$351,'Format 1A'!D14,'Formet 8'!BZ$12:BZ$351)</f>
        <v>0</v>
      </c>
      <c r="N13" s="510">
        <f>SUMIF('Formet 8'!G$12:G$351,'Format 1A'!D14,'Formet 8'!CA$12:CA$351)</f>
        <v>0</v>
      </c>
      <c r="O13" s="510" t="s">
        <v>355</v>
      </c>
      <c r="P13" s="510" t="s">
        <v>355</v>
      </c>
      <c r="Q13" s="510" t="s">
        <v>355</v>
      </c>
      <c r="R13" s="510" t="s">
        <v>355</v>
      </c>
      <c r="S13" s="1326"/>
    </row>
    <row r="14" spans="1:19" s="94" customFormat="1" ht="16.149999999999999" customHeight="1">
      <c r="A14" s="604">
        <f>'Format 1A'!A15</f>
        <v>0</v>
      </c>
      <c r="B14" s="98" t="s">
        <v>322</v>
      </c>
      <c r="C14" s="104" t="str">
        <f>'[2]Data Entry'!C$5</f>
        <v>NON PLAN - BOYS</v>
      </c>
      <c r="D14" s="505" t="str">
        <f>'Format 1A'!D15</f>
        <v>Asst. Adm. Officer</v>
      </c>
      <c r="E14" s="508" t="str">
        <f>'Format 1A'!E15</f>
        <v>L-12</v>
      </c>
      <c r="F14" s="509">
        <f>'Format 1A'!O15</f>
        <v>0</v>
      </c>
      <c r="G14" s="510" t="s">
        <v>355</v>
      </c>
      <c r="H14" s="510" t="s">
        <v>355</v>
      </c>
      <c r="I14" s="510" t="s">
        <v>355</v>
      </c>
      <c r="J14" s="510" t="s">
        <v>355</v>
      </c>
      <c r="K14" s="510" t="s">
        <v>355</v>
      </c>
      <c r="L14" s="510" t="s">
        <v>355</v>
      </c>
      <c r="M14" s="510">
        <f>SUMIF('Formet 8'!G$12:G$351,'Format 1A'!D15,'Formet 8'!BZ$12:BZ$351)</f>
        <v>0</v>
      </c>
      <c r="N14" s="510">
        <f>SUMIF('Formet 8'!G$12:G$351,'Format 1A'!D15,'Formet 8'!CA$12:CA$351)</f>
        <v>0</v>
      </c>
      <c r="O14" s="510" t="s">
        <v>355</v>
      </c>
      <c r="P14" s="510" t="s">
        <v>355</v>
      </c>
      <c r="Q14" s="510" t="s">
        <v>355</v>
      </c>
      <c r="R14" s="510" t="s">
        <v>355</v>
      </c>
      <c r="S14" s="1326"/>
    </row>
    <row r="15" spans="1:19" s="94" customFormat="1" ht="16.149999999999999" customHeight="1">
      <c r="A15" s="604">
        <f>'Format 1A'!A16</f>
        <v>0</v>
      </c>
      <c r="B15" s="98" t="s">
        <v>322</v>
      </c>
      <c r="C15" s="104" t="str">
        <f>'[2]Data Entry'!C$5</f>
        <v>NON PLAN - BOYS</v>
      </c>
      <c r="D15" s="505" t="str">
        <f>'Format 1A'!D16</f>
        <v>LIBRARIAN I</v>
      </c>
      <c r="E15" s="508" t="str">
        <f>'Format 1A'!E16</f>
        <v>L-12</v>
      </c>
      <c r="F15" s="509">
        <f>'Format 1A'!O16</f>
        <v>0</v>
      </c>
      <c r="G15" s="510" t="s">
        <v>355</v>
      </c>
      <c r="H15" s="510" t="s">
        <v>355</v>
      </c>
      <c r="I15" s="510" t="s">
        <v>355</v>
      </c>
      <c r="J15" s="510" t="s">
        <v>355</v>
      </c>
      <c r="K15" s="510" t="s">
        <v>355</v>
      </c>
      <c r="L15" s="510" t="s">
        <v>355</v>
      </c>
      <c r="M15" s="510">
        <f>SUMIF('Formet 8'!G$12:G$351,'Format 1A'!D16,'Formet 8'!BZ$12:BZ$351)</f>
        <v>0</v>
      </c>
      <c r="N15" s="510">
        <f>SUMIF('Formet 8'!G$12:G$351,'Format 1A'!D16,'Formet 8'!CA$12:CA$351)</f>
        <v>0</v>
      </c>
      <c r="O15" s="510" t="s">
        <v>355</v>
      </c>
      <c r="P15" s="510" t="s">
        <v>355</v>
      </c>
      <c r="Q15" s="510" t="s">
        <v>355</v>
      </c>
      <c r="R15" s="510" t="s">
        <v>355</v>
      </c>
      <c r="S15" s="1326"/>
    </row>
    <row r="16" spans="1:19" s="94" customFormat="1" ht="16.149999999999999" customHeight="1">
      <c r="A16" s="604">
        <f>'Format 1A'!A17</f>
        <v>0</v>
      </c>
      <c r="B16" s="98" t="s">
        <v>322</v>
      </c>
      <c r="C16" s="104" t="str">
        <f>'[2]Data Entry'!C$5</f>
        <v>NON PLAN - BOYS</v>
      </c>
      <c r="D16" s="505" t="str">
        <f>'Format 1A'!D17</f>
        <v>BASIC COMPUTER INST.</v>
      </c>
      <c r="E16" s="508" t="str">
        <f>'Format 1A'!E17</f>
        <v>L-8</v>
      </c>
      <c r="F16" s="509">
        <f>'Format 1A'!O17</f>
        <v>0</v>
      </c>
      <c r="G16" s="510" t="s">
        <v>355</v>
      </c>
      <c r="H16" s="510" t="s">
        <v>355</v>
      </c>
      <c r="I16" s="510" t="s">
        <v>355</v>
      </c>
      <c r="J16" s="510" t="s">
        <v>355</v>
      </c>
      <c r="K16" s="510" t="s">
        <v>355</v>
      </c>
      <c r="L16" s="510" t="s">
        <v>355</v>
      </c>
      <c r="M16" s="510">
        <f>SUMIF('Formet 8'!G$12:G$351,'Format 1A'!D17,'Formet 8'!BZ$12:BZ$351)</f>
        <v>0</v>
      </c>
      <c r="N16" s="510">
        <f>SUMIF('Formet 8'!G$12:G$351,'Format 1A'!D17,'Formet 8'!CA$12:CA$351)</f>
        <v>0</v>
      </c>
      <c r="O16" s="510" t="s">
        <v>355</v>
      </c>
      <c r="P16" s="510" t="s">
        <v>355</v>
      </c>
      <c r="Q16" s="510" t="s">
        <v>355</v>
      </c>
      <c r="R16" s="510" t="s">
        <v>355</v>
      </c>
      <c r="S16" s="1326"/>
    </row>
    <row r="17" spans="1:19" s="94" customFormat="1" ht="16.149999999999999" customHeight="1">
      <c r="A17" s="604">
        <f>'Format 1A'!A18</f>
        <v>0</v>
      </c>
      <c r="B17" s="98" t="s">
        <v>322</v>
      </c>
      <c r="C17" s="104" t="str">
        <f>'[2]Data Entry'!C$5</f>
        <v>NON PLAN - BOYS</v>
      </c>
      <c r="D17" s="505" t="str">
        <f>'Format 1A'!D18</f>
        <v>TEACHER-II</v>
      </c>
      <c r="E17" s="508" t="str">
        <f>'Format 1A'!E18</f>
        <v>L-11</v>
      </c>
      <c r="F17" s="509">
        <f>'Format 1A'!O18</f>
        <v>0</v>
      </c>
      <c r="G17" s="510" t="s">
        <v>355</v>
      </c>
      <c r="H17" s="510" t="s">
        <v>355</v>
      </c>
      <c r="I17" s="510" t="s">
        <v>355</v>
      </c>
      <c r="J17" s="510" t="s">
        <v>355</v>
      </c>
      <c r="K17" s="510" t="s">
        <v>355</v>
      </c>
      <c r="L17" s="510" t="s">
        <v>355</v>
      </c>
      <c r="M17" s="510">
        <f>SUMIF('Formet 8'!G$12:G$351,'Format 1A'!D18,'Formet 8'!BZ$12:BZ$351)</f>
        <v>0</v>
      </c>
      <c r="N17" s="510">
        <f>SUMIF('Formet 8'!G$12:G$351,'Format 1A'!D18,'Formet 8'!CA$12:CA$351)</f>
        <v>0</v>
      </c>
      <c r="O17" s="510" t="s">
        <v>355</v>
      </c>
      <c r="P17" s="510" t="s">
        <v>355</v>
      </c>
      <c r="Q17" s="510" t="s">
        <v>355</v>
      </c>
      <c r="R17" s="510" t="s">
        <v>355</v>
      </c>
      <c r="S17" s="1326"/>
    </row>
    <row r="18" spans="1:19" s="94" customFormat="1" ht="16.149999999999999" customHeight="1">
      <c r="A18" s="604">
        <f>'Format 1A'!A19</f>
        <v>0</v>
      </c>
      <c r="B18" s="98" t="s">
        <v>322</v>
      </c>
      <c r="C18" s="104" t="str">
        <f>'[2]Data Entry'!C$5</f>
        <v>NON PLAN - BOYS</v>
      </c>
      <c r="D18" s="507" t="str">
        <f>'Format 1A'!D19</f>
        <v>PTI II</v>
      </c>
      <c r="E18" s="508" t="str">
        <f>'Format 1A'!E19</f>
        <v>L-11</v>
      </c>
      <c r="F18" s="509">
        <f>'Format 1A'!O19</f>
        <v>0</v>
      </c>
      <c r="G18" s="510" t="s">
        <v>355</v>
      </c>
      <c r="H18" s="510" t="s">
        <v>355</v>
      </c>
      <c r="I18" s="510" t="s">
        <v>355</v>
      </c>
      <c r="J18" s="510" t="s">
        <v>355</v>
      </c>
      <c r="K18" s="510" t="s">
        <v>355</v>
      </c>
      <c r="L18" s="510" t="s">
        <v>355</v>
      </c>
      <c r="M18" s="510">
        <f>SUMIF('Formet 8'!G$12:G$351,'Format 1A'!D19,'Formet 8'!BZ$12:BZ$351)</f>
        <v>0</v>
      </c>
      <c r="N18" s="510">
        <f>SUMIF('Formet 8'!G$12:G$351,'Format 1A'!D19,'Formet 8'!CA$12:CA$351)</f>
        <v>0</v>
      </c>
      <c r="O18" s="510" t="s">
        <v>355</v>
      </c>
      <c r="P18" s="510" t="s">
        <v>355</v>
      </c>
      <c r="Q18" s="510" t="s">
        <v>355</v>
      </c>
      <c r="R18" s="510" t="s">
        <v>355</v>
      </c>
      <c r="S18" s="1326"/>
    </row>
    <row r="19" spans="1:19" s="94" customFormat="1" ht="16.149999999999999" customHeight="1">
      <c r="A19" s="604">
        <f>'Format 1A'!A20</f>
        <v>0</v>
      </c>
      <c r="B19" s="98" t="s">
        <v>322</v>
      </c>
      <c r="C19" s="104" t="str">
        <f>'[2]Data Entry'!C$5</f>
        <v>NON PLAN - BOYS</v>
      </c>
      <c r="D19" s="505" t="str">
        <f>'Format 1A'!D20</f>
        <v>LIBRARIAN II</v>
      </c>
      <c r="E19" s="508" t="str">
        <f>'Format 1A'!E20</f>
        <v>L-11</v>
      </c>
      <c r="F19" s="509">
        <f>'Format 1A'!O20</f>
        <v>0</v>
      </c>
      <c r="G19" s="510" t="s">
        <v>355</v>
      </c>
      <c r="H19" s="510" t="s">
        <v>355</v>
      </c>
      <c r="I19" s="510" t="s">
        <v>355</v>
      </c>
      <c r="J19" s="510" t="s">
        <v>355</v>
      </c>
      <c r="K19" s="510" t="s">
        <v>355</v>
      </c>
      <c r="L19" s="510" t="s">
        <v>355</v>
      </c>
      <c r="M19" s="510">
        <f>SUMIF('Formet 8'!G$12:G$351,'Format 1A'!D20,'Formet 8'!BZ$12:BZ$351)</f>
        <v>0</v>
      </c>
      <c r="N19" s="510">
        <f>SUMIF('Formet 8'!G$12:G$351,'Format 1A'!D20,'Formet 8'!CA$12:CA$351)</f>
        <v>0</v>
      </c>
      <c r="O19" s="510" t="s">
        <v>355</v>
      </c>
      <c r="P19" s="510" t="s">
        <v>355</v>
      </c>
      <c r="Q19" s="510" t="s">
        <v>355</v>
      </c>
      <c r="R19" s="510" t="s">
        <v>355</v>
      </c>
      <c r="S19" s="1326"/>
    </row>
    <row r="20" spans="1:19" s="94" customFormat="1" ht="16.149999999999999" customHeight="1">
      <c r="A20" s="604">
        <f>'Format 1A'!A21</f>
        <v>0</v>
      </c>
      <c r="B20" s="98" t="s">
        <v>322</v>
      </c>
      <c r="C20" s="104" t="str">
        <f>'[2]Data Entry'!C$5</f>
        <v>NON PLAN - BOYS</v>
      </c>
      <c r="D20" s="505" t="str">
        <f>'Format 1A'!D21</f>
        <v>SR. PRABODHAK</v>
      </c>
      <c r="E20" s="508" t="str">
        <f>'Format 1A'!E21</f>
        <v>L-9</v>
      </c>
      <c r="F20" s="509">
        <f>'Format 1A'!O21</f>
        <v>0</v>
      </c>
      <c r="G20" s="510" t="s">
        <v>355</v>
      </c>
      <c r="H20" s="510" t="s">
        <v>355</v>
      </c>
      <c r="I20" s="510" t="s">
        <v>355</v>
      </c>
      <c r="J20" s="510" t="s">
        <v>355</v>
      </c>
      <c r="K20" s="510" t="s">
        <v>355</v>
      </c>
      <c r="L20" s="510" t="s">
        <v>355</v>
      </c>
      <c r="M20" s="510">
        <f>SUMIF('Formet 8'!G$12:G$351,'Format 1A'!D21,'Formet 8'!BZ$12:BZ$351)</f>
        <v>0</v>
      </c>
      <c r="N20" s="510">
        <f>SUMIF('Formet 8'!G$12:G$351,'Format 1A'!D21,'Formet 8'!CA$12:CA$351)</f>
        <v>0</v>
      </c>
      <c r="O20" s="510" t="s">
        <v>355</v>
      </c>
      <c r="P20" s="510" t="s">
        <v>355</v>
      </c>
      <c r="Q20" s="510" t="s">
        <v>355</v>
      </c>
      <c r="R20" s="510" t="s">
        <v>355</v>
      </c>
      <c r="S20" s="1326"/>
    </row>
    <row r="21" spans="1:19" s="94" customFormat="1" ht="16.149999999999999" customHeight="1">
      <c r="A21" s="604">
        <f>'Format 1A'!A22</f>
        <v>0</v>
      </c>
      <c r="B21" s="98" t="s">
        <v>322</v>
      </c>
      <c r="C21" s="104" t="str">
        <f>'[2]Data Entry'!C$5</f>
        <v>NON PLAN - BOYS</v>
      </c>
      <c r="D21" s="505" t="str">
        <f>'Format 1A'!D22</f>
        <v>CLERK GRADE I</v>
      </c>
      <c r="E21" s="508" t="str">
        <f>'Format 1A'!E22</f>
        <v>L-9</v>
      </c>
      <c r="F21" s="509">
        <f>'Format 1A'!O22</f>
        <v>0</v>
      </c>
      <c r="G21" s="510" t="s">
        <v>355</v>
      </c>
      <c r="H21" s="510" t="s">
        <v>355</v>
      </c>
      <c r="I21" s="510" t="s">
        <v>355</v>
      </c>
      <c r="J21" s="510" t="s">
        <v>355</v>
      </c>
      <c r="K21" s="510" t="s">
        <v>355</v>
      </c>
      <c r="L21" s="510" t="s">
        <v>355</v>
      </c>
      <c r="M21" s="510">
        <f>SUMIF('Formet 8'!G$12:G$351,'Format 1A'!D22,'Formet 8'!BZ$12:BZ$351)</f>
        <v>0</v>
      </c>
      <c r="N21" s="510">
        <f>SUMIF('Formet 8'!G$12:G$351,'Format 1A'!D22,'Formet 8'!CA$12:CA$351)</f>
        <v>0</v>
      </c>
      <c r="O21" s="510" t="s">
        <v>355</v>
      </c>
      <c r="P21" s="510" t="s">
        <v>355</v>
      </c>
      <c r="Q21" s="510" t="s">
        <v>355</v>
      </c>
      <c r="R21" s="510" t="s">
        <v>355</v>
      </c>
      <c r="S21" s="1326"/>
    </row>
    <row r="22" spans="1:19" s="94" customFormat="1" ht="16.149999999999999" customHeight="1">
      <c r="A22" s="604">
        <f>'Format 1A'!A23</f>
        <v>0</v>
      </c>
      <c r="B22" s="98" t="s">
        <v>322</v>
      </c>
      <c r="C22" s="104" t="str">
        <f>'[2]Data Entry'!C$5</f>
        <v>NON PLAN - BOYS</v>
      </c>
      <c r="D22" s="507" t="str">
        <f>'Format 1A'!D23</f>
        <v>PTI  III</v>
      </c>
      <c r="E22" s="508" t="str">
        <f>'Format 1A'!E23</f>
        <v>L-10</v>
      </c>
      <c r="F22" s="509">
        <f>'Format 1A'!O23</f>
        <v>0</v>
      </c>
      <c r="G22" s="510" t="s">
        <v>355</v>
      </c>
      <c r="H22" s="510" t="s">
        <v>355</v>
      </c>
      <c r="I22" s="510" t="s">
        <v>355</v>
      </c>
      <c r="J22" s="510" t="s">
        <v>355</v>
      </c>
      <c r="K22" s="510" t="s">
        <v>355</v>
      </c>
      <c r="L22" s="510" t="s">
        <v>355</v>
      </c>
      <c r="M22" s="510">
        <f>SUMIF('Formet 8'!G$12:G$351,'Format 1A'!D23,'Formet 8'!BZ$12:BZ$351)</f>
        <v>0</v>
      </c>
      <c r="N22" s="510">
        <f>SUMIF('Formet 8'!G$12:G$351,'Format 1A'!D23,'Formet 8'!CA$12:CA$351)</f>
        <v>0</v>
      </c>
      <c r="O22" s="510" t="s">
        <v>355</v>
      </c>
      <c r="P22" s="510" t="s">
        <v>355</v>
      </c>
      <c r="Q22" s="510" t="s">
        <v>355</v>
      </c>
      <c r="R22" s="510" t="s">
        <v>355</v>
      </c>
      <c r="S22" s="1326"/>
    </row>
    <row r="23" spans="1:19" s="94" customFormat="1" ht="16.149999999999999" customHeight="1">
      <c r="A23" s="604">
        <f>'Format 1A'!A24</f>
        <v>0</v>
      </c>
      <c r="B23" s="98" t="s">
        <v>322</v>
      </c>
      <c r="C23" s="104" t="str">
        <f>'[2]Data Entry'!C$5</f>
        <v>NON PLAN - BOYS</v>
      </c>
      <c r="D23" s="505" t="str">
        <f>'Format 1A'!D24</f>
        <v>TEACHER-III</v>
      </c>
      <c r="E23" s="508" t="str">
        <f>'Format 1A'!E24</f>
        <v>L-10</v>
      </c>
      <c r="F23" s="509">
        <f>'Format 1A'!O24</f>
        <v>0</v>
      </c>
      <c r="G23" s="510" t="s">
        <v>355</v>
      </c>
      <c r="H23" s="510" t="s">
        <v>355</v>
      </c>
      <c r="I23" s="510" t="s">
        <v>355</v>
      </c>
      <c r="J23" s="510" t="s">
        <v>355</v>
      </c>
      <c r="K23" s="510" t="s">
        <v>355</v>
      </c>
      <c r="L23" s="510" t="s">
        <v>355</v>
      </c>
      <c r="M23" s="510">
        <f>SUMIF('Formet 8'!G$12:G$351,'Format 1A'!D24,'Formet 8'!BZ$12:BZ$351)</f>
        <v>0</v>
      </c>
      <c r="N23" s="510">
        <f>SUMIF('Formet 8'!G$12:G$351,'Format 1A'!D24,'Formet 8'!CA$12:CA$351)</f>
        <v>0</v>
      </c>
      <c r="O23" s="510" t="s">
        <v>355</v>
      </c>
      <c r="P23" s="510" t="s">
        <v>355</v>
      </c>
      <c r="Q23" s="510" t="s">
        <v>355</v>
      </c>
      <c r="R23" s="510" t="s">
        <v>355</v>
      </c>
      <c r="S23" s="1326"/>
    </row>
    <row r="24" spans="1:19" s="94" customFormat="1" ht="16.149999999999999" customHeight="1">
      <c r="A24" s="604">
        <f>'Format 1A'!A25</f>
        <v>0</v>
      </c>
      <c r="B24" s="98" t="s">
        <v>322</v>
      </c>
      <c r="C24" s="104" t="str">
        <f>'[2]Data Entry'!C$5</f>
        <v>NON PLAN - BOYS</v>
      </c>
      <c r="D24" s="505" t="str">
        <f>'Format 1A'!D25</f>
        <v>LIBRARIAN III</v>
      </c>
      <c r="E24" s="508" t="str">
        <f>'Format 1A'!E25</f>
        <v>L-10</v>
      </c>
      <c r="F24" s="509">
        <f>'Format 1A'!O25</f>
        <v>0</v>
      </c>
      <c r="G24" s="510" t="s">
        <v>355</v>
      </c>
      <c r="H24" s="510" t="s">
        <v>355</v>
      </c>
      <c r="I24" s="510" t="s">
        <v>355</v>
      </c>
      <c r="J24" s="510" t="s">
        <v>355</v>
      </c>
      <c r="K24" s="510" t="s">
        <v>355</v>
      </c>
      <c r="L24" s="510" t="s">
        <v>355</v>
      </c>
      <c r="M24" s="510">
        <f>SUMIF('Formet 8'!G$12:G$351,'Format 1A'!D25,'Formet 8'!BZ$12:BZ$351)</f>
        <v>0</v>
      </c>
      <c r="N24" s="510">
        <f>SUMIF('Formet 8'!G$12:G$351,'Format 1A'!D25,'Formet 8'!CA$12:CA$351)</f>
        <v>0</v>
      </c>
      <c r="O24" s="510" t="s">
        <v>355</v>
      </c>
      <c r="P24" s="510" t="s">
        <v>355</v>
      </c>
      <c r="Q24" s="510" t="s">
        <v>355</v>
      </c>
      <c r="R24" s="510" t="s">
        <v>355</v>
      </c>
      <c r="S24" s="1326"/>
    </row>
    <row r="25" spans="1:19" s="94" customFormat="1" ht="16.149999999999999" customHeight="1">
      <c r="A25" s="604">
        <f>'Format 1A'!A26</f>
        <v>0</v>
      </c>
      <c r="B25" s="98" t="s">
        <v>322</v>
      </c>
      <c r="C25" s="104" t="str">
        <f>'[2]Data Entry'!C$5</f>
        <v>NON PLAN - BOYS</v>
      </c>
      <c r="D25" s="505" t="str">
        <f>'Format 1A'!D26</f>
        <v>LAB ASST</v>
      </c>
      <c r="E25" s="508" t="str">
        <f>'Format 1A'!E26</f>
        <v>L-9</v>
      </c>
      <c r="F25" s="509">
        <f>'Format 1A'!O26</f>
        <v>0</v>
      </c>
      <c r="G25" s="510" t="s">
        <v>355</v>
      </c>
      <c r="H25" s="510" t="s">
        <v>355</v>
      </c>
      <c r="I25" s="510" t="s">
        <v>355</v>
      </c>
      <c r="J25" s="510" t="s">
        <v>355</v>
      </c>
      <c r="K25" s="510" t="s">
        <v>355</v>
      </c>
      <c r="L25" s="510" t="s">
        <v>355</v>
      </c>
      <c r="M25" s="510">
        <f>SUMIF('Formet 8'!G$12:G$351,'Format 1A'!D26,'Formet 8'!BZ$12:BZ$351)</f>
        <v>0</v>
      </c>
      <c r="N25" s="510">
        <f>SUMIF('Formet 8'!G$12:G$351,'Format 1A'!D26,'Formet 8'!CA$12:CA$351)</f>
        <v>0</v>
      </c>
      <c r="O25" s="510" t="s">
        <v>355</v>
      </c>
      <c r="P25" s="510" t="s">
        <v>355</v>
      </c>
      <c r="Q25" s="510" t="s">
        <v>355</v>
      </c>
      <c r="R25" s="510" t="s">
        <v>355</v>
      </c>
      <c r="S25" s="1326"/>
    </row>
    <row r="26" spans="1:19" s="94" customFormat="1" ht="16.149999999999999" customHeight="1">
      <c r="A26" s="604">
        <f>'Format 1A'!A27</f>
        <v>0</v>
      </c>
      <c r="B26" s="98" t="s">
        <v>322</v>
      </c>
      <c r="C26" s="104" t="str">
        <f>'[2]Data Entry'!C$5</f>
        <v>NON PLAN - BOYS</v>
      </c>
      <c r="D26" s="505" t="str">
        <f>'Format 1A'!D27</f>
        <v>CLERK GRADE II</v>
      </c>
      <c r="E26" s="508" t="str">
        <f>'Format 1A'!E27</f>
        <v>L-5</v>
      </c>
      <c r="F26" s="509">
        <f>'Format 1A'!O27</f>
        <v>0</v>
      </c>
      <c r="G26" s="510" t="s">
        <v>355</v>
      </c>
      <c r="H26" s="510" t="s">
        <v>355</v>
      </c>
      <c r="I26" s="510" t="s">
        <v>355</v>
      </c>
      <c r="J26" s="510" t="s">
        <v>355</v>
      </c>
      <c r="K26" s="510" t="s">
        <v>355</v>
      </c>
      <c r="L26" s="510" t="s">
        <v>355</v>
      </c>
      <c r="M26" s="510">
        <f>SUMIF('Formet 8'!G$12:G$351,'Format 1A'!D27,'Formet 8'!BZ$12:BZ$351)</f>
        <v>0</v>
      </c>
      <c r="N26" s="510">
        <f>SUMIF('Formet 8'!G$12:G$351,'Format 1A'!D27,'Formet 8'!CA$12:CA$351)</f>
        <v>0</v>
      </c>
      <c r="O26" s="510" t="s">
        <v>355</v>
      </c>
      <c r="P26" s="510" t="s">
        <v>355</v>
      </c>
      <c r="Q26" s="510" t="s">
        <v>355</v>
      </c>
      <c r="R26" s="510" t="s">
        <v>355</v>
      </c>
      <c r="S26" s="1326"/>
    </row>
    <row r="27" spans="1:19" s="94" customFormat="1" ht="16.149999999999999" customHeight="1">
      <c r="A27" s="604">
        <f>'Format 1A'!A28</f>
        <v>0</v>
      </c>
      <c r="B27" s="98" t="s">
        <v>322</v>
      </c>
      <c r="C27" s="104" t="str">
        <f>'[2]Data Entry'!C$5</f>
        <v>NON PLAN - BOYS</v>
      </c>
      <c r="D27" s="505" t="str">
        <f>'Format 1A'!D28</f>
        <v>PRABODHAK</v>
      </c>
      <c r="E27" s="508" t="str">
        <f>'Format 1A'!E28</f>
        <v>L-5</v>
      </c>
      <c r="F27" s="509">
        <f>'Format 1A'!O28</f>
        <v>0</v>
      </c>
      <c r="G27" s="510" t="s">
        <v>355</v>
      </c>
      <c r="H27" s="510" t="s">
        <v>355</v>
      </c>
      <c r="I27" s="510" t="s">
        <v>355</v>
      </c>
      <c r="J27" s="510" t="s">
        <v>355</v>
      </c>
      <c r="K27" s="510" t="s">
        <v>355</v>
      </c>
      <c r="L27" s="510" t="s">
        <v>355</v>
      </c>
      <c r="M27" s="510">
        <f>SUMIF('Formet 8'!G$12:G$351,'Format 1A'!D28,'Formet 8'!BZ$12:BZ$351)</f>
        <v>0</v>
      </c>
      <c r="N27" s="510">
        <f>SUMIF('Formet 8'!G$12:G$351,'Format 1A'!D28,'Formet 8'!CA$12:CA$351)</f>
        <v>0</v>
      </c>
      <c r="O27" s="510" t="s">
        <v>355</v>
      </c>
      <c r="P27" s="510" t="s">
        <v>355</v>
      </c>
      <c r="Q27" s="510" t="s">
        <v>355</v>
      </c>
      <c r="R27" s="510" t="s">
        <v>355</v>
      </c>
      <c r="S27" s="1326"/>
    </row>
    <row r="28" spans="1:19" s="94" customFormat="1" ht="16.149999999999999" customHeight="1">
      <c r="A28" s="604">
        <f>'Format 1A'!A29</f>
        <v>0</v>
      </c>
      <c r="B28" s="98" t="s">
        <v>322</v>
      </c>
      <c r="C28" s="104" t="str">
        <f>'[2]Data Entry'!C$5</f>
        <v>NON PLAN - BOYS</v>
      </c>
      <c r="D28" s="505" t="str">
        <f>'Format 1A'!D29</f>
        <v>LAB BOY</v>
      </c>
      <c r="E28" s="508" t="str">
        <f>'Format 1A'!E29</f>
        <v>L-1</v>
      </c>
      <c r="F28" s="509">
        <f>'Format 1A'!O29</f>
        <v>0</v>
      </c>
      <c r="G28" s="510" t="s">
        <v>355</v>
      </c>
      <c r="H28" s="510" t="s">
        <v>355</v>
      </c>
      <c r="I28" s="510" t="s">
        <v>355</v>
      </c>
      <c r="J28" s="510" t="s">
        <v>355</v>
      </c>
      <c r="K28" s="510" t="s">
        <v>355</v>
      </c>
      <c r="L28" s="510" t="s">
        <v>355</v>
      </c>
      <c r="M28" s="510">
        <f>SUMIF('Formet 8'!G$12:G$351,'Format 1A'!D29,'Formet 8'!BZ$12:BZ$351)</f>
        <v>0</v>
      </c>
      <c r="N28" s="510">
        <f>SUMIF('Formet 8'!G$12:G$351,'Format 1A'!D29,'Formet 8'!CA$12:CA$351)</f>
        <v>0</v>
      </c>
      <c r="O28" s="510" t="s">
        <v>355</v>
      </c>
      <c r="P28" s="510" t="s">
        <v>355</v>
      </c>
      <c r="Q28" s="510" t="s">
        <v>355</v>
      </c>
      <c r="R28" s="510" t="s">
        <v>355</v>
      </c>
      <c r="S28" s="1326"/>
    </row>
    <row r="29" spans="1:19" s="94" customFormat="1" ht="16.149999999999999" customHeight="1">
      <c r="A29" s="604">
        <f>'Format 1A'!A30</f>
        <v>0</v>
      </c>
      <c r="B29" s="98" t="s">
        <v>322</v>
      </c>
      <c r="C29" s="104" t="str">
        <f>'[2]Data Entry'!C$5</f>
        <v>NON PLAN - BOYS</v>
      </c>
      <c r="D29" s="505" t="str">
        <f>'Format 1A'!D30</f>
        <v>JAMADAR</v>
      </c>
      <c r="E29" s="508" t="str">
        <f>'Format 1A'!E30</f>
        <v>L-1</v>
      </c>
      <c r="F29" s="509">
        <f>'Format 1A'!O30</f>
        <v>0</v>
      </c>
      <c r="G29" s="510" t="s">
        <v>355</v>
      </c>
      <c r="H29" s="510" t="s">
        <v>355</v>
      </c>
      <c r="I29" s="510" t="s">
        <v>355</v>
      </c>
      <c r="J29" s="510" t="s">
        <v>355</v>
      </c>
      <c r="K29" s="510" t="s">
        <v>355</v>
      </c>
      <c r="L29" s="510" t="s">
        <v>355</v>
      </c>
      <c r="M29" s="510">
        <f>SUMIF('Formet 8'!G$12:G$351,'Format 1A'!D30,'Formet 8'!BZ$12:BZ$351)</f>
        <v>0</v>
      </c>
      <c r="N29" s="510">
        <f>SUMIF('Formet 8'!G$12:G$351,'Format 1A'!D30,'Formet 8'!CA$12:CA$351)</f>
        <v>0</v>
      </c>
      <c r="O29" s="510" t="s">
        <v>355</v>
      </c>
      <c r="P29" s="510" t="s">
        <v>355</v>
      </c>
      <c r="Q29" s="510" t="s">
        <v>355</v>
      </c>
      <c r="R29" s="510" t="s">
        <v>355</v>
      </c>
      <c r="S29" s="1326"/>
    </row>
    <row r="30" spans="1:19" s="94" customFormat="1" ht="16.149999999999999" customHeight="1">
      <c r="A30" s="604">
        <f>'Format 1A'!A31</f>
        <v>0</v>
      </c>
      <c r="B30" s="98" t="s">
        <v>322</v>
      </c>
      <c r="C30" s="104" t="str">
        <f>'[2]Data Entry'!C$5</f>
        <v>NON PLAN - BOYS</v>
      </c>
      <c r="D30" s="505" t="str">
        <f>'Format 1A'!D31</f>
        <v>PEON</v>
      </c>
      <c r="E30" s="508" t="str">
        <f>'Format 1A'!E31</f>
        <v>L-1</v>
      </c>
      <c r="F30" s="509">
        <f>'Format 1A'!O31</f>
        <v>0</v>
      </c>
      <c r="G30" s="510" t="s">
        <v>355</v>
      </c>
      <c r="H30" s="510" t="s">
        <v>355</v>
      </c>
      <c r="I30" s="510" t="s">
        <v>355</v>
      </c>
      <c r="J30" s="510" t="s">
        <v>355</v>
      </c>
      <c r="K30" s="510" t="s">
        <v>355</v>
      </c>
      <c r="L30" s="510" t="s">
        <v>355</v>
      </c>
      <c r="M30" s="510">
        <f>SUMIF('Formet 8'!G$12:G$351,'Format 1A'!D31,'Formet 8'!BZ$12:BZ$351)</f>
        <v>0</v>
      </c>
      <c r="N30" s="510">
        <f>SUMIF('Formet 8'!G$12:G$351,'Format 1A'!D31,'Formet 8'!CA$12:CA$351)</f>
        <v>0</v>
      </c>
      <c r="O30" s="510" t="s">
        <v>355</v>
      </c>
      <c r="P30" s="510" t="s">
        <v>355</v>
      </c>
      <c r="Q30" s="510" t="s">
        <v>355</v>
      </c>
      <c r="R30" s="510" t="s">
        <v>355</v>
      </c>
      <c r="S30" s="1326"/>
    </row>
    <row r="31" spans="1:19" s="94" customFormat="1" ht="16.149999999999999" customHeight="1">
      <c r="A31" s="604">
        <f>'Format 1A'!A32</f>
        <v>0</v>
      </c>
      <c r="B31" s="604" t="s">
        <v>801</v>
      </c>
      <c r="C31" s="104" t="str">
        <f>'[2]Data Entry'!C$5</f>
        <v>NON PLAN - BOYS</v>
      </c>
      <c r="D31" s="505" t="str">
        <f>'Format 1A'!D32</f>
        <v>Sanvida Employee</v>
      </c>
      <c r="E31" s="508" t="str">
        <f>'Format 1A'!E32</f>
        <v>-</v>
      </c>
      <c r="F31" s="509">
        <f>'Format 1A'!O32</f>
        <v>0</v>
      </c>
      <c r="G31" s="607"/>
      <c r="H31" s="607"/>
      <c r="I31" s="607"/>
      <c r="J31" s="607"/>
      <c r="K31" s="607"/>
      <c r="L31" s="607"/>
      <c r="M31" s="607"/>
      <c r="N31" s="607"/>
      <c r="O31" s="607"/>
      <c r="P31" s="607"/>
      <c r="Q31" s="607"/>
      <c r="R31" s="607"/>
      <c r="S31" s="1326"/>
    </row>
    <row r="32" spans="1:19" s="95" customFormat="1" ht="12.75" customHeight="1">
      <c r="A32" s="106"/>
      <c r="B32" s="107"/>
      <c r="C32" s="108"/>
      <c r="D32" s="108" t="s">
        <v>331</v>
      </c>
      <c r="E32" s="109"/>
      <c r="F32" s="110">
        <f>SUM(F8:F30)</f>
        <v>0</v>
      </c>
      <c r="G32" s="111" t="s">
        <v>355</v>
      </c>
      <c r="H32" s="111" t="s">
        <v>355</v>
      </c>
      <c r="I32" s="111" t="s">
        <v>355</v>
      </c>
      <c r="J32" s="111" t="s">
        <v>355</v>
      </c>
      <c r="K32" s="111" t="s">
        <v>355</v>
      </c>
      <c r="L32" s="111" t="s">
        <v>355</v>
      </c>
      <c r="M32" s="110">
        <f>SUM(M8:M30)</f>
        <v>0</v>
      </c>
      <c r="N32" s="110">
        <f>SUM(N8:N30)</f>
        <v>0</v>
      </c>
      <c r="O32" s="111" t="s">
        <v>355</v>
      </c>
      <c r="P32" s="111" t="s">
        <v>355</v>
      </c>
      <c r="Q32" s="111" t="s">
        <v>355</v>
      </c>
      <c r="R32" s="111" t="s">
        <v>355</v>
      </c>
      <c r="S32" s="1326"/>
    </row>
    <row r="33" spans="1:19" ht="11.25" customHeight="1">
      <c r="A33" s="1327"/>
      <c r="B33" s="1327"/>
      <c r="C33" s="1327"/>
      <c r="D33" s="1327"/>
      <c r="E33" s="1327"/>
      <c r="F33" s="1327"/>
      <c r="G33" s="1327"/>
      <c r="H33" s="1327"/>
      <c r="I33" s="1327"/>
      <c r="J33" s="1327"/>
      <c r="K33" s="1327"/>
      <c r="L33" s="1327"/>
      <c r="M33" s="1327"/>
      <c r="N33" s="1327"/>
      <c r="O33" s="1327"/>
      <c r="P33" s="1327"/>
      <c r="Q33" s="1327"/>
      <c r="R33" s="1327"/>
      <c r="S33" s="1326"/>
    </row>
    <row r="34" spans="1:19" ht="11.25" customHeight="1">
      <c r="A34" s="1328"/>
      <c r="B34" s="1328"/>
      <c r="C34" s="1328"/>
      <c r="D34" s="1328"/>
      <c r="E34" s="1328"/>
      <c r="F34" s="1328"/>
      <c r="G34" s="1328"/>
      <c r="H34" s="1328"/>
      <c r="I34" s="1328"/>
      <c r="J34" s="1328"/>
      <c r="K34" s="1328"/>
      <c r="L34" s="1328"/>
      <c r="M34" s="1328"/>
      <c r="N34" s="1127" t="str">
        <f>Master!E2</f>
        <v>ç/kkukpk;Z]</v>
      </c>
      <c r="O34" s="1127"/>
      <c r="P34" s="1127"/>
      <c r="Q34" s="1127"/>
      <c r="R34" s="1127"/>
      <c r="S34" s="1326"/>
    </row>
    <row r="35" spans="1:19" ht="11.25" customHeight="1">
      <c r="A35" s="1328"/>
      <c r="B35" s="1328"/>
      <c r="C35" s="1328"/>
      <c r="D35" s="1328"/>
      <c r="E35" s="1328"/>
      <c r="F35" s="1328"/>
      <c r="G35" s="1328"/>
      <c r="H35" s="1328"/>
      <c r="I35" s="1328"/>
      <c r="J35" s="1328"/>
      <c r="K35" s="1328"/>
      <c r="L35" s="1328"/>
      <c r="M35" s="1328"/>
      <c r="N35" s="1127"/>
      <c r="O35" s="1127"/>
      <c r="P35" s="1127"/>
      <c r="Q35" s="1127"/>
      <c r="R35" s="1127"/>
      <c r="S35" s="1326"/>
    </row>
    <row r="36" spans="1:19" ht="11.25" customHeight="1">
      <c r="A36" s="1328"/>
      <c r="B36" s="1328"/>
      <c r="C36" s="1328"/>
      <c r="D36" s="1328"/>
      <c r="E36" s="1328"/>
      <c r="F36" s="1328"/>
      <c r="G36" s="1328"/>
      <c r="H36" s="1328"/>
      <c r="I36" s="1328"/>
      <c r="J36" s="1328"/>
      <c r="K36" s="1328"/>
      <c r="L36" s="1328"/>
      <c r="M36" s="1328"/>
      <c r="N36" s="1128" t="str">
        <f>Master!H2</f>
        <v>jkmekfo jk;eyok³k</v>
      </c>
      <c r="O36" s="1128"/>
      <c r="P36" s="1128"/>
      <c r="Q36" s="1128"/>
      <c r="R36" s="1128"/>
      <c r="S36" s="1326"/>
    </row>
    <row r="37" spans="1:19" ht="11.25" customHeight="1">
      <c r="A37" s="1328"/>
      <c r="B37" s="1328"/>
      <c r="C37" s="1328"/>
      <c r="D37" s="1328"/>
      <c r="E37" s="1328"/>
      <c r="F37" s="1328"/>
      <c r="G37" s="1328"/>
      <c r="H37" s="1328"/>
      <c r="I37" s="1328"/>
      <c r="J37" s="1328"/>
      <c r="K37" s="1328"/>
      <c r="L37" s="1328"/>
      <c r="M37" s="1328"/>
      <c r="N37" s="1128"/>
      <c r="O37" s="1128"/>
      <c r="P37" s="1128"/>
      <c r="Q37" s="1128"/>
      <c r="R37" s="1128"/>
      <c r="S37" s="1326"/>
    </row>
    <row r="38" spans="1:19" ht="11.25" hidden="1" customHeight="1">
      <c r="A38" s="27"/>
      <c r="B38" s="27"/>
      <c r="C38" s="27"/>
      <c r="D38" s="27"/>
      <c r="E38" s="27"/>
      <c r="F38" s="27"/>
      <c r="G38" s="27"/>
      <c r="H38" s="27"/>
      <c r="I38" s="27"/>
      <c r="J38" s="27"/>
      <c r="K38" s="27"/>
      <c r="L38" s="27"/>
      <c r="M38" s="27"/>
      <c r="N38" s="1128"/>
      <c r="O38" s="1128"/>
      <c r="P38" s="1128"/>
      <c r="Q38" s="1128"/>
      <c r="R38" s="1128"/>
      <c r="S38" s="1326"/>
    </row>
    <row r="39" spans="1:19" hidden="1">
      <c r="A39" s="102"/>
      <c r="B39" s="102"/>
      <c r="C39" s="102"/>
      <c r="D39" s="102"/>
      <c r="E39" s="102"/>
      <c r="F39" s="102"/>
      <c r="G39" s="102"/>
      <c r="H39" s="102"/>
      <c r="I39" s="102"/>
      <c r="J39" s="102"/>
      <c r="K39" s="102"/>
      <c r="L39" s="102"/>
      <c r="M39" s="102"/>
      <c r="N39" s="102"/>
      <c r="O39" s="102"/>
      <c r="P39" s="102"/>
      <c r="Q39" s="102"/>
      <c r="R39" s="102"/>
    </row>
    <row r="40" spans="1:19" hidden="1"/>
    <row r="41" spans="1:19" hidden="1"/>
    <row r="42" spans="1:19" hidden="1"/>
    <row r="43" spans="1:19" hidden="1"/>
  </sheetData>
  <sheetProtection password="98FD" sheet="1" objects="1" scenarios="1" formatColumns="0" formatRows="0"/>
  <mergeCells count="12">
    <mergeCell ref="S1:S38"/>
    <mergeCell ref="N33:R33"/>
    <mergeCell ref="A33:M37"/>
    <mergeCell ref="N36:R38"/>
    <mergeCell ref="N34:R35"/>
    <mergeCell ref="A5:O5"/>
    <mergeCell ref="P5:R5"/>
    <mergeCell ref="O1:R1"/>
    <mergeCell ref="A2:R2"/>
    <mergeCell ref="A3:R3"/>
    <mergeCell ref="A4:R4"/>
    <mergeCell ref="A1:N1"/>
  </mergeCells>
  <pageMargins left="0.7" right="0.19" top="0.31" bottom="0.16" header="0.3" footer="0.13"/>
  <pageSetup paperSize="9" orientation="landscape" r:id="rId1"/>
</worksheet>
</file>

<file path=xl/worksheets/sheet15.xml><?xml version="1.0" encoding="utf-8"?>
<worksheet xmlns="http://schemas.openxmlformats.org/spreadsheetml/2006/main" xmlns:r="http://schemas.openxmlformats.org/officeDocument/2006/relationships">
  <sheetPr>
    <tabColor theme="0"/>
  </sheetPr>
  <dimension ref="A1:M38"/>
  <sheetViews>
    <sheetView workbookViewId="0">
      <selection activeCell="F22" sqref="F22"/>
    </sheetView>
  </sheetViews>
  <sheetFormatPr defaultColWidth="0" defaultRowHeight="15" zeroHeight="1"/>
  <cols>
    <col min="1" max="1" width="7.28515625" style="608" customWidth="1"/>
    <col min="2" max="2" width="24.85546875" style="608" customWidth="1"/>
    <col min="3" max="3" width="25" style="608" customWidth="1"/>
    <col min="4" max="4" width="24.5703125" style="608" customWidth="1"/>
    <col min="5" max="5" width="20.42578125" style="608" customWidth="1"/>
    <col min="6" max="6" width="17.42578125" style="14" customWidth="1"/>
    <col min="7" max="7" width="16.7109375" style="14" customWidth="1"/>
    <col min="8" max="8" width="4.42578125" style="14" customWidth="1"/>
    <col min="9" max="10" width="9.140625" style="14" hidden="1" customWidth="1"/>
    <col min="11" max="13" width="0" style="14" hidden="1" customWidth="1"/>
    <col min="14" max="16384" width="9.140625" style="14" hidden="1"/>
  </cols>
  <sheetData>
    <row r="1" spans="1:13" ht="15.75">
      <c r="A1" s="1346" t="str">
        <f>'Format 1B'!A1</f>
        <v>vk; dk foLr`r ctV vuqeku foÙkh; o"kZ  ¼ 1 vizSy ls 31 ekpZ rd ½ dk</v>
      </c>
      <c r="B1" s="1346"/>
      <c r="C1" s="1346"/>
      <c r="D1" s="1346"/>
      <c r="E1" s="1346"/>
      <c r="F1" s="1337">
        <f>Summary!$C$1</f>
        <v>12572</v>
      </c>
      <c r="G1" s="1337"/>
      <c r="H1" s="1271"/>
    </row>
    <row r="2" spans="1:13" ht="20.25" customHeight="1">
      <c r="A2" s="1338" t="str">
        <f>Summary!A2</f>
        <v>ç/kkukpk;Z] jkmekfo jk;eyok³k ¼vkWfQl vkbZ-Mh- la[;k %&amp;12572½</v>
      </c>
      <c r="B2" s="1338"/>
      <c r="C2" s="1338"/>
      <c r="D2" s="1338"/>
      <c r="E2" s="1338"/>
      <c r="F2" s="1338"/>
      <c r="G2" s="1338"/>
      <c r="H2" s="1271"/>
      <c r="I2" s="65"/>
      <c r="J2" s="65"/>
      <c r="K2" s="65"/>
      <c r="L2" s="65"/>
      <c r="M2" s="65"/>
    </row>
    <row r="3" spans="1:13" ht="15.75" customHeight="1">
      <c r="A3" s="1127" t="s">
        <v>356</v>
      </c>
      <c r="B3" s="1127"/>
      <c r="C3" s="1127"/>
      <c r="D3" s="1127"/>
      <c r="E3" s="1127"/>
      <c r="F3" s="1127"/>
      <c r="G3" s="1127"/>
      <c r="H3" s="1271"/>
      <c r="I3" s="65"/>
      <c r="J3" s="65"/>
      <c r="K3" s="65"/>
      <c r="L3" s="65"/>
      <c r="M3" s="65"/>
    </row>
    <row r="4" spans="1:13" ht="25.5" customHeight="1">
      <c r="A4" s="1335" t="str">
        <f>Summary!A5</f>
        <v>BUDGET HEAD : 2202 -सामान्य शिक्षा-02-109 -राजकीय माध्यमिक विद्यालय-27 -लडकों के विद्यालय-01 -लडकों के विद्यालयों का संचालन व्यय   (STATE FUND)</v>
      </c>
      <c r="B4" s="1335"/>
      <c r="C4" s="1335"/>
      <c r="D4" s="1335"/>
      <c r="E4" s="1335"/>
      <c r="F4" s="1336" t="s">
        <v>248</v>
      </c>
      <c r="G4" s="1336"/>
      <c r="H4" s="1271"/>
      <c r="I4" s="65"/>
      <c r="J4" s="65"/>
      <c r="K4" s="65"/>
      <c r="L4" s="65"/>
      <c r="M4" s="65"/>
    </row>
    <row r="5" spans="1:13" s="112" customFormat="1" ht="34.5" customHeight="1">
      <c r="A5" s="98" t="s">
        <v>5</v>
      </c>
      <c r="B5" s="98" t="s">
        <v>70</v>
      </c>
      <c r="C5" s="113" t="s">
        <v>357</v>
      </c>
      <c r="D5" s="1339" t="s">
        <v>357</v>
      </c>
      <c r="E5" s="1340"/>
      <c r="F5" s="98" t="s">
        <v>358</v>
      </c>
      <c r="G5" s="98" t="s">
        <v>359</v>
      </c>
      <c r="H5" s="1271"/>
      <c r="I5" s="62"/>
      <c r="J5" s="62"/>
      <c r="K5" s="62"/>
      <c r="L5" s="62"/>
      <c r="M5" s="62"/>
    </row>
    <row r="6" spans="1:13" ht="12" customHeight="1">
      <c r="A6" s="105">
        <v>1</v>
      </c>
      <c r="B6" s="114">
        <v>2</v>
      </c>
      <c r="C6" s="115"/>
      <c r="D6" s="1341">
        <v>3</v>
      </c>
      <c r="E6" s="1342"/>
      <c r="F6" s="114">
        <v>5</v>
      </c>
      <c r="G6" s="114">
        <v>6</v>
      </c>
      <c r="H6" s="1271"/>
      <c r="I6" s="65"/>
      <c r="J6" s="65"/>
      <c r="K6" s="65"/>
      <c r="L6" s="65"/>
      <c r="M6" s="65"/>
    </row>
    <row r="7" spans="1:13" ht="15" customHeight="1">
      <c r="A7" s="105">
        <f>'Format 1A'!A9</f>
        <v>0</v>
      </c>
      <c r="B7" s="1343" t="str">
        <f>A4</f>
        <v>BUDGET HEAD : 2202 -सामान्य शिक्षा-02-109 -राजकीय माध्यमिक विद्यालय-27 -लडकों के विद्यालय-01 -लडकों के विद्यालयों का संचालन व्यय   (STATE FUND)</v>
      </c>
      <c r="C7" s="375" t="str">
        <f>'Format 1A'!C9</f>
        <v>NON PLAN - BOYS</v>
      </c>
      <c r="D7" s="505" t="str">
        <f>'Format 1A'!D9</f>
        <v>PRINCIPAL</v>
      </c>
      <c r="E7" s="506" t="str">
        <f>'Format 1A'!E9</f>
        <v>L-16</v>
      </c>
      <c r="F7" s="405">
        <f>'Format 1A'!F9</f>
        <v>0</v>
      </c>
      <c r="G7" s="405">
        <v>0</v>
      </c>
      <c r="H7" s="1271"/>
      <c r="I7" s="65"/>
      <c r="J7" s="65"/>
      <c r="K7" s="65">
        <f>'Format 1A'!F9</f>
        <v>0</v>
      </c>
      <c r="L7" s="65"/>
      <c r="M7" s="65"/>
    </row>
    <row r="8" spans="1:13" ht="15" customHeight="1">
      <c r="A8" s="105">
        <f>'Format 1A'!A10</f>
        <v>0</v>
      </c>
      <c r="B8" s="1344"/>
      <c r="C8" s="375" t="str">
        <f>'Format 1A'!C10</f>
        <v>NON PLAN - BOYS</v>
      </c>
      <c r="D8" s="505" t="str">
        <f>'Format 1A'!D10</f>
        <v>VICE PRINCIPAL</v>
      </c>
      <c r="E8" s="506" t="str">
        <f>'Format 1A'!E10</f>
        <v>L-14</v>
      </c>
      <c r="F8" s="405">
        <f>'Format 1A'!F10</f>
        <v>0</v>
      </c>
      <c r="G8" s="405">
        <v>0</v>
      </c>
      <c r="H8" s="1271"/>
      <c r="I8" s="65"/>
      <c r="J8" s="65"/>
      <c r="K8" s="65">
        <f>'Format 1A'!F10</f>
        <v>0</v>
      </c>
      <c r="L8" s="65"/>
      <c r="M8" s="65"/>
    </row>
    <row r="9" spans="1:13" ht="15" customHeight="1">
      <c r="A9" s="105">
        <f>'Format 1A'!A11</f>
        <v>0</v>
      </c>
      <c r="B9" s="1344"/>
      <c r="C9" s="375" t="str">
        <f>'Format 1A'!C11</f>
        <v>NON PLAN - BOYS</v>
      </c>
      <c r="D9" s="505" t="str">
        <f>'Format 1A'!D11</f>
        <v>LECTURER</v>
      </c>
      <c r="E9" s="506" t="str">
        <f>'Format 1A'!E11</f>
        <v>L-12</v>
      </c>
      <c r="F9" s="405">
        <f>'Format 1A'!F11</f>
        <v>0</v>
      </c>
      <c r="G9" s="405">
        <v>0</v>
      </c>
      <c r="H9" s="1271"/>
      <c r="I9" s="65"/>
      <c r="J9" s="65"/>
      <c r="K9" s="65">
        <f>'Format 1A'!F11</f>
        <v>0</v>
      </c>
      <c r="L9" s="65"/>
      <c r="M9" s="65"/>
    </row>
    <row r="10" spans="1:13" ht="15" customHeight="1">
      <c r="A10" s="105">
        <f>'Format 1A'!A12</f>
        <v>0</v>
      </c>
      <c r="B10" s="1344"/>
      <c r="C10" s="375" t="str">
        <f>'Format 1A'!C12</f>
        <v>NON PLAN - BOYS</v>
      </c>
      <c r="D10" s="505" t="str">
        <f>'Format 1A'!D12</f>
        <v>Add. Adm. Officer</v>
      </c>
      <c r="E10" s="506" t="str">
        <f>'Format 1A'!E12</f>
        <v>L-12</v>
      </c>
      <c r="F10" s="405">
        <f>'Format 1A'!F12</f>
        <v>0</v>
      </c>
      <c r="G10" s="405">
        <v>0</v>
      </c>
      <c r="H10" s="1271"/>
      <c r="I10" s="65"/>
      <c r="J10" s="65"/>
      <c r="K10" s="65">
        <f>'Format 1A'!F12</f>
        <v>0</v>
      </c>
      <c r="L10" s="65"/>
      <c r="M10" s="65"/>
    </row>
    <row r="11" spans="1:13" ht="15" customHeight="1">
      <c r="A11" s="105">
        <f>'Format 1A'!A13</f>
        <v>0</v>
      </c>
      <c r="B11" s="1344"/>
      <c r="C11" s="375" t="str">
        <f>'Format 1A'!C13</f>
        <v>NON PLAN - BOYS</v>
      </c>
      <c r="D11" s="505" t="str">
        <f>'Format 1A'!D13</f>
        <v>PTI  I</v>
      </c>
      <c r="E11" s="506" t="str">
        <f>'Format 1A'!E13</f>
        <v>L-12</v>
      </c>
      <c r="F11" s="405">
        <f>'Format 1A'!F13</f>
        <v>0</v>
      </c>
      <c r="G11" s="405">
        <v>0</v>
      </c>
      <c r="H11" s="1271"/>
      <c r="I11" s="65"/>
      <c r="J11" s="65"/>
      <c r="K11" s="65">
        <f>'Format 1A'!F13</f>
        <v>0</v>
      </c>
      <c r="L11" s="65"/>
      <c r="M11" s="65"/>
    </row>
    <row r="12" spans="1:13" ht="15" customHeight="1">
      <c r="A12" s="105">
        <f>'Format 1A'!A14</f>
        <v>0</v>
      </c>
      <c r="B12" s="1344"/>
      <c r="C12" s="375" t="str">
        <f>'Format 1A'!C14</f>
        <v>NON PLAN - BOYS</v>
      </c>
      <c r="D12" s="505" t="str">
        <f>'Format 1A'!D14</f>
        <v>AGRICULTURE TEACHER</v>
      </c>
      <c r="E12" s="506" t="str">
        <f>'Format 1A'!E14</f>
        <v>L-12</v>
      </c>
      <c r="F12" s="405">
        <f>'Format 1A'!F14</f>
        <v>0</v>
      </c>
      <c r="G12" s="405">
        <v>0</v>
      </c>
      <c r="H12" s="1271"/>
      <c r="I12" s="65"/>
      <c r="J12" s="65"/>
      <c r="K12" s="65">
        <f>'Format 1A'!F14</f>
        <v>0</v>
      </c>
      <c r="L12" s="65"/>
      <c r="M12" s="65"/>
    </row>
    <row r="13" spans="1:13" ht="15" customHeight="1">
      <c r="A13" s="105">
        <f>'Format 1A'!A15</f>
        <v>0</v>
      </c>
      <c r="B13" s="1344"/>
      <c r="C13" s="375" t="str">
        <f>'Format 1A'!C15</f>
        <v>NON PLAN - BOYS</v>
      </c>
      <c r="D13" s="505" t="str">
        <f>'Format 1A'!D15</f>
        <v>Asst. Adm. Officer</v>
      </c>
      <c r="E13" s="506" t="str">
        <f>'Format 1A'!E15</f>
        <v>L-12</v>
      </c>
      <c r="F13" s="405">
        <f>'Format 1A'!F15</f>
        <v>0</v>
      </c>
      <c r="G13" s="405">
        <v>0</v>
      </c>
      <c r="H13" s="1271"/>
      <c r="I13" s="65"/>
      <c r="J13" s="65"/>
      <c r="K13" s="65">
        <f>'Format 1A'!F15</f>
        <v>0</v>
      </c>
      <c r="L13" s="65"/>
      <c r="M13" s="65"/>
    </row>
    <row r="14" spans="1:13" ht="15" customHeight="1">
      <c r="A14" s="105">
        <f>'Format 1A'!A16</f>
        <v>0</v>
      </c>
      <c r="B14" s="1344"/>
      <c r="C14" s="375" t="str">
        <f>'Format 1A'!C16</f>
        <v>NON PLAN - BOYS</v>
      </c>
      <c r="D14" s="505" t="str">
        <f>'Format 1A'!D16</f>
        <v>LIBRARIAN I</v>
      </c>
      <c r="E14" s="506" t="str">
        <f>'Format 1A'!E16</f>
        <v>L-12</v>
      </c>
      <c r="F14" s="405">
        <f>'Format 1A'!F16</f>
        <v>0</v>
      </c>
      <c r="G14" s="405">
        <v>0</v>
      </c>
      <c r="H14" s="1271"/>
      <c r="K14" s="65">
        <f>'Format 1A'!F16</f>
        <v>0</v>
      </c>
    </row>
    <row r="15" spans="1:13" ht="15" customHeight="1">
      <c r="A15" s="105">
        <f>'Format 1A'!A17</f>
        <v>0</v>
      </c>
      <c r="B15" s="1344"/>
      <c r="C15" s="375" t="str">
        <f>'Format 1A'!C17</f>
        <v>NON PLAN - BOYS</v>
      </c>
      <c r="D15" s="505" t="str">
        <f>'Format 1A'!D17</f>
        <v>BASIC COMPUTER INST.</v>
      </c>
      <c r="E15" s="506" t="str">
        <f>'Format 1A'!E17</f>
        <v>L-8</v>
      </c>
      <c r="F15" s="405">
        <f>'Format 1A'!F17</f>
        <v>0</v>
      </c>
      <c r="G15" s="405">
        <v>0</v>
      </c>
      <c r="H15" s="1271"/>
      <c r="K15" s="65">
        <f>'Format 1A'!F17</f>
        <v>0</v>
      </c>
    </row>
    <row r="16" spans="1:13" ht="15" customHeight="1">
      <c r="A16" s="105">
        <f>'Format 1A'!A18</f>
        <v>0</v>
      </c>
      <c r="B16" s="1344"/>
      <c r="C16" s="375" t="str">
        <f>'Format 1A'!C18</f>
        <v>NON PLAN - BOYS</v>
      </c>
      <c r="D16" s="505" t="str">
        <f>'Format 1A'!D18</f>
        <v>TEACHER-II</v>
      </c>
      <c r="E16" s="506" t="str">
        <f>'Format 1A'!E18</f>
        <v>L-11</v>
      </c>
      <c r="F16" s="405">
        <f>'Format 1A'!F18</f>
        <v>0</v>
      </c>
      <c r="G16" s="405">
        <v>0</v>
      </c>
      <c r="H16" s="1271"/>
      <c r="K16" s="65">
        <f>'Format 1A'!F18</f>
        <v>0</v>
      </c>
    </row>
    <row r="17" spans="1:11" ht="15" customHeight="1">
      <c r="A17" s="105">
        <f>'Format 1A'!A19</f>
        <v>0</v>
      </c>
      <c r="B17" s="1344"/>
      <c r="C17" s="375" t="str">
        <f>'Format 1A'!C19</f>
        <v>NON PLAN - BOYS</v>
      </c>
      <c r="D17" s="505" t="str">
        <f>'Format 1A'!D19</f>
        <v>PTI II</v>
      </c>
      <c r="E17" s="506" t="str">
        <f>'Format 1A'!E19</f>
        <v>L-11</v>
      </c>
      <c r="F17" s="405">
        <f>'Format 1A'!F19</f>
        <v>0</v>
      </c>
      <c r="G17" s="405">
        <v>0</v>
      </c>
      <c r="H17" s="1271"/>
      <c r="K17" s="65">
        <f>'Format 1A'!F19</f>
        <v>0</v>
      </c>
    </row>
    <row r="18" spans="1:11" ht="15" customHeight="1">
      <c r="A18" s="105">
        <f>'Format 1A'!A20</f>
        <v>0</v>
      </c>
      <c r="B18" s="1344"/>
      <c r="C18" s="375" t="str">
        <f>'Format 1A'!C20</f>
        <v>NON PLAN - BOYS</v>
      </c>
      <c r="D18" s="505" t="str">
        <f>'Format 1A'!D20</f>
        <v>LIBRARIAN II</v>
      </c>
      <c r="E18" s="506" t="str">
        <f>'Format 1A'!E20</f>
        <v>L-11</v>
      </c>
      <c r="F18" s="405">
        <f>'Format 1A'!F20</f>
        <v>0</v>
      </c>
      <c r="G18" s="405">
        <v>0</v>
      </c>
      <c r="H18" s="1271"/>
      <c r="K18" s="65">
        <f>'Format 1A'!F20</f>
        <v>0</v>
      </c>
    </row>
    <row r="19" spans="1:11" ht="15" customHeight="1">
      <c r="A19" s="105">
        <f>'Format 1A'!A21</f>
        <v>0</v>
      </c>
      <c r="B19" s="1344"/>
      <c r="C19" s="375" t="str">
        <f>'Format 1A'!C21</f>
        <v>NON PLAN - BOYS</v>
      </c>
      <c r="D19" s="505" t="str">
        <f>'Format 1A'!D21</f>
        <v>SR. PRABODHAK</v>
      </c>
      <c r="E19" s="506" t="str">
        <f>'Format 1A'!E21</f>
        <v>L-9</v>
      </c>
      <c r="F19" s="405">
        <f>'Format 1A'!F21</f>
        <v>0</v>
      </c>
      <c r="G19" s="405">
        <v>0</v>
      </c>
      <c r="H19" s="1271"/>
      <c r="K19" s="65">
        <f>'Format 1A'!F21</f>
        <v>0</v>
      </c>
    </row>
    <row r="20" spans="1:11" ht="15" customHeight="1">
      <c r="A20" s="105">
        <f>'Format 1A'!A22</f>
        <v>0</v>
      </c>
      <c r="B20" s="1344"/>
      <c r="C20" s="375" t="str">
        <f>'Format 1A'!C22</f>
        <v>NON PLAN - BOYS</v>
      </c>
      <c r="D20" s="505" t="str">
        <f>'Format 1A'!D22</f>
        <v>CLERK GRADE I</v>
      </c>
      <c r="E20" s="506" t="str">
        <f>'Format 1A'!E22</f>
        <v>L-9</v>
      </c>
      <c r="F20" s="405">
        <f>'Format 1A'!F22</f>
        <v>0</v>
      </c>
      <c r="G20" s="405">
        <v>0</v>
      </c>
      <c r="H20" s="1271"/>
      <c r="K20" s="65">
        <f>'Format 1A'!F22</f>
        <v>0</v>
      </c>
    </row>
    <row r="21" spans="1:11" ht="15" customHeight="1">
      <c r="A21" s="105">
        <f>'Format 1A'!A23</f>
        <v>0</v>
      </c>
      <c r="B21" s="1344"/>
      <c r="C21" s="375" t="str">
        <f>'Format 1A'!C23</f>
        <v>NON PLAN - BOYS</v>
      </c>
      <c r="D21" s="505" t="str">
        <f>'Format 1A'!D23</f>
        <v>PTI  III</v>
      </c>
      <c r="E21" s="506" t="str">
        <f>'Format 1A'!E23</f>
        <v>L-10</v>
      </c>
      <c r="F21" s="405">
        <f>'Format 1A'!F23</f>
        <v>0</v>
      </c>
      <c r="G21" s="405">
        <v>0</v>
      </c>
      <c r="H21" s="1271"/>
      <c r="K21" s="65">
        <f>'Format 1A'!F23</f>
        <v>0</v>
      </c>
    </row>
    <row r="22" spans="1:11" ht="15" customHeight="1">
      <c r="A22" s="105">
        <f>'Format 1A'!A24</f>
        <v>0</v>
      </c>
      <c r="B22" s="1344"/>
      <c r="C22" s="375" t="str">
        <f>'Format 1A'!C24</f>
        <v>NON PLAN - BOYS</v>
      </c>
      <c r="D22" s="505" t="str">
        <f>'Format 1A'!D24</f>
        <v>TEACHER-III</v>
      </c>
      <c r="E22" s="506" t="str">
        <f>'Format 1A'!E24</f>
        <v>L-10</v>
      </c>
      <c r="F22" s="405">
        <f>'Format 1A'!F24</f>
        <v>0</v>
      </c>
      <c r="G22" s="405">
        <v>0</v>
      </c>
      <c r="H22" s="1271"/>
      <c r="K22" s="65">
        <f>'Format 1A'!F24</f>
        <v>0</v>
      </c>
    </row>
    <row r="23" spans="1:11" ht="15" customHeight="1">
      <c r="A23" s="105">
        <f>'Format 1A'!A25</f>
        <v>0</v>
      </c>
      <c r="B23" s="1344"/>
      <c r="C23" s="375" t="str">
        <f>'Format 1A'!C25</f>
        <v>NON PLAN - BOYS</v>
      </c>
      <c r="D23" s="505" t="str">
        <f>'Format 1A'!D25</f>
        <v>LIBRARIAN III</v>
      </c>
      <c r="E23" s="506" t="str">
        <f>'Format 1A'!E25</f>
        <v>L-10</v>
      </c>
      <c r="F23" s="405">
        <f>'Format 1A'!F25</f>
        <v>0</v>
      </c>
      <c r="G23" s="405">
        <v>0</v>
      </c>
      <c r="H23" s="1271"/>
      <c r="K23" s="65">
        <f>'Format 1A'!F25</f>
        <v>0</v>
      </c>
    </row>
    <row r="24" spans="1:11" ht="15" customHeight="1">
      <c r="A24" s="105">
        <f>'Format 1A'!A26</f>
        <v>0</v>
      </c>
      <c r="B24" s="1344"/>
      <c r="C24" s="375" t="str">
        <f>'Format 1A'!C26</f>
        <v>NON PLAN - BOYS</v>
      </c>
      <c r="D24" s="505" t="str">
        <f>'Format 1A'!D26</f>
        <v>LAB ASST</v>
      </c>
      <c r="E24" s="506" t="str">
        <f>'Format 1A'!E26</f>
        <v>L-9</v>
      </c>
      <c r="F24" s="405">
        <f>'Format 1A'!F26</f>
        <v>0</v>
      </c>
      <c r="G24" s="405">
        <v>0</v>
      </c>
      <c r="H24" s="1271"/>
      <c r="K24" s="65">
        <f>'Format 1A'!F26</f>
        <v>0</v>
      </c>
    </row>
    <row r="25" spans="1:11" ht="15" customHeight="1">
      <c r="A25" s="105">
        <f>'Format 1A'!A27</f>
        <v>0</v>
      </c>
      <c r="B25" s="1344"/>
      <c r="C25" s="375" t="str">
        <f>'Format 1A'!C27</f>
        <v>NON PLAN - BOYS</v>
      </c>
      <c r="D25" s="505" t="str">
        <f>'Format 1A'!D27</f>
        <v>CLERK GRADE II</v>
      </c>
      <c r="E25" s="506" t="str">
        <f>'Format 1A'!E27</f>
        <v>L-5</v>
      </c>
      <c r="F25" s="405">
        <f>'Format 1A'!F27</f>
        <v>0</v>
      </c>
      <c r="G25" s="405">
        <v>0</v>
      </c>
      <c r="H25" s="1271"/>
      <c r="K25" s="65">
        <f>'Format 1A'!F27</f>
        <v>0</v>
      </c>
    </row>
    <row r="26" spans="1:11" ht="15" customHeight="1">
      <c r="A26" s="105">
        <f>'Format 1A'!A28</f>
        <v>0</v>
      </c>
      <c r="B26" s="1344"/>
      <c r="C26" s="375" t="str">
        <f>'Format 1A'!C28</f>
        <v>NON PLAN - BOYS</v>
      </c>
      <c r="D26" s="505" t="str">
        <f>'Format 1A'!D28</f>
        <v>PRABODHAK</v>
      </c>
      <c r="E26" s="506" t="str">
        <f>'Format 1A'!E28</f>
        <v>L-5</v>
      </c>
      <c r="F26" s="405">
        <f>'Format 1A'!F28</f>
        <v>0</v>
      </c>
      <c r="G26" s="405">
        <v>0</v>
      </c>
      <c r="H26" s="1271"/>
      <c r="K26" s="65">
        <f>'Format 1A'!F28</f>
        <v>0</v>
      </c>
    </row>
    <row r="27" spans="1:11" ht="15" customHeight="1">
      <c r="A27" s="105">
        <f>'Format 1A'!A29</f>
        <v>0</v>
      </c>
      <c r="B27" s="1344"/>
      <c r="C27" s="375" t="str">
        <f>'Format 1A'!C29</f>
        <v>NON PLAN - BOYS</v>
      </c>
      <c r="D27" s="505" t="str">
        <f>'Format 1A'!D29</f>
        <v>LAB BOY</v>
      </c>
      <c r="E27" s="506" t="str">
        <f>'Format 1A'!E29</f>
        <v>L-1</v>
      </c>
      <c r="F27" s="405">
        <f>'Format 1A'!F29</f>
        <v>0</v>
      </c>
      <c r="G27" s="405">
        <v>0</v>
      </c>
      <c r="H27" s="1271"/>
      <c r="K27" s="65">
        <f>'Format 1A'!F29</f>
        <v>0</v>
      </c>
    </row>
    <row r="28" spans="1:11" ht="15" customHeight="1">
      <c r="A28" s="105">
        <f>'Format 1A'!A30</f>
        <v>0</v>
      </c>
      <c r="B28" s="1344"/>
      <c r="C28" s="375" t="str">
        <f>'Format 1A'!C30</f>
        <v>NON PLAN - BOYS</v>
      </c>
      <c r="D28" s="505" t="str">
        <f>'Format 1A'!D30</f>
        <v>JAMADAR</v>
      </c>
      <c r="E28" s="506" t="str">
        <f>'Format 1A'!E30</f>
        <v>L-1</v>
      </c>
      <c r="F28" s="405">
        <f>'Format 1A'!F30</f>
        <v>0</v>
      </c>
      <c r="G28" s="405">
        <v>0</v>
      </c>
      <c r="H28" s="1271"/>
      <c r="K28" s="65">
        <f>'Format 1A'!F30</f>
        <v>0</v>
      </c>
    </row>
    <row r="29" spans="1:11" ht="15" customHeight="1">
      <c r="A29" s="105">
        <f>'Format 1A'!A31</f>
        <v>0</v>
      </c>
      <c r="B29" s="1345"/>
      <c r="C29" s="375" t="str">
        <f>'Format 1A'!C31</f>
        <v>NON PLAN - BOYS</v>
      </c>
      <c r="D29" s="505" t="str">
        <f>'Format 1A'!D31</f>
        <v>PEON</v>
      </c>
      <c r="E29" s="506" t="str">
        <f>'Format 1A'!E31</f>
        <v>L-1</v>
      </c>
      <c r="F29" s="405">
        <f>'Format 1A'!F31</f>
        <v>0</v>
      </c>
      <c r="G29" s="405">
        <v>0</v>
      </c>
      <c r="H29" s="1271"/>
      <c r="K29" s="65">
        <f>'Format 1A'!F31</f>
        <v>0</v>
      </c>
    </row>
    <row r="30" spans="1:11" ht="18.75">
      <c r="A30" s="105">
        <f>'Format 1A'!A32</f>
        <v>0</v>
      </c>
      <c r="B30" s="117"/>
      <c r="C30" s="375" t="str">
        <f>'Format 1A'!C32</f>
        <v>NON PLAN - BOYS</v>
      </c>
      <c r="D30" s="505" t="str">
        <f>'Format 1A'!D32</f>
        <v>Sanvida Employee</v>
      </c>
      <c r="E30" s="506" t="str">
        <f>'Format 1A'!E32</f>
        <v>-</v>
      </c>
      <c r="F30" s="405">
        <f>'Format 1A'!F32</f>
        <v>0</v>
      </c>
      <c r="G30" s="120">
        <f>SUM(G7:G29)</f>
        <v>0</v>
      </c>
      <c r="H30" s="1271"/>
      <c r="K30" s="65">
        <f>'Format 1A'!F33</f>
        <v>0</v>
      </c>
    </row>
    <row r="31" spans="1:11" ht="18.75">
      <c r="A31" s="116"/>
      <c r="B31" s="117"/>
      <c r="C31" s="117"/>
      <c r="D31" s="118" t="s">
        <v>331</v>
      </c>
      <c r="E31" s="119"/>
      <c r="F31" s="120">
        <f>SUM(F7:F30)</f>
        <v>0</v>
      </c>
      <c r="G31" s="120">
        <f>SUM(G7:G30)</f>
        <v>0</v>
      </c>
      <c r="H31" s="1271"/>
      <c r="K31" s="65"/>
    </row>
    <row r="32" spans="1:11" ht="18.75">
      <c r="F32" s="150" t="str">
        <f>Master!E2</f>
        <v>ç/kkukpk;Z]</v>
      </c>
      <c r="G32" s="150"/>
      <c r="H32" s="1271"/>
    </row>
    <row r="33" spans="5:8" ht="18.75" customHeight="1">
      <c r="E33" s="1128" t="str">
        <f>Master!H2</f>
        <v>jkmekfo jk;eyok³k</v>
      </c>
      <c r="F33" s="1128"/>
      <c r="G33" s="1128"/>
      <c r="H33" s="1271"/>
    </row>
    <row r="34" spans="5:8" ht="18.75" customHeight="1">
      <c r="F34" s="28"/>
      <c r="G34" s="28"/>
      <c r="H34" s="1271"/>
    </row>
    <row r="35" spans="5:8" ht="18.75" hidden="1" customHeight="1">
      <c r="F35" s="28"/>
      <c r="G35" s="28"/>
    </row>
    <row r="36" spans="5:8" ht="15" hidden="1" customHeight="1"/>
    <row r="37" spans="5:8" ht="15" hidden="1" customHeight="1"/>
    <row r="38" spans="5:8" ht="15" hidden="1" customHeight="1"/>
  </sheetData>
  <sheetProtection password="98FD" sheet="1" objects="1" scenarios="1" formatColumns="0" formatRows="0"/>
  <mergeCells count="11">
    <mergeCell ref="H1:H34"/>
    <mergeCell ref="A4:E4"/>
    <mergeCell ref="F4:G4"/>
    <mergeCell ref="F1:G1"/>
    <mergeCell ref="A2:G2"/>
    <mergeCell ref="A3:G3"/>
    <mergeCell ref="D5:E5"/>
    <mergeCell ref="D6:E6"/>
    <mergeCell ref="B7:B29"/>
    <mergeCell ref="A1:E1"/>
    <mergeCell ref="E33:G33"/>
  </mergeCells>
  <pageMargins left="0.7" right="0.45" top="0.4" bottom="0.4" header="0.3" footer="0.3"/>
  <pageSetup paperSize="9" orientation="landscape" horizontalDpi="300" verticalDpi="300" r:id="rId1"/>
</worksheet>
</file>

<file path=xl/worksheets/sheet16.xml><?xml version="1.0" encoding="utf-8"?>
<worksheet xmlns="http://schemas.openxmlformats.org/spreadsheetml/2006/main" xmlns:r="http://schemas.openxmlformats.org/officeDocument/2006/relationships">
  <sheetPr>
    <tabColor rgb="FFFFFF00"/>
  </sheetPr>
  <dimension ref="A1:XFC25"/>
  <sheetViews>
    <sheetView workbookViewId="0">
      <selection activeCell="C6" sqref="C6:E6"/>
    </sheetView>
  </sheetViews>
  <sheetFormatPr defaultColWidth="0" defaultRowHeight="15" zeroHeight="1"/>
  <cols>
    <col min="1" max="1" width="6.42578125" style="197" customWidth="1"/>
    <col min="2" max="2" width="14" style="197" customWidth="1"/>
    <col min="3" max="11" width="13.28515625" style="197" customWidth="1"/>
    <col min="12" max="12" width="11.28515625" style="197" hidden="1" customWidth="1"/>
    <col min="13" max="13" width="10" style="197" hidden="1" customWidth="1"/>
    <col min="14" max="14" width="10.28515625" style="197" hidden="1" customWidth="1"/>
    <col min="15" max="15" width="3" style="195" customWidth="1"/>
    <col min="16" max="257" width="9.140625" style="195" hidden="1"/>
    <col min="258" max="258" width="15.7109375" style="195" hidden="1"/>
    <col min="259" max="261" width="9.140625" style="195" hidden="1"/>
    <col min="262" max="262" width="9.7109375" style="195" hidden="1"/>
    <col min="263" max="265" width="9.140625" style="195" hidden="1"/>
    <col min="266" max="266" width="10" style="195" hidden="1"/>
    <col min="267" max="267" width="9.140625" style="195" hidden="1"/>
    <col min="268" max="268" width="7.85546875" style="195" hidden="1"/>
    <col min="269" max="270" width="8.28515625" style="195" hidden="1"/>
    <col min="271" max="513" width="9.140625" style="195" hidden="1"/>
    <col min="514" max="514" width="15.7109375" style="195" hidden="1"/>
    <col min="515" max="517" width="9.140625" style="195" hidden="1"/>
    <col min="518" max="518" width="9.7109375" style="195" hidden="1"/>
    <col min="519" max="521" width="9.140625" style="195" hidden="1"/>
    <col min="522" max="522" width="10" style="195" hidden="1"/>
    <col min="523" max="523" width="9.140625" style="195" hidden="1"/>
    <col min="524" max="524" width="7.85546875" style="195" hidden="1"/>
    <col min="525" max="526" width="8.28515625" style="195" hidden="1"/>
    <col min="527" max="769" width="9.140625" style="195" hidden="1"/>
    <col min="770" max="770" width="15.7109375" style="195" hidden="1"/>
    <col min="771" max="773" width="9.140625" style="195" hidden="1"/>
    <col min="774" max="774" width="9.7109375" style="195" hidden="1"/>
    <col min="775" max="777" width="9.140625" style="195" hidden="1"/>
    <col min="778" max="778" width="10" style="195" hidden="1"/>
    <col min="779" max="779" width="9.140625" style="195" hidden="1"/>
    <col min="780" max="780" width="7.85546875" style="195" hidden="1"/>
    <col min="781" max="782" width="8.28515625" style="195" hidden="1"/>
    <col min="783" max="1025" width="9.140625" style="195" hidden="1"/>
    <col min="1026" max="1026" width="15.7109375" style="195" hidden="1"/>
    <col min="1027" max="1029" width="9.140625" style="195" hidden="1"/>
    <col min="1030" max="1030" width="9.7109375" style="195" hidden="1"/>
    <col min="1031" max="1033" width="9.140625" style="195" hidden="1"/>
    <col min="1034" max="1034" width="10" style="195" hidden="1"/>
    <col min="1035" max="1035" width="9.140625" style="195" hidden="1"/>
    <col min="1036" max="1036" width="7.85546875" style="195" hidden="1"/>
    <col min="1037" max="1038" width="8.28515625" style="195" hidden="1"/>
    <col min="1039" max="1281" width="9.140625" style="195" hidden="1"/>
    <col min="1282" max="1282" width="15.7109375" style="195" hidden="1"/>
    <col min="1283" max="1285" width="9.140625" style="195" hidden="1"/>
    <col min="1286" max="1286" width="9.7109375" style="195" hidden="1"/>
    <col min="1287" max="1289" width="9.140625" style="195" hidden="1"/>
    <col min="1290" max="1290" width="10" style="195" hidden="1"/>
    <col min="1291" max="1291" width="9.140625" style="195" hidden="1"/>
    <col min="1292" max="1292" width="7.85546875" style="195" hidden="1"/>
    <col min="1293" max="1294" width="8.28515625" style="195" hidden="1"/>
    <col min="1295" max="1537" width="9.140625" style="195" hidden="1"/>
    <col min="1538" max="1538" width="15.7109375" style="195" hidden="1"/>
    <col min="1539" max="1541" width="9.140625" style="195" hidden="1"/>
    <col min="1542" max="1542" width="9.7109375" style="195" hidden="1"/>
    <col min="1543" max="1545" width="9.140625" style="195" hidden="1"/>
    <col min="1546" max="1546" width="10" style="195" hidden="1"/>
    <col min="1547" max="1547" width="9.140625" style="195" hidden="1"/>
    <col min="1548" max="1548" width="7.85546875" style="195" hidden="1"/>
    <col min="1549" max="1550" width="8.28515625" style="195" hidden="1"/>
    <col min="1551" max="1793" width="9.140625" style="195" hidden="1"/>
    <col min="1794" max="1794" width="15.7109375" style="195" hidden="1"/>
    <col min="1795" max="1797" width="9.140625" style="195" hidden="1"/>
    <col min="1798" max="1798" width="9.7109375" style="195" hidden="1"/>
    <col min="1799" max="1801" width="9.140625" style="195" hidden="1"/>
    <col min="1802" max="1802" width="10" style="195" hidden="1"/>
    <col min="1803" max="1803" width="9.140625" style="195" hidden="1"/>
    <col min="1804" max="1804" width="7.85546875" style="195" hidden="1"/>
    <col min="1805" max="1806" width="8.28515625" style="195" hidden="1"/>
    <col min="1807" max="2049" width="9.140625" style="195" hidden="1"/>
    <col min="2050" max="2050" width="15.7109375" style="195" hidden="1"/>
    <col min="2051" max="2053" width="9.140625" style="195" hidden="1"/>
    <col min="2054" max="2054" width="9.7109375" style="195" hidden="1"/>
    <col min="2055" max="2057" width="9.140625" style="195" hidden="1"/>
    <col min="2058" max="2058" width="10" style="195" hidden="1"/>
    <col min="2059" max="2059" width="9.140625" style="195" hidden="1"/>
    <col min="2060" max="2060" width="7.85546875" style="195" hidden="1"/>
    <col min="2061" max="2062" width="8.28515625" style="195" hidden="1"/>
    <col min="2063" max="2305" width="9.140625" style="195" hidden="1"/>
    <col min="2306" max="2306" width="15.7109375" style="195" hidden="1"/>
    <col min="2307" max="2309" width="9.140625" style="195" hidden="1"/>
    <col min="2310" max="2310" width="9.7109375" style="195" hidden="1"/>
    <col min="2311" max="2313" width="9.140625" style="195" hidden="1"/>
    <col min="2314" max="2314" width="10" style="195" hidden="1"/>
    <col min="2315" max="2315" width="9.140625" style="195" hidden="1"/>
    <col min="2316" max="2316" width="7.85546875" style="195" hidden="1"/>
    <col min="2317" max="2318" width="8.28515625" style="195" hidden="1"/>
    <col min="2319" max="2561" width="9.140625" style="195" hidden="1"/>
    <col min="2562" max="2562" width="15.7109375" style="195" hidden="1"/>
    <col min="2563" max="2565" width="9.140625" style="195" hidden="1"/>
    <col min="2566" max="2566" width="9.7109375" style="195" hidden="1"/>
    <col min="2567" max="2569" width="9.140625" style="195" hidden="1"/>
    <col min="2570" max="2570" width="10" style="195" hidden="1"/>
    <col min="2571" max="2571" width="9.140625" style="195" hidden="1"/>
    <col min="2572" max="2572" width="7.85546875" style="195" hidden="1"/>
    <col min="2573" max="2574" width="8.28515625" style="195" hidden="1"/>
    <col min="2575" max="2817" width="9.140625" style="195" hidden="1"/>
    <col min="2818" max="2818" width="15.7109375" style="195" hidden="1"/>
    <col min="2819" max="2821" width="9.140625" style="195" hidden="1"/>
    <col min="2822" max="2822" width="9.7109375" style="195" hidden="1"/>
    <col min="2823" max="2825" width="9.140625" style="195" hidden="1"/>
    <col min="2826" max="2826" width="10" style="195" hidden="1"/>
    <col min="2827" max="2827" width="9.140625" style="195" hidden="1"/>
    <col min="2828" max="2828" width="7.85546875" style="195" hidden="1"/>
    <col min="2829" max="2830" width="8.28515625" style="195" hidden="1"/>
    <col min="2831" max="3073" width="9.140625" style="195" hidden="1"/>
    <col min="3074" max="3074" width="15.7109375" style="195" hidden="1"/>
    <col min="3075" max="3077" width="9.140625" style="195" hidden="1"/>
    <col min="3078" max="3078" width="9.7109375" style="195" hidden="1"/>
    <col min="3079" max="3081" width="9.140625" style="195" hidden="1"/>
    <col min="3082" max="3082" width="10" style="195" hidden="1"/>
    <col min="3083" max="3083" width="9.140625" style="195" hidden="1"/>
    <col min="3084" max="3084" width="7.85546875" style="195" hidden="1"/>
    <col min="3085" max="3086" width="8.28515625" style="195" hidden="1"/>
    <col min="3087" max="3329" width="9.140625" style="195" hidden="1"/>
    <col min="3330" max="3330" width="15.7109375" style="195" hidden="1"/>
    <col min="3331" max="3333" width="9.140625" style="195" hidden="1"/>
    <col min="3334" max="3334" width="9.7109375" style="195" hidden="1"/>
    <col min="3335" max="3337" width="9.140625" style="195" hidden="1"/>
    <col min="3338" max="3338" width="10" style="195" hidden="1"/>
    <col min="3339" max="3339" width="9.140625" style="195" hidden="1"/>
    <col min="3340" max="3340" width="7.85546875" style="195" hidden="1"/>
    <col min="3341" max="3342" width="8.28515625" style="195" hidden="1"/>
    <col min="3343" max="3585" width="9.140625" style="195" hidden="1"/>
    <col min="3586" max="3586" width="15.7109375" style="195" hidden="1"/>
    <col min="3587" max="3589" width="9.140625" style="195" hidden="1"/>
    <col min="3590" max="3590" width="9.7109375" style="195" hidden="1"/>
    <col min="3591" max="3593" width="9.140625" style="195" hidden="1"/>
    <col min="3594" max="3594" width="10" style="195" hidden="1"/>
    <col min="3595" max="3595" width="9.140625" style="195" hidden="1"/>
    <col min="3596" max="3596" width="7.85546875" style="195" hidden="1"/>
    <col min="3597" max="3598" width="8.28515625" style="195" hidden="1"/>
    <col min="3599" max="3841" width="9.140625" style="195" hidden="1"/>
    <col min="3842" max="3842" width="15.7109375" style="195" hidden="1"/>
    <col min="3843" max="3845" width="9.140625" style="195" hidden="1"/>
    <col min="3846" max="3846" width="9.7109375" style="195" hidden="1"/>
    <col min="3847" max="3849" width="9.140625" style="195" hidden="1"/>
    <col min="3850" max="3850" width="10" style="195" hidden="1"/>
    <col min="3851" max="3851" width="9.140625" style="195" hidden="1"/>
    <col min="3852" max="3852" width="7.85546875" style="195" hidden="1"/>
    <col min="3853" max="3854" width="8.28515625" style="195" hidden="1"/>
    <col min="3855" max="4097" width="9.140625" style="195" hidden="1"/>
    <col min="4098" max="4098" width="15.7109375" style="195" hidden="1"/>
    <col min="4099" max="4101" width="9.140625" style="195" hidden="1"/>
    <col min="4102" max="4102" width="9.7109375" style="195" hidden="1"/>
    <col min="4103" max="4105" width="9.140625" style="195" hidden="1"/>
    <col min="4106" max="4106" width="10" style="195" hidden="1"/>
    <col min="4107" max="4107" width="9.140625" style="195" hidden="1"/>
    <col min="4108" max="4108" width="7.85546875" style="195" hidden="1"/>
    <col min="4109" max="4110" width="8.28515625" style="195" hidden="1"/>
    <col min="4111" max="4353" width="9.140625" style="195" hidden="1"/>
    <col min="4354" max="4354" width="15.7109375" style="195" hidden="1"/>
    <col min="4355" max="4357" width="9.140625" style="195" hidden="1"/>
    <col min="4358" max="4358" width="9.7109375" style="195" hidden="1"/>
    <col min="4359" max="4361" width="9.140625" style="195" hidden="1"/>
    <col min="4362" max="4362" width="10" style="195" hidden="1"/>
    <col min="4363" max="4363" width="9.140625" style="195" hidden="1"/>
    <col min="4364" max="4364" width="7.85546875" style="195" hidden="1"/>
    <col min="4365" max="4366" width="8.28515625" style="195" hidden="1"/>
    <col min="4367" max="4609" width="9.140625" style="195" hidden="1"/>
    <col min="4610" max="4610" width="15.7109375" style="195" hidden="1"/>
    <col min="4611" max="4613" width="9.140625" style="195" hidden="1"/>
    <col min="4614" max="4614" width="9.7109375" style="195" hidden="1"/>
    <col min="4615" max="4617" width="9.140625" style="195" hidden="1"/>
    <col min="4618" max="4618" width="10" style="195" hidden="1"/>
    <col min="4619" max="4619" width="9.140625" style="195" hidden="1"/>
    <col min="4620" max="4620" width="7.85546875" style="195" hidden="1"/>
    <col min="4621" max="4622" width="8.28515625" style="195" hidden="1"/>
    <col min="4623" max="4865" width="9.140625" style="195" hidden="1"/>
    <col min="4866" max="4866" width="15.7109375" style="195" hidden="1"/>
    <col min="4867" max="4869" width="9.140625" style="195" hidden="1"/>
    <col min="4870" max="4870" width="9.7109375" style="195" hidden="1"/>
    <col min="4871" max="4873" width="9.140625" style="195" hidden="1"/>
    <col min="4874" max="4874" width="10" style="195" hidden="1"/>
    <col min="4875" max="4875" width="9.140625" style="195" hidden="1"/>
    <col min="4876" max="4876" width="7.85546875" style="195" hidden="1"/>
    <col min="4877" max="4878" width="8.28515625" style="195" hidden="1"/>
    <col min="4879" max="5121" width="9.140625" style="195" hidden="1"/>
    <col min="5122" max="5122" width="15.7109375" style="195" hidden="1"/>
    <col min="5123" max="5125" width="9.140625" style="195" hidden="1"/>
    <col min="5126" max="5126" width="9.7109375" style="195" hidden="1"/>
    <col min="5127" max="5129" width="9.140625" style="195" hidden="1"/>
    <col min="5130" max="5130" width="10" style="195" hidden="1"/>
    <col min="5131" max="5131" width="9.140625" style="195" hidden="1"/>
    <col min="5132" max="5132" width="7.85546875" style="195" hidden="1"/>
    <col min="5133" max="5134" width="8.28515625" style="195" hidden="1"/>
    <col min="5135" max="5377" width="9.140625" style="195" hidden="1"/>
    <col min="5378" max="5378" width="15.7109375" style="195" hidden="1"/>
    <col min="5379" max="5381" width="9.140625" style="195" hidden="1"/>
    <col min="5382" max="5382" width="9.7109375" style="195" hidden="1"/>
    <col min="5383" max="5385" width="9.140625" style="195" hidden="1"/>
    <col min="5386" max="5386" width="10" style="195" hidden="1"/>
    <col min="5387" max="5387" width="9.140625" style="195" hidden="1"/>
    <col min="5388" max="5388" width="7.85546875" style="195" hidden="1"/>
    <col min="5389" max="5390" width="8.28515625" style="195" hidden="1"/>
    <col min="5391" max="5633" width="9.140625" style="195" hidden="1"/>
    <col min="5634" max="5634" width="15.7109375" style="195" hidden="1"/>
    <col min="5635" max="5637" width="9.140625" style="195" hidden="1"/>
    <col min="5638" max="5638" width="9.7109375" style="195" hidden="1"/>
    <col min="5639" max="5641" width="9.140625" style="195" hidden="1"/>
    <col min="5642" max="5642" width="10" style="195" hidden="1"/>
    <col min="5643" max="5643" width="9.140625" style="195" hidden="1"/>
    <col min="5644" max="5644" width="7.85546875" style="195" hidden="1"/>
    <col min="5645" max="5646" width="8.28515625" style="195" hidden="1"/>
    <col min="5647" max="5889" width="9.140625" style="195" hidden="1"/>
    <col min="5890" max="5890" width="15.7109375" style="195" hidden="1"/>
    <col min="5891" max="5893" width="9.140625" style="195" hidden="1"/>
    <col min="5894" max="5894" width="9.7109375" style="195" hidden="1"/>
    <col min="5895" max="5897" width="9.140625" style="195" hidden="1"/>
    <col min="5898" max="5898" width="10" style="195" hidden="1"/>
    <col min="5899" max="5899" width="9.140625" style="195" hidden="1"/>
    <col min="5900" max="5900" width="7.85546875" style="195" hidden="1"/>
    <col min="5901" max="5902" width="8.28515625" style="195" hidden="1"/>
    <col min="5903" max="6145" width="9.140625" style="195" hidden="1"/>
    <col min="6146" max="6146" width="15.7109375" style="195" hidden="1"/>
    <col min="6147" max="6149" width="9.140625" style="195" hidden="1"/>
    <col min="6150" max="6150" width="9.7109375" style="195" hidden="1"/>
    <col min="6151" max="6153" width="9.140625" style="195" hidden="1"/>
    <col min="6154" max="6154" width="10" style="195" hidden="1"/>
    <col min="6155" max="6155" width="9.140625" style="195" hidden="1"/>
    <col min="6156" max="6156" width="7.85546875" style="195" hidden="1"/>
    <col min="6157" max="6158" width="8.28515625" style="195" hidden="1"/>
    <col min="6159" max="6401" width="9.140625" style="195" hidden="1"/>
    <col min="6402" max="6402" width="15.7109375" style="195" hidden="1"/>
    <col min="6403" max="6405" width="9.140625" style="195" hidden="1"/>
    <col min="6406" max="6406" width="9.7109375" style="195" hidden="1"/>
    <col min="6407" max="6409" width="9.140625" style="195" hidden="1"/>
    <col min="6410" max="6410" width="10" style="195" hidden="1"/>
    <col min="6411" max="6411" width="9.140625" style="195" hidden="1"/>
    <col min="6412" max="6412" width="7.85546875" style="195" hidden="1"/>
    <col min="6413" max="6414" width="8.28515625" style="195" hidden="1"/>
    <col min="6415" max="6657" width="9.140625" style="195" hidden="1"/>
    <col min="6658" max="6658" width="15.7109375" style="195" hidden="1"/>
    <col min="6659" max="6661" width="9.140625" style="195" hidden="1"/>
    <col min="6662" max="6662" width="9.7109375" style="195" hidden="1"/>
    <col min="6663" max="6665" width="9.140625" style="195" hidden="1"/>
    <col min="6666" max="6666" width="10" style="195" hidden="1"/>
    <col min="6667" max="6667" width="9.140625" style="195" hidden="1"/>
    <col min="6668" max="6668" width="7.85546875" style="195" hidden="1"/>
    <col min="6669" max="6670" width="8.28515625" style="195" hidden="1"/>
    <col min="6671" max="6913" width="9.140625" style="195" hidden="1"/>
    <col min="6914" max="6914" width="15.7109375" style="195" hidden="1"/>
    <col min="6915" max="6917" width="9.140625" style="195" hidden="1"/>
    <col min="6918" max="6918" width="9.7109375" style="195" hidden="1"/>
    <col min="6919" max="6921" width="9.140625" style="195" hidden="1"/>
    <col min="6922" max="6922" width="10" style="195" hidden="1"/>
    <col min="6923" max="6923" width="9.140625" style="195" hidden="1"/>
    <col min="6924" max="6924" width="7.85546875" style="195" hidden="1"/>
    <col min="6925" max="6926" width="8.28515625" style="195" hidden="1"/>
    <col min="6927" max="7169" width="9.140625" style="195" hidden="1"/>
    <col min="7170" max="7170" width="15.7109375" style="195" hidden="1"/>
    <col min="7171" max="7173" width="9.140625" style="195" hidden="1"/>
    <col min="7174" max="7174" width="9.7109375" style="195" hidden="1"/>
    <col min="7175" max="7177" width="9.140625" style="195" hidden="1"/>
    <col min="7178" max="7178" width="10" style="195" hidden="1"/>
    <col min="7179" max="7179" width="9.140625" style="195" hidden="1"/>
    <col min="7180" max="7180" width="7.85546875" style="195" hidden="1"/>
    <col min="7181" max="7182" width="8.28515625" style="195" hidden="1"/>
    <col min="7183" max="7425" width="9.140625" style="195" hidden="1"/>
    <col min="7426" max="7426" width="15.7109375" style="195" hidden="1"/>
    <col min="7427" max="7429" width="9.140625" style="195" hidden="1"/>
    <col min="7430" max="7430" width="9.7109375" style="195" hidden="1"/>
    <col min="7431" max="7433" width="9.140625" style="195" hidden="1"/>
    <col min="7434" max="7434" width="10" style="195" hidden="1"/>
    <col min="7435" max="7435" width="9.140625" style="195" hidden="1"/>
    <col min="7436" max="7436" width="7.85546875" style="195" hidden="1"/>
    <col min="7437" max="7438" width="8.28515625" style="195" hidden="1"/>
    <col min="7439" max="7681" width="9.140625" style="195" hidden="1"/>
    <col min="7682" max="7682" width="15.7109375" style="195" hidden="1"/>
    <col min="7683" max="7685" width="9.140625" style="195" hidden="1"/>
    <col min="7686" max="7686" width="9.7109375" style="195" hidden="1"/>
    <col min="7687" max="7689" width="9.140625" style="195" hidden="1"/>
    <col min="7690" max="7690" width="10" style="195" hidden="1"/>
    <col min="7691" max="7691" width="9.140625" style="195" hidden="1"/>
    <col min="7692" max="7692" width="7.85546875" style="195" hidden="1"/>
    <col min="7693" max="7694" width="8.28515625" style="195" hidden="1"/>
    <col min="7695" max="7937" width="9.140625" style="195" hidden="1"/>
    <col min="7938" max="7938" width="15.7109375" style="195" hidden="1"/>
    <col min="7939" max="7941" width="9.140625" style="195" hidden="1"/>
    <col min="7942" max="7942" width="9.7109375" style="195" hidden="1"/>
    <col min="7943" max="7945" width="9.140625" style="195" hidden="1"/>
    <col min="7946" max="7946" width="10" style="195" hidden="1"/>
    <col min="7947" max="7947" width="9.140625" style="195" hidden="1"/>
    <col min="7948" max="7948" width="7.85546875" style="195" hidden="1"/>
    <col min="7949" max="7950" width="8.28515625" style="195" hidden="1"/>
    <col min="7951" max="8193" width="9.140625" style="195" hidden="1"/>
    <col min="8194" max="8194" width="15.7109375" style="195" hidden="1"/>
    <col min="8195" max="8197" width="9.140625" style="195" hidden="1"/>
    <col min="8198" max="8198" width="9.7109375" style="195" hidden="1"/>
    <col min="8199" max="8201" width="9.140625" style="195" hidden="1"/>
    <col min="8202" max="8202" width="10" style="195" hidden="1"/>
    <col min="8203" max="8203" width="9.140625" style="195" hidden="1"/>
    <col min="8204" max="8204" width="7.85546875" style="195" hidden="1"/>
    <col min="8205" max="8206" width="8.28515625" style="195" hidden="1"/>
    <col min="8207" max="8449" width="9.140625" style="195" hidden="1"/>
    <col min="8450" max="8450" width="15.7109375" style="195" hidden="1"/>
    <col min="8451" max="8453" width="9.140625" style="195" hidden="1"/>
    <col min="8454" max="8454" width="9.7109375" style="195" hidden="1"/>
    <col min="8455" max="8457" width="9.140625" style="195" hidden="1"/>
    <col min="8458" max="8458" width="10" style="195" hidden="1"/>
    <col min="8459" max="8459" width="9.140625" style="195" hidden="1"/>
    <col min="8460" max="8460" width="7.85546875" style="195" hidden="1"/>
    <col min="8461" max="8462" width="8.28515625" style="195" hidden="1"/>
    <col min="8463" max="8705" width="9.140625" style="195" hidden="1"/>
    <col min="8706" max="8706" width="15.7109375" style="195" hidden="1"/>
    <col min="8707" max="8709" width="9.140625" style="195" hidden="1"/>
    <col min="8710" max="8710" width="9.7109375" style="195" hidden="1"/>
    <col min="8711" max="8713" width="9.140625" style="195" hidden="1"/>
    <col min="8714" max="8714" width="10" style="195" hidden="1"/>
    <col min="8715" max="8715" width="9.140625" style="195" hidden="1"/>
    <col min="8716" max="8716" width="7.85546875" style="195" hidden="1"/>
    <col min="8717" max="8718" width="8.28515625" style="195" hidden="1"/>
    <col min="8719" max="8961" width="9.140625" style="195" hidden="1"/>
    <col min="8962" max="8962" width="15.7109375" style="195" hidden="1"/>
    <col min="8963" max="8965" width="9.140625" style="195" hidden="1"/>
    <col min="8966" max="8966" width="9.7109375" style="195" hidden="1"/>
    <col min="8967" max="8969" width="9.140625" style="195" hidden="1"/>
    <col min="8970" max="8970" width="10" style="195" hidden="1"/>
    <col min="8971" max="8971" width="9.140625" style="195" hidden="1"/>
    <col min="8972" max="8972" width="7.85546875" style="195" hidden="1"/>
    <col min="8973" max="8974" width="8.28515625" style="195" hidden="1"/>
    <col min="8975" max="9217" width="9.140625" style="195" hidden="1"/>
    <col min="9218" max="9218" width="15.7109375" style="195" hidden="1"/>
    <col min="9219" max="9221" width="9.140625" style="195" hidden="1"/>
    <col min="9222" max="9222" width="9.7109375" style="195" hidden="1"/>
    <col min="9223" max="9225" width="9.140625" style="195" hidden="1"/>
    <col min="9226" max="9226" width="10" style="195" hidden="1"/>
    <col min="9227" max="9227" width="9.140625" style="195" hidden="1"/>
    <col min="9228" max="9228" width="7.85546875" style="195" hidden="1"/>
    <col min="9229" max="9230" width="8.28515625" style="195" hidden="1"/>
    <col min="9231" max="9473" width="9.140625" style="195" hidden="1"/>
    <col min="9474" max="9474" width="15.7109375" style="195" hidden="1"/>
    <col min="9475" max="9477" width="9.140625" style="195" hidden="1"/>
    <col min="9478" max="9478" width="9.7109375" style="195" hidden="1"/>
    <col min="9479" max="9481" width="9.140625" style="195" hidden="1"/>
    <col min="9482" max="9482" width="10" style="195" hidden="1"/>
    <col min="9483" max="9483" width="9.140625" style="195" hidden="1"/>
    <col min="9484" max="9484" width="7.85546875" style="195" hidden="1"/>
    <col min="9485" max="9486" width="8.28515625" style="195" hidden="1"/>
    <col min="9487" max="9729" width="9.140625" style="195" hidden="1"/>
    <col min="9730" max="9730" width="15.7109375" style="195" hidden="1"/>
    <col min="9731" max="9733" width="9.140625" style="195" hidden="1"/>
    <col min="9734" max="9734" width="9.7109375" style="195" hidden="1"/>
    <col min="9735" max="9737" width="9.140625" style="195" hidden="1"/>
    <col min="9738" max="9738" width="10" style="195" hidden="1"/>
    <col min="9739" max="9739" width="9.140625" style="195" hidden="1"/>
    <col min="9740" max="9740" width="7.85546875" style="195" hidden="1"/>
    <col min="9741" max="9742" width="8.28515625" style="195" hidden="1"/>
    <col min="9743" max="9985" width="9.140625" style="195" hidden="1"/>
    <col min="9986" max="9986" width="15.7109375" style="195" hidden="1"/>
    <col min="9987" max="9989" width="9.140625" style="195" hidden="1"/>
    <col min="9990" max="9990" width="9.7109375" style="195" hidden="1"/>
    <col min="9991" max="9993" width="9.140625" style="195" hidden="1"/>
    <col min="9994" max="9994" width="10" style="195" hidden="1"/>
    <col min="9995" max="9995" width="9.140625" style="195" hidden="1"/>
    <col min="9996" max="9996" width="7.85546875" style="195" hidden="1"/>
    <col min="9997" max="9998" width="8.28515625" style="195" hidden="1"/>
    <col min="9999" max="10241" width="9.140625" style="195" hidden="1"/>
    <col min="10242" max="10242" width="15.7109375" style="195" hidden="1"/>
    <col min="10243" max="10245" width="9.140625" style="195" hidden="1"/>
    <col min="10246" max="10246" width="9.7109375" style="195" hidden="1"/>
    <col min="10247" max="10249" width="9.140625" style="195" hidden="1"/>
    <col min="10250" max="10250" width="10" style="195" hidden="1"/>
    <col min="10251" max="10251" width="9.140625" style="195" hidden="1"/>
    <col min="10252" max="10252" width="7.85546875" style="195" hidden="1"/>
    <col min="10253" max="10254" width="8.28515625" style="195" hidden="1"/>
    <col min="10255" max="10497" width="9.140625" style="195" hidden="1"/>
    <col min="10498" max="10498" width="15.7109375" style="195" hidden="1"/>
    <col min="10499" max="10501" width="9.140625" style="195" hidden="1"/>
    <col min="10502" max="10502" width="9.7109375" style="195" hidden="1"/>
    <col min="10503" max="10505" width="9.140625" style="195" hidden="1"/>
    <col min="10506" max="10506" width="10" style="195" hidden="1"/>
    <col min="10507" max="10507" width="9.140625" style="195" hidden="1"/>
    <col min="10508" max="10508" width="7.85546875" style="195" hidden="1"/>
    <col min="10509" max="10510" width="8.28515625" style="195" hidden="1"/>
    <col min="10511" max="10753" width="9.140625" style="195" hidden="1"/>
    <col min="10754" max="10754" width="15.7109375" style="195" hidden="1"/>
    <col min="10755" max="10757" width="9.140625" style="195" hidden="1"/>
    <col min="10758" max="10758" width="9.7109375" style="195" hidden="1"/>
    <col min="10759" max="10761" width="9.140625" style="195" hidden="1"/>
    <col min="10762" max="10762" width="10" style="195" hidden="1"/>
    <col min="10763" max="10763" width="9.140625" style="195" hidden="1"/>
    <col min="10764" max="10764" width="7.85546875" style="195" hidden="1"/>
    <col min="10765" max="10766" width="8.28515625" style="195" hidden="1"/>
    <col min="10767" max="11009" width="9.140625" style="195" hidden="1"/>
    <col min="11010" max="11010" width="15.7109375" style="195" hidden="1"/>
    <col min="11011" max="11013" width="9.140625" style="195" hidden="1"/>
    <col min="11014" max="11014" width="9.7109375" style="195" hidden="1"/>
    <col min="11015" max="11017" width="9.140625" style="195" hidden="1"/>
    <col min="11018" max="11018" width="10" style="195" hidden="1"/>
    <col min="11019" max="11019" width="9.140625" style="195" hidden="1"/>
    <col min="11020" max="11020" width="7.85546875" style="195" hidden="1"/>
    <col min="11021" max="11022" width="8.28515625" style="195" hidden="1"/>
    <col min="11023" max="11265" width="9.140625" style="195" hidden="1"/>
    <col min="11266" max="11266" width="15.7109375" style="195" hidden="1"/>
    <col min="11267" max="11269" width="9.140625" style="195" hidden="1"/>
    <col min="11270" max="11270" width="9.7109375" style="195" hidden="1"/>
    <col min="11271" max="11273" width="9.140625" style="195" hidden="1"/>
    <col min="11274" max="11274" width="10" style="195" hidden="1"/>
    <col min="11275" max="11275" width="9.140625" style="195" hidden="1"/>
    <col min="11276" max="11276" width="7.85546875" style="195" hidden="1"/>
    <col min="11277" max="11278" width="8.28515625" style="195" hidden="1"/>
    <col min="11279" max="11521" width="9.140625" style="195" hidden="1"/>
    <col min="11522" max="11522" width="15.7109375" style="195" hidden="1"/>
    <col min="11523" max="11525" width="9.140625" style="195" hidden="1"/>
    <col min="11526" max="11526" width="9.7109375" style="195" hidden="1"/>
    <col min="11527" max="11529" width="9.140625" style="195" hidden="1"/>
    <col min="11530" max="11530" width="10" style="195" hidden="1"/>
    <col min="11531" max="11531" width="9.140625" style="195" hidden="1"/>
    <col min="11532" max="11532" width="7.85546875" style="195" hidden="1"/>
    <col min="11533" max="11534" width="8.28515625" style="195" hidden="1"/>
    <col min="11535" max="11777" width="9.140625" style="195" hidden="1"/>
    <col min="11778" max="11778" width="15.7109375" style="195" hidden="1"/>
    <col min="11779" max="11781" width="9.140625" style="195" hidden="1"/>
    <col min="11782" max="11782" width="9.7109375" style="195" hidden="1"/>
    <col min="11783" max="11785" width="9.140625" style="195" hidden="1"/>
    <col min="11786" max="11786" width="10" style="195" hidden="1"/>
    <col min="11787" max="11787" width="9.140625" style="195" hidden="1"/>
    <col min="11788" max="11788" width="7.85546875" style="195" hidden="1"/>
    <col min="11789" max="11790" width="8.28515625" style="195" hidden="1"/>
    <col min="11791" max="12033" width="9.140625" style="195" hidden="1"/>
    <col min="12034" max="12034" width="15.7109375" style="195" hidden="1"/>
    <col min="12035" max="12037" width="9.140625" style="195" hidden="1"/>
    <col min="12038" max="12038" width="9.7109375" style="195" hidden="1"/>
    <col min="12039" max="12041" width="9.140625" style="195" hidden="1"/>
    <col min="12042" max="12042" width="10" style="195" hidden="1"/>
    <col min="12043" max="12043" width="9.140625" style="195" hidden="1"/>
    <col min="12044" max="12044" width="7.85546875" style="195" hidden="1"/>
    <col min="12045" max="12046" width="8.28515625" style="195" hidden="1"/>
    <col min="12047" max="12289" width="9.140625" style="195" hidden="1"/>
    <col min="12290" max="12290" width="15.7109375" style="195" hidden="1"/>
    <col min="12291" max="12293" width="9.140625" style="195" hidden="1"/>
    <col min="12294" max="12294" width="9.7109375" style="195" hidden="1"/>
    <col min="12295" max="12297" width="9.140625" style="195" hidden="1"/>
    <col min="12298" max="12298" width="10" style="195" hidden="1"/>
    <col min="12299" max="12299" width="9.140625" style="195" hidden="1"/>
    <col min="12300" max="12300" width="7.85546875" style="195" hidden="1"/>
    <col min="12301" max="12302" width="8.28515625" style="195" hidden="1"/>
    <col min="12303" max="12545" width="9.140625" style="195" hidden="1"/>
    <col min="12546" max="12546" width="15.7109375" style="195" hidden="1"/>
    <col min="12547" max="12549" width="9.140625" style="195" hidden="1"/>
    <col min="12550" max="12550" width="9.7109375" style="195" hidden="1"/>
    <col min="12551" max="12553" width="9.140625" style="195" hidden="1"/>
    <col min="12554" max="12554" width="10" style="195" hidden="1"/>
    <col min="12555" max="12555" width="9.140625" style="195" hidden="1"/>
    <col min="12556" max="12556" width="7.85546875" style="195" hidden="1"/>
    <col min="12557" max="12558" width="8.28515625" style="195" hidden="1"/>
    <col min="12559" max="12801" width="9.140625" style="195" hidden="1"/>
    <col min="12802" max="12802" width="15.7109375" style="195" hidden="1"/>
    <col min="12803" max="12805" width="9.140625" style="195" hidden="1"/>
    <col min="12806" max="12806" width="9.7109375" style="195" hidden="1"/>
    <col min="12807" max="12809" width="9.140625" style="195" hidden="1"/>
    <col min="12810" max="12810" width="10" style="195" hidden="1"/>
    <col min="12811" max="12811" width="9.140625" style="195" hidden="1"/>
    <col min="12812" max="12812" width="7.85546875" style="195" hidden="1"/>
    <col min="12813" max="12814" width="8.28515625" style="195" hidden="1"/>
    <col min="12815" max="13057" width="9.140625" style="195" hidden="1"/>
    <col min="13058" max="13058" width="15.7109375" style="195" hidden="1"/>
    <col min="13059" max="13061" width="9.140625" style="195" hidden="1"/>
    <col min="13062" max="13062" width="9.7109375" style="195" hidden="1"/>
    <col min="13063" max="13065" width="9.140625" style="195" hidden="1"/>
    <col min="13066" max="13066" width="10" style="195" hidden="1"/>
    <col min="13067" max="13067" width="9.140625" style="195" hidden="1"/>
    <col min="13068" max="13068" width="7.85546875" style="195" hidden="1"/>
    <col min="13069" max="13070" width="8.28515625" style="195" hidden="1"/>
    <col min="13071" max="13313" width="9.140625" style="195" hidden="1"/>
    <col min="13314" max="13314" width="15.7109375" style="195" hidden="1"/>
    <col min="13315" max="13317" width="9.140625" style="195" hidden="1"/>
    <col min="13318" max="13318" width="9.7109375" style="195" hidden="1"/>
    <col min="13319" max="13321" width="9.140625" style="195" hidden="1"/>
    <col min="13322" max="13322" width="10" style="195" hidden="1"/>
    <col min="13323" max="13323" width="9.140625" style="195" hidden="1"/>
    <col min="13324" max="13324" width="7.85546875" style="195" hidden="1"/>
    <col min="13325" max="13326" width="8.28515625" style="195" hidden="1"/>
    <col min="13327" max="13569" width="9.140625" style="195" hidden="1"/>
    <col min="13570" max="13570" width="15.7109375" style="195" hidden="1"/>
    <col min="13571" max="13573" width="9.140625" style="195" hidden="1"/>
    <col min="13574" max="13574" width="9.7109375" style="195" hidden="1"/>
    <col min="13575" max="13577" width="9.140625" style="195" hidden="1"/>
    <col min="13578" max="13578" width="10" style="195" hidden="1"/>
    <col min="13579" max="13579" width="9.140625" style="195" hidden="1"/>
    <col min="13580" max="13580" width="7.85546875" style="195" hidden="1"/>
    <col min="13581" max="13582" width="8.28515625" style="195" hidden="1"/>
    <col min="13583" max="13825" width="9.140625" style="195" hidden="1"/>
    <col min="13826" max="13826" width="15.7109375" style="195" hidden="1"/>
    <col min="13827" max="13829" width="9.140625" style="195" hidden="1"/>
    <col min="13830" max="13830" width="9.7109375" style="195" hidden="1"/>
    <col min="13831" max="13833" width="9.140625" style="195" hidden="1"/>
    <col min="13834" max="13834" width="10" style="195" hidden="1"/>
    <col min="13835" max="13835" width="9.140625" style="195" hidden="1"/>
    <col min="13836" max="13836" width="7.85546875" style="195" hidden="1"/>
    <col min="13837" max="13838" width="8.28515625" style="195" hidden="1"/>
    <col min="13839" max="14081" width="9.140625" style="195" hidden="1"/>
    <col min="14082" max="14082" width="15.7109375" style="195" hidden="1"/>
    <col min="14083" max="14085" width="9.140625" style="195" hidden="1"/>
    <col min="14086" max="14086" width="9.7109375" style="195" hidden="1"/>
    <col min="14087" max="14089" width="9.140625" style="195" hidden="1"/>
    <col min="14090" max="14090" width="10" style="195" hidden="1"/>
    <col min="14091" max="14091" width="9.140625" style="195" hidden="1"/>
    <col min="14092" max="14092" width="7.85546875" style="195" hidden="1"/>
    <col min="14093" max="14094" width="8.28515625" style="195" hidden="1"/>
    <col min="14095" max="14337" width="9.140625" style="195" hidden="1"/>
    <col min="14338" max="14338" width="15.7109375" style="195" hidden="1"/>
    <col min="14339" max="14341" width="9.140625" style="195" hidden="1"/>
    <col min="14342" max="14342" width="9.7109375" style="195" hidden="1"/>
    <col min="14343" max="14345" width="9.140625" style="195" hidden="1"/>
    <col min="14346" max="14346" width="10" style="195" hidden="1"/>
    <col min="14347" max="14347" width="9.140625" style="195" hidden="1"/>
    <col min="14348" max="14348" width="7.85546875" style="195" hidden="1"/>
    <col min="14349" max="14350" width="8.28515625" style="195" hidden="1"/>
    <col min="14351" max="14593" width="9.140625" style="195" hidden="1"/>
    <col min="14594" max="14594" width="15.7109375" style="195" hidden="1"/>
    <col min="14595" max="14597" width="9.140625" style="195" hidden="1"/>
    <col min="14598" max="14598" width="9.7109375" style="195" hidden="1"/>
    <col min="14599" max="14601" width="9.140625" style="195" hidden="1"/>
    <col min="14602" max="14602" width="10" style="195" hidden="1"/>
    <col min="14603" max="14603" width="9.140625" style="195" hidden="1"/>
    <col min="14604" max="14604" width="7.85546875" style="195" hidden="1"/>
    <col min="14605" max="14606" width="8.28515625" style="195" hidden="1"/>
    <col min="14607" max="14849" width="9.140625" style="195" hidden="1"/>
    <col min="14850" max="14850" width="15.7109375" style="195" hidden="1"/>
    <col min="14851" max="14853" width="9.140625" style="195" hidden="1"/>
    <col min="14854" max="14854" width="9.7109375" style="195" hidden="1"/>
    <col min="14855" max="14857" width="9.140625" style="195" hidden="1"/>
    <col min="14858" max="14858" width="10" style="195" hidden="1"/>
    <col min="14859" max="14859" width="9.140625" style="195" hidden="1"/>
    <col min="14860" max="14860" width="7.85546875" style="195" hidden="1"/>
    <col min="14861" max="14862" width="8.28515625" style="195" hidden="1"/>
    <col min="14863" max="15105" width="9.140625" style="195" hidden="1"/>
    <col min="15106" max="15106" width="15.7109375" style="195" hidden="1"/>
    <col min="15107" max="15109" width="9.140625" style="195" hidden="1"/>
    <col min="15110" max="15110" width="9.7109375" style="195" hidden="1"/>
    <col min="15111" max="15113" width="9.140625" style="195" hidden="1"/>
    <col min="15114" max="15114" width="10" style="195" hidden="1"/>
    <col min="15115" max="15115" width="9.140625" style="195" hidden="1"/>
    <col min="15116" max="15116" width="7.85546875" style="195" hidden="1"/>
    <col min="15117" max="15118" width="8.28515625" style="195" hidden="1"/>
    <col min="15119" max="15361" width="9.140625" style="195" hidden="1"/>
    <col min="15362" max="15362" width="15.7109375" style="195" hidden="1"/>
    <col min="15363" max="15365" width="9.140625" style="195" hidden="1"/>
    <col min="15366" max="15366" width="9.7109375" style="195" hidden="1"/>
    <col min="15367" max="15369" width="9.140625" style="195" hidden="1"/>
    <col min="15370" max="15370" width="10" style="195" hidden="1"/>
    <col min="15371" max="15371" width="9.140625" style="195" hidden="1"/>
    <col min="15372" max="15372" width="7.85546875" style="195" hidden="1"/>
    <col min="15373" max="15374" width="8.28515625" style="195" hidden="1"/>
    <col min="15375" max="15617" width="9.140625" style="195" hidden="1"/>
    <col min="15618" max="15618" width="15.7109375" style="195" hidden="1"/>
    <col min="15619" max="15621" width="9.140625" style="195" hidden="1"/>
    <col min="15622" max="15622" width="9.7109375" style="195" hidden="1"/>
    <col min="15623" max="15625" width="9.140625" style="195" hidden="1"/>
    <col min="15626" max="15626" width="10" style="195" hidden="1"/>
    <col min="15627" max="15627" width="9.140625" style="195" hidden="1"/>
    <col min="15628" max="15628" width="7.85546875" style="195" hidden="1"/>
    <col min="15629" max="15630" width="8.28515625" style="195" hidden="1"/>
    <col min="15631" max="15873" width="9.140625" style="195" hidden="1"/>
    <col min="15874" max="15874" width="15.7109375" style="195" hidden="1"/>
    <col min="15875" max="15877" width="9.140625" style="195" hidden="1"/>
    <col min="15878" max="15878" width="9.7109375" style="195" hidden="1"/>
    <col min="15879" max="15881" width="9.140625" style="195" hidden="1"/>
    <col min="15882" max="15882" width="10" style="195" hidden="1"/>
    <col min="15883" max="15883" width="9.140625" style="195" hidden="1"/>
    <col min="15884" max="15884" width="7.85546875" style="195" hidden="1"/>
    <col min="15885" max="15886" width="8.28515625" style="195" hidden="1"/>
    <col min="15887" max="16129" width="9.140625" style="195" hidden="1"/>
    <col min="16130" max="16130" width="15.7109375" style="195" hidden="1"/>
    <col min="16131" max="16133" width="9.140625" style="195" hidden="1"/>
    <col min="16134" max="16134" width="9.7109375" style="195" hidden="1"/>
    <col min="16135" max="16137" width="9.140625" style="195" hidden="1"/>
    <col min="16138" max="16138" width="10" style="195" hidden="1"/>
    <col min="16139" max="16139" width="9.140625" style="195" hidden="1"/>
    <col min="16140" max="16140" width="7.85546875" style="195" hidden="1"/>
    <col min="16141" max="16142" width="8.28515625" style="195" hidden="1"/>
    <col min="16143" max="16383" width="9.140625" style="195" hidden="1"/>
    <col min="16384" max="16384" width="5" style="195" hidden="1"/>
  </cols>
  <sheetData>
    <row r="1" spans="1:15" ht="30.75">
      <c r="A1" s="1355" t="s">
        <v>516</v>
      </c>
      <c r="B1" s="1355"/>
      <c r="C1" s="1355"/>
      <c r="D1" s="1355"/>
      <c r="E1" s="1355"/>
      <c r="F1" s="1355"/>
      <c r="G1" s="1355"/>
      <c r="H1" s="1355"/>
      <c r="I1" s="1355"/>
      <c r="J1" s="1355"/>
      <c r="K1" s="1353" t="s">
        <v>494</v>
      </c>
      <c r="L1" s="1353"/>
      <c r="M1" s="1353"/>
      <c r="N1" s="1353"/>
      <c r="O1" s="1056"/>
    </row>
    <row r="2" spans="1:15" ht="20.25">
      <c r="A2" s="1356" t="s">
        <v>517</v>
      </c>
      <c r="B2" s="1356"/>
      <c r="C2" s="1356"/>
      <c r="D2" s="1356"/>
      <c r="E2" s="1356"/>
      <c r="F2" s="1356"/>
      <c r="G2" s="1356"/>
      <c r="H2" s="1356"/>
      <c r="I2" s="1356"/>
      <c r="J2" s="1356"/>
      <c r="K2" s="1354" t="s">
        <v>495</v>
      </c>
      <c r="L2" s="1354"/>
      <c r="M2" s="1354"/>
      <c r="N2" s="1354"/>
      <c r="O2" s="1056"/>
    </row>
    <row r="3" spans="1:15" ht="16.5">
      <c r="A3" s="1358" t="s">
        <v>913</v>
      </c>
      <c r="B3" s="1358"/>
      <c r="C3" s="1358"/>
      <c r="D3" s="1358"/>
      <c r="E3" s="1358"/>
      <c r="F3" s="1358"/>
      <c r="G3" s="1358"/>
      <c r="H3" s="1358"/>
      <c r="I3" s="1358"/>
      <c r="J3" s="1358"/>
      <c r="K3" s="1358"/>
      <c r="L3" s="1358"/>
      <c r="M3" s="1358"/>
      <c r="N3" s="1358"/>
      <c r="O3" s="1056"/>
    </row>
    <row r="4" spans="1:15" ht="18.75">
      <c r="A4" s="1353" t="s">
        <v>496</v>
      </c>
      <c r="B4" s="1353"/>
      <c r="C4" s="1353"/>
      <c r="D4" s="1352" t="str">
        <f>Summary!A5</f>
        <v>BUDGET HEAD : 2202 -सामान्य शिक्षा-02-109 -राजकीय माध्यमिक विद्यालय-27 -लडकों के विद्यालय-01 -लडकों के विद्यालयों का संचालन व्यय   (STATE FUND)</v>
      </c>
      <c r="E4" s="1352"/>
      <c r="F4" s="1352"/>
      <c r="G4" s="1352"/>
      <c r="H4" s="1352"/>
      <c r="I4" s="1352"/>
      <c r="J4" s="1352"/>
      <c r="K4" s="1352"/>
      <c r="L4" s="1352"/>
      <c r="M4" s="1352"/>
      <c r="N4" s="1352"/>
      <c r="O4" s="1056"/>
    </row>
    <row r="5" spans="1:15" ht="20.25">
      <c r="A5" s="1353" t="s">
        <v>497</v>
      </c>
      <c r="B5" s="1353"/>
      <c r="C5" s="1353"/>
      <c r="D5" s="1348" t="s">
        <v>518</v>
      </c>
      <c r="E5" s="1348"/>
      <c r="F5" s="1347" t="str">
        <f>'Cover Page'!A1</f>
        <v>ç/kkukpk;Z] jkmekfo jk;eyok³k ¼vkWfQl vkbZ-Mh- la[;k %&amp;12572½</v>
      </c>
      <c r="G5" s="1347"/>
      <c r="H5" s="1347"/>
      <c r="I5" s="1347"/>
      <c r="J5" s="1347"/>
      <c r="K5" s="1347"/>
      <c r="L5" s="1347"/>
      <c r="M5" s="1347"/>
      <c r="N5" s="1347"/>
      <c r="O5" s="1056"/>
    </row>
    <row r="6" spans="1:15" s="211" customFormat="1" ht="40.5" customHeight="1">
      <c r="A6" s="1350" t="s">
        <v>339</v>
      </c>
      <c r="B6" s="1350" t="s">
        <v>498</v>
      </c>
      <c r="C6" s="1349" t="s">
        <v>499</v>
      </c>
      <c r="D6" s="1350"/>
      <c r="E6" s="1350"/>
      <c r="F6" s="327" t="s">
        <v>766</v>
      </c>
      <c r="G6" s="1349" t="s">
        <v>500</v>
      </c>
      <c r="H6" s="1350"/>
      <c r="I6" s="1350"/>
      <c r="J6" s="1349" t="s">
        <v>911</v>
      </c>
      <c r="K6" s="1349" t="s">
        <v>912</v>
      </c>
      <c r="L6" s="1349" t="s">
        <v>501</v>
      </c>
      <c r="M6" s="1350"/>
      <c r="N6" s="1350"/>
      <c r="O6" s="1056"/>
    </row>
    <row r="7" spans="1:15" s="211" customFormat="1" ht="40.5" customHeight="1">
      <c r="A7" s="1350"/>
      <c r="B7" s="1350"/>
      <c r="C7" s="260" t="str">
        <f>Master!F8</f>
        <v>2023-24</v>
      </c>
      <c r="D7" s="321" t="str">
        <f>Master!G8</f>
        <v>2024-25</v>
      </c>
      <c r="E7" s="321" t="str">
        <f>Master!H8</f>
        <v>2025-26</v>
      </c>
      <c r="F7" s="328" t="str">
        <f>Master!K8</f>
        <v>2026-27</v>
      </c>
      <c r="G7" s="320" t="s">
        <v>256</v>
      </c>
      <c r="H7" s="320" t="s">
        <v>257</v>
      </c>
      <c r="I7" s="222" t="s">
        <v>502</v>
      </c>
      <c r="J7" s="1350"/>
      <c r="K7" s="1350"/>
      <c r="L7" s="204" t="s">
        <v>503</v>
      </c>
      <c r="M7" s="204" t="s">
        <v>504</v>
      </c>
      <c r="N7" s="204" t="s">
        <v>505</v>
      </c>
      <c r="O7" s="1056"/>
    </row>
    <row r="8" spans="1:15" s="217" customFormat="1">
      <c r="A8" s="198">
        <v>1</v>
      </c>
      <c r="B8" s="198">
        <v>2</v>
      </c>
      <c r="C8" s="198">
        <v>3</v>
      </c>
      <c r="D8" s="198">
        <v>4</v>
      </c>
      <c r="E8" s="198">
        <v>5</v>
      </c>
      <c r="F8" s="198">
        <v>6</v>
      </c>
      <c r="G8" s="198">
        <v>7</v>
      </c>
      <c r="H8" s="198">
        <v>8</v>
      </c>
      <c r="I8" s="198">
        <v>9</v>
      </c>
      <c r="J8" s="198">
        <v>10</v>
      </c>
      <c r="K8" s="198">
        <v>11</v>
      </c>
      <c r="L8" s="198">
        <v>12</v>
      </c>
      <c r="M8" s="198">
        <v>13</v>
      </c>
      <c r="N8" s="198">
        <v>14</v>
      </c>
      <c r="O8" s="1056"/>
    </row>
    <row r="9" spans="1:15" s="211" customFormat="1" ht="20.25" customHeight="1">
      <c r="A9" s="204">
        <v>1</v>
      </c>
      <c r="B9" s="204" t="s">
        <v>506</v>
      </c>
      <c r="C9" s="378">
        <f>'Formet 9'!D11</f>
        <v>0</v>
      </c>
      <c r="D9" s="378">
        <f>'Formet 9'!E11</f>
        <v>0</v>
      </c>
      <c r="E9" s="378">
        <f>'Formet 9'!F11</f>
        <v>0</v>
      </c>
      <c r="F9" s="378">
        <f>'Formet 9'!G11</f>
        <v>0</v>
      </c>
      <c r="G9" s="378">
        <f>'Formet 9'!H11</f>
        <v>0</v>
      </c>
      <c r="H9" s="378">
        <f>'Formet 9'!I11</f>
        <v>0</v>
      </c>
      <c r="I9" s="378">
        <f>G9+H9</f>
        <v>0</v>
      </c>
      <c r="J9" s="649">
        <f>'Formet 9'!L11</f>
        <v>0</v>
      </c>
      <c r="K9" s="649">
        <f>'Formet 9'!M11</f>
        <v>0</v>
      </c>
      <c r="L9" s="649">
        <f>F9-J9</f>
        <v>0</v>
      </c>
      <c r="M9" s="649">
        <f t="shared" ref="M9:N11" si="0">I9-J9</f>
        <v>0</v>
      </c>
      <c r="N9" s="649">
        <f t="shared" si="0"/>
        <v>0</v>
      </c>
      <c r="O9" s="1056"/>
    </row>
    <row r="10" spans="1:15" s="211" customFormat="1" ht="20.25" customHeight="1">
      <c r="A10" s="204">
        <v>2</v>
      </c>
      <c r="B10" s="204" t="s">
        <v>507</v>
      </c>
      <c r="C10" s="378">
        <f>'Formet 9'!D12</f>
        <v>0</v>
      </c>
      <c r="D10" s="378">
        <f>'Formet 9'!E12</f>
        <v>0</v>
      </c>
      <c r="E10" s="378">
        <f>'Formet 9'!F12</f>
        <v>0</v>
      </c>
      <c r="F10" s="378">
        <f>'Formet 9'!G12</f>
        <v>0</v>
      </c>
      <c r="G10" s="378">
        <f>'Formet 9'!H12</f>
        <v>0</v>
      </c>
      <c r="H10" s="378">
        <f>'Formet 9'!I12</f>
        <v>0</v>
      </c>
      <c r="I10" s="378">
        <f t="shared" ref="I10:I14" si="1">G10+H10</f>
        <v>0</v>
      </c>
      <c r="J10" s="649">
        <f>'Formet 9'!L12</f>
        <v>0</v>
      </c>
      <c r="K10" s="649">
        <f>'Formet 9'!M12</f>
        <v>0</v>
      </c>
      <c r="L10" s="649">
        <f>F10-J10</f>
        <v>0</v>
      </c>
      <c r="M10" s="649">
        <f t="shared" si="0"/>
        <v>0</v>
      </c>
      <c r="N10" s="649">
        <f t="shared" si="0"/>
        <v>0</v>
      </c>
      <c r="O10" s="1056"/>
    </row>
    <row r="11" spans="1:15" s="211" customFormat="1" ht="20.25" customHeight="1">
      <c r="A11" s="204">
        <v>3</v>
      </c>
      <c r="B11" s="204" t="s">
        <v>508</v>
      </c>
      <c r="C11" s="378">
        <f>'Formet 9'!D13</f>
        <v>0</v>
      </c>
      <c r="D11" s="378">
        <f>'Formet 9'!E13</f>
        <v>0</v>
      </c>
      <c r="E11" s="378">
        <f>'Formet 9'!F13</f>
        <v>0</v>
      </c>
      <c r="F11" s="378">
        <f>'Formet 9'!G13</f>
        <v>0</v>
      </c>
      <c r="G11" s="378">
        <f>'Formet 9'!H13</f>
        <v>0</v>
      </c>
      <c r="H11" s="378">
        <f>'Formet 9'!I13</f>
        <v>0</v>
      </c>
      <c r="I11" s="378">
        <f t="shared" si="1"/>
        <v>0</v>
      </c>
      <c r="J11" s="649">
        <f>F11</f>
        <v>0</v>
      </c>
      <c r="K11" s="649">
        <f>J11</f>
        <v>0</v>
      </c>
      <c r="L11" s="649">
        <f>F11-J11</f>
        <v>0</v>
      </c>
      <c r="M11" s="649">
        <f t="shared" si="0"/>
        <v>0</v>
      </c>
      <c r="N11" s="649">
        <f t="shared" si="0"/>
        <v>0</v>
      </c>
      <c r="O11" s="1056"/>
    </row>
    <row r="12" spans="1:15" s="211" customFormat="1" ht="20.25" customHeight="1">
      <c r="A12" s="204">
        <v>4</v>
      </c>
      <c r="B12" s="204" t="s">
        <v>509</v>
      </c>
      <c r="C12" s="649">
        <f>'Formet 9'!D15</f>
        <v>0</v>
      </c>
      <c r="D12" s="649">
        <f>'Formet 9'!E15</f>
        <v>0</v>
      </c>
      <c r="E12" s="649">
        <f>'Formet 9'!F15</f>
        <v>0</v>
      </c>
      <c r="F12" s="649">
        <f>'Formet 9'!G15</f>
        <v>0</v>
      </c>
      <c r="G12" s="649">
        <f>'Formet 9'!H15</f>
        <v>0</v>
      </c>
      <c r="H12" s="649">
        <f>'Formet 9'!I15</f>
        <v>0</v>
      </c>
      <c r="I12" s="378">
        <f t="shared" si="1"/>
        <v>0</v>
      </c>
      <c r="J12" s="649">
        <f>'Formet 9'!L15</f>
        <v>0</v>
      </c>
      <c r="K12" s="649">
        <f>'Formet 9'!M15</f>
        <v>0</v>
      </c>
      <c r="L12" s="649">
        <f>'Formet 9'!N15</f>
        <v>0</v>
      </c>
      <c r="M12" s="649">
        <f>'Formet 9'!O15</f>
        <v>0</v>
      </c>
      <c r="N12" s="649">
        <f>'Formet 9'!P15</f>
        <v>0</v>
      </c>
      <c r="O12" s="1056"/>
    </row>
    <row r="13" spans="1:15" s="211" customFormat="1" ht="20.25" customHeight="1">
      <c r="A13" s="204">
        <v>5</v>
      </c>
      <c r="B13" s="216" t="s">
        <v>510</v>
      </c>
      <c r="C13" s="378">
        <v>0</v>
      </c>
      <c r="D13" s="378">
        <v>0</v>
      </c>
      <c r="E13" s="378">
        <v>0</v>
      </c>
      <c r="F13" s="378">
        <v>0</v>
      </c>
      <c r="G13" s="378">
        <v>0</v>
      </c>
      <c r="H13" s="378">
        <v>0</v>
      </c>
      <c r="I13" s="378">
        <f t="shared" si="1"/>
        <v>0</v>
      </c>
      <c r="J13" s="649">
        <v>0</v>
      </c>
      <c r="K13" s="649">
        <v>0</v>
      </c>
      <c r="L13" s="649">
        <v>0</v>
      </c>
      <c r="M13" s="649">
        <v>0</v>
      </c>
      <c r="N13" s="649">
        <v>0</v>
      </c>
      <c r="O13" s="1056"/>
    </row>
    <row r="14" spans="1:15" s="211" customFormat="1" ht="20.25" customHeight="1">
      <c r="A14" s="204">
        <v>6</v>
      </c>
      <c r="B14" s="204" t="s">
        <v>511</v>
      </c>
      <c r="C14" s="649">
        <f>'Formet 9'!D25</f>
        <v>0</v>
      </c>
      <c r="D14" s="649">
        <f>'Formet 9'!E25</f>
        <v>0</v>
      </c>
      <c r="E14" s="649">
        <f>'Formet 9'!F25</f>
        <v>0</v>
      </c>
      <c r="F14" s="649">
        <f>'Formet 9'!G25</f>
        <v>0</v>
      </c>
      <c r="G14" s="649">
        <f>'Formet 9'!H25</f>
        <v>0</v>
      </c>
      <c r="H14" s="649">
        <f>'Formet 9'!I25</f>
        <v>0</v>
      </c>
      <c r="I14" s="378">
        <f t="shared" si="1"/>
        <v>0</v>
      </c>
      <c r="J14" s="649">
        <f>'Formet 9'!L25</f>
        <v>0</v>
      </c>
      <c r="K14" s="649">
        <f>'Formet 9'!M25</f>
        <v>0</v>
      </c>
      <c r="L14" s="649">
        <f>'Formet 9'!N25</f>
        <v>0</v>
      </c>
      <c r="M14" s="649">
        <f>'Formet 9'!O25</f>
        <v>0</v>
      </c>
      <c r="N14" s="649">
        <f>'Formet 9'!P25</f>
        <v>0</v>
      </c>
      <c r="O14" s="1056"/>
    </row>
    <row r="15" spans="1:15" s="211" customFormat="1" ht="20.25" customHeight="1">
      <c r="A15" s="204">
        <v>7</v>
      </c>
      <c r="B15" s="204" t="s">
        <v>512</v>
      </c>
      <c r="C15" s="649">
        <f>'Formet 9'!D26</f>
        <v>0</v>
      </c>
      <c r="D15" s="649">
        <f>'Formet 9'!E26</f>
        <v>0</v>
      </c>
      <c r="E15" s="649">
        <f>'Formet 9'!F26</f>
        <v>0</v>
      </c>
      <c r="F15" s="649">
        <f>'Formet 9'!G26</f>
        <v>0</v>
      </c>
      <c r="G15" s="649">
        <f>'Formet 9'!H26</f>
        <v>0</v>
      </c>
      <c r="H15" s="649">
        <f>'Formet 9'!I26</f>
        <v>0</v>
      </c>
      <c r="I15" s="378">
        <f t="shared" ref="I15:I19" si="2">G15+H15</f>
        <v>0</v>
      </c>
      <c r="J15" s="649">
        <f>'Formet 9'!L26</f>
        <v>0</v>
      </c>
      <c r="K15" s="649">
        <f>'Formet 9'!M26</f>
        <v>0</v>
      </c>
      <c r="L15" s="649">
        <f>'Formet 9'!N26</f>
        <v>0</v>
      </c>
      <c r="M15" s="649">
        <f>'Formet 9'!O26</f>
        <v>0</v>
      </c>
      <c r="N15" s="649">
        <f>'Formet 9'!P26</f>
        <v>0</v>
      </c>
      <c r="O15" s="1056"/>
    </row>
    <row r="16" spans="1:15" s="211" customFormat="1" ht="20.25" customHeight="1">
      <c r="A16" s="204">
        <v>8</v>
      </c>
      <c r="B16" s="204" t="s">
        <v>513</v>
      </c>
      <c r="C16" s="649">
        <f>'Formet 9'!D27</f>
        <v>0</v>
      </c>
      <c r="D16" s="649">
        <f>'Formet 9'!E27</f>
        <v>0</v>
      </c>
      <c r="E16" s="649">
        <f>'Formet 9'!F27</f>
        <v>0</v>
      </c>
      <c r="F16" s="649">
        <f>'Formet 9'!G27</f>
        <v>0</v>
      </c>
      <c r="G16" s="649">
        <f>'Formet 9'!H27</f>
        <v>0</v>
      </c>
      <c r="H16" s="649">
        <f>'Formet 9'!I27</f>
        <v>0</v>
      </c>
      <c r="I16" s="378">
        <f t="shared" si="2"/>
        <v>0</v>
      </c>
      <c r="J16" s="649">
        <f>'Formet 9'!L27</f>
        <v>0</v>
      </c>
      <c r="K16" s="649">
        <f>'Formet 9'!M27</f>
        <v>0</v>
      </c>
      <c r="L16" s="649">
        <f>'Formet 9'!N27</f>
        <v>0</v>
      </c>
      <c r="M16" s="649">
        <f>'Formet 9'!O27</f>
        <v>0</v>
      </c>
      <c r="N16" s="649">
        <f>'Formet 9'!P27</f>
        <v>0</v>
      </c>
      <c r="O16" s="1056"/>
    </row>
    <row r="17" spans="1:15" s="211" customFormat="1" ht="20.25" customHeight="1">
      <c r="A17" s="204">
        <v>9</v>
      </c>
      <c r="B17" s="800" t="s">
        <v>515</v>
      </c>
      <c r="C17" s="649">
        <f>'Formet 9'!D28</f>
        <v>0</v>
      </c>
      <c r="D17" s="649">
        <f>'Formet 9'!E28</f>
        <v>0</v>
      </c>
      <c r="E17" s="649">
        <f>'Formet 9'!F28</f>
        <v>0</v>
      </c>
      <c r="F17" s="649">
        <f>'Formet 9'!G28</f>
        <v>0</v>
      </c>
      <c r="G17" s="649">
        <f>'Formet 9'!H28</f>
        <v>0</v>
      </c>
      <c r="H17" s="649">
        <f>'Formet 9'!I28</f>
        <v>0</v>
      </c>
      <c r="I17" s="378">
        <f t="shared" si="2"/>
        <v>0</v>
      </c>
      <c r="J17" s="649">
        <f>'Formet 9'!L28</f>
        <v>0</v>
      </c>
      <c r="K17" s="649">
        <f>'Formet 9'!M28</f>
        <v>0</v>
      </c>
      <c r="L17" s="649">
        <f>'Formet 9'!N28</f>
        <v>0</v>
      </c>
      <c r="M17" s="649">
        <f>'Formet 9'!O28</f>
        <v>0</v>
      </c>
      <c r="N17" s="649">
        <f>'Formet 9'!P28</f>
        <v>0</v>
      </c>
      <c r="O17" s="1056"/>
    </row>
    <row r="18" spans="1:15" s="211" customFormat="1" ht="20.25" customHeight="1">
      <c r="A18" s="204">
        <v>10</v>
      </c>
      <c r="B18" s="856" t="s">
        <v>514</v>
      </c>
      <c r="C18" s="649">
        <f>'Formet 9'!D29</f>
        <v>0</v>
      </c>
      <c r="D18" s="649">
        <f>'Formet 9'!E29</f>
        <v>0</v>
      </c>
      <c r="E18" s="649">
        <f>'Formet 9'!F29</f>
        <v>0</v>
      </c>
      <c r="F18" s="649">
        <f>'Formet 9'!G29</f>
        <v>0</v>
      </c>
      <c r="G18" s="649">
        <f>'Formet 9'!H29</f>
        <v>0</v>
      </c>
      <c r="H18" s="649">
        <f>'Formet 9'!I29</f>
        <v>0</v>
      </c>
      <c r="I18" s="378">
        <f t="shared" si="2"/>
        <v>0</v>
      </c>
      <c r="J18" s="649">
        <f>'Formet 9'!L29</f>
        <v>0</v>
      </c>
      <c r="K18" s="649">
        <f>'Formet 9'!M29</f>
        <v>0</v>
      </c>
      <c r="L18" s="649">
        <f>'Formet 9'!N29</f>
        <v>0</v>
      </c>
      <c r="M18" s="649">
        <f>'Formet 9'!O29</f>
        <v>0</v>
      </c>
      <c r="N18" s="649">
        <f>'Formet 9'!P29</f>
        <v>0</v>
      </c>
      <c r="O18" s="1056"/>
    </row>
    <row r="19" spans="1:15" s="211" customFormat="1" ht="43.5" customHeight="1">
      <c r="A19" s="856">
        <v>11</v>
      </c>
      <c r="B19" s="856" t="s">
        <v>859</v>
      </c>
      <c r="C19" s="649">
        <f>'Formet 9'!D30</f>
        <v>0</v>
      </c>
      <c r="D19" s="649">
        <f>'Formet 9'!E30</f>
        <v>0</v>
      </c>
      <c r="E19" s="649">
        <f>'Formet 9'!F30</f>
        <v>0</v>
      </c>
      <c r="F19" s="649">
        <f>'Formet 9'!G30</f>
        <v>0</v>
      </c>
      <c r="G19" s="649">
        <f>'Formet 9'!H30</f>
        <v>0</v>
      </c>
      <c r="H19" s="649">
        <f>'Formet 9'!I30</f>
        <v>0</v>
      </c>
      <c r="I19" s="378">
        <f t="shared" si="2"/>
        <v>0</v>
      </c>
      <c r="J19" s="649">
        <f>'Formet 9'!L30</f>
        <v>0</v>
      </c>
      <c r="K19" s="649">
        <f>'Formet 9'!M30</f>
        <v>0</v>
      </c>
      <c r="L19" s="649">
        <f>'Formet 9'!N30</f>
        <v>0</v>
      </c>
      <c r="M19" s="649">
        <f>'Formet 9'!O30</f>
        <v>0</v>
      </c>
      <c r="N19" s="649">
        <f>'Formet 9'!P30</f>
        <v>0</v>
      </c>
      <c r="O19" s="1056"/>
    </row>
    <row r="20" spans="1:15" s="219" customFormat="1" ht="21.75" customHeight="1">
      <c r="A20" s="218"/>
      <c r="B20" s="218" t="s">
        <v>331</v>
      </c>
      <c r="C20" s="603">
        <f>SUM(C9:C19)</f>
        <v>0</v>
      </c>
      <c r="D20" s="603">
        <f t="shared" ref="D20:N20" si="3">SUM(D9:D19)</f>
        <v>0</v>
      </c>
      <c r="E20" s="603">
        <f t="shared" si="3"/>
        <v>0</v>
      </c>
      <c r="F20" s="603">
        <f t="shared" si="3"/>
        <v>0</v>
      </c>
      <c r="G20" s="603">
        <f t="shared" si="3"/>
        <v>0</v>
      </c>
      <c r="H20" s="603">
        <f t="shared" si="3"/>
        <v>0</v>
      </c>
      <c r="I20" s="603">
        <f t="shared" si="3"/>
        <v>0</v>
      </c>
      <c r="J20" s="603">
        <f t="shared" si="3"/>
        <v>0</v>
      </c>
      <c r="K20" s="603">
        <f t="shared" si="3"/>
        <v>0</v>
      </c>
      <c r="L20" s="603">
        <f t="shared" si="3"/>
        <v>0</v>
      </c>
      <c r="M20" s="603">
        <f t="shared" si="3"/>
        <v>0</v>
      </c>
      <c r="N20" s="603">
        <f t="shared" si="3"/>
        <v>0</v>
      </c>
      <c r="O20" s="1056"/>
    </row>
    <row r="21" spans="1:15">
      <c r="A21" s="1154"/>
      <c r="B21" s="1154"/>
      <c r="C21" s="1154"/>
      <c r="D21" s="1154"/>
      <c r="E21" s="1154"/>
      <c r="F21" s="1154"/>
      <c r="G21" s="1154"/>
      <c r="H21" s="1154"/>
      <c r="I21" s="1154"/>
      <c r="J21" s="862"/>
      <c r="K21" s="1351"/>
      <c r="L21" s="1351"/>
      <c r="M21" s="1351"/>
      <c r="N21" s="1351"/>
      <c r="O21" s="1056"/>
    </row>
    <row r="22" spans="1:15" ht="18.75">
      <c r="A22" s="1155"/>
      <c r="B22" s="1155"/>
      <c r="C22" s="1155"/>
      <c r="D22" s="1155"/>
      <c r="E22" s="1155"/>
      <c r="F22" s="1155"/>
      <c r="G22" s="1155"/>
      <c r="H22" s="1155"/>
      <c r="I22" s="1155"/>
      <c r="J22" s="1127" t="str">
        <f>Master!E2</f>
        <v>ç/kkukpk;Z]</v>
      </c>
      <c r="K22" s="1127"/>
      <c r="L22" s="1127"/>
      <c r="M22" s="1127"/>
      <c r="N22" s="1127"/>
      <c r="O22" s="1056"/>
    </row>
    <row r="23" spans="1:15" ht="17.25" customHeight="1">
      <c r="A23" s="1155"/>
      <c r="B23" s="1155"/>
      <c r="C23" s="1155"/>
      <c r="D23" s="1155"/>
      <c r="E23" s="1155"/>
      <c r="F23" s="1155"/>
      <c r="G23" s="1155"/>
      <c r="H23" s="1155"/>
      <c r="I23" s="1155"/>
      <c r="J23" s="1357" t="str">
        <f>Master!H2</f>
        <v>jkmekfo jk;eyok³k</v>
      </c>
      <c r="K23" s="1357"/>
      <c r="L23" s="1357"/>
      <c r="M23" s="1357"/>
      <c r="N23" s="1357"/>
      <c r="O23" s="1056"/>
    </row>
    <row r="24" spans="1:15" ht="15.75" hidden="1">
      <c r="K24" s="220"/>
    </row>
    <row r="25" spans="1:15" hidden="1"/>
  </sheetData>
  <sheetProtection password="DBED" sheet="1" objects="1" scenarios="1" formatColumns="0" formatRows="0"/>
  <mergeCells count="24">
    <mergeCell ref="J23:N23"/>
    <mergeCell ref="A3:N3"/>
    <mergeCell ref="A5:C5"/>
    <mergeCell ref="A6:A7"/>
    <mergeCell ref="B6:B7"/>
    <mergeCell ref="C6:E6"/>
    <mergeCell ref="G6:I6"/>
    <mergeCell ref="A4:C4"/>
    <mergeCell ref="O1:O23"/>
    <mergeCell ref="F5:N5"/>
    <mergeCell ref="D5:E5"/>
    <mergeCell ref="J6:J7"/>
    <mergeCell ref="K6:K7"/>
    <mergeCell ref="L6:N6"/>
    <mergeCell ref="K21:N21"/>
    <mergeCell ref="D4:N4"/>
    <mergeCell ref="M1:N1"/>
    <mergeCell ref="M2:N2"/>
    <mergeCell ref="A1:J1"/>
    <mergeCell ref="A2:J2"/>
    <mergeCell ref="K1:L1"/>
    <mergeCell ref="K2:L2"/>
    <mergeCell ref="A21:I23"/>
    <mergeCell ref="J22:N22"/>
  </mergeCells>
  <pageMargins left="0.7" right="0.21" top="0.37" bottom="0.75" header="0.3" footer="0.3"/>
  <pageSetup paperSize="9" orientation="landscape" horizontalDpi="300" verticalDpi="300" r:id="rId1"/>
</worksheet>
</file>

<file path=xl/worksheets/sheet17.xml><?xml version="1.0" encoding="utf-8"?>
<worksheet xmlns="http://schemas.openxmlformats.org/spreadsheetml/2006/main" xmlns:r="http://schemas.openxmlformats.org/officeDocument/2006/relationships">
  <sheetPr>
    <tabColor rgb="FF00B050"/>
  </sheetPr>
  <dimension ref="A1:WVV22"/>
  <sheetViews>
    <sheetView workbookViewId="0">
      <selection activeCell="H7" sqref="H7"/>
    </sheetView>
  </sheetViews>
  <sheetFormatPr defaultColWidth="0" defaultRowHeight="15" zeroHeight="1"/>
  <cols>
    <col min="1" max="1" width="5.140625" style="197" customWidth="1"/>
    <col min="2" max="2" width="17.140625" style="195" customWidth="1"/>
    <col min="3" max="6" width="10.85546875" style="197" customWidth="1"/>
    <col min="7" max="11" width="14.28515625" style="197" customWidth="1"/>
    <col min="12" max="14" width="10" style="197" hidden="1" customWidth="1"/>
    <col min="15" max="15" width="3" style="195" customWidth="1"/>
    <col min="16" max="256" width="9.140625" style="195" hidden="1"/>
    <col min="257" max="257" width="5.140625" style="195" hidden="1"/>
    <col min="258" max="258" width="17.140625" style="195" hidden="1"/>
    <col min="259" max="261" width="9.140625" style="195" hidden="1"/>
    <col min="262" max="262" width="10.28515625" style="195" hidden="1"/>
    <col min="263" max="265" width="9.140625" style="195" hidden="1"/>
    <col min="266" max="266" width="9.85546875" style="195" hidden="1"/>
    <col min="267" max="267" width="9.140625" style="195" hidden="1"/>
    <col min="268" max="270" width="10" style="195" hidden="1"/>
    <col min="271" max="512" width="9.140625" style="195" hidden="1"/>
    <col min="513" max="513" width="5.140625" style="195" hidden="1"/>
    <col min="514" max="514" width="17.140625" style="195" hidden="1"/>
    <col min="515" max="517" width="9.140625" style="195" hidden="1"/>
    <col min="518" max="518" width="10.28515625" style="195" hidden="1"/>
    <col min="519" max="521" width="9.140625" style="195" hidden="1"/>
    <col min="522" max="522" width="9.85546875" style="195" hidden="1"/>
    <col min="523" max="523" width="9.140625" style="195" hidden="1"/>
    <col min="524" max="526" width="10" style="195" hidden="1"/>
    <col min="527" max="768" width="9.140625" style="195" hidden="1"/>
    <col min="769" max="769" width="5.140625" style="195" hidden="1"/>
    <col min="770" max="770" width="17.140625" style="195" hidden="1"/>
    <col min="771" max="773" width="9.140625" style="195" hidden="1"/>
    <col min="774" max="774" width="10.28515625" style="195" hidden="1"/>
    <col min="775" max="777" width="9.140625" style="195" hidden="1"/>
    <col min="778" max="778" width="9.85546875" style="195" hidden="1"/>
    <col min="779" max="779" width="9.140625" style="195" hidden="1"/>
    <col min="780" max="782" width="10" style="195" hidden="1"/>
    <col min="783" max="1024" width="9.140625" style="195" hidden="1"/>
    <col min="1025" max="1025" width="5.140625" style="195" hidden="1"/>
    <col min="1026" max="1026" width="17.140625" style="195" hidden="1"/>
    <col min="1027" max="1029" width="9.140625" style="195" hidden="1"/>
    <col min="1030" max="1030" width="10.28515625" style="195" hidden="1"/>
    <col min="1031" max="1033" width="9.140625" style="195" hidden="1"/>
    <col min="1034" max="1034" width="9.85546875" style="195" hidden="1"/>
    <col min="1035" max="1035" width="9.140625" style="195" hidden="1"/>
    <col min="1036" max="1038" width="10" style="195" hidden="1"/>
    <col min="1039" max="1280" width="9.140625" style="195" hidden="1"/>
    <col min="1281" max="1281" width="5.140625" style="195" hidden="1"/>
    <col min="1282" max="1282" width="17.140625" style="195" hidden="1"/>
    <col min="1283" max="1285" width="9.140625" style="195" hidden="1"/>
    <col min="1286" max="1286" width="10.28515625" style="195" hidden="1"/>
    <col min="1287" max="1289" width="9.140625" style="195" hidden="1"/>
    <col min="1290" max="1290" width="9.85546875" style="195" hidden="1"/>
    <col min="1291" max="1291" width="9.140625" style="195" hidden="1"/>
    <col min="1292" max="1294" width="10" style="195" hidden="1"/>
    <col min="1295" max="1536" width="9.140625" style="195" hidden="1"/>
    <col min="1537" max="1537" width="5.140625" style="195" hidden="1"/>
    <col min="1538" max="1538" width="17.140625" style="195" hidden="1"/>
    <col min="1539" max="1541" width="9.140625" style="195" hidden="1"/>
    <col min="1542" max="1542" width="10.28515625" style="195" hidden="1"/>
    <col min="1543" max="1545" width="9.140625" style="195" hidden="1"/>
    <col min="1546" max="1546" width="9.85546875" style="195" hidden="1"/>
    <col min="1547" max="1547" width="9.140625" style="195" hidden="1"/>
    <col min="1548" max="1550" width="10" style="195" hidden="1"/>
    <col min="1551" max="1792" width="9.140625" style="195" hidden="1"/>
    <col min="1793" max="1793" width="5.140625" style="195" hidden="1"/>
    <col min="1794" max="1794" width="17.140625" style="195" hidden="1"/>
    <col min="1795" max="1797" width="9.140625" style="195" hidden="1"/>
    <col min="1798" max="1798" width="10.28515625" style="195" hidden="1"/>
    <col min="1799" max="1801" width="9.140625" style="195" hidden="1"/>
    <col min="1802" max="1802" width="9.85546875" style="195" hidden="1"/>
    <col min="1803" max="1803" width="9.140625" style="195" hidden="1"/>
    <col min="1804" max="1806" width="10" style="195" hidden="1"/>
    <col min="1807" max="2048" width="9.140625" style="195" hidden="1"/>
    <col min="2049" max="2049" width="5.140625" style="195" hidden="1"/>
    <col min="2050" max="2050" width="17.140625" style="195" hidden="1"/>
    <col min="2051" max="2053" width="9.140625" style="195" hidden="1"/>
    <col min="2054" max="2054" width="10.28515625" style="195" hidden="1"/>
    <col min="2055" max="2057" width="9.140625" style="195" hidden="1"/>
    <col min="2058" max="2058" width="9.85546875" style="195" hidden="1"/>
    <col min="2059" max="2059" width="9.140625" style="195" hidden="1"/>
    <col min="2060" max="2062" width="10" style="195" hidden="1"/>
    <col min="2063" max="2304" width="9.140625" style="195" hidden="1"/>
    <col min="2305" max="2305" width="5.140625" style="195" hidden="1"/>
    <col min="2306" max="2306" width="17.140625" style="195" hidden="1"/>
    <col min="2307" max="2309" width="9.140625" style="195" hidden="1"/>
    <col min="2310" max="2310" width="10.28515625" style="195" hidden="1"/>
    <col min="2311" max="2313" width="9.140625" style="195" hidden="1"/>
    <col min="2314" max="2314" width="9.85546875" style="195" hidden="1"/>
    <col min="2315" max="2315" width="9.140625" style="195" hidden="1"/>
    <col min="2316" max="2318" width="10" style="195" hidden="1"/>
    <col min="2319" max="2560" width="9.140625" style="195" hidden="1"/>
    <col min="2561" max="2561" width="5.140625" style="195" hidden="1"/>
    <col min="2562" max="2562" width="17.140625" style="195" hidden="1"/>
    <col min="2563" max="2565" width="9.140625" style="195" hidden="1"/>
    <col min="2566" max="2566" width="10.28515625" style="195" hidden="1"/>
    <col min="2567" max="2569" width="9.140625" style="195" hidden="1"/>
    <col min="2570" max="2570" width="9.85546875" style="195" hidden="1"/>
    <col min="2571" max="2571" width="9.140625" style="195" hidden="1"/>
    <col min="2572" max="2574" width="10" style="195" hidden="1"/>
    <col min="2575" max="2816" width="9.140625" style="195" hidden="1"/>
    <col min="2817" max="2817" width="5.140625" style="195" hidden="1"/>
    <col min="2818" max="2818" width="17.140625" style="195" hidden="1"/>
    <col min="2819" max="2821" width="9.140625" style="195" hidden="1"/>
    <col min="2822" max="2822" width="10.28515625" style="195" hidden="1"/>
    <col min="2823" max="2825" width="9.140625" style="195" hidden="1"/>
    <col min="2826" max="2826" width="9.85546875" style="195" hidden="1"/>
    <col min="2827" max="2827" width="9.140625" style="195" hidden="1"/>
    <col min="2828" max="2830" width="10" style="195" hidden="1"/>
    <col min="2831" max="3072" width="9.140625" style="195" hidden="1"/>
    <col min="3073" max="3073" width="5.140625" style="195" hidden="1"/>
    <col min="3074" max="3074" width="17.140625" style="195" hidden="1"/>
    <col min="3075" max="3077" width="9.140625" style="195" hidden="1"/>
    <col min="3078" max="3078" width="10.28515625" style="195" hidden="1"/>
    <col min="3079" max="3081" width="9.140625" style="195" hidden="1"/>
    <col min="3082" max="3082" width="9.85546875" style="195" hidden="1"/>
    <col min="3083" max="3083" width="9.140625" style="195" hidden="1"/>
    <col min="3084" max="3086" width="10" style="195" hidden="1"/>
    <col min="3087" max="3328" width="9.140625" style="195" hidden="1"/>
    <col min="3329" max="3329" width="5.140625" style="195" hidden="1"/>
    <col min="3330" max="3330" width="17.140625" style="195" hidden="1"/>
    <col min="3331" max="3333" width="9.140625" style="195" hidden="1"/>
    <col min="3334" max="3334" width="10.28515625" style="195" hidden="1"/>
    <col min="3335" max="3337" width="9.140625" style="195" hidden="1"/>
    <col min="3338" max="3338" width="9.85546875" style="195" hidden="1"/>
    <col min="3339" max="3339" width="9.140625" style="195" hidden="1"/>
    <col min="3340" max="3342" width="10" style="195" hidden="1"/>
    <col min="3343" max="3584" width="9.140625" style="195" hidden="1"/>
    <col min="3585" max="3585" width="5.140625" style="195" hidden="1"/>
    <col min="3586" max="3586" width="17.140625" style="195" hidden="1"/>
    <col min="3587" max="3589" width="9.140625" style="195" hidden="1"/>
    <col min="3590" max="3590" width="10.28515625" style="195" hidden="1"/>
    <col min="3591" max="3593" width="9.140625" style="195" hidden="1"/>
    <col min="3594" max="3594" width="9.85546875" style="195" hidden="1"/>
    <col min="3595" max="3595" width="9.140625" style="195" hidden="1"/>
    <col min="3596" max="3598" width="10" style="195" hidden="1"/>
    <col min="3599" max="3840" width="9.140625" style="195" hidden="1"/>
    <col min="3841" max="3841" width="5.140625" style="195" hidden="1"/>
    <col min="3842" max="3842" width="17.140625" style="195" hidden="1"/>
    <col min="3843" max="3845" width="9.140625" style="195" hidden="1"/>
    <col min="3846" max="3846" width="10.28515625" style="195" hidden="1"/>
    <col min="3847" max="3849" width="9.140625" style="195" hidden="1"/>
    <col min="3850" max="3850" width="9.85546875" style="195" hidden="1"/>
    <col min="3851" max="3851" width="9.140625" style="195" hidden="1"/>
    <col min="3852" max="3854" width="10" style="195" hidden="1"/>
    <col min="3855" max="4096" width="9.140625" style="195" hidden="1"/>
    <col min="4097" max="4097" width="5.140625" style="195" hidden="1"/>
    <col min="4098" max="4098" width="17.140625" style="195" hidden="1"/>
    <col min="4099" max="4101" width="9.140625" style="195" hidden="1"/>
    <col min="4102" max="4102" width="10.28515625" style="195" hidden="1"/>
    <col min="4103" max="4105" width="9.140625" style="195" hidden="1"/>
    <col min="4106" max="4106" width="9.85546875" style="195" hidden="1"/>
    <col min="4107" max="4107" width="9.140625" style="195" hidden="1"/>
    <col min="4108" max="4110" width="10" style="195" hidden="1"/>
    <col min="4111" max="4352" width="9.140625" style="195" hidden="1"/>
    <col min="4353" max="4353" width="5.140625" style="195" hidden="1"/>
    <col min="4354" max="4354" width="17.140625" style="195" hidden="1"/>
    <col min="4355" max="4357" width="9.140625" style="195" hidden="1"/>
    <col min="4358" max="4358" width="10.28515625" style="195" hidden="1"/>
    <col min="4359" max="4361" width="9.140625" style="195" hidden="1"/>
    <col min="4362" max="4362" width="9.85546875" style="195" hidden="1"/>
    <col min="4363" max="4363" width="9.140625" style="195" hidden="1"/>
    <col min="4364" max="4366" width="10" style="195" hidden="1"/>
    <col min="4367" max="4608" width="9.140625" style="195" hidden="1"/>
    <col min="4609" max="4609" width="5.140625" style="195" hidden="1"/>
    <col min="4610" max="4610" width="17.140625" style="195" hidden="1"/>
    <col min="4611" max="4613" width="9.140625" style="195" hidden="1"/>
    <col min="4614" max="4614" width="10.28515625" style="195" hidden="1"/>
    <col min="4615" max="4617" width="9.140625" style="195" hidden="1"/>
    <col min="4618" max="4618" width="9.85546875" style="195" hidden="1"/>
    <col min="4619" max="4619" width="9.140625" style="195" hidden="1"/>
    <col min="4620" max="4622" width="10" style="195" hidden="1"/>
    <col min="4623" max="4864" width="9.140625" style="195" hidden="1"/>
    <col min="4865" max="4865" width="5.140625" style="195" hidden="1"/>
    <col min="4866" max="4866" width="17.140625" style="195" hidden="1"/>
    <col min="4867" max="4869" width="9.140625" style="195" hidden="1"/>
    <col min="4870" max="4870" width="10.28515625" style="195" hidden="1"/>
    <col min="4871" max="4873" width="9.140625" style="195" hidden="1"/>
    <col min="4874" max="4874" width="9.85546875" style="195" hidden="1"/>
    <col min="4875" max="4875" width="9.140625" style="195" hidden="1"/>
    <col min="4876" max="4878" width="10" style="195" hidden="1"/>
    <col min="4879" max="5120" width="9.140625" style="195" hidden="1"/>
    <col min="5121" max="5121" width="5.140625" style="195" hidden="1"/>
    <col min="5122" max="5122" width="17.140625" style="195" hidden="1"/>
    <col min="5123" max="5125" width="9.140625" style="195" hidden="1"/>
    <col min="5126" max="5126" width="10.28515625" style="195" hidden="1"/>
    <col min="5127" max="5129" width="9.140625" style="195" hidden="1"/>
    <col min="5130" max="5130" width="9.85546875" style="195" hidden="1"/>
    <col min="5131" max="5131" width="9.140625" style="195" hidden="1"/>
    <col min="5132" max="5134" width="10" style="195" hidden="1"/>
    <col min="5135" max="5376" width="9.140625" style="195" hidden="1"/>
    <col min="5377" max="5377" width="5.140625" style="195" hidden="1"/>
    <col min="5378" max="5378" width="17.140625" style="195" hidden="1"/>
    <col min="5379" max="5381" width="9.140625" style="195" hidden="1"/>
    <col min="5382" max="5382" width="10.28515625" style="195" hidden="1"/>
    <col min="5383" max="5385" width="9.140625" style="195" hidden="1"/>
    <col min="5386" max="5386" width="9.85546875" style="195" hidden="1"/>
    <col min="5387" max="5387" width="9.140625" style="195" hidden="1"/>
    <col min="5388" max="5390" width="10" style="195" hidden="1"/>
    <col min="5391" max="5632" width="9.140625" style="195" hidden="1"/>
    <col min="5633" max="5633" width="5.140625" style="195" hidden="1"/>
    <col min="5634" max="5634" width="17.140625" style="195" hidden="1"/>
    <col min="5635" max="5637" width="9.140625" style="195" hidden="1"/>
    <col min="5638" max="5638" width="10.28515625" style="195" hidden="1"/>
    <col min="5639" max="5641" width="9.140625" style="195" hidden="1"/>
    <col min="5642" max="5642" width="9.85546875" style="195" hidden="1"/>
    <col min="5643" max="5643" width="9.140625" style="195" hidden="1"/>
    <col min="5644" max="5646" width="10" style="195" hidden="1"/>
    <col min="5647" max="5888" width="9.140625" style="195" hidden="1"/>
    <col min="5889" max="5889" width="5.140625" style="195" hidden="1"/>
    <col min="5890" max="5890" width="17.140625" style="195" hidden="1"/>
    <col min="5891" max="5893" width="9.140625" style="195" hidden="1"/>
    <col min="5894" max="5894" width="10.28515625" style="195" hidden="1"/>
    <col min="5895" max="5897" width="9.140625" style="195" hidden="1"/>
    <col min="5898" max="5898" width="9.85546875" style="195" hidden="1"/>
    <col min="5899" max="5899" width="9.140625" style="195" hidden="1"/>
    <col min="5900" max="5902" width="10" style="195" hidden="1"/>
    <col min="5903" max="6144" width="9.140625" style="195" hidden="1"/>
    <col min="6145" max="6145" width="5.140625" style="195" hidden="1"/>
    <col min="6146" max="6146" width="17.140625" style="195" hidden="1"/>
    <col min="6147" max="6149" width="9.140625" style="195" hidden="1"/>
    <col min="6150" max="6150" width="10.28515625" style="195" hidden="1"/>
    <col min="6151" max="6153" width="9.140625" style="195" hidden="1"/>
    <col min="6154" max="6154" width="9.85546875" style="195" hidden="1"/>
    <col min="6155" max="6155" width="9.140625" style="195" hidden="1"/>
    <col min="6156" max="6158" width="10" style="195" hidden="1"/>
    <col min="6159" max="6400" width="9.140625" style="195" hidden="1"/>
    <col min="6401" max="6401" width="5.140625" style="195" hidden="1"/>
    <col min="6402" max="6402" width="17.140625" style="195" hidden="1"/>
    <col min="6403" max="6405" width="9.140625" style="195" hidden="1"/>
    <col min="6406" max="6406" width="10.28515625" style="195" hidden="1"/>
    <col min="6407" max="6409" width="9.140625" style="195" hidden="1"/>
    <col min="6410" max="6410" width="9.85546875" style="195" hidden="1"/>
    <col min="6411" max="6411" width="9.140625" style="195" hidden="1"/>
    <col min="6412" max="6414" width="10" style="195" hidden="1"/>
    <col min="6415" max="6656" width="9.140625" style="195" hidden="1"/>
    <col min="6657" max="6657" width="5.140625" style="195" hidden="1"/>
    <col min="6658" max="6658" width="17.140625" style="195" hidden="1"/>
    <col min="6659" max="6661" width="9.140625" style="195" hidden="1"/>
    <col min="6662" max="6662" width="10.28515625" style="195" hidden="1"/>
    <col min="6663" max="6665" width="9.140625" style="195" hidden="1"/>
    <col min="6666" max="6666" width="9.85546875" style="195" hidden="1"/>
    <col min="6667" max="6667" width="9.140625" style="195" hidden="1"/>
    <col min="6668" max="6670" width="10" style="195" hidden="1"/>
    <col min="6671" max="6912" width="9.140625" style="195" hidden="1"/>
    <col min="6913" max="6913" width="5.140625" style="195" hidden="1"/>
    <col min="6914" max="6914" width="17.140625" style="195" hidden="1"/>
    <col min="6915" max="6917" width="9.140625" style="195" hidden="1"/>
    <col min="6918" max="6918" width="10.28515625" style="195" hidden="1"/>
    <col min="6919" max="6921" width="9.140625" style="195" hidden="1"/>
    <col min="6922" max="6922" width="9.85546875" style="195" hidden="1"/>
    <col min="6923" max="6923" width="9.140625" style="195" hidden="1"/>
    <col min="6924" max="6926" width="10" style="195" hidden="1"/>
    <col min="6927" max="7168" width="9.140625" style="195" hidden="1"/>
    <col min="7169" max="7169" width="5.140625" style="195" hidden="1"/>
    <col min="7170" max="7170" width="17.140625" style="195" hidden="1"/>
    <col min="7171" max="7173" width="9.140625" style="195" hidden="1"/>
    <col min="7174" max="7174" width="10.28515625" style="195" hidden="1"/>
    <col min="7175" max="7177" width="9.140625" style="195" hidden="1"/>
    <col min="7178" max="7178" width="9.85546875" style="195" hidden="1"/>
    <col min="7179" max="7179" width="9.140625" style="195" hidden="1"/>
    <col min="7180" max="7182" width="10" style="195" hidden="1"/>
    <col min="7183" max="7424" width="9.140625" style="195" hidden="1"/>
    <col min="7425" max="7425" width="5.140625" style="195" hidden="1"/>
    <col min="7426" max="7426" width="17.140625" style="195" hidden="1"/>
    <col min="7427" max="7429" width="9.140625" style="195" hidden="1"/>
    <col min="7430" max="7430" width="10.28515625" style="195" hidden="1"/>
    <col min="7431" max="7433" width="9.140625" style="195" hidden="1"/>
    <col min="7434" max="7434" width="9.85546875" style="195" hidden="1"/>
    <col min="7435" max="7435" width="9.140625" style="195" hidden="1"/>
    <col min="7436" max="7438" width="10" style="195" hidden="1"/>
    <col min="7439" max="7680" width="9.140625" style="195" hidden="1"/>
    <col min="7681" max="7681" width="5.140625" style="195" hidden="1"/>
    <col min="7682" max="7682" width="17.140625" style="195" hidden="1"/>
    <col min="7683" max="7685" width="9.140625" style="195" hidden="1"/>
    <col min="7686" max="7686" width="10.28515625" style="195" hidden="1"/>
    <col min="7687" max="7689" width="9.140625" style="195" hidden="1"/>
    <col min="7690" max="7690" width="9.85546875" style="195" hidden="1"/>
    <col min="7691" max="7691" width="9.140625" style="195" hidden="1"/>
    <col min="7692" max="7694" width="10" style="195" hidden="1"/>
    <col min="7695" max="7936" width="9.140625" style="195" hidden="1"/>
    <col min="7937" max="7937" width="5.140625" style="195" hidden="1"/>
    <col min="7938" max="7938" width="17.140625" style="195" hidden="1"/>
    <col min="7939" max="7941" width="9.140625" style="195" hidden="1"/>
    <col min="7942" max="7942" width="10.28515625" style="195" hidden="1"/>
    <col min="7943" max="7945" width="9.140625" style="195" hidden="1"/>
    <col min="7946" max="7946" width="9.85546875" style="195" hidden="1"/>
    <col min="7947" max="7947" width="9.140625" style="195" hidden="1"/>
    <col min="7948" max="7950" width="10" style="195" hidden="1"/>
    <col min="7951" max="8192" width="9.140625" style="195" hidden="1"/>
    <col min="8193" max="8193" width="5.140625" style="195" hidden="1"/>
    <col min="8194" max="8194" width="17.140625" style="195" hidden="1"/>
    <col min="8195" max="8197" width="9.140625" style="195" hidden="1"/>
    <col min="8198" max="8198" width="10.28515625" style="195" hidden="1"/>
    <col min="8199" max="8201" width="9.140625" style="195" hidden="1"/>
    <col min="8202" max="8202" width="9.85546875" style="195" hidden="1"/>
    <col min="8203" max="8203" width="9.140625" style="195" hidden="1"/>
    <col min="8204" max="8206" width="10" style="195" hidden="1"/>
    <col min="8207" max="8448" width="9.140625" style="195" hidden="1"/>
    <col min="8449" max="8449" width="5.140625" style="195" hidden="1"/>
    <col min="8450" max="8450" width="17.140625" style="195" hidden="1"/>
    <col min="8451" max="8453" width="9.140625" style="195" hidden="1"/>
    <col min="8454" max="8454" width="10.28515625" style="195" hidden="1"/>
    <col min="8455" max="8457" width="9.140625" style="195" hidden="1"/>
    <col min="8458" max="8458" width="9.85546875" style="195" hidden="1"/>
    <col min="8459" max="8459" width="9.140625" style="195" hidden="1"/>
    <col min="8460" max="8462" width="10" style="195" hidden="1"/>
    <col min="8463" max="8704" width="9.140625" style="195" hidden="1"/>
    <col min="8705" max="8705" width="5.140625" style="195" hidden="1"/>
    <col min="8706" max="8706" width="17.140625" style="195" hidden="1"/>
    <col min="8707" max="8709" width="9.140625" style="195" hidden="1"/>
    <col min="8710" max="8710" width="10.28515625" style="195" hidden="1"/>
    <col min="8711" max="8713" width="9.140625" style="195" hidden="1"/>
    <col min="8714" max="8714" width="9.85546875" style="195" hidden="1"/>
    <col min="8715" max="8715" width="9.140625" style="195" hidden="1"/>
    <col min="8716" max="8718" width="10" style="195" hidden="1"/>
    <col min="8719" max="8960" width="9.140625" style="195" hidden="1"/>
    <col min="8961" max="8961" width="5.140625" style="195" hidden="1"/>
    <col min="8962" max="8962" width="17.140625" style="195" hidden="1"/>
    <col min="8963" max="8965" width="9.140625" style="195" hidden="1"/>
    <col min="8966" max="8966" width="10.28515625" style="195" hidden="1"/>
    <col min="8967" max="8969" width="9.140625" style="195" hidden="1"/>
    <col min="8970" max="8970" width="9.85546875" style="195" hidden="1"/>
    <col min="8971" max="8971" width="9.140625" style="195" hidden="1"/>
    <col min="8972" max="8974" width="10" style="195" hidden="1"/>
    <col min="8975" max="9216" width="9.140625" style="195" hidden="1"/>
    <col min="9217" max="9217" width="5.140625" style="195" hidden="1"/>
    <col min="9218" max="9218" width="17.140625" style="195" hidden="1"/>
    <col min="9219" max="9221" width="9.140625" style="195" hidden="1"/>
    <col min="9222" max="9222" width="10.28515625" style="195" hidden="1"/>
    <col min="9223" max="9225" width="9.140625" style="195" hidden="1"/>
    <col min="9226" max="9226" width="9.85546875" style="195" hidden="1"/>
    <col min="9227" max="9227" width="9.140625" style="195" hidden="1"/>
    <col min="9228" max="9230" width="10" style="195" hidden="1"/>
    <col min="9231" max="9472" width="9.140625" style="195" hidden="1"/>
    <col min="9473" max="9473" width="5.140625" style="195" hidden="1"/>
    <col min="9474" max="9474" width="17.140625" style="195" hidden="1"/>
    <col min="9475" max="9477" width="9.140625" style="195" hidden="1"/>
    <col min="9478" max="9478" width="10.28515625" style="195" hidden="1"/>
    <col min="9479" max="9481" width="9.140625" style="195" hidden="1"/>
    <col min="9482" max="9482" width="9.85546875" style="195" hidden="1"/>
    <col min="9483" max="9483" width="9.140625" style="195" hidden="1"/>
    <col min="9484" max="9486" width="10" style="195" hidden="1"/>
    <col min="9487" max="9728" width="9.140625" style="195" hidden="1"/>
    <col min="9729" max="9729" width="5.140625" style="195" hidden="1"/>
    <col min="9730" max="9730" width="17.140625" style="195" hidden="1"/>
    <col min="9731" max="9733" width="9.140625" style="195" hidden="1"/>
    <col min="9734" max="9734" width="10.28515625" style="195" hidden="1"/>
    <col min="9735" max="9737" width="9.140625" style="195" hidden="1"/>
    <col min="9738" max="9738" width="9.85546875" style="195" hidden="1"/>
    <col min="9739" max="9739" width="9.140625" style="195" hidden="1"/>
    <col min="9740" max="9742" width="10" style="195" hidden="1"/>
    <col min="9743" max="9984" width="9.140625" style="195" hidden="1"/>
    <col min="9985" max="9985" width="5.140625" style="195" hidden="1"/>
    <col min="9986" max="9986" width="17.140625" style="195" hidden="1"/>
    <col min="9987" max="9989" width="9.140625" style="195" hidden="1"/>
    <col min="9990" max="9990" width="10.28515625" style="195" hidden="1"/>
    <col min="9991" max="9993" width="9.140625" style="195" hidden="1"/>
    <col min="9994" max="9994" width="9.85546875" style="195" hidden="1"/>
    <col min="9995" max="9995" width="9.140625" style="195" hidden="1"/>
    <col min="9996" max="9998" width="10" style="195" hidden="1"/>
    <col min="9999" max="10240" width="9.140625" style="195" hidden="1"/>
    <col min="10241" max="10241" width="5.140625" style="195" hidden="1"/>
    <col min="10242" max="10242" width="17.140625" style="195" hidden="1"/>
    <col min="10243" max="10245" width="9.140625" style="195" hidden="1"/>
    <col min="10246" max="10246" width="10.28515625" style="195" hidden="1"/>
    <col min="10247" max="10249" width="9.140625" style="195" hidden="1"/>
    <col min="10250" max="10250" width="9.85546875" style="195" hidden="1"/>
    <col min="10251" max="10251" width="9.140625" style="195" hidden="1"/>
    <col min="10252" max="10254" width="10" style="195" hidden="1"/>
    <col min="10255" max="10496" width="9.140625" style="195" hidden="1"/>
    <col min="10497" max="10497" width="5.140625" style="195" hidden="1"/>
    <col min="10498" max="10498" width="17.140625" style="195" hidden="1"/>
    <col min="10499" max="10501" width="9.140625" style="195" hidden="1"/>
    <col min="10502" max="10502" width="10.28515625" style="195" hidden="1"/>
    <col min="10503" max="10505" width="9.140625" style="195" hidden="1"/>
    <col min="10506" max="10506" width="9.85546875" style="195" hidden="1"/>
    <col min="10507" max="10507" width="9.140625" style="195" hidden="1"/>
    <col min="10508" max="10510" width="10" style="195" hidden="1"/>
    <col min="10511" max="10752" width="9.140625" style="195" hidden="1"/>
    <col min="10753" max="10753" width="5.140625" style="195" hidden="1"/>
    <col min="10754" max="10754" width="17.140625" style="195" hidden="1"/>
    <col min="10755" max="10757" width="9.140625" style="195" hidden="1"/>
    <col min="10758" max="10758" width="10.28515625" style="195" hidden="1"/>
    <col min="10759" max="10761" width="9.140625" style="195" hidden="1"/>
    <col min="10762" max="10762" width="9.85546875" style="195" hidden="1"/>
    <col min="10763" max="10763" width="9.140625" style="195" hidden="1"/>
    <col min="10764" max="10766" width="10" style="195" hidden="1"/>
    <col min="10767" max="11008" width="9.140625" style="195" hidden="1"/>
    <col min="11009" max="11009" width="5.140625" style="195" hidden="1"/>
    <col min="11010" max="11010" width="17.140625" style="195" hidden="1"/>
    <col min="11011" max="11013" width="9.140625" style="195" hidden="1"/>
    <col min="11014" max="11014" width="10.28515625" style="195" hidden="1"/>
    <col min="11015" max="11017" width="9.140625" style="195" hidden="1"/>
    <col min="11018" max="11018" width="9.85546875" style="195" hidden="1"/>
    <col min="11019" max="11019" width="9.140625" style="195" hidden="1"/>
    <col min="11020" max="11022" width="10" style="195" hidden="1"/>
    <col min="11023" max="11264" width="9.140625" style="195" hidden="1"/>
    <col min="11265" max="11265" width="5.140625" style="195" hidden="1"/>
    <col min="11266" max="11266" width="17.140625" style="195" hidden="1"/>
    <col min="11267" max="11269" width="9.140625" style="195" hidden="1"/>
    <col min="11270" max="11270" width="10.28515625" style="195" hidden="1"/>
    <col min="11271" max="11273" width="9.140625" style="195" hidden="1"/>
    <col min="11274" max="11274" width="9.85546875" style="195" hidden="1"/>
    <col min="11275" max="11275" width="9.140625" style="195" hidden="1"/>
    <col min="11276" max="11278" width="10" style="195" hidden="1"/>
    <col min="11279" max="11520" width="9.140625" style="195" hidden="1"/>
    <col min="11521" max="11521" width="5.140625" style="195" hidden="1"/>
    <col min="11522" max="11522" width="17.140625" style="195" hidden="1"/>
    <col min="11523" max="11525" width="9.140625" style="195" hidden="1"/>
    <col min="11526" max="11526" width="10.28515625" style="195" hidden="1"/>
    <col min="11527" max="11529" width="9.140625" style="195" hidden="1"/>
    <col min="11530" max="11530" width="9.85546875" style="195" hidden="1"/>
    <col min="11531" max="11531" width="9.140625" style="195" hidden="1"/>
    <col min="11532" max="11534" width="10" style="195" hidden="1"/>
    <col min="11535" max="11776" width="9.140625" style="195" hidden="1"/>
    <col min="11777" max="11777" width="5.140625" style="195" hidden="1"/>
    <col min="11778" max="11778" width="17.140625" style="195" hidden="1"/>
    <col min="11779" max="11781" width="9.140625" style="195" hidden="1"/>
    <col min="11782" max="11782" width="10.28515625" style="195" hidden="1"/>
    <col min="11783" max="11785" width="9.140625" style="195" hidden="1"/>
    <col min="11786" max="11786" width="9.85546875" style="195" hidden="1"/>
    <col min="11787" max="11787" width="9.140625" style="195" hidden="1"/>
    <col min="11788" max="11790" width="10" style="195" hidden="1"/>
    <col min="11791" max="12032" width="9.140625" style="195" hidden="1"/>
    <col min="12033" max="12033" width="5.140625" style="195" hidden="1"/>
    <col min="12034" max="12034" width="17.140625" style="195" hidden="1"/>
    <col min="12035" max="12037" width="9.140625" style="195" hidden="1"/>
    <col min="12038" max="12038" width="10.28515625" style="195" hidden="1"/>
    <col min="12039" max="12041" width="9.140625" style="195" hidden="1"/>
    <col min="12042" max="12042" width="9.85546875" style="195" hidden="1"/>
    <col min="12043" max="12043" width="9.140625" style="195" hidden="1"/>
    <col min="12044" max="12046" width="10" style="195" hidden="1"/>
    <col min="12047" max="12288" width="9.140625" style="195" hidden="1"/>
    <col min="12289" max="12289" width="5.140625" style="195" hidden="1"/>
    <col min="12290" max="12290" width="17.140625" style="195" hidden="1"/>
    <col min="12291" max="12293" width="9.140625" style="195" hidden="1"/>
    <col min="12294" max="12294" width="10.28515625" style="195" hidden="1"/>
    <col min="12295" max="12297" width="9.140625" style="195" hidden="1"/>
    <col min="12298" max="12298" width="9.85546875" style="195" hidden="1"/>
    <col min="12299" max="12299" width="9.140625" style="195" hidden="1"/>
    <col min="12300" max="12302" width="10" style="195" hidden="1"/>
    <col min="12303" max="12544" width="9.140625" style="195" hidden="1"/>
    <col min="12545" max="12545" width="5.140625" style="195" hidden="1"/>
    <col min="12546" max="12546" width="17.140625" style="195" hidden="1"/>
    <col min="12547" max="12549" width="9.140625" style="195" hidden="1"/>
    <col min="12550" max="12550" width="10.28515625" style="195" hidden="1"/>
    <col min="12551" max="12553" width="9.140625" style="195" hidden="1"/>
    <col min="12554" max="12554" width="9.85546875" style="195" hidden="1"/>
    <col min="12555" max="12555" width="9.140625" style="195" hidden="1"/>
    <col min="12556" max="12558" width="10" style="195" hidden="1"/>
    <col min="12559" max="12800" width="9.140625" style="195" hidden="1"/>
    <col min="12801" max="12801" width="5.140625" style="195" hidden="1"/>
    <col min="12802" max="12802" width="17.140625" style="195" hidden="1"/>
    <col min="12803" max="12805" width="9.140625" style="195" hidden="1"/>
    <col min="12806" max="12806" width="10.28515625" style="195" hidden="1"/>
    <col min="12807" max="12809" width="9.140625" style="195" hidden="1"/>
    <col min="12810" max="12810" width="9.85546875" style="195" hidden="1"/>
    <col min="12811" max="12811" width="9.140625" style="195" hidden="1"/>
    <col min="12812" max="12814" width="10" style="195" hidden="1"/>
    <col min="12815" max="13056" width="9.140625" style="195" hidden="1"/>
    <col min="13057" max="13057" width="5.140625" style="195" hidden="1"/>
    <col min="13058" max="13058" width="17.140625" style="195" hidden="1"/>
    <col min="13059" max="13061" width="9.140625" style="195" hidden="1"/>
    <col min="13062" max="13062" width="10.28515625" style="195" hidden="1"/>
    <col min="13063" max="13065" width="9.140625" style="195" hidden="1"/>
    <col min="13066" max="13066" width="9.85546875" style="195" hidden="1"/>
    <col min="13067" max="13067" width="9.140625" style="195" hidden="1"/>
    <col min="13068" max="13070" width="10" style="195" hidden="1"/>
    <col min="13071" max="13312" width="9.140625" style="195" hidden="1"/>
    <col min="13313" max="13313" width="5.140625" style="195" hidden="1"/>
    <col min="13314" max="13314" width="17.140625" style="195" hidden="1"/>
    <col min="13315" max="13317" width="9.140625" style="195" hidden="1"/>
    <col min="13318" max="13318" width="10.28515625" style="195" hidden="1"/>
    <col min="13319" max="13321" width="9.140625" style="195" hidden="1"/>
    <col min="13322" max="13322" width="9.85546875" style="195" hidden="1"/>
    <col min="13323" max="13323" width="9.140625" style="195" hidden="1"/>
    <col min="13324" max="13326" width="10" style="195" hidden="1"/>
    <col min="13327" max="13568" width="9.140625" style="195" hidden="1"/>
    <col min="13569" max="13569" width="5.140625" style="195" hidden="1"/>
    <col min="13570" max="13570" width="17.140625" style="195" hidden="1"/>
    <col min="13571" max="13573" width="9.140625" style="195" hidden="1"/>
    <col min="13574" max="13574" width="10.28515625" style="195" hidden="1"/>
    <col min="13575" max="13577" width="9.140625" style="195" hidden="1"/>
    <col min="13578" max="13578" width="9.85546875" style="195" hidden="1"/>
    <col min="13579" max="13579" width="9.140625" style="195" hidden="1"/>
    <col min="13580" max="13582" width="10" style="195" hidden="1"/>
    <col min="13583" max="13824" width="9.140625" style="195" hidden="1"/>
    <col min="13825" max="13825" width="5.140625" style="195" hidden="1"/>
    <col min="13826" max="13826" width="17.140625" style="195" hidden="1"/>
    <col min="13827" max="13829" width="9.140625" style="195" hidden="1"/>
    <col min="13830" max="13830" width="10.28515625" style="195" hidden="1"/>
    <col min="13831" max="13833" width="9.140625" style="195" hidden="1"/>
    <col min="13834" max="13834" width="9.85546875" style="195" hidden="1"/>
    <col min="13835" max="13835" width="9.140625" style="195" hidden="1"/>
    <col min="13836" max="13838" width="10" style="195" hidden="1"/>
    <col min="13839" max="14080" width="9.140625" style="195" hidden="1"/>
    <col min="14081" max="14081" width="5.140625" style="195" hidden="1"/>
    <col min="14082" max="14082" width="17.140625" style="195" hidden="1"/>
    <col min="14083" max="14085" width="9.140625" style="195" hidden="1"/>
    <col min="14086" max="14086" width="10.28515625" style="195" hidden="1"/>
    <col min="14087" max="14089" width="9.140625" style="195" hidden="1"/>
    <col min="14090" max="14090" width="9.85546875" style="195" hidden="1"/>
    <col min="14091" max="14091" width="9.140625" style="195" hidden="1"/>
    <col min="14092" max="14094" width="10" style="195" hidden="1"/>
    <col min="14095" max="14336" width="9.140625" style="195" hidden="1"/>
    <col min="14337" max="14337" width="5.140625" style="195" hidden="1"/>
    <col min="14338" max="14338" width="17.140625" style="195" hidden="1"/>
    <col min="14339" max="14341" width="9.140625" style="195" hidden="1"/>
    <col min="14342" max="14342" width="10.28515625" style="195" hidden="1"/>
    <col min="14343" max="14345" width="9.140625" style="195" hidden="1"/>
    <col min="14346" max="14346" width="9.85546875" style="195" hidden="1"/>
    <col min="14347" max="14347" width="9.140625" style="195" hidden="1"/>
    <col min="14348" max="14350" width="10" style="195" hidden="1"/>
    <col min="14351" max="14592" width="9.140625" style="195" hidden="1"/>
    <col min="14593" max="14593" width="5.140625" style="195" hidden="1"/>
    <col min="14594" max="14594" width="17.140625" style="195" hidden="1"/>
    <col min="14595" max="14597" width="9.140625" style="195" hidden="1"/>
    <col min="14598" max="14598" width="10.28515625" style="195" hidden="1"/>
    <col min="14599" max="14601" width="9.140625" style="195" hidden="1"/>
    <col min="14602" max="14602" width="9.85546875" style="195" hidden="1"/>
    <col min="14603" max="14603" width="9.140625" style="195" hidden="1"/>
    <col min="14604" max="14606" width="10" style="195" hidden="1"/>
    <col min="14607" max="14848" width="9.140625" style="195" hidden="1"/>
    <col min="14849" max="14849" width="5.140625" style="195" hidden="1"/>
    <col min="14850" max="14850" width="17.140625" style="195" hidden="1"/>
    <col min="14851" max="14853" width="9.140625" style="195" hidden="1"/>
    <col min="14854" max="14854" width="10.28515625" style="195" hidden="1"/>
    <col min="14855" max="14857" width="9.140625" style="195" hidden="1"/>
    <col min="14858" max="14858" width="9.85546875" style="195" hidden="1"/>
    <col min="14859" max="14859" width="9.140625" style="195" hidden="1"/>
    <col min="14860" max="14862" width="10" style="195" hidden="1"/>
    <col min="14863" max="15104" width="9.140625" style="195" hidden="1"/>
    <col min="15105" max="15105" width="5.140625" style="195" hidden="1"/>
    <col min="15106" max="15106" width="17.140625" style="195" hidden="1"/>
    <col min="15107" max="15109" width="9.140625" style="195" hidden="1"/>
    <col min="15110" max="15110" width="10.28515625" style="195" hidden="1"/>
    <col min="15111" max="15113" width="9.140625" style="195" hidden="1"/>
    <col min="15114" max="15114" width="9.85546875" style="195" hidden="1"/>
    <col min="15115" max="15115" width="9.140625" style="195" hidden="1"/>
    <col min="15116" max="15118" width="10" style="195" hidden="1"/>
    <col min="15119" max="15360" width="9.140625" style="195" hidden="1"/>
    <col min="15361" max="15361" width="5.140625" style="195" hidden="1"/>
    <col min="15362" max="15362" width="17.140625" style="195" hidden="1"/>
    <col min="15363" max="15365" width="9.140625" style="195" hidden="1"/>
    <col min="15366" max="15366" width="10.28515625" style="195" hidden="1"/>
    <col min="15367" max="15369" width="9.140625" style="195" hidden="1"/>
    <col min="15370" max="15370" width="9.85546875" style="195" hidden="1"/>
    <col min="15371" max="15371" width="9.140625" style="195" hidden="1"/>
    <col min="15372" max="15374" width="10" style="195" hidden="1"/>
    <col min="15375" max="15616" width="9.140625" style="195" hidden="1"/>
    <col min="15617" max="15617" width="5.140625" style="195" hidden="1"/>
    <col min="15618" max="15618" width="17.140625" style="195" hidden="1"/>
    <col min="15619" max="15621" width="9.140625" style="195" hidden="1"/>
    <col min="15622" max="15622" width="10.28515625" style="195" hidden="1"/>
    <col min="15623" max="15625" width="9.140625" style="195" hidden="1"/>
    <col min="15626" max="15626" width="9.85546875" style="195" hidden="1"/>
    <col min="15627" max="15627" width="9.140625" style="195" hidden="1"/>
    <col min="15628" max="15630" width="10" style="195" hidden="1"/>
    <col min="15631" max="15872" width="9.140625" style="195" hidden="1"/>
    <col min="15873" max="15873" width="5.140625" style="195" hidden="1"/>
    <col min="15874" max="15874" width="17.140625" style="195" hidden="1"/>
    <col min="15875" max="15877" width="9.140625" style="195" hidden="1"/>
    <col min="15878" max="15878" width="10.28515625" style="195" hidden="1"/>
    <col min="15879" max="15881" width="9.140625" style="195" hidden="1"/>
    <col min="15882" max="15882" width="9.85546875" style="195" hidden="1"/>
    <col min="15883" max="15883" width="9.140625" style="195" hidden="1"/>
    <col min="15884" max="15886" width="10" style="195" hidden="1"/>
    <col min="15887" max="16128" width="9.140625" style="195" hidden="1"/>
    <col min="16129" max="16129" width="5.140625" style="195" hidden="1"/>
    <col min="16130" max="16130" width="17.140625" style="195" hidden="1"/>
    <col min="16131" max="16133" width="9.140625" style="195" hidden="1"/>
    <col min="16134" max="16134" width="10.28515625" style="195" hidden="1"/>
    <col min="16135" max="16137" width="9.140625" style="195" hidden="1"/>
    <col min="16138" max="16138" width="9.85546875" style="195" hidden="1"/>
    <col min="16139" max="16139" width="9.140625" style="195" hidden="1"/>
    <col min="16140" max="16142" width="10" style="195" hidden="1"/>
    <col min="16143" max="16384" width="9.140625" style="195" hidden="1"/>
  </cols>
  <sheetData>
    <row r="1" spans="1:15" ht="30.75">
      <c r="A1" s="1355" t="s">
        <v>516</v>
      </c>
      <c r="B1" s="1355"/>
      <c r="C1" s="1355"/>
      <c r="D1" s="1355"/>
      <c r="E1" s="1355"/>
      <c r="F1" s="1355"/>
      <c r="G1" s="1355"/>
      <c r="H1" s="1355"/>
      <c r="I1" s="1355"/>
      <c r="J1" s="1353" t="s">
        <v>519</v>
      </c>
      <c r="K1" s="1353"/>
      <c r="L1" s="1353"/>
      <c r="M1" s="1353"/>
      <c r="N1" s="1353"/>
      <c r="O1" s="1056"/>
    </row>
    <row r="2" spans="1:15" ht="20.25">
      <c r="A2" s="1356" t="s">
        <v>517</v>
      </c>
      <c r="B2" s="1356"/>
      <c r="C2" s="1356"/>
      <c r="D2" s="1356"/>
      <c r="E2" s="1356"/>
      <c r="F2" s="1356"/>
      <c r="G2" s="1356"/>
      <c r="H2" s="1356"/>
      <c r="I2" s="1356"/>
      <c r="J2" s="1354" t="s">
        <v>495</v>
      </c>
      <c r="K2" s="1354"/>
      <c r="L2" s="1354"/>
      <c r="M2" s="1354"/>
      <c r="N2" s="1354"/>
      <c r="O2" s="1056"/>
    </row>
    <row r="3" spans="1:15" ht="21.75" customHeight="1">
      <c r="A3" s="1363" t="s">
        <v>914</v>
      </c>
      <c r="B3" s="1363"/>
      <c r="C3" s="1363"/>
      <c r="D3" s="1363"/>
      <c r="E3" s="1363"/>
      <c r="F3" s="1363"/>
      <c r="G3" s="1363"/>
      <c r="H3" s="1363"/>
      <c r="I3" s="1363"/>
      <c r="J3" s="1363"/>
      <c r="K3" s="1363"/>
      <c r="L3" s="1363"/>
      <c r="M3" s="1363"/>
      <c r="N3" s="1363"/>
      <c r="O3" s="1056"/>
    </row>
    <row r="4" spans="1:15" ht="18.75">
      <c r="A4" s="1353" t="s">
        <v>496</v>
      </c>
      <c r="B4" s="1353"/>
      <c r="C4" s="1353"/>
      <c r="D4" s="1352" t="str">
        <f>Summary!A5</f>
        <v>BUDGET HEAD : 2202 -सामान्य शिक्षा-02-109 -राजकीय माध्यमिक विद्यालय-27 -लडकों के विद्यालय-01 -लडकों के विद्यालयों का संचालन व्यय   (STATE FUND)</v>
      </c>
      <c r="E4" s="1352"/>
      <c r="F4" s="1352"/>
      <c r="G4" s="1352"/>
      <c r="H4" s="1352"/>
      <c r="I4" s="1352"/>
      <c r="J4" s="1352"/>
      <c r="K4" s="1352"/>
      <c r="L4" s="1352"/>
      <c r="M4" s="1352"/>
      <c r="N4" s="1352"/>
      <c r="O4" s="1056"/>
    </row>
    <row r="5" spans="1:15" ht="18.75">
      <c r="A5" s="1353" t="s">
        <v>497</v>
      </c>
      <c r="B5" s="1353"/>
      <c r="C5" s="1353"/>
      <c r="D5" s="1359" t="s">
        <v>518</v>
      </c>
      <c r="E5" s="1359"/>
      <c r="F5" s="1360" t="str">
        <f>'Cover Page'!A1</f>
        <v>ç/kkukpk;Z] jkmekfo jk;eyok³k ¼vkWfQl vkbZ-Mh- la[;k %&amp;12572½</v>
      </c>
      <c r="G5" s="1360"/>
      <c r="H5" s="1360"/>
      <c r="I5" s="1360"/>
      <c r="J5" s="1360"/>
      <c r="K5" s="1360"/>
      <c r="L5" s="1360"/>
      <c r="M5" s="1360"/>
      <c r="N5" s="1360"/>
      <c r="O5" s="1056"/>
    </row>
    <row r="6" spans="1:15" s="221" customFormat="1" ht="26.25" customHeight="1">
      <c r="A6" s="1362" t="s">
        <v>339</v>
      </c>
      <c r="B6" s="1362" t="s">
        <v>498</v>
      </c>
      <c r="C6" s="1349" t="s">
        <v>499</v>
      </c>
      <c r="D6" s="1350"/>
      <c r="E6" s="1350"/>
      <c r="F6" s="1349" t="str">
        <f>'GA2'!J6:J7</f>
        <v>Revised Estimates for 2026­27</v>
      </c>
      <c r="G6" s="1349" t="s">
        <v>500</v>
      </c>
      <c r="H6" s="1350"/>
      <c r="I6" s="1350"/>
      <c r="J6" s="1349" t="str">
        <f>'GA2'!J6:J7</f>
        <v>Revised Estimates for 2026­27</v>
      </c>
      <c r="K6" s="1349" t="str">
        <f>'GA2'!K6:K7</f>
        <v>Budget Estimate for 2027­28</v>
      </c>
      <c r="L6" s="1349" t="s">
        <v>501</v>
      </c>
      <c r="M6" s="1350"/>
      <c r="N6" s="1350"/>
      <c r="O6" s="1056"/>
    </row>
    <row r="7" spans="1:15" s="221" customFormat="1" ht="25.5">
      <c r="A7" s="1362"/>
      <c r="B7" s="1362"/>
      <c r="C7" s="606" t="str">
        <f>'GA2'!C7</f>
        <v>2023-24</v>
      </c>
      <c r="D7" s="660" t="str">
        <f>'GA2'!D7</f>
        <v>2024-25</v>
      </c>
      <c r="E7" s="660" t="str">
        <f>'GA2'!E7</f>
        <v>2025-26</v>
      </c>
      <c r="F7" s="1350"/>
      <c r="G7" s="329" t="s">
        <v>256</v>
      </c>
      <c r="H7" s="329" t="s">
        <v>257</v>
      </c>
      <c r="I7" s="329" t="s">
        <v>78</v>
      </c>
      <c r="J7" s="1350"/>
      <c r="K7" s="1350"/>
      <c r="L7" s="204" t="s">
        <v>503</v>
      </c>
      <c r="M7" s="204" t="s">
        <v>504</v>
      </c>
      <c r="N7" s="204" t="s">
        <v>505</v>
      </c>
      <c r="O7" s="1056"/>
    </row>
    <row r="8" spans="1:15" ht="15" customHeight="1">
      <c r="A8" s="201">
        <v>1</v>
      </c>
      <c r="B8" s="201">
        <v>2</v>
      </c>
      <c r="C8" s="201">
        <v>3</v>
      </c>
      <c r="D8" s="201">
        <v>4</v>
      </c>
      <c r="E8" s="201">
        <v>5</v>
      </c>
      <c r="F8" s="201">
        <v>6</v>
      </c>
      <c r="G8" s="201">
        <v>7</v>
      </c>
      <c r="H8" s="201">
        <v>8</v>
      </c>
      <c r="I8" s="201">
        <v>9</v>
      </c>
      <c r="J8" s="201">
        <v>10</v>
      </c>
      <c r="K8" s="201">
        <v>11</v>
      </c>
      <c r="L8" s="201">
        <v>12</v>
      </c>
      <c r="M8" s="201">
        <v>13</v>
      </c>
      <c r="N8" s="201">
        <v>14</v>
      </c>
      <c r="O8" s="1056"/>
    </row>
    <row r="9" spans="1:15" s="211" customFormat="1" ht="23.25" customHeight="1">
      <c r="A9" s="204">
        <v>1</v>
      </c>
      <c r="B9" s="646" t="str">
        <f>' Formet 10'!B9</f>
        <v>izos'k 'kqYd</v>
      </c>
      <c r="C9" s="378">
        <f>' Formet 10'!C9</f>
        <v>0</v>
      </c>
      <c r="D9" s="378">
        <f>' Formet 10'!D9</f>
        <v>0</v>
      </c>
      <c r="E9" s="378">
        <f>' Formet 10'!E9</f>
        <v>0</v>
      </c>
      <c r="F9" s="378">
        <f>' Formet 10'!F9</f>
        <v>0</v>
      </c>
      <c r="G9" s="378">
        <f>' Formet 10'!G9</f>
        <v>0</v>
      </c>
      <c r="H9" s="378">
        <f>' Formet 10'!H9</f>
        <v>0</v>
      </c>
      <c r="I9" s="378">
        <f>' Formet 10'!I9</f>
        <v>0</v>
      </c>
      <c r="J9" s="378">
        <f>' Formet 10'!K9</f>
        <v>0</v>
      </c>
      <c r="K9" s="378">
        <f>' Formet 10'!L9</f>
        <v>0</v>
      </c>
      <c r="L9" s="378">
        <f>F9-J9</f>
        <v>0</v>
      </c>
      <c r="M9" s="378">
        <f>I9-J9</f>
        <v>0</v>
      </c>
      <c r="N9" s="378">
        <f>J9-K9</f>
        <v>0</v>
      </c>
      <c r="O9" s="1056"/>
    </row>
    <row r="10" spans="1:15" s="211" customFormat="1" ht="23.25" customHeight="1">
      <c r="A10" s="204">
        <v>2</v>
      </c>
      <c r="B10" s="646" t="str">
        <f>' Formet 10'!B10</f>
        <v>Vh-lh- 'kqYd</v>
      </c>
      <c r="C10" s="378">
        <f>' Formet 10'!C10</f>
        <v>0</v>
      </c>
      <c r="D10" s="378">
        <f>' Formet 10'!D10</f>
        <v>0</v>
      </c>
      <c r="E10" s="378">
        <f>' Formet 10'!E10</f>
        <v>0</v>
      </c>
      <c r="F10" s="378">
        <f>' Formet 10'!F10</f>
        <v>0</v>
      </c>
      <c r="G10" s="378">
        <f>' Formet 10'!G10</f>
        <v>0</v>
      </c>
      <c r="H10" s="378">
        <f>' Formet 10'!H10</f>
        <v>0</v>
      </c>
      <c r="I10" s="378">
        <f>' Formet 10'!I10</f>
        <v>0</v>
      </c>
      <c r="J10" s="378">
        <f>' Formet 10'!K10</f>
        <v>0</v>
      </c>
      <c r="K10" s="378">
        <f>' Formet 10'!L10</f>
        <v>0</v>
      </c>
      <c r="L10" s="378">
        <f t="shared" ref="L10:L14" si="0">F10-J10</f>
        <v>0</v>
      </c>
      <c r="M10" s="378">
        <f t="shared" ref="M10:N14" si="1">I10-J10</f>
        <v>0</v>
      </c>
      <c r="N10" s="378">
        <f t="shared" si="1"/>
        <v>0</v>
      </c>
      <c r="O10" s="1056"/>
    </row>
    <row r="11" spans="1:15" s="211" customFormat="1" ht="23.25" customHeight="1">
      <c r="A11" s="204">
        <v>3</v>
      </c>
      <c r="B11" s="646" t="str">
        <f>' Formet 10'!B11</f>
        <v>uhykeh</v>
      </c>
      <c r="C11" s="378">
        <f>' Formet 10'!C11</f>
        <v>0</v>
      </c>
      <c r="D11" s="378">
        <f>' Formet 10'!D11</f>
        <v>0</v>
      </c>
      <c r="E11" s="378">
        <f>' Formet 10'!E11</f>
        <v>0</v>
      </c>
      <c r="F11" s="378">
        <f>' Formet 10'!F11</f>
        <v>0</v>
      </c>
      <c r="G11" s="378">
        <f>' Formet 10'!G11</f>
        <v>0</v>
      </c>
      <c r="H11" s="378">
        <f>' Formet 10'!H11</f>
        <v>0</v>
      </c>
      <c r="I11" s="378">
        <f>' Formet 10'!I11</f>
        <v>0</v>
      </c>
      <c r="J11" s="378">
        <f>' Formet 10'!K11</f>
        <v>0</v>
      </c>
      <c r="K11" s="378">
        <f>' Formet 10'!L11</f>
        <v>0</v>
      </c>
      <c r="L11" s="378">
        <f t="shared" si="0"/>
        <v>0</v>
      </c>
      <c r="M11" s="378">
        <f t="shared" si="1"/>
        <v>0</v>
      </c>
      <c r="N11" s="378">
        <f t="shared" si="1"/>
        <v>0</v>
      </c>
      <c r="O11" s="1056"/>
    </row>
    <row r="12" spans="1:15" s="211" customFormat="1" ht="23.25" customHeight="1">
      <c r="A12" s="204">
        <v>4</v>
      </c>
      <c r="B12" s="646" t="str">
        <f>' Formet 10'!B12</f>
        <v>Hkou fdjk;k</v>
      </c>
      <c r="C12" s="378">
        <f>' Formet 10'!C12</f>
        <v>0</v>
      </c>
      <c r="D12" s="378">
        <f>' Formet 10'!D12</f>
        <v>0</v>
      </c>
      <c r="E12" s="378">
        <f>' Formet 10'!E12</f>
        <v>0</v>
      </c>
      <c r="F12" s="378">
        <f>' Formet 10'!F12</f>
        <v>0</v>
      </c>
      <c r="G12" s="378">
        <f>' Formet 10'!G12</f>
        <v>0</v>
      </c>
      <c r="H12" s="378">
        <f>' Formet 10'!H12</f>
        <v>0</v>
      </c>
      <c r="I12" s="378">
        <f>' Formet 10'!I12</f>
        <v>0</v>
      </c>
      <c r="J12" s="378">
        <f>' Formet 10'!K12</f>
        <v>0</v>
      </c>
      <c r="K12" s="378">
        <f>' Formet 10'!L12</f>
        <v>0</v>
      </c>
      <c r="L12" s="378">
        <f t="shared" si="0"/>
        <v>0</v>
      </c>
      <c r="M12" s="378">
        <f t="shared" si="1"/>
        <v>0</v>
      </c>
      <c r="N12" s="378">
        <f t="shared" si="1"/>
        <v>0</v>
      </c>
      <c r="O12" s="1056"/>
    </row>
    <row r="13" spans="1:15" s="211" customFormat="1" ht="36.75" customHeight="1">
      <c r="A13" s="204">
        <v>5</v>
      </c>
      <c r="B13" s="646" t="str">
        <f>' Formet 10'!B13</f>
        <v>vU; vk; ¼fo|kFkhZ nq/kZ chek½</v>
      </c>
      <c r="C13" s="378">
        <f>' Formet 10'!C13</f>
        <v>0</v>
      </c>
      <c r="D13" s="378">
        <f>' Formet 10'!D13</f>
        <v>0</v>
      </c>
      <c r="E13" s="378">
        <f>' Formet 10'!E13</f>
        <v>0</v>
      </c>
      <c r="F13" s="378">
        <f>' Formet 10'!F13</f>
        <v>0</v>
      </c>
      <c r="G13" s="378">
        <f>' Formet 10'!G13</f>
        <v>0</v>
      </c>
      <c r="H13" s="378">
        <f>' Formet 10'!H13</f>
        <v>0</v>
      </c>
      <c r="I13" s="378">
        <f>' Formet 10'!I13</f>
        <v>0</v>
      </c>
      <c r="J13" s="378">
        <f>' Formet 10'!K13</f>
        <v>0</v>
      </c>
      <c r="K13" s="378">
        <f>' Formet 10'!L13</f>
        <v>0</v>
      </c>
      <c r="L13" s="378">
        <f t="shared" si="0"/>
        <v>0</v>
      </c>
      <c r="M13" s="378">
        <f t="shared" si="1"/>
        <v>0</v>
      </c>
      <c r="N13" s="378">
        <f t="shared" si="1"/>
        <v>0</v>
      </c>
      <c r="O13" s="1056"/>
    </row>
    <row r="14" spans="1:15" s="211" customFormat="1" ht="23.25" customHeight="1">
      <c r="A14" s="204">
        <v>6</v>
      </c>
      <c r="B14" s="646" t="str">
        <f>' Formet 10'!B14</f>
        <v>va'knku @ o`fRrnku</v>
      </c>
      <c r="C14" s="378">
        <f>' Formet 10'!C14</f>
        <v>0</v>
      </c>
      <c r="D14" s="378">
        <f>' Formet 10'!D14</f>
        <v>0</v>
      </c>
      <c r="E14" s="378">
        <f>' Formet 10'!E14</f>
        <v>0</v>
      </c>
      <c r="F14" s="378">
        <f>' Formet 10'!F14</f>
        <v>0</v>
      </c>
      <c r="G14" s="378">
        <f>' Formet 10'!G14</f>
        <v>0</v>
      </c>
      <c r="H14" s="378">
        <f>' Formet 10'!H14</f>
        <v>0</v>
      </c>
      <c r="I14" s="378">
        <f>' Formet 10'!I14</f>
        <v>0</v>
      </c>
      <c r="J14" s="378">
        <f>' Formet 10'!K14</f>
        <v>0</v>
      </c>
      <c r="K14" s="378">
        <f>' Formet 10'!L14</f>
        <v>0</v>
      </c>
      <c r="L14" s="378">
        <f t="shared" si="0"/>
        <v>0</v>
      </c>
      <c r="M14" s="378">
        <f t="shared" si="1"/>
        <v>0</v>
      </c>
      <c r="N14" s="378">
        <f t="shared" si="1"/>
        <v>0</v>
      </c>
      <c r="O14" s="1056"/>
    </row>
    <row r="15" spans="1:15" s="211" customFormat="1" ht="24.75" customHeight="1">
      <c r="A15" s="204"/>
      <c r="B15" s="251" t="s">
        <v>331</v>
      </c>
      <c r="C15" s="251">
        <f t="shared" ref="C15:N15" si="2">SUM(C9:C14)</f>
        <v>0</v>
      </c>
      <c r="D15" s="251">
        <f t="shared" si="2"/>
        <v>0</v>
      </c>
      <c r="E15" s="251">
        <f t="shared" si="2"/>
        <v>0</v>
      </c>
      <c r="F15" s="251">
        <f t="shared" si="2"/>
        <v>0</v>
      </c>
      <c r="G15" s="251">
        <f t="shared" si="2"/>
        <v>0</v>
      </c>
      <c r="H15" s="251">
        <f t="shared" si="2"/>
        <v>0</v>
      </c>
      <c r="I15" s="251">
        <f t="shared" si="2"/>
        <v>0</v>
      </c>
      <c r="J15" s="251">
        <f t="shared" si="2"/>
        <v>0</v>
      </c>
      <c r="K15" s="251">
        <f t="shared" si="2"/>
        <v>0</v>
      </c>
      <c r="L15" s="734">
        <f t="shared" si="2"/>
        <v>0</v>
      </c>
      <c r="M15" s="734">
        <f t="shared" si="2"/>
        <v>0</v>
      </c>
      <c r="N15" s="734">
        <f t="shared" si="2"/>
        <v>0</v>
      </c>
      <c r="O15" s="1056"/>
    </row>
    <row r="16" spans="1:15">
      <c r="A16" s="1351"/>
      <c r="B16" s="1351"/>
      <c r="C16" s="1351"/>
      <c r="D16" s="1351"/>
      <c r="E16" s="1351"/>
      <c r="F16" s="1351"/>
      <c r="G16" s="1351"/>
      <c r="H16" s="1351"/>
      <c r="I16" s="1351"/>
      <c r="J16" s="1351"/>
      <c r="K16" s="1351"/>
      <c r="L16" s="1351"/>
      <c r="M16" s="1351"/>
      <c r="N16" s="1351"/>
      <c r="O16" s="1056"/>
    </row>
    <row r="17" spans="1:15" ht="18.75">
      <c r="A17" s="1056"/>
      <c r="B17" s="1056"/>
      <c r="C17" s="1056"/>
      <c r="D17" s="1056"/>
      <c r="E17" s="1056"/>
      <c r="F17" s="1056"/>
      <c r="G17" s="1056"/>
      <c r="H17" s="1056"/>
      <c r="I17" s="1056"/>
      <c r="J17" s="1056"/>
      <c r="K17" s="1127" t="str">
        <f>Master!E2</f>
        <v>ç/kkukpk;Z]</v>
      </c>
      <c r="L17" s="1127"/>
      <c r="M17" s="1127"/>
      <c r="N17" s="1127"/>
      <c r="O17" s="1056"/>
    </row>
    <row r="18" spans="1:15" ht="6" customHeight="1">
      <c r="A18" s="1056"/>
      <c r="B18" s="1056"/>
      <c r="C18" s="1056"/>
      <c r="D18" s="1056"/>
      <c r="E18" s="1056"/>
      <c r="F18" s="1056"/>
      <c r="G18" s="1056"/>
      <c r="H18" s="1056"/>
      <c r="I18" s="1056"/>
      <c r="J18" s="1056"/>
      <c r="K18" s="1361" t="str">
        <f>Master!H2</f>
        <v>jkmekfo jk;eyok³k</v>
      </c>
      <c r="L18" s="1361"/>
      <c r="M18" s="1361"/>
      <c r="N18" s="1361"/>
      <c r="O18" s="1056"/>
    </row>
    <row r="19" spans="1:15" ht="15" customHeight="1">
      <c r="A19" s="1056"/>
      <c r="B19" s="1056"/>
      <c r="C19" s="1056"/>
      <c r="D19" s="1056"/>
      <c r="E19" s="1056"/>
      <c r="F19" s="1056"/>
      <c r="G19" s="1056"/>
      <c r="H19" s="1056"/>
      <c r="I19" s="1056"/>
      <c r="J19" s="1056"/>
      <c r="K19" s="1361"/>
      <c r="L19" s="1361"/>
      <c r="M19" s="1361"/>
      <c r="N19" s="1361"/>
      <c r="O19" s="1056"/>
    </row>
    <row r="20" spans="1:15" ht="15.75" hidden="1">
      <c r="L20" s="220"/>
    </row>
    <row r="21" spans="1:15" ht="15.75" hidden="1">
      <c r="L21" s="220"/>
    </row>
    <row r="22" spans="1:15"/>
  </sheetData>
  <sheetProtection password="DBED" sheet="1" objects="1" scenarios="1" formatColumns="0" formatRows="0"/>
  <mergeCells count="25">
    <mergeCell ref="A4:C4"/>
    <mergeCell ref="D4:N4"/>
    <mergeCell ref="M1:N1"/>
    <mergeCell ref="M2:N2"/>
    <mergeCell ref="A3:N3"/>
    <mergeCell ref="A1:I1"/>
    <mergeCell ref="A2:I2"/>
    <mergeCell ref="J1:L1"/>
    <mergeCell ref="J2:L2"/>
    <mergeCell ref="O1:O19"/>
    <mergeCell ref="K16:N16"/>
    <mergeCell ref="A16:J19"/>
    <mergeCell ref="D5:E5"/>
    <mergeCell ref="F5:N5"/>
    <mergeCell ref="K17:N17"/>
    <mergeCell ref="K18:N19"/>
    <mergeCell ref="A5:C5"/>
    <mergeCell ref="A6:A7"/>
    <mergeCell ref="B6:B7"/>
    <mergeCell ref="C6:E6"/>
    <mergeCell ref="F6:F7"/>
    <mergeCell ref="G6:I6"/>
    <mergeCell ref="J6:J7"/>
    <mergeCell ref="K6:K7"/>
    <mergeCell ref="L6:N6"/>
  </mergeCells>
  <pageMargins left="0.45" right="0.45" top="0.75" bottom="0.75" header="0.3" footer="0.3"/>
  <pageSetup paperSize="9" orientation="landscape" horizontalDpi="300" verticalDpi="300" r:id="rId1"/>
</worksheet>
</file>

<file path=xl/worksheets/sheet18.xml><?xml version="1.0" encoding="utf-8"?>
<worksheet xmlns="http://schemas.openxmlformats.org/spreadsheetml/2006/main" xmlns:r="http://schemas.openxmlformats.org/officeDocument/2006/relationships">
  <sheetPr>
    <tabColor theme="1"/>
  </sheetPr>
  <dimension ref="A1:P22"/>
  <sheetViews>
    <sheetView workbookViewId="0">
      <selection activeCell="G7" sqref="G7"/>
    </sheetView>
  </sheetViews>
  <sheetFormatPr defaultColWidth="0" defaultRowHeight="15" zeroHeight="1"/>
  <cols>
    <col min="1" max="1" width="5.42578125" style="432" customWidth="1"/>
    <col min="2" max="2" width="17" style="432" customWidth="1"/>
    <col min="3" max="4" width="11.140625" style="432" customWidth="1"/>
    <col min="5" max="5" width="9.5703125" style="432" customWidth="1"/>
    <col min="6" max="12" width="11.140625" style="432" customWidth="1"/>
    <col min="13" max="13" width="9.140625" style="432" hidden="1" customWidth="1"/>
    <col min="14" max="14" width="8.140625" style="432" hidden="1" customWidth="1"/>
    <col min="15" max="15" width="8.42578125" style="432" hidden="1" customWidth="1"/>
    <col min="16" max="16" width="1.7109375" style="432" customWidth="1"/>
    <col min="17" max="16384" width="9.140625" style="432" hidden="1"/>
  </cols>
  <sheetData>
    <row r="1" spans="1:16" ht="18.75">
      <c r="A1" s="431"/>
      <c r="B1" s="431"/>
      <c r="C1" s="431"/>
      <c r="D1" s="431"/>
      <c r="E1" s="431"/>
      <c r="F1" s="431"/>
      <c r="G1" s="431"/>
      <c r="H1" s="431"/>
      <c r="I1" s="431"/>
      <c r="J1" s="1374">
        <f>Summary!$C$1</f>
        <v>12572</v>
      </c>
      <c r="K1" s="1374"/>
      <c r="L1" s="1374"/>
      <c r="M1" s="1374"/>
      <c r="N1" s="1374"/>
      <c r="O1" s="1374"/>
      <c r="P1" s="1364"/>
    </row>
    <row r="2" spans="1:16" ht="26.25">
      <c r="A2" s="1367" t="str">
        <f>'Cover Page'!A1</f>
        <v>ç/kkukpk;Z] jkmekfo jk;eyok³k ¼vkWfQl vkbZ-Mh- la[;k %&amp;12572½</v>
      </c>
      <c r="B2" s="1367"/>
      <c r="C2" s="1367"/>
      <c r="D2" s="1367"/>
      <c r="E2" s="1367"/>
      <c r="F2" s="1367"/>
      <c r="G2" s="1367"/>
      <c r="H2" s="1367"/>
      <c r="I2" s="1367"/>
      <c r="J2" s="1367"/>
      <c r="K2" s="1367"/>
      <c r="L2" s="1367"/>
      <c r="M2" s="1367"/>
      <c r="N2" s="1367"/>
      <c r="O2" s="1367"/>
      <c r="P2" s="1364"/>
    </row>
    <row r="3" spans="1:16" ht="23.25">
      <c r="A3" s="1375" t="s">
        <v>871</v>
      </c>
      <c r="B3" s="1375"/>
      <c r="C3" s="1375"/>
      <c r="D3" s="1375"/>
      <c r="E3" s="1375"/>
      <c r="F3" s="1375"/>
      <c r="G3" s="1375"/>
      <c r="H3" s="1375"/>
      <c r="I3" s="1376" t="s">
        <v>270</v>
      </c>
      <c r="J3" s="1376"/>
      <c r="K3" s="1376"/>
      <c r="L3" s="1376"/>
      <c r="M3" s="1376"/>
      <c r="N3" s="863"/>
      <c r="O3" s="863"/>
      <c r="P3" s="1364"/>
    </row>
    <row r="4" spans="1:16" ht="23.25">
      <c r="A4" s="1377" t="s">
        <v>68</v>
      </c>
      <c r="B4" s="1377"/>
      <c r="C4" s="1377"/>
      <c r="D4" s="1377"/>
      <c r="E4" s="1377"/>
      <c r="F4" s="1378" t="str">
        <f>F7</f>
        <v>2026-27</v>
      </c>
      <c r="G4" s="1378"/>
      <c r="H4" s="860" t="s">
        <v>69</v>
      </c>
      <c r="I4" s="860"/>
      <c r="J4" s="860"/>
      <c r="K4" s="860"/>
      <c r="L4" s="860"/>
      <c r="O4" s="488"/>
      <c r="P4" s="1364"/>
    </row>
    <row r="5" spans="1:16">
      <c r="A5" s="1370" t="str">
        <f>'Formet 9'!A7</f>
        <v>BUDGET HEAD : 2202 -सामान्य शिक्षा-02-109 -राजकीय माध्यमिक विद्यालय-27 -लडकों के विद्यालय-01 -लडकों के विद्यालयों का संचालन व्यय   (STATE FUND)</v>
      </c>
      <c r="B5" s="1370"/>
      <c r="C5" s="1370"/>
      <c r="D5" s="1370"/>
      <c r="E5" s="1370"/>
      <c r="F5" s="1370"/>
      <c r="G5" s="1370"/>
      <c r="H5" s="1370"/>
      <c r="I5" s="1370"/>
      <c r="J5" s="1370"/>
      <c r="K5" s="1370"/>
      <c r="L5" s="1370"/>
      <c r="P5" s="1364"/>
    </row>
    <row r="6" spans="1:16" ht="25.5">
      <c r="A6" s="1368" t="s">
        <v>5</v>
      </c>
      <c r="B6" s="1369" t="s">
        <v>70</v>
      </c>
      <c r="C6" s="1368" t="s">
        <v>71</v>
      </c>
      <c r="D6" s="1368"/>
      <c r="E6" s="1368"/>
      <c r="F6" s="489" t="s">
        <v>72</v>
      </c>
      <c r="G6" s="1368" t="s">
        <v>73</v>
      </c>
      <c r="H6" s="1368"/>
      <c r="I6" s="1368"/>
      <c r="J6" s="1368" t="s">
        <v>74</v>
      </c>
      <c r="K6" s="1368" t="s">
        <v>75</v>
      </c>
      <c r="L6" s="1368" t="s">
        <v>76</v>
      </c>
      <c r="M6" s="1368" t="s">
        <v>77</v>
      </c>
      <c r="N6" s="1368"/>
      <c r="O6" s="1368"/>
      <c r="P6" s="1364"/>
    </row>
    <row r="7" spans="1:16" ht="38.25" customHeight="1">
      <c r="A7" s="1368"/>
      <c r="B7" s="1369"/>
      <c r="C7" s="490" t="str">
        <f>Master!E37</f>
        <v>2023-24</v>
      </c>
      <c r="D7" s="490" t="str">
        <f>Master!F37</f>
        <v>2024-25</v>
      </c>
      <c r="E7" s="490" t="str">
        <f>Master!G37</f>
        <v>2025-26</v>
      </c>
      <c r="F7" s="490" t="str">
        <f>Master!H37</f>
        <v>2026-27</v>
      </c>
      <c r="G7" s="619" t="str">
        <f>Master!I37</f>
        <v>vxLr 25 ls ekpZ 26 rd</v>
      </c>
      <c r="H7" s="619" t="str">
        <f>Master!J37</f>
        <v>vizSy 26 ls tqykbZ 26 rd</v>
      </c>
      <c r="I7" s="619" t="str">
        <f>Master!K37</f>
        <v>dkWye 7 o 8 dk ;ksx</v>
      </c>
      <c r="J7" s="1368"/>
      <c r="K7" s="1368"/>
      <c r="L7" s="1368"/>
      <c r="M7" s="489" t="s">
        <v>79</v>
      </c>
      <c r="N7" s="489" t="s">
        <v>80</v>
      </c>
      <c r="O7" s="489" t="s">
        <v>81</v>
      </c>
      <c r="P7" s="1364"/>
    </row>
    <row r="8" spans="1:16">
      <c r="A8" s="490">
        <v>1</v>
      </c>
      <c r="B8" s="491">
        <v>2</v>
      </c>
      <c r="C8" s="490">
        <v>3</v>
      </c>
      <c r="D8" s="490">
        <v>4</v>
      </c>
      <c r="E8" s="490">
        <v>5</v>
      </c>
      <c r="F8" s="490">
        <v>6</v>
      </c>
      <c r="G8" s="490">
        <v>7</v>
      </c>
      <c r="H8" s="490">
        <v>8</v>
      </c>
      <c r="I8" s="490">
        <v>9</v>
      </c>
      <c r="J8" s="490">
        <v>10</v>
      </c>
      <c r="K8" s="490">
        <v>11</v>
      </c>
      <c r="L8" s="490">
        <v>12</v>
      </c>
      <c r="M8" s="490">
        <v>13</v>
      </c>
      <c r="N8" s="490">
        <v>14</v>
      </c>
      <c r="O8" s="490">
        <v>15</v>
      </c>
      <c r="P8" s="1364"/>
    </row>
    <row r="9" spans="1:16" ht="21.95" customHeight="1">
      <c r="A9" s="490">
        <v>1</v>
      </c>
      <c r="B9" s="620" t="str">
        <f>Master!D39</f>
        <v>izos'k 'kqYd</v>
      </c>
      <c r="C9" s="620">
        <f>Master!E39</f>
        <v>0</v>
      </c>
      <c r="D9" s="620">
        <f>Master!F39</f>
        <v>0</v>
      </c>
      <c r="E9" s="620">
        <f>Master!G39</f>
        <v>0</v>
      </c>
      <c r="F9" s="620">
        <f>Master!H39</f>
        <v>0</v>
      </c>
      <c r="G9" s="620">
        <f>Master!I39</f>
        <v>0</v>
      </c>
      <c r="H9" s="620">
        <f>Master!J39</f>
        <v>0</v>
      </c>
      <c r="I9" s="645">
        <f>Master!K39</f>
        <v>0</v>
      </c>
      <c r="J9" s="620">
        <f>Master!L39</f>
        <v>0</v>
      </c>
      <c r="K9" s="620">
        <f>Master!M39</f>
        <v>0</v>
      </c>
      <c r="L9" s="620">
        <f>Master!N39</f>
        <v>0</v>
      </c>
      <c r="M9" s="486">
        <f>K9-F9</f>
        <v>0</v>
      </c>
      <c r="N9" s="486">
        <f>K9-I9</f>
        <v>0</v>
      </c>
      <c r="O9" s="486">
        <f>L9-K9</f>
        <v>0</v>
      </c>
      <c r="P9" s="1364"/>
    </row>
    <row r="10" spans="1:16" ht="21.95" customHeight="1">
      <c r="A10" s="490">
        <v>2</v>
      </c>
      <c r="B10" s="620" t="str">
        <f>Master!D40</f>
        <v>Vh-lh- 'kqYd</v>
      </c>
      <c r="C10" s="620">
        <f>Master!E40</f>
        <v>0</v>
      </c>
      <c r="D10" s="620">
        <f>Master!F40</f>
        <v>0</v>
      </c>
      <c r="E10" s="620">
        <f>Master!G40</f>
        <v>0</v>
      </c>
      <c r="F10" s="620">
        <f>Master!H40</f>
        <v>0</v>
      </c>
      <c r="G10" s="620">
        <f>Master!I40</f>
        <v>0</v>
      </c>
      <c r="H10" s="620">
        <f>Master!J40</f>
        <v>0</v>
      </c>
      <c r="I10" s="645">
        <f>Master!K40</f>
        <v>0</v>
      </c>
      <c r="J10" s="620">
        <f>Master!L40</f>
        <v>0</v>
      </c>
      <c r="K10" s="620">
        <f>Master!M40</f>
        <v>0</v>
      </c>
      <c r="L10" s="620">
        <f>Master!N40</f>
        <v>0</v>
      </c>
      <c r="M10" s="486">
        <f>K10-F10</f>
        <v>0</v>
      </c>
      <c r="N10" s="486">
        <f>K10-I10</f>
        <v>0</v>
      </c>
      <c r="O10" s="486">
        <f>L10-K10</f>
        <v>0</v>
      </c>
      <c r="P10" s="1364"/>
    </row>
    <row r="11" spans="1:16" ht="21.95" customHeight="1">
      <c r="A11" s="490">
        <v>3</v>
      </c>
      <c r="B11" s="620" t="str">
        <f>Master!D41</f>
        <v>uhykeh</v>
      </c>
      <c r="C11" s="620">
        <f>Master!E41</f>
        <v>0</v>
      </c>
      <c r="D11" s="620">
        <f>Master!F41</f>
        <v>0</v>
      </c>
      <c r="E11" s="620">
        <f>Master!G41</f>
        <v>0</v>
      </c>
      <c r="F11" s="620">
        <f>Master!H41</f>
        <v>0</v>
      </c>
      <c r="G11" s="620">
        <f>Master!I41</f>
        <v>0</v>
      </c>
      <c r="H11" s="620">
        <f>Master!J41</f>
        <v>0</v>
      </c>
      <c r="I11" s="645">
        <f>Master!K41</f>
        <v>0</v>
      </c>
      <c r="J11" s="620">
        <f>Master!L41</f>
        <v>0</v>
      </c>
      <c r="K11" s="620">
        <f>Master!M41</f>
        <v>0</v>
      </c>
      <c r="L11" s="620">
        <f>Master!N41</f>
        <v>0</v>
      </c>
      <c r="M11" s="486">
        <f>K11-F11</f>
        <v>0</v>
      </c>
      <c r="N11" s="486">
        <f>K11-I11</f>
        <v>0</v>
      </c>
      <c r="O11" s="486">
        <f>L11-K11</f>
        <v>0</v>
      </c>
      <c r="P11" s="1364"/>
    </row>
    <row r="12" spans="1:16" ht="21.95" customHeight="1">
      <c r="A12" s="490">
        <v>4</v>
      </c>
      <c r="B12" s="620" t="str">
        <f>Master!D42</f>
        <v>Hkou fdjk;k</v>
      </c>
      <c r="C12" s="620">
        <f>Master!E42</f>
        <v>0</v>
      </c>
      <c r="D12" s="620">
        <f>Master!F42</f>
        <v>0</v>
      </c>
      <c r="E12" s="620">
        <f>Master!G42</f>
        <v>0</v>
      </c>
      <c r="F12" s="620">
        <f>Master!H42</f>
        <v>0</v>
      </c>
      <c r="G12" s="620">
        <f>Master!I42</f>
        <v>0</v>
      </c>
      <c r="H12" s="620">
        <f>Master!J42</f>
        <v>0</v>
      </c>
      <c r="I12" s="645">
        <f>Master!K42</f>
        <v>0</v>
      </c>
      <c r="J12" s="620">
        <f>Master!L42</f>
        <v>0</v>
      </c>
      <c r="K12" s="620">
        <f>Master!M42</f>
        <v>0</v>
      </c>
      <c r="L12" s="620">
        <f>Master!N42</f>
        <v>0</v>
      </c>
      <c r="M12" s="486">
        <f>K12-F12</f>
        <v>0</v>
      </c>
      <c r="N12" s="486">
        <f>K12-I12</f>
        <v>0</v>
      </c>
      <c r="O12" s="486">
        <f>L12-K12</f>
        <v>0</v>
      </c>
      <c r="P12" s="1364"/>
    </row>
    <row r="13" spans="1:16" ht="21.95" customHeight="1">
      <c r="A13" s="490">
        <v>5</v>
      </c>
      <c r="B13" s="644" t="str">
        <f>Master!D43</f>
        <v>vU; vk; ¼fo|kFkhZ nq/kZ chek½</v>
      </c>
      <c r="C13" s="620">
        <f>Master!E43</f>
        <v>0</v>
      </c>
      <c r="D13" s="620">
        <f>Master!F43</f>
        <v>0</v>
      </c>
      <c r="E13" s="620">
        <f>Master!G43</f>
        <v>0</v>
      </c>
      <c r="F13" s="620">
        <f>Master!H43</f>
        <v>0</v>
      </c>
      <c r="G13" s="620">
        <f>Master!I43</f>
        <v>0</v>
      </c>
      <c r="H13" s="620">
        <f>Master!J43</f>
        <v>0</v>
      </c>
      <c r="I13" s="645">
        <f>Master!K43</f>
        <v>0</v>
      </c>
      <c r="J13" s="620">
        <f>Master!L43</f>
        <v>0</v>
      </c>
      <c r="K13" s="620">
        <f>Master!M43</f>
        <v>0</v>
      </c>
      <c r="L13" s="620">
        <f>Master!N43</f>
        <v>0</v>
      </c>
      <c r="M13" s="486">
        <f t="shared" ref="M13:M14" si="0">K13-F13</f>
        <v>0</v>
      </c>
      <c r="N13" s="486">
        <f t="shared" ref="N13:N14" si="1">K13-I13</f>
        <v>0</v>
      </c>
      <c r="O13" s="486">
        <f t="shared" ref="O13:O14" si="2">L13-K13</f>
        <v>0</v>
      </c>
      <c r="P13" s="1364"/>
    </row>
    <row r="14" spans="1:16" ht="24.75" customHeight="1">
      <c r="A14" s="490">
        <v>6</v>
      </c>
      <c r="B14" s="620" t="str">
        <f>Master!D44</f>
        <v>va'knku @ o`fRrnku</v>
      </c>
      <c r="C14" s="620">
        <f>Master!E44</f>
        <v>0</v>
      </c>
      <c r="D14" s="620">
        <f>Master!F44</f>
        <v>0</v>
      </c>
      <c r="E14" s="620">
        <f>Master!G44</f>
        <v>0</v>
      </c>
      <c r="F14" s="620">
        <f>Master!H44</f>
        <v>0</v>
      </c>
      <c r="G14" s="620">
        <f>Master!I44</f>
        <v>0</v>
      </c>
      <c r="H14" s="620">
        <f>Master!J44</f>
        <v>0</v>
      </c>
      <c r="I14" s="645">
        <f>Master!K44</f>
        <v>0</v>
      </c>
      <c r="J14" s="620">
        <f>Master!L44</f>
        <v>0</v>
      </c>
      <c r="K14" s="620">
        <f>Master!M44</f>
        <v>0</v>
      </c>
      <c r="L14" s="620">
        <f>Master!N44</f>
        <v>0</v>
      </c>
      <c r="M14" s="486">
        <f t="shared" si="0"/>
        <v>0</v>
      </c>
      <c r="N14" s="486">
        <f t="shared" si="1"/>
        <v>0</v>
      </c>
      <c r="O14" s="486">
        <f t="shared" si="2"/>
        <v>0</v>
      </c>
      <c r="P14" s="1364"/>
    </row>
    <row r="15" spans="1:16" ht="16.5" customHeight="1">
      <c r="A15" s="1373" t="s">
        <v>82</v>
      </c>
      <c r="B15" s="1373"/>
      <c r="C15" s="492">
        <f>SUM(C9:C14)</f>
        <v>0</v>
      </c>
      <c r="D15" s="492">
        <f t="shared" ref="D15:O15" si="3">SUM(D9:D14)</f>
        <v>0</v>
      </c>
      <c r="E15" s="492">
        <f t="shared" si="3"/>
        <v>0</v>
      </c>
      <c r="F15" s="492">
        <f t="shared" si="3"/>
        <v>0</v>
      </c>
      <c r="G15" s="492">
        <f t="shared" si="3"/>
        <v>0</v>
      </c>
      <c r="H15" s="492">
        <f t="shared" si="3"/>
        <v>0</v>
      </c>
      <c r="I15" s="492">
        <f t="shared" si="3"/>
        <v>0</v>
      </c>
      <c r="J15" s="492">
        <f t="shared" si="3"/>
        <v>0</v>
      </c>
      <c r="K15" s="492">
        <f t="shared" si="3"/>
        <v>0</v>
      </c>
      <c r="L15" s="492">
        <f t="shared" si="3"/>
        <v>0</v>
      </c>
      <c r="M15" s="487">
        <f t="shared" si="3"/>
        <v>0</v>
      </c>
      <c r="N15" s="487">
        <f t="shared" si="3"/>
        <v>0</v>
      </c>
      <c r="O15" s="487">
        <f t="shared" si="3"/>
        <v>0</v>
      </c>
      <c r="P15" s="1364"/>
    </row>
    <row r="16" spans="1:16">
      <c r="A16" s="1365"/>
      <c r="B16" s="1365"/>
      <c r="C16" s="1365"/>
      <c r="D16" s="1365"/>
      <c r="E16" s="1365"/>
      <c r="F16" s="1365"/>
      <c r="G16" s="1365"/>
      <c r="H16" s="1365"/>
      <c r="I16" s="1365"/>
      <c r="J16" s="1365"/>
      <c r="K16" s="1365"/>
      <c r="L16" s="1365"/>
      <c r="M16" s="1365"/>
      <c r="N16" s="1365"/>
      <c r="O16" s="1365"/>
      <c r="P16" s="1364"/>
    </row>
    <row r="17" spans="1:16">
      <c r="A17" s="1366"/>
      <c r="B17" s="1366"/>
      <c r="C17" s="1366"/>
      <c r="D17" s="1366"/>
      <c r="E17" s="1366"/>
      <c r="F17" s="1366"/>
      <c r="G17" s="1366"/>
      <c r="H17" s="1366"/>
      <c r="I17" s="1366"/>
      <c r="J17" s="1366"/>
      <c r="K17" s="1366"/>
      <c r="L17" s="1366"/>
      <c r="M17" s="1366"/>
      <c r="N17" s="1366"/>
      <c r="O17" s="1366"/>
      <c r="P17" s="1364"/>
    </row>
    <row r="18" spans="1:16" ht="18.75">
      <c r="A18" s="1366"/>
      <c r="B18" s="1366"/>
      <c r="C18" s="1366"/>
      <c r="D18" s="1366"/>
      <c r="E18" s="1366"/>
      <c r="F18" s="1366"/>
      <c r="G18" s="1366"/>
      <c r="H18" s="1366"/>
      <c r="I18" s="1366"/>
      <c r="J18" s="1366"/>
      <c r="K18" s="1366"/>
      <c r="L18" s="1372" t="str">
        <f>Master!E2</f>
        <v>ç/kkukpk;Z]</v>
      </c>
      <c r="M18" s="1372"/>
      <c r="N18" s="1372"/>
      <c r="O18" s="1372"/>
      <c r="P18" s="1364"/>
    </row>
    <row r="19" spans="1:16" ht="15" customHeight="1">
      <c r="A19" s="1366"/>
      <c r="B19" s="1366"/>
      <c r="C19" s="1366"/>
      <c r="D19" s="1366"/>
      <c r="E19" s="1366"/>
      <c r="F19" s="1366"/>
      <c r="G19" s="1366"/>
      <c r="H19" s="1366"/>
      <c r="I19" s="1366"/>
      <c r="J19" s="1366"/>
      <c r="K19" s="1366"/>
      <c r="L19" s="1371" t="str">
        <f>Master!H2</f>
        <v>jkmekfo jk;eyok³k</v>
      </c>
      <c r="M19" s="1371"/>
      <c r="N19" s="1371"/>
      <c r="O19" s="1371"/>
      <c r="P19" s="1364"/>
    </row>
    <row r="20" spans="1:16" ht="15" customHeight="1">
      <c r="A20" s="1366"/>
      <c r="B20" s="1366"/>
      <c r="C20" s="1366"/>
      <c r="D20" s="1366"/>
      <c r="E20" s="1366"/>
      <c r="F20" s="1366"/>
      <c r="G20" s="1366"/>
      <c r="H20" s="1366"/>
      <c r="I20" s="1366"/>
      <c r="J20" s="1366"/>
      <c r="K20" s="1366"/>
      <c r="L20" s="1371"/>
      <c r="M20" s="1371"/>
      <c r="N20" s="1371"/>
      <c r="O20" s="1371"/>
      <c r="P20" s="1364"/>
    </row>
    <row r="21" spans="1:16" ht="15" hidden="1" customHeight="1">
      <c r="A21" s="431"/>
      <c r="B21" s="431"/>
      <c r="C21" s="431"/>
      <c r="D21" s="431"/>
      <c r="E21" s="431"/>
      <c r="F21" s="431"/>
      <c r="G21" s="431"/>
      <c r="H21" s="431"/>
      <c r="I21" s="431"/>
      <c r="J21" s="431"/>
      <c r="K21" s="431"/>
      <c r="L21" s="1371"/>
      <c r="M21" s="1371"/>
      <c r="N21" s="1371"/>
      <c r="O21" s="1371"/>
    </row>
    <row r="22" spans="1:16" hidden="1"/>
  </sheetData>
  <sheetProtection password="DBED" sheet="1" objects="1" scenarios="1" formatColumns="0" formatRows="0"/>
  <mergeCells count="21">
    <mergeCell ref="J1:O1"/>
    <mergeCell ref="A3:H3"/>
    <mergeCell ref="I3:M3"/>
    <mergeCell ref="A4:E4"/>
    <mergeCell ref="F4:G4"/>
    <mergeCell ref="P1:P20"/>
    <mergeCell ref="L16:O17"/>
    <mergeCell ref="A16:K20"/>
    <mergeCell ref="A2:O2"/>
    <mergeCell ref="A6:A7"/>
    <mergeCell ref="B6:B7"/>
    <mergeCell ref="C6:E6"/>
    <mergeCell ref="G6:I6"/>
    <mergeCell ref="J6:J7"/>
    <mergeCell ref="K6:K7"/>
    <mergeCell ref="L6:L7"/>
    <mergeCell ref="M6:O6"/>
    <mergeCell ref="A5:L5"/>
    <mergeCell ref="L19:O21"/>
    <mergeCell ref="L18:O18"/>
    <mergeCell ref="A15:B15"/>
  </mergeCells>
  <pageMargins left="0.8" right="0.6" top="0.75" bottom="0.75" header="0.3" footer="0.3"/>
  <pageSetup paperSize="9" orientation="landscape" horizontalDpi="300" verticalDpi="300" r:id="rId1"/>
</worksheet>
</file>

<file path=xl/worksheets/sheet19.xml><?xml version="1.0" encoding="utf-8"?>
<worksheet xmlns="http://schemas.openxmlformats.org/spreadsheetml/2006/main" xmlns:r="http://schemas.openxmlformats.org/officeDocument/2006/relationships">
  <sheetPr>
    <tabColor theme="3" tint="0.39997558519241921"/>
  </sheetPr>
  <dimension ref="A1:Y55"/>
  <sheetViews>
    <sheetView workbookViewId="0">
      <selection activeCell="I4" sqref="I4"/>
    </sheetView>
  </sheetViews>
  <sheetFormatPr defaultColWidth="0" defaultRowHeight="15" zeroHeight="1"/>
  <cols>
    <col min="1" max="1" width="7.85546875" style="1385" customWidth="1"/>
    <col min="2" max="2" width="6" style="1385" customWidth="1"/>
    <col min="3" max="17" width="6.28515625" style="1385" customWidth="1"/>
    <col min="18" max="20" width="7.140625" style="493" customWidth="1"/>
    <col min="21" max="23" width="6.28515625" style="493" customWidth="1"/>
    <col min="24" max="24" width="3.42578125" style="493" customWidth="1"/>
    <col min="25" max="25" width="0" style="493" hidden="1" customWidth="1"/>
    <col min="26" max="16384" width="9.140625" style="493" hidden="1"/>
  </cols>
  <sheetData>
    <row r="1" spans="1:24" ht="18" customHeight="1">
      <c r="A1" s="1386" t="str">
        <f>sharansh!B1</f>
        <v>vk; dk foLr`r ctV vuqeku foÙkh; o"kZ  ¼ 1 vizSy ls 31 ekpZ rd ½ dk</v>
      </c>
      <c r="B1" s="1386"/>
      <c r="C1" s="1386"/>
      <c r="D1" s="1386"/>
      <c r="E1" s="1386"/>
      <c r="F1" s="1386"/>
      <c r="G1" s="1386"/>
      <c r="H1" s="1386"/>
      <c r="I1" s="1386"/>
      <c r="J1" s="1386"/>
      <c r="K1" s="1386"/>
      <c r="L1" s="1386"/>
      <c r="M1" s="1386"/>
      <c r="N1" s="1386"/>
      <c r="O1" s="1386"/>
      <c r="P1" s="1386"/>
      <c r="Q1" s="1386"/>
      <c r="R1" s="1386"/>
      <c r="S1" s="1388">
        <f>Summary!$C$1</f>
        <v>12572</v>
      </c>
      <c r="T1" s="1388"/>
      <c r="U1" s="1388"/>
      <c r="V1" s="1388"/>
      <c r="W1" s="1388"/>
      <c r="X1" s="1381"/>
    </row>
    <row r="2" spans="1:24" ht="32.25" customHeight="1">
      <c r="A2" s="1389" t="str">
        <f>Summary!A2</f>
        <v>ç/kkukpk;Z] jkmekfo jk;eyok³k ¼vkWfQl vkbZ-Mh- la[;k %&amp;12572½</v>
      </c>
      <c r="B2" s="1389"/>
      <c r="C2" s="1389"/>
      <c r="D2" s="1389"/>
      <c r="E2" s="1389"/>
      <c r="F2" s="1389"/>
      <c r="G2" s="1389"/>
      <c r="H2" s="1389"/>
      <c r="I2" s="1389"/>
      <c r="J2" s="1389"/>
      <c r="K2" s="1389"/>
      <c r="L2" s="1389"/>
      <c r="M2" s="1389"/>
      <c r="N2" s="1389"/>
      <c r="O2" s="1389"/>
      <c r="P2" s="1389"/>
      <c r="Q2" s="1389"/>
      <c r="R2" s="1389"/>
      <c r="S2" s="1389"/>
      <c r="T2" s="1389"/>
      <c r="U2" s="1389"/>
      <c r="V2" s="1389"/>
      <c r="W2" s="1389"/>
      <c r="X2" s="1381"/>
    </row>
    <row r="3" spans="1:24" ht="24" customHeight="1">
      <c r="A3" s="494"/>
      <c r="B3" s="494"/>
      <c r="C3" s="494"/>
      <c r="D3" s="494"/>
      <c r="E3" s="494"/>
      <c r="F3" s="494"/>
      <c r="G3" s="494"/>
      <c r="H3" s="494"/>
      <c r="I3" s="494"/>
      <c r="J3" s="1387" t="s">
        <v>915</v>
      </c>
      <c r="K3" s="1387"/>
      <c r="L3" s="1387"/>
      <c r="M3" s="1387"/>
      <c r="N3" s="1387"/>
      <c r="O3" s="494"/>
      <c r="P3" s="494"/>
      <c r="Q3" s="494"/>
      <c r="R3" s="494"/>
      <c r="S3" s="494"/>
      <c r="T3" s="494"/>
      <c r="U3" s="494"/>
      <c r="V3" s="494"/>
      <c r="W3" s="494"/>
      <c r="X3" s="1381"/>
    </row>
    <row r="4" spans="1:24" ht="9" customHeight="1">
      <c r="A4" s="494"/>
      <c r="B4" s="494"/>
      <c r="C4" s="494"/>
      <c r="D4" s="494"/>
      <c r="E4" s="494"/>
      <c r="F4" s="494"/>
      <c r="G4" s="494"/>
      <c r="H4" s="494"/>
      <c r="I4" s="494"/>
      <c r="J4" s="494"/>
      <c r="K4" s="494"/>
      <c r="L4" s="494"/>
      <c r="M4" s="494"/>
      <c r="N4" s="494"/>
      <c r="O4" s="494"/>
      <c r="P4" s="494"/>
      <c r="Q4" s="494"/>
      <c r="R4" s="494"/>
      <c r="S4" s="494"/>
      <c r="T4" s="494"/>
      <c r="U4" s="494"/>
      <c r="V4" s="494"/>
      <c r="W4" s="494"/>
      <c r="X4" s="1381"/>
    </row>
    <row r="5" spans="1:24" s="495" customFormat="1" ht="36.75" customHeight="1">
      <c r="A5" s="1390" t="s">
        <v>277</v>
      </c>
      <c r="B5" s="1390" t="s">
        <v>278</v>
      </c>
      <c r="C5" s="1379" t="s">
        <v>279</v>
      </c>
      <c r="D5" s="1379"/>
      <c r="E5" s="1379"/>
      <c r="F5" s="1379" t="s">
        <v>280</v>
      </c>
      <c r="G5" s="1379"/>
      <c r="H5" s="1379"/>
      <c r="I5" s="1379" t="s">
        <v>281</v>
      </c>
      <c r="J5" s="1379"/>
      <c r="K5" s="1379"/>
      <c r="L5" s="1379" t="s">
        <v>282</v>
      </c>
      <c r="M5" s="1379"/>
      <c r="N5" s="1379"/>
      <c r="O5" s="1379" t="s">
        <v>283</v>
      </c>
      <c r="P5" s="1379"/>
      <c r="Q5" s="1379"/>
      <c r="R5" s="1380" t="s">
        <v>284</v>
      </c>
      <c r="S5" s="1380"/>
      <c r="T5" s="1380"/>
      <c r="U5" s="1379" t="s">
        <v>285</v>
      </c>
      <c r="V5" s="1379"/>
      <c r="W5" s="1379"/>
      <c r="X5" s="1381"/>
    </row>
    <row r="6" spans="1:24" s="495" customFormat="1" ht="29.25" customHeight="1">
      <c r="A6" s="1390"/>
      <c r="B6" s="1390"/>
      <c r="C6" s="490" t="s">
        <v>286</v>
      </c>
      <c r="D6" s="490" t="s">
        <v>287</v>
      </c>
      <c r="E6" s="490" t="s">
        <v>288</v>
      </c>
      <c r="F6" s="490" t="s">
        <v>286</v>
      </c>
      <c r="G6" s="490" t="s">
        <v>287</v>
      </c>
      <c r="H6" s="490" t="s">
        <v>288</v>
      </c>
      <c r="I6" s="490" t="s">
        <v>286</v>
      </c>
      <c r="J6" s="490" t="s">
        <v>287</v>
      </c>
      <c r="K6" s="490" t="s">
        <v>288</v>
      </c>
      <c r="L6" s="490" t="s">
        <v>286</v>
      </c>
      <c r="M6" s="490" t="s">
        <v>287</v>
      </c>
      <c r="N6" s="490" t="s">
        <v>288</v>
      </c>
      <c r="O6" s="490" t="s">
        <v>286</v>
      </c>
      <c r="P6" s="490" t="s">
        <v>287</v>
      </c>
      <c r="Q6" s="490" t="s">
        <v>288</v>
      </c>
      <c r="R6" s="864" t="s">
        <v>286</v>
      </c>
      <c r="S6" s="864" t="s">
        <v>287</v>
      </c>
      <c r="T6" s="864" t="s">
        <v>288</v>
      </c>
      <c r="U6" s="490" t="s">
        <v>286</v>
      </c>
      <c r="V6" s="490" t="s">
        <v>287</v>
      </c>
      <c r="W6" s="490" t="s">
        <v>288</v>
      </c>
      <c r="X6" s="1381"/>
    </row>
    <row r="7" spans="1:24" ht="21" customHeight="1">
      <c r="A7" s="496">
        <v>1</v>
      </c>
      <c r="B7" s="496" t="s">
        <v>289</v>
      </c>
      <c r="C7" s="500">
        <v>0</v>
      </c>
      <c r="D7" s="500">
        <v>0</v>
      </c>
      <c r="E7" s="501">
        <f>SUM(C7:D7)</f>
        <v>0</v>
      </c>
      <c r="F7" s="500">
        <v>0</v>
      </c>
      <c r="G7" s="500">
        <v>0</v>
      </c>
      <c r="H7" s="501">
        <f>SUM(F7:G7)</f>
        <v>0</v>
      </c>
      <c r="I7" s="500">
        <v>0</v>
      </c>
      <c r="J7" s="500">
        <v>0</v>
      </c>
      <c r="K7" s="501">
        <f>SUM(I7:J7)</f>
        <v>0</v>
      </c>
      <c r="L7" s="500">
        <v>0</v>
      </c>
      <c r="M7" s="500">
        <v>0</v>
      </c>
      <c r="N7" s="501">
        <f>SUM(L7:M7)</f>
        <v>0</v>
      </c>
      <c r="O7" s="500">
        <v>0</v>
      </c>
      <c r="P7" s="500">
        <v>0</v>
      </c>
      <c r="Q7" s="501">
        <f>SUM(O7:P7)</f>
        <v>0</v>
      </c>
      <c r="R7" s="865">
        <f>C7+F7+I7+L7+O7</f>
        <v>0</v>
      </c>
      <c r="S7" s="865">
        <f>D7+G7+J7+M7+P7</f>
        <v>0</v>
      </c>
      <c r="T7" s="866">
        <f>SUM(R7:S7)</f>
        <v>0</v>
      </c>
      <c r="U7" s="500">
        <v>0</v>
      </c>
      <c r="V7" s="500">
        <v>0</v>
      </c>
      <c r="W7" s="501">
        <f t="shared" ref="W7:W18" si="0">U7+V7</f>
        <v>0</v>
      </c>
      <c r="X7" s="1381"/>
    </row>
    <row r="8" spans="1:24" ht="21" customHeight="1">
      <c r="A8" s="496">
        <v>2</v>
      </c>
      <c r="B8" s="496" t="s">
        <v>290</v>
      </c>
      <c r="C8" s="500">
        <v>0</v>
      </c>
      <c r="D8" s="500">
        <v>0</v>
      </c>
      <c r="E8" s="501">
        <f t="shared" ref="E8:E18" si="1">SUM(C8:D8)</f>
        <v>0</v>
      </c>
      <c r="F8" s="500">
        <v>0</v>
      </c>
      <c r="G8" s="500">
        <v>0</v>
      </c>
      <c r="H8" s="501">
        <f t="shared" ref="H8:H18" si="2">SUM(F8:G8)</f>
        <v>0</v>
      </c>
      <c r="I8" s="500">
        <v>0</v>
      </c>
      <c r="J8" s="500">
        <v>0</v>
      </c>
      <c r="K8" s="501">
        <f t="shared" ref="K8:K18" si="3">SUM(I8:J8)</f>
        <v>0</v>
      </c>
      <c r="L8" s="500">
        <v>0</v>
      </c>
      <c r="M8" s="500">
        <v>0</v>
      </c>
      <c r="N8" s="501">
        <f t="shared" ref="N8:N18" si="4">SUM(L8:M8)</f>
        <v>0</v>
      </c>
      <c r="O8" s="500">
        <v>0</v>
      </c>
      <c r="P8" s="500">
        <v>0</v>
      </c>
      <c r="Q8" s="501">
        <f t="shared" ref="Q8:Q18" si="5">SUM(O8:P8)</f>
        <v>0</v>
      </c>
      <c r="R8" s="865">
        <f t="shared" ref="R8:R18" si="6">C8+F8+I8+L8+O8</f>
        <v>0</v>
      </c>
      <c r="S8" s="865">
        <f t="shared" ref="S8:S18" si="7">D8+G8+J8+M8+P8</f>
        <v>0</v>
      </c>
      <c r="T8" s="866">
        <f t="shared" ref="T8:T18" si="8">SUM(R8:S8)</f>
        <v>0</v>
      </c>
      <c r="U8" s="500">
        <v>0</v>
      </c>
      <c r="V8" s="500">
        <v>0</v>
      </c>
      <c r="W8" s="501">
        <f t="shared" si="0"/>
        <v>0</v>
      </c>
      <c r="X8" s="1381"/>
    </row>
    <row r="9" spans="1:24" ht="21" customHeight="1">
      <c r="A9" s="496">
        <v>3</v>
      </c>
      <c r="B9" s="496" t="s">
        <v>291</v>
      </c>
      <c r="C9" s="500">
        <v>0</v>
      </c>
      <c r="D9" s="500">
        <v>0</v>
      </c>
      <c r="E9" s="501">
        <f t="shared" si="1"/>
        <v>0</v>
      </c>
      <c r="F9" s="500">
        <v>0</v>
      </c>
      <c r="G9" s="500">
        <v>0</v>
      </c>
      <c r="H9" s="501">
        <f t="shared" si="2"/>
        <v>0</v>
      </c>
      <c r="I9" s="500">
        <v>0</v>
      </c>
      <c r="J9" s="500">
        <v>0</v>
      </c>
      <c r="K9" s="501">
        <f t="shared" si="3"/>
        <v>0</v>
      </c>
      <c r="L9" s="500">
        <v>0</v>
      </c>
      <c r="M9" s="500">
        <v>0</v>
      </c>
      <c r="N9" s="501">
        <f t="shared" si="4"/>
        <v>0</v>
      </c>
      <c r="O9" s="500">
        <v>0</v>
      </c>
      <c r="P9" s="500">
        <v>0</v>
      </c>
      <c r="Q9" s="501">
        <f t="shared" si="5"/>
        <v>0</v>
      </c>
      <c r="R9" s="865">
        <f t="shared" si="6"/>
        <v>0</v>
      </c>
      <c r="S9" s="865">
        <f t="shared" si="7"/>
        <v>0</v>
      </c>
      <c r="T9" s="866">
        <f t="shared" si="8"/>
        <v>0</v>
      </c>
      <c r="U9" s="500">
        <v>0</v>
      </c>
      <c r="V9" s="500">
        <v>0</v>
      </c>
      <c r="W9" s="501">
        <f t="shared" si="0"/>
        <v>0</v>
      </c>
      <c r="X9" s="1381"/>
    </row>
    <row r="10" spans="1:24" ht="21" customHeight="1">
      <c r="A10" s="496">
        <v>4</v>
      </c>
      <c r="B10" s="496" t="s">
        <v>292</v>
      </c>
      <c r="C10" s="500">
        <v>0</v>
      </c>
      <c r="D10" s="500">
        <v>0</v>
      </c>
      <c r="E10" s="501">
        <f t="shared" si="1"/>
        <v>0</v>
      </c>
      <c r="F10" s="500">
        <v>0</v>
      </c>
      <c r="G10" s="500">
        <v>0</v>
      </c>
      <c r="H10" s="501">
        <f t="shared" si="2"/>
        <v>0</v>
      </c>
      <c r="I10" s="500">
        <v>0</v>
      </c>
      <c r="J10" s="500">
        <v>0</v>
      </c>
      <c r="K10" s="501">
        <f t="shared" si="3"/>
        <v>0</v>
      </c>
      <c r="L10" s="500">
        <v>0</v>
      </c>
      <c r="M10" s="500">
        <v>0</v>
      </c>
      <c r="N10" s="501">
        <f t="shared" si="4"/>
        <v>0</v>
      </c>
      <c r="O10" s="500">
        <v>0</v>
      </c>
      <c r="P10" s="500">
        <v>0</v>
      </c>
      <c r="Q10" s="501">
        <f t="shared" si="5"/>
        <v>0</v>
      </c>
      <c r="R10" s="865">
        <f t="shared" si="6"/>
        <v>0</v>
      </c>
      <c r="S10" s="865">
        <f t="shared" si="7"/>
        <v>0</v>
      </c>
      <c r="T10" s="866">
        <f t="shared" si="8"/>
        <v>0</v>
      </c>
      <c r="U10" s="500">
        <v>0</v>
      </c>
      <c r="V10" s="500">
        <v>0</v>
      </c>
      <c r="W10" s="501">
        <f t="shared" si="0"/>
        <v>0</v>
      </c>
      <c r="X10" s="1381"/>
    </row>
    <row r="11" spans="1:24" ht="21" customHeight="1">
      <c r="A11" s="496">
        <v>5</v>
      </c>
      <c r="B11" s="496" t="s">
        <v>293</v>
      </c>
      <c r="C11" s="500">
        <v>0</v>
      </c>
      <c r="D11" s="500">
        <v>0</v>
      </c>
      <c r="E11" s="501">
        <f t="shared" si="1"/>
        <v>0</v>
      </c>
      <c r="F11" s="500">
        <v>0</v>
      </c>
      <c r="G11" s="500">
        <v>0</v>
      </c>
      <c r="H11" s="501">
        <f t="shared" si="2"/>
        <v>0</v>
      </c>
      <c r="I11" s="500">
        <v>0</v>
      </c>
      <c r="J11" s="500">
        <v>0</v>
      </c>
      <c r="K11" s="501">
        <f t="shared" si="3"/>
        <v>0</v>
      </c>
      <c r="L11" s="500">
        <v>0</v>
      </c>
      <c r="M11" s="500">
        <v>0</v>
      </c>
      <c r="N11" s="501">
        <f t="shared" si="4"/>
        <v>0</v>
      </c>
      <c r="O11" s="500">
        <v>0</v>
      </c>
      <c r="P11" s="500">
        <v>0</v>
      </c>
      <c r="Q11" s="501">
        <f t="shared" si="5"/>
        <v>0</v>
      </c>
      <c r="R11" s="865">
        <f t="shared" si="6"/>
        <v>0</v>
      </c>
      <c r="S11" s="865">
        <f t="shared" si="7"/>
        <v>0</v>
      </c>
      <c r="T11" s="866">
        <f t="shared" si="8"/>
        <v>0</v>
      </c>
      <c r="U11" s="500">
        <v>0</v>
      </c>
      <c r="V11" s="500">
        <v>0</v>
      </c>
      <c r="W11" s="501">
        <f t="shared" si="0"/>
        <v>0</v>
      </c>
      <c r="X11" s="1381"/>
    </row>
    <row r="12" spans="1:24" ht="21" customHeight="1">
      <c r="A12" s="496">
        <v>6</v>
      </c>
      <c r="B12" s="496" t="s">
        <v>294</v>
      </c>
      <c r="C12" s="500">
        <v>0</v>
      </c>
      <c r="D12" s="500">
        <v>0</v>
      </c>
      <c r="E12" s="501">
        <f t="shared" si="1"/>
        <v>0</v>
      </c>
      <c r="F12" s="500">
        <v>0</v>
      </c>
      <c r="G12" s="500">
        <v>0</v>
      </c>
      <c r="H12" s="501">
        <f t="shared" si="2"/>
        <v>0</v>
      </c>
      <c r="I12" s="500">
        <v>0</v>
      </c>
      <c r="J12" s="500">
        <v>0</v>
      </c>
      <c r="K12" s="501">
        <f t="shared" si="3"/>
        <v>0</v>
      </c>
      <c r="L12" s="500">
        <v>0</v>
      </c>
      <c r="M12" s="500">
        <v>0</v>
      </c>
      <c r="N12" s="501">
        <f t="shared" si="4"/>
        <v>0</v>
      </c>
      <c r="O12" s="500">
        <v>0</v>
      </c>
      <c r="P12" s="500">
        <v>0</v>
      </c>
      <c r="Q12" s="501">
        <f t="shared" si="5"/>
        <v>0</v>
      </c>
      <c r="R12" s="865">
        <f t="shared" si="6"/>
        <v>0</v>
      </c>
      <c r="S12" s="865">
        <f t="shared" si="7"/>
        <v>0</v>
      </c>
      <c r="T12" s="866">
        <f t="shared" si="8"/>
        <v>0</v>
      </c>
      <c r="U12" s="500">
        <v>0</v>
      </c>
      <c r="V12" s="500">
        <v>0</v>
      </c>
      <c r="W12" s="501">
        <f t="shared" si="0"/>
        <v>0</v>
      </c>
      <c r="X12" s="1381"/>
    </row>
    <row r="13" spans="1:24" ht="21" customHeight="1">
      <c r="A13" s="496">
        <v>7</v>
      </c>
      <c r="B13" s="496" t="s">
        <v>295</v>
      </c>
      <c r="C13" s="500">
        <v>0</v>
      </c>
      <c r="D13" s="500">
        <v>0</v>
      </c>
      <c r="E13" s="501">
        <f t="shared" si="1"/>
        <v>0</v>
      </c>
      <c r="F13" s="500">
        <v>0</v>
      </c>
      <c r="G13" s="500">
        <v>0</v>
      </c>
      <c r="H13" s="501">
        <f t="shared" si="2"/>
        <v>0</v>
      </c>
      <c r="I13" s="500">
        <v>0</v>
      </c>
      <c r="J13" s="500">
        <v>0</v>
      </c>
      <c r="K13" s="501">
        <f t="shared" si="3"/>
        <v>0</v>
      </c>
      <c r="L13" s="500">
        <v>0</v>
      </c>
      <c r="M13" s="500">
        <v>0</v>
      </c>
      <c r="N13" s="501">
        <f t="shared" si="4"/>
        <v>0</v>
      </c>
      <c r="O13" s="500">
        <v>0</v>
      </c>
      <c r="P13" s="500">
        <v>0</v>
      </c>
      <c r="Q13" s="501">
        <f t="shared" si="5"/>
        <v>0</v>
      </c>
      <c r="R13" s="865">
        <f t="shared" si="6"/>
        <v>0</v>
      </c>
      <c r="S13" s="865">
        <f t="shared" si="7"/>
        <v>0</v>
      </c>
      <c r="T13" s="866">
        <f t="shared" si="8"/>
        <v>0</v>
      </c>
      <c r="U13" s="500">
        <v>0</v>
      </c>
      <c r="V13" s="500">
        <v>0</v>
      </c>
      <c r="W13" s="501">
        <f t="shared" si="0"/>
        <v>0</v>
      </c>
      <c r="X13" s="1381"/>
    </row>
    <row r="14" spans="1:24" ht="21" customHeight="1">
      <c r="A14" s="496">
        <v>8</v>
      </c>
      <c r="B14" s="496" t="s">
        <v>296</v>
      </c>
      <c r="C14" s="500">
        <v>0</v>
      </c>
      <c r="D14" s="500">
        <v>0</v>
      </c>
      <c r="E14" s="501">
        <f t="shared" si="1"/>
        <v>0</v>
      </c>
      <c r="F14" s="500">
        <v>0</v>
      </c>
      <c r="G14" s="500">
        <v>0</v>
      </c>
      <c r="H14" s="501">
        <f t="shared" si="2"/>
        <v>0</v>
      </c>
      <c r="I14" s="500">
        <v>0</v>
      </c>
      <c r="J14" s="500">
        <v>0</v>
      </c>
      <c r="K14" s="501">
        <f t="shared" si="3"/>
        <v>0</v>
      </c>
      <c r="L14" s="500">
        <v>0</v>
      </c>
      <c r="M14" s="500">
        <v>0</v>
      </c>
      <c r="N14" s="501">
        <f t="shared" si="4"/>
        <v>0</v>
      </c>
      <c r="O14" s="500">
        <v>0</v>
      </c>
      <c r="P14" s="500">
        <v>0</v>
      </c>
      <c r="Q14" s="501">
        <f t="shared" si="5"/>
        <v>0</v>
      </c>
      <c r="R14" s="865">
        <f t="shared" si="6"/>
        <v>0</v>
      </c>
      <c r="S14" s="865">
        <f t="shared" si="7"/>
        <v>0</v>
      </c>
      <c r="T14" s="866">
        <f t="shared" si="8"/>
        <v>0</v>
      </c>
      <c r="U14" s="500">
        <v>0</v>
      </c>
      <c r="V14" s="500">
        <v>0</v>
      </c>
      <c r="W14" s="501">
        <f t="shared" si="0"/>
        <v>0</v>
      </c>
      <c r="X14" s="1381"/>
    </row>
    <row r="15" spans="1:24" ht="21" customHeight="1">
      <c r="A15" s="496">
        <v>9</v>
      </c>
      <c r="B15" s="496" t="s">
        <v>297</v>
      </c>
      <c r="C15" s="500">
        <v>0</v>
      </c>
      <c r="D15" s="500">
        <v>0</v>
      </c>
      <c r="E15" s="501">
        <f t="shared" si="1"/>
        <v>0</v>
      </c>
      <c r="F15" s="500">
        <v>0</v>
      </c>
      <c r="G15" s="500">
        <v>0</v>
      </c>
      <c r="H15" s="501">
        <f t="shared" si="2"/>
        <v>0</v>
      </c>
      <c r="I15" s="500">
        <v>0</v>
      </c>
      <c r="J15" s="500">
        <v>0</v>
      </c>
      <c r="K15" s="501">
        <f t="shared" si="3"/>
        <v>0</v>
      </c>
      <c r="L15" s="500">
        <v>0</v>
      </c>
      <c r="M15" s="500">
        <v>0</v>
      </c>
      <c r="N15" s="501">
        <f t="shared" si="4"/>
        <v>0</v>
      </c>
      <c r="O15" s="500">
        <v>0</v>
      </c>
      <c r="P15" s="500">
        <v>0</v>
      </c>
      <c r="Q15" s="501">
        <f t="shared" si="5"/>
        <v>0</v>
      </c>
      <c r="R15" s="865">
        <f t="shared" si="6"/>
        <v>0</v>
      </c>
      <c r="S15" s="865">
        <f t="shared" si="7"/>
        <v>0</v>
      </c>
      <c r="T15" s="866">
        <f t="shared" si="8"/>
        <v>0</v>
      </c>
      <c r="U15" s="500">
        <v>0</v>
      </c>
      <c r="V15" s="500">
        <v>0</v>
      </c>
      <c r="W15" s="501">
        <f t="shared" si="0"/>
        <v>0</v>
      </c>
      <c r="X15" s="1381"/>
    </row>
    <row r="16" spans="1:24" ht="21" customHeight="1">
      <c r="A16" s="496">
        <v>10</v>
      </c>
      <c r="B16" s="496" t="s">
        <v>298</v>
      </c>
      <c r="C16" s="500">
        <v>0</v>
      </c>
      <c r="D16" s="500">
        <v>0</v>
      </c>
      <c r="E16" s="501">
        <f t="shared" si="1"/>
        <v>0</v>
      </c>
      <c r="F16" s="500">
        <v>0</v>
      </c>
      <c r="G16" s="500">
        <v>0</v>
      </c>
      <c r="H16" s="501">
        <f t="shared" si="2"/>
        <v>0</v>
      </c>
      <c r="I16" s="500">
        <v>0</v>
      </c>
      <c r="J16" s="500">
        <v>0</v>
      </c>
      <c r="K16" s="501">
        <f t="shared" si="3"/>
        <v>0</v>
      </c>
      <c r="L16" s="500">
        <v>0</v>
      </c>
      <c r="M16" s="500">
        <v>0</v>
      </c>
      <c r="N16" s="501">
        <f t="shared" si="4"/>
        <v>0</v>
      </c>
      <c r="O16" s="500">
        <v>0</v>
      </c>
      <c r="P16" s="500">
        <v>0</v>
      </c>
      <c r="Q16" s="501">
        <f t="shared" si="5"/>
        <v>0</v>
      </c>
      <c r="R16" s="865">
        <f t="shared" si="6"/>
        <v>0</v>
      </c>
      <c r="S16" s="865">
        <f t="shared" si="7"/>
        <v>0</v>
      </c>
      <c r="T16" s="866">
        <f t="shared" si="8"/>
        <v>0</v>
      </c>
      <c r="U16" s="500">
        <v>0</v>
      </c>
      <c r="V16" s="500">
        <v>0</v>
      </c>
      <c r="W16" s="501">
        <f t="shared" si="0"/>
        <v>0</v>
      </c>
      <c r="X16" s="1381"/>
    </row>
    <row r="17" spans="1:24" ht="21" customHeight="1">
      <c r="A17" s="496">
        <v>11</v>
      </c>
      <c r="B17" s="496" t="s">
        <v>299</v>
      </c>
      <c r="C17" s="500">
        <v>0</v>
      </c>
      <c r="D17" s="500">
        <v>0</v>
      </c>
      <c r="E17" s="501">
        <f t="shared" si="1"/>
        <v>0</v>
      </c>
      <c r="F17" s="500">
        <v>0</v>
      </c>
      <c r="G17" s="500">
        <v>0</v>
      </c>
      <c r="H17" s="501">
        <f t="shared" si="2"/>
        <v>0</v>
      </c>
      <c r="I17" s="500">
        <v>0</v>
      </c>
      <c r="J17" s="500">
        <v>0</v>
      </c>
      <c r="K17" s="501">
        <f t="shared" si="3"/>
        <v>0</v>
      </c>
      <c r="L17" s="500">
        <v>0</v>
      </c>
      <c r="M17" s="500">
        <v>0</v>
      </c>
      <c r="N17" s="501">
        <f t="shared" si="4"/>
        <v>0</v>
      </c>
      <c r="O17" s="500">
        <v>0</v>
      </c>
      <c r="P17" s="500">
        <v>0</v>
      </c>
      <c r="Q17" s="501">
        <f t="shared" si="5"/>
        <v>0</v>
      </c>
      <c r="R17" s="865">
        <f t="shared" si="6"/>
        <v>0</v>
      </c>
      <c r="S17" s="865">
        <f t="shared" si="7"/>
        <v>0</v>
      </c>
      <c r="T17" s="866">
        <f t="shared" si="8"/>
        <v>0</v>
      </c>
      <c r="U17" s="500">
        <v>0</v>
      </c>
      <c r="V17" s="500">
        <v>0</v>
      </c>
      <c r="W17" s="501">
        <f t="shared" si="0"/>
        <v>0</v>
      </c>
      <c r="X17" s="1381"/>
    </row>
    <row r="18" spans="1:24" ht="21" customHeight="1">
      <c r="A18" s="496">
        <v>12</v>
      </c>
      <c r="B18" s="496" t="s">
        <v>300</v>
      </c>
      <c r="C18" s="500">
        <v>0</v>
      </c>
      <c r="D18" s="500">
        <v>0</v>
      </c>
      <c r="E18" s="501">
        <f t="shared" si="1"/>
        <v>0</v>
      </c>
      <c r="F18" s="500">
        <v>0</v>
      </c>
      <c r="G18" s="500">
        <v>0</v>
      </c>
      <c r="H18" s="501">
        <f t="shared" si="2"/>
        <v>0</v>
      </c>
      <c r="I18" s="500">
        <v>0</v>
      </c>
      <c r="J18" s="500">
        <v>0</v>
      </c>
      <c r="K18" s="501">
        <f t="shared" si="3"/>
        <v>0</v>
      </c>
      <c r="L18" s="500">
        <v>0</v>
      </c>
      <c r="M18" s="500">
        <v>0</v>
      </c>
      <c r="N18" s="501">
        <f t="shared" si="4"/>
        <v>0</v>
      </c>
      <c r="O18" s="500">
        <v>0</v>
      </c>
      <c r="P18" s="500">
        <v>0</v>
      </c>
      <c r="Q18" s="501">
        <f t="shared" si="5"/>
        <v>0</v>
      </c>
      <c r="R18" s="865">
        <f t="shared" si="6"/>
        <v>0</v>
      </c>
      <c r="S18" s="865">
        <f t="shared" si="7"/>
        <v>0</v>
      </c>
      <c r="T18" s="866">
        <f t="shared" si="8"/>
        <v>0</v>
      </c>
      <c r="U18" s="500">
        <v>0</v>
      </c>
      <c r="V18" s="500">
        <v>0</v>
      </c>
      <c r="W18" s="501">
        <f t="shared" si="0"/>
        <v>0</v>
      </c>
      <c r="X18" s="1381"/>
    </row>
    <row r="19" spans="1:24" s="499" customFormat="1" ht="27" customHeight="1">
      <c r="A19" s="497" t="s">
        <v>67</v>
      </c>
      <c r="B19" s="498"/>
      <c r="C19" s="867">
        <f>SUM(C7:C18)</f>
        <v>0</v>
      </c>
      <c r="D19" s="867">
        <f t="shared" ref="D19:W19" si="9">SUM(D7:D18)</f>
        <v>0</v>
      </c>
      <c r="E19" s="867">
        <f t="shared" si="9"/>
        <v>0</v>
      </c>
      <c r="F19" s="867">
        <f t="shared" si="9"/>
        <v>0</v>
      </c>
      <c r="G19" s="867">
        <f t="shared" si="9"/>
        <v>0</v>
      </c>
      <c r="H19" s="867">
        <f t="shared" si="9"/>
        <v>0</v>
      </c>
      <c r="I19" s="867">
        <f t="shared" si="9"/>
        <v>0</v>
      </c>
      <c r="J19" s="867">
        <f t="shared" si="9"/>
        <v>0</v>
      </c>
      <c r="K19" s="867">
        <f t="shared" si="9"/>
        <v>0</v>
      </c>
      <c r="L19" s="867">
        <f t="shared" si="9"/>
        <v>0</v>
      </c>
      <c r="M19" s="867">
        <f t="shared" si="9"/>
        <v>0</v>
      </c>
      <c r="N19" s="867">
        <f t="shared" si="9"/>
        <v>0</v>
      </c>
      <c r="O19" s="867">
        <f t="shared" si="9"/>
        <v>0</v>
      </c>
      <c r="P19" s="867">
        <f t="shared" si="9"/>
        <v>0</v>
      </c>
      <c r="Q19" s="867">
        <f t="shared" si="9"/>
        <v>0</v>
      </c>
      <c r="R19" s="867">
        <f t="shared" si="9"/>
        <v>0</v>
      </c>
      <c r="S19" s="867">
        <f t="shared" si="9"/>
        <v>0</v>
      </c>
      <c r="T19" s="867">
        <f t="shared" si="9"/>
        <v>0</v>
      </c>
      <c r="U19" s="867">
        <f t="shared" si="9"/>
        <v>0</v>
      </c>
      <c r="V19" s="867">
        <f t="shared" si="9"/>
        <v>0</v>
      </c>
      <c r="W19" s="867">
        <f t="shared" si="9"/>
        <v>0</v>
      </c>
      <c r="X19" s="1381"/>
    </row>
    <row r="20" spans="1:24" s="432" customFormat="1">
      <c r="A20" s="1384"/>
      <c r="B20" s="1384"/>
      <c r="C20" s="1384"/>
      <c r="D20" s="1384"/>
      <c r="E20" s="1384"/>
      <c r="F20" s="1384"/>
      <c r="G20" s="1384"/>
      <c r="H20" s="1384"/>
      <c r="I20" s="1384"/>
      <c r="J20" s="1384"/>
      <c r="K20" s="1384"/>
      <c r="L20" s="1384"/>
      <c r="M20" s="1384"/>
      <c r="N20" s="1384"/>
      <c r="O20" s="1384"/>
      <c r="P20" s="1384"/>
      <c r="Q20" s="1384"/>
      <c r="R20" s="1384"/>
      <c r="S20" s="1384"/>
      <c r="T20" s="1384"/>
      <c r="U20" s="1384"/>
      <c r="V20" s="1384"/>
      <c r="W20" s="1384"/>
      <c r="X20" s="1381"/>
    </row>
    <row r="21" spans="1:24" s="432" customFormat="1">
      <c r="A21" s="1385"/>
      <c r="B21" s="1385"/>
      <c r="C21" s="1385"/>
      <c r="D21" s="1385"/>
      <c r="E21" s="1385"/>
      <c r="F21" s="1385"/>
      <c r="G21" s="1385"/>
      <c r="H21" s="1385"/>
      <c r="I21" s="1385"/>
      <c r="J21" s="1385"/>
      <c r="K21" s="1385"/>
      <c r="L21" s="1385"/>
      <c r="M21" s="1385"/>
      <c r="N21" s="1385"/>
      <c r="O21" s="1385"/>
      <c r="P21" s="1385"/>
      <c r="Q21" s="1385"/>
      <c r="R21" s="1385"/>
      <c r="S21" s="1385"/>
      <c r="T21" s="1385"/>
      <c r="U21" s="1385"/>
      <c r="V21" s="1385"/>
      <c r="W21" s="1385"/>
      <c r="X21" s="1381"/>
    </row>
    <row r="22" spans="1:24" s="432" customFormat="1" ht="18.75">
      <c r="A22" s="1385"/>
      <c r="B22" s="1385"/>
      <c r="C22" s="1385"/>
      <c r="D22" s="1385"/>
      <c r="E22" s="1385"/>
      <c r="F22" s="1385"/>
      <c r="G22" s="1385"/>
      <c r="H22" s="1385"/>
      <c r="I22" s="1385"/>
      <c r="J22" s="1385"/>
      <c r="K22" s="1385"/>
      <c r="L22" s="1385"/>
      <c r="M22" s="1385"/>
      <c r="N22" s="1385"/>
      <c r="O22" s="1385"/>
      <c r="P22" s="1385"/>
      <c r="Q22" s="1385"/>
      <c r="R22" s="1382" t="str">
        <f>Master!E2</f>
        <v>ç/kkukpk;Z]</v>
      </c>
      <c r="S22" s="1382"/>
      <c r="T22" s="1382"/>
      <c r="U22" s="1382"/>
      <c r="V22" s="1382"/>
      <c r="W22" s="1382"/>
      <c r="X22" s="1381"/>
    </row>
    <row r="23" spans="1:24" s="432" customFormat="1" ht="15" customHeight="1">
      <c r="A23" s="1385"/>
      <c r="B23" s="1385"/>
      <c r="C23" s="1385"/>
      <c r="D23" s="1385"/>
      <c r="E23" s="1385"/>
      <c r="F23" s="1385"/>
      <c r="G23" s="1385"/>
      <c r="H23" s="1385"/>
      <c r="I23" s="1385"/>
      <c r="J23" s="1385"/>
      <c r="K23" s="1385"/>
      <c r="L23" s="1385"/>
      <c r="M23" s="1385"/>
      <c r="N23" s="1385"/>
      <c r="O23" s="1385"/>
      <c r="P23" s="1385"/>
      <c r="Q23" s="1385"/>
      <c r="R23" s="1383" t="str">
        <f>Master!H2</f>
        <v>jkmekfo jk;eyok³k</v>
      </c>
      <c r="S23" s="1383"/>
      <c r="T23" s="1383"/>
      <c r="U23" s="1383"/>
      <c r="V23" s="1383"/>
      <c r="W23" s="1383"/>
      <c r="X23" s="1381"/>
    </row>
    <row r="24" spans="1:24" s="432" customFormat="1" ht="15" customHeight="1">
      <c r="A24" s="1385"/>
      <c r="B24" s="1385"/>
      <c r="C24" s="1385"/>
      <c r="D24" s="1385"/>
      <c r="E24" s="1385"/>
      <c r="F24" s="1385"/>
      <c r="G24" s="1385"/>
      <c r="H24" s="1385"/>
      <c r="I24" s="1385"/>
      <c r="J24" s="1385"/>
      <c r="K24" s="1385"/>
      <c r="L24" s="1385"/>
      <c r="M24" s="1385"/>
      <c r="N24" s="1385"/>
      <c r="O24" s="1385"/>
      <c r="P24" s="1385"/>
      <c r="Q24" s="1385"/>
      <c r="R24" s="1383"/>
      <c r="S24" s="1383"/>
      <c r="T24" s="1383"/>
      <c r="U24" s="1383"/>
      <c r="V24" s="1383"/>
      <c r="W24" s="1383"/>
      <c r="X24" s="1381"/>
    </row>
    <row r="25" spans="1:24" s="432" customFormat="1" ht="15" hidden="1" customHeight="1">
      <c r="A25" s="1385"/>
      <c r="B25" s="1385"/>
      <c r="C25" s="1385"/>
      <c r="D25" s="1385"/>
      <c r="E25" s="1385"/>
      <c r="F25" s="1385"/>
      <c r="G25" s="1385"/>
      <c r="H25" s="1385"/>
      <c r="I25" s="1385"/>
      <c r="J25" s="1385"/>
      <c r="K25" s="1385"/>
      <c r="L25" s="1385"/>
      <c r="M25" s="1385"/>
      <c r="N25" s="1385"/>
      <c r="O25" s="1385"/>
      <c r="P25" s="1385"/>
      <c r="Q25" s="1385"/>
      <c r="R25" s="1383"/>
      <c r="S25" s="1383"/>
      <c r="T25" s="1383"/>
      <c r="U25" s="1383"/>
      <c r="V25" s="1383"/>
      <c r="W25" s="1383"/>
      <c r="X25" s="1381"/>
    </row>
    <row r="26" spans="1:24" s="432" customFormat="1" ht="15" hidden="1" customHeight="1">
      <c r="A26" s="1385"/>
      <c r="B26" s="1385"/>
      <c r="C26" s="1385"/>
      <c r="D26" s="1385"/>
      <c r="E26" s="1385"/>
      <c r="F26" s="1385"/>
      <c r="G26" s="1385"/>
      <c r="H26" s="1385"/>
      <c r="I26" s="1385"/>
      <c r="J26" s="1385"/>
      <c r="K26" s="1385"/>
      <c r="L26" s="1385"/>
      <c r="M26" s="1385"/>
      <c r="N26" s="1385"/>
      <c r="O26" s="1385"/>
      <c r="P26" s="1385"/>
      <c r="Q26" s="1385"/>
    </row>
    <row r="27" spans="1:24" s="432" customFormat="1" ht="15" hidden="1" customHeight="1">
      <c r="A27" s="1385"/>
      <c r="B27" s="1385"/>
      <c r="C27" s="1385"/>
      <c r="D27" s="1385"/>
      <c r="E27" s="1385"/>
      <c r="F27" s="1385"/>
      <c r="G27" s="1385"/>
      <c r="H27" s="1385"/>
      <c r="I27" s="1385"/>
      <c r="J27" s="1385"/>
      <c r="K27" s="1385"/>
      <c r="L27" s="1385"/>
      <c r="M27" s="1385"/>
      <c r="N27" s="1385"/>
      <c r="O27" s="1385"/>
      <c r="P27" s="1385"/>
      <c r="Q27" s="1385"/>
    </row>
    <row r="28" spans="1:24" s="432" customFormat="1" ht="15" hidden="1" customHeight="1">
      <c r="A28" s="1385"/>
      <c r="B28" s="1385"/>
      <c r="C28" s="1385"/>
      <c r="D28" s="1385"/>
      <c r="E28" s="1385"/>
      <c r="F28" s="1385"/>
      <c r="G28" s="1385"/>
      <c r="H28" s="1385"/>
      <c r="I28" s="1385"/>
      <c r="J28" s="1385"/>
      <c r="K28" s="1385"/>
      <c r="L28" s="1385"/>
      <c r="M28" s="1385"/>
      <c r="N28" s="1385"/>
      <c r="O28" s="1385"/>
      <c r="P28" s="1385"/>
      <c r="Q28" s="1385"/>
    </row>
    <row r="29" spans="1:24" s="432" customFormat="1" ht="15" hidden="1" customHeight="1">
      <c r="A29" s="1385"/>
      <c r="B29" s="1385"/>
      <c r="C29" s="1385"/>
      <c r="D29" s="1385"/>
      <c r="E29" s="1385"/>
      <c r="F29" s="1385"/>
      <c r="G29" s="1385"/>
      <c r="H29" s="1385"/>
      <c r="I29" s="1385"/>
      <c r="J29" s="1385"/>
      <c r="K29" s="1385"/>
      <c r="L29" s="1385"/>
      <c r="M29" s="1385"/>
      <c r="N29" s="1385"/>
      <c r="O29" s="1385"/>
      <c r="P29" s="1385"/>
      <c r="Q29" s="1385"/>
    </row>
    <row r="30" spans="1:24" s="432" customFormat="1" ht="15" hidden="1" customHeight="1">
      <c r="A30" s="1385"/>
      <c r="B30" s="1385"/>
      <c r="C30" s="1385"/>
      <c r="D30" s="1385"/>
      <c r="E30" s="1385"/>
      <c r="F30" s="1385"/>
      <c r="G30" s="1385"/>
      <c r="H30" s="1385"/>
      <c r="I30" s="1385"/>
      <c r="J30" s="1385"/>
      <c r="K30" s="1385"/>
      <c r="L30" s="1385"/>
      <c r="M30" s="1385"/>
      <c r="N30" s="1385"/>
      <c r="O30" s="1385"/>
      <c r="P30" s="1385"/>
      <c r="Q30" s="1385"/>
    </row>
    <row r="31" spans="1:24" s="432" customFormat="1" ht="15" hidden="1" customHeight="1">
      <c r="A31" s="1385"/>
      <c r="B31" s="1385"/>
      <c r="C31" s="1385"/>
      <c r="D31" s="1385"/>
      <c r="E31" s="1385"/>
      <c r="F31" s="1385"/>
      <c r="G31" s="1385"/>
      <c r="H31" s="1385"/>
      <c r="I31" s="1385"/>
      <c r="J31" s="1385"/>
      <c r="K31" s="1385"/>
      <c r="L31" s="1385"/>
      <c r="M31" s="1385"/>
      <c r="N31" s="1385"/>
      <c r="O31" s="1385"/>
      <c r="P31" s="1385"/>
      <c r="Q31" s="1385"/>
    </row>
    <row r="32" spans="1:24" s="432" customFormat="1" ht="15" hidden="1" customHeight="1">
      <c r="A32" s="1385"/>
      <c r="B32" s="1385"/>
      <c r="C32" s="1385"/>
      <c r="D32" s="1385"/>
      <c r="E32" s="1385"/>
      <c r="F32" s="1385"/>
      <c r="G32" s="1385"/>
      <c r="H32" s="1385"/>
      <c r="I32" s="1385"/>
      <c r="J32" s="1385"/>
      <c r="K32" s="1385"/>
      <c r="L32" s="1385"/>
      <c r="M32" s="1385"/>
      <c r="N32" s="1385"/>
      <c r="O32" s="1385"/>
      <c r="P32" s="1385"/>
      <c r="Q32" s="1385"/>
    </row>
    <row r="33" spans="1:25" s="432" customFormat="1" ht="15" hidden="1" customHeight="1">
      <c r="A33" s="1385"/>
      <c r="B33" s="1385"/>
      <c r="C33" s="1385"/>
      <c r="D33" s="1385"/>
      <c r="E33" s="1385"/>
      <c r="F33" s="1385"/>
      <c r="G33" s="1385"/>
      <c r="H33" s="1385"/>
      <c r="I33" s="1385"/>
      <c r="J33" s="1385"/>
      <c r="K33" s="1385"/>
      <c r="L33" s="1385"/>
      <c r="M33" s="1385"/>
      <c r="N33" s="1385"/>
      <c r="O33" s="1385"/>
      <c r="P33" s="1385"/>
      <c r="Q33" s="1385"/>
    </row>
    <row r="34" spans="1:25" s="432" customFormat="1" ht="15" hidden="1" customHeight="1">
      <c r="A34" s="1385"/>
      <c r="B34" s="1385"/>
      <c r="C34" s="1385"/>
      <c r="D34" s="1385"/>
      <c r="E34" s="1385"/>
      <c r="F34" s="1385"/>
      <c r="G34" s="1385"/>
      <c r="H34" s="1385"/>
      <c r="I34" s="1385"/>
      <c r="J34" s="1385"/>
      <c r="K34" s="1385"/>
      <c r="L34" s="1385"/>
      <c r="M34" s="1385"/>
      <c r="N34" s="1385"/>
      <c r="O34" s="1385"/>
      <c r="P34" s="1385"/>
      <c r="Q34" s="1385"/>
    </row>
    <row r="35" spans="1:25" s="432" customFormat="1" ht="15" hidden="1" customHeight="1">
      <c r="A35" s="1385"/>
      <c r="B35" s="1385"/>
      <c r="C35" s="1385"/>
      <c r="D35" s="1385"/>
      <c r="E35" s="1385"/>
      <c r="F35" s="1385"/>
      <c r="G35" s="1385"/>
      <c r="H35" s="1385"/>
      <c r="I35" s="1385"/>
      <c r="J35" s="1385"/>
      <c r="K35" s="1385"/>
      <c r="L35" s="1385"/>
      <c r="M35" s="1385"/>
      <c r="N35" s="1385"/>
      <c r="O35" s="1385"/>
      <c r="P35" s="1385"/>
      <c r="Q35" s="1385"/>
    </row>
    <row r="36" spans="1:25" s="432" customFormat="1" ht="15" hidden="1" customHeight="1">
      <c r="A36" s="1385"/>
      <c r="B36" s="1385"/>
      <c r="C36" s="1385"/>
      <c r="D36" s="1385"/>
      <c r="E36" s="1385"/>
      <c r="F36" s="1385"/>
      <c r="G36" s="1385"/>
      <c r="H36" s="1385"/>
      <c r="I36" s="1385"/>
      <c r="J36" s="1385"/>
      <c r="K36" s="1385"/>
      <c r="L36" s="1385"/>
      <c r="M36" s="1385"/>
      <c r="N36" s="1385"/>
      <c r="O36" s="1385"/>
      <c r="P36" s="1385"/>
      <c r="Q36" s="1385"/>
    </row>
    <row r="37" spans="1:25" s="432" customFormat="1" ht="15" hidden="1" customHeight="1">
      <c r="A37" s="1385"/>
      <c r="B37" s="1385"/>
      <c r="C37" s="1385"/>
      <c r="D37" s="1385"/>
      <c r="E37" s="1385"/>
      <c r="F37" s="1385"/>
      <c r="G37" s="1385"/>
      <c r="H37" s="1385"/>
      <c r="I37" s="1385"/>
      <c r="J37" s="1385"/>
      <c r="K37" s="1385"/>
      <c r="L37" s="1385"/>
      <c r="M37" s="1385"/>
      <c r="N37" s="1385"/>
      <c r="O37" s="1385"/>
      <c r="P37" s="1385"/>
      <c r="Q37" s="1385"/>
    </row>
    <row r="38" spans="1:25" s="432" customFormat="1" ht="15" hidden="1" customHeight="1">
      <c r="A38" s="1385"/>
      <c r="B38" s="1385"/>
      <c r="C38" s="1385"/>
      <c r="D38" s="1385"/>
      <c r="E38" s="1385"/>
      <c r="F38" s="1385"/>
      <c r="G38" s="1385"/>
      <c r="H38" s="1385"/>
      <c r="I38" s="1385"/>
      <c r="J38" s="1385"/>
      <c r="K38" s="1385"/>
      <c r="L38" s="1385"/>
      <c r="M38" s="1385"/>
      <c r="N38" s="1385"/>
      <c r="O38" s="1385"/>
      <c r="P38" s="1385"/>
      <c r="Q38" s="1385"/>
    </row>
    <row r="39" spans="1:25" s="432" customFormat="1" ht="15" hidden="1" customHeight="1">
      <c r="A39" s="1385"/>
      <c r="B39" s="1385"/>
      <c r="C39" s="1385"/>
      <c r="D39" s="1385"/>
      <c r="E39" s="1385"/>
      <c r="F39" s="1385"/>
      <c r="G39" s="1385"/>
      <c r="H39" s="1385"/>
      <c r="I39" s="1385"/>
      <c r="J39" s="1385"/>
      <c r="K39" s="1385"/>
      <c r="L39" s="1385"/>
      <c r="M39" s="1385"/>
      <c r="N39" s="1385"/>
      <c r="O39" s="1385"/>
      <c r="P39" s="1385"/>
      <c r="Q39" s="1385"/>
    </row>
    <row r="40" spans="1:25" s="432" customFormat="1" ht="15" hidden="1" customHeight="1">
      <c r="A40" s="1385"/>
      <c r="B40" s="1385"/>
      <c r="C40" s="1385"/>
      <c r="D40" s="1385"/>
      <c r="E40" s="1385"/>
      <c r="F40" s="1385"/>
      <c r="G40" s="1385"/>
      <c r="H40" s="1385"/>
      <c r="I40" s="1385"/>
      <c r="J40" s="1385"/>
      <c r="K40" s="1385"/>
      <c r="L40" s="1385"/>
      <c r="M40" s="1385"/>
      <c r="N40" s="1385"/>
      <c r="O40" s="1385"/>
      <c r="P40" s="1385"/>
      <c r="Q40" s="1385"/>
    </row>
    <row r="41" spans="1:25" ht="15" hidden="1" customHeight="1">
      <c r="R41" s="432"/>
      <c r="S41" s="432"/>
      <c r="T41" s="432"/>
      <c r="U41" s="432"/>
      <c r="V41" s="432"/>
      <c r="W41" s="432"/>
      <c r="X41" s="432"/>
      <c r="Y41" s="432"/>
    </row>
    <row r="42" spans="1:25" ht="15" hidden="1" customHeight="1">
      <c r="R42" s="432"/>
      <c r="S42" s="432"/>
      <c r="T42" s="432"/>
      <c r="U42" s="432"/>
      <c r="V42" s="432"/>
      <c r="W42" s="432"/>
      <c r="X42" s="432"/>
      <c r="Y42" s="432"/>
    </row>
    <row r="43" spans="1:25" ht="15" hidden="1" customHeight="1">
      <c r="R43" s="432"/>
      <c r="S43" s="432"/>
      <c r="T43" s="432"/>
      <c r="U43" s="432"/>
      <c r="V43" s="432"/>
      <c r="W43" s="432"/>
      <c r="X43" s="432"/>
      <c r="Y43" s="432"/>
    </row>
    <row r="44" spans="1:25" ht="15" hidden="1" customHeight="1">
      <c r="R44" s="432"/>
      <c r="S44" s="432"/>
      <c r="T44" s="432"/>
      <c r="U44" s="432"/>
      <c r="V44" s="432"/>
      <c r="W44" s="432"/>
      <c r="X44" s="432"/>
      <c r="Y44" s="432"/>
    </row>
    <row r="45" spans="1:25" ht="15" hidden="1" customHeight="1">
      <c r="R45" s="432"/>
      <c r="S45" s="432"/>
      <c r="T45" s="432"/>
      <c r="U45" s="432"/>
      <c r="V45" s="432"/>
      <c r="W45" s="432"/>
      <c r="X45" s="432"/>
      <c r="Y45" s="432"/>
    </row>
    <row r="46" spans="1:25" ht="15" hidden="1" customHeight="1">
      <c r="R46" s="432"/>
      <c r="S46" s="432"/>
      <c r="T46" s="432"/>
      <c r="U46" s="432"/>
      <c r="V46" s="432"/>
      <c r="W46" s="432"/>
      <c r="X46" s="432"/>
      <c r="Y46" s="432"/>
    </row>
    <row r="47" spans="1:25" ht="15" hidden="1" customHeight="1">
      <c r="R47" s="432"/>
      <c r="S47" s="432"/>
      <c r="T47" s="432"/>
      <c r="U47" s="432"/>
      <c r="V47" s="432"/>
      <c r="W47" s="432"/>
      <c r="X47" s="432"/>
      <c r="Y47" s="432"/>
    </row>
    <row r="48" spans="1:25" ht="15" hidden="1" customHeight="1">
      <c r="R48" s="432"/>
      <c r="S48" s="432"/>
      <c r="T48" s="432"/>
      <c r="U48" s="432"/>
      <c r="V48" s="432"/>
      <c r="W48" s="432"/>
      <c r="X48" s="432"/>
      <c r="Y48" s="432"/>
    </row>
    <row r="49" spans="18:25" ht="15" hidden="1" customHeight="1">
      <c r="R49" s="432"/>
      <c r="S49" s="432"/>
      <c r="T49" s="432"/>
      <c r="U49" s="432"/>
      <c r="V49" s="432"/>
      <c r="W49" s="432"/>
      <c r="X49" s="432"/>
      <c r="Y49" s="432"/>
    </row>
    <row r="50" spans="18:25" ht="15" hidden="1" customHeight="1">
      <c r="R50" s="432"/>
      <c r="S50" s="432"/>
      <c r="T50" s="432"/>
      <c r="U50" s="432"/>
      <c r="V50" s="432"/>
      <c r="W50" s="432"/>
      <c r="X50" s="432"/>
      <c r="Y50" s="432"/>
    </row>
    <row r="51" spans="18:25" ht="15" hidden="1" customHeight="1">
      <c r="R51" s="432"/>
      <c r="S51" s="432"/>
      <c r="T51" s="432"/>
      <c r="U51" s="432"/>
      <c r="V51" s="432"/>
      <c r="W51" s="432"/>
      <c r="X51" s="432"/>
      <c r="Y51" s="432"/>
    </row>
    <row r="52" spans="18:25" ht="15" hidden="1" customHeight="1">
      <c r="R52" s="432"/>
      <c r="S52" s="432"/>
      <c r="T52" s="432"/>
      <c r="U52" s="432"/>
      <c r="V52" s="432"/>
      <c r="W52" s="432"/>
      <c r="X52" s="432"/>
      <c r="Y52" s="432"/>
    </row>
    <row r="53" spans="18:25" ht="15" hidden="1" customHeight="1">
      <c r="R53" s="432"/>
      <c r="S53" s="432"/>
      <c r="T53" s="432"/>
      <c r="U53" s="432"/>
      <c r="V53" s="432"/>
      <c r="W53" s="432"/>
      <c r="X53" s="432"/>
      <c r="Y53" s="432"/>
    </row>
    <row r="54" spans="18:25" ht="15" hidden="1" customHeight="1">
      <c r="R54" s="432"/>
      <c r="S54" s="432"/>
      <c r="T54" s="432"/>
      <c r="U54" s="432"/>
      <c r="V54" s="432"/>
      <c r="W54" s="432"/>
      <c r="X54" s="432"/>
      <c r="Y54" s="432"/>
    </row>
    <row r="55" spans="18:25" ht="15" hidden="1" customHeight="1">
      <c r="R55" s="432"/>
      <c r="S55" s="432"/>
      <c r="T55" s="432"/>
      <c r="U55" s="432"/>
      <c r="V55" s="432"/>
      <c r="W55" s="432"/>
      <c r="X55" s="432"/>
      <c r="Y55" s="432"/>
    </row>
  </sheetData>
  <sheetProtection formatColumns="0" formatRows="0"/>
  <mergeCells count="18">
    <mergeCell ref="F5:H5"/>
    <mergeCell ref="I5:K5"/>
    <mergeCell ref="L5:N5"/>
    <mergeCell ref="O5:Q5"/>
    <mergeCell ref="R5:T5"/>
    <mergeCell ref="X1:X25"/>
    <mergeCell ref="R22:W22"/>
    <mergeCell ref="R23:W25"/>
    <mergeCell ref="A20:Q1048576"/>
    <mergeCell ref="R20:W21"/>
    <mergeCell ref="A1:R1"/>
    <mergeCell ref="J3:N3"/>
    <mergeCell ref="U5:W5"/>
    <mergeCell ref="S1:W1"/>
    <mergeCell ref="A2:W2"/>
    <mergeCell ref="A5:A6"/>
    <mergeCell ref="B5:B6"/>
    <mergeCell ref="C5:E5"/>
  </mergeCells>
  <pageMargins left="0.45" right="0.16" top="0.5" bottom="0.5" header="0.3" footer="0.3"/>
  <pageSetup paperSize="9" scale="90" orientation="landscape" horizontalDpi="300" verticalDpi="300" r:id="rId1"/>
</worksheet>
</file>

<file path=xl/worksheets/sheet2.xml><?xml version="1.0" encoding="utf-8"?>
<worksheet xmlns="http://schemas.openxmlformats.org/spreadsheetml/2006/main" xmlns:r="http://schemas.openxmlformats.org/officeDocument/2006/relationships">
  <sheetPr>
    <tabColor rgb="FF00B050"/>
  </sheetPr>
  <dimension ref="A1:XFC460"/>
  <sheetViews>
    <sheetView topLeftCell="C1" zoomScale="87" zoomScaleNormal="87" workbookViewId="0">
      <pane xSplit="9" ySplit="5" topLeftCell="L6" activePane="bottomRight" state="frozen"/>
      <selection activeCell="C1" sqref="C1"/>
      <selection pane="topRight" activeCell="L1" sqref="L1"/>
      <selection pane="bottomLeft" activeCell="C6" sqref="C6"/>
      <selection pane="bottomRight" activeCell="C68" sqref="A68:XFD135"/>
    </sheetView>
  </sheetViews>
  <sheetFormatPr defaultColWidth="0" defaultRowHeight="15" zeroHeight="1"/>
  <cols>
    <col min="1" max="1" width="0" style="195" hidden="1" customWidth="1"/>
    <col min="2" max="2" width="5.28515625" style="195" hidden="1" customWidth="1"/>
    <col min="3" max="3" width="9.42578125" customWidth="1"/>
    <col min="4" max="4" width="28.7109375" customWidth="1"/>
    <col min="5" max="5" width="17.5703125" customWidth="1"/>
    <col min="6" max="6" width="16.140625" customWidth="1"/>
    <col min="7" max="7" width="18" customWidth="1"/>
    <col min="8" max="8" width="19" customWidth="1"/>
    <col min="9" max="9" width="14.5703125" customWidth="1"/>
    <col min="10" max="10" width="11.85546875" customWidth="1"/>
    <col min="11" max="11" width="13.28515625" customWidth="1"/>
    <col min="12" max="12" width="24.42578125" customWidth="1"/>
    <col min="13" max="13" width="27.42578125" customWidth="1"/>
    <col min="14" max="14" width="19.42578125" customWidth="1"/>
    <col min="15" max="31" width="3" hidden="1" customWidth="1"/>
    <col min="32" max="34" width="3" hidden="1"/>
    <col min="35" max="35" width="8.42578125" hidden="1"/>
    <col min="36" max="36" width="40.85546875" hidden="1"/>
    <col min="37" max="16383" width="3" hidden="1"/>
    <col min="16384" max="16384" width="8.7109375" hidden="1"/>
  </cols>
  <sheetData>
    <row r="1" spans="3:75" ht="21.75" thickTop="1" thickBot="1">
      <c r="C1" s="990" t="s">
        <v>0</v>
      </c>
      <c r="D1" s="991"/>
      <c r="E1" s="1000" t="s">
        <v>770</v>
      </c>
      <c r="F1" s="1000"/>
      <c r="G1" s="1000"/>
      <c r="H1" s="998" t="s">
        <v>795</v>
      </c>
      <c r="I1" s="998"/>
      <c r="J1" s="998"/>
      <c r="K1" s="999"/>
      <c r="L1" s="962"/>
      <c r="M1" s="963"/>
      <c r="N1" s="963"/>
    </row>
    <row r="2" spans="3:75" ht="20.25">
      <c r="C2" s="992" t="s">
        <v>1</v>
      </c>
      <c r="D2" s="993"/>
      <c r="E2" s="1006" t="str">
        <f>IF(E1="Principal ","ç/kkukpk;Z]","eq[; CykWd f'k{kk vf/kdkjh]")</f>
        <v>ç/kkukpk;Z]</v>
      </c>
      <c r="F2" s="1006"/>
      <c r="G2" s="1006"/>
      <c r="H2" s="1001" t="s">
        <v>796</v>
      </c>
      <c r="I2" s="1001"/>
      <c r="J2" s="1001"/>
      <c r="K2" s="1002"/>
      <c r="L2" s="483" t="s">
        <v>774</v>
      </c>
      <c r="M2" s="964"/>
      <c r="N2" s="965"/>
    </row>
    <row r="3" spans="3:75" ht="20.25">
      <c r="C3" s="992" t="s">
        <v>2</v>
      </c>
      <c r="D3" s="993"/>
      <c r="E3" s="1007">
        <v>12572</v>
      </c>
      <c r="F3" s="1007"/>
      <c r="G3" s="1005" t="s">
        <v>773</v>
      </c>
      <c r="H3" s="1005"/>
      <c r="I3" s="1003"/>
      <c r="J3" s="1003"/>
      <c r="K3" s="1003"/>
      <c r="L3" s="484" t="s">
        <v>772</v>
      </c>
      <c r="M3" s="966"/>
      <c r="N3" s="967"/>
      <c r="AE3" s="19" t="s">
        <v>222</v>
      </c>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row>
    <row r="4" spans="3:75" ht="21" customHeight="1">
      <c r="C4" s="994" t="s">
        <v>868</v>
      </c>
      <c r="D4" s="995"/>
      <c r="E4" s="1008" t="s">
        <v>885</v>
      </c>
      <c r="F4" s="1008"/>
      <c r="G4" s="1005" t="s">
        <v>772</v>
      </c>
      <c r="H4" s="1005"/>
      <c r="I4" s="1004"/>
      <c r="J4" s="1004"/>
      <c r="K4" s="1004"/>
      <c r="L4" s="484" t="s">
        <v>775</v>
      </c>
      <c r="M4" s="966"/>
      <c r="N4" s="967"/>
      <c r="AE4" s="20"/>
      <c r="AF4" s="20"/>
      <c r="AG4" s="20"/>
      <c r="AH4" s="2"/>
      <c r="AI4" s="71" t="s">
        <v>224</v>
      </c>
      <c r="AJ4" s="71" t="s">
        <v>225</v>
      </c>
      <c r="AK4" s="71" t="s">
        <v>579</v>
      </c>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row>
    <row r="5" spans="3:75" ht="21" thickBot="1">
      <c r="C5" s="996" t="s">
        <v>3</v>
      </c>
      <c r="D5" s="997"/>
      <c r="E5" s="926" t="s">
        <v>4</v>
      </c>
      <c r="F5" s="926"/>
      <c r="G5" s="989" t="str">
        <f>VLOOKUP(E5,AI4:AN36,2,FALSE)</f>
        <v>2202-02-109-(27)-(01) STATE FUND</v>
      </c>
      <c r="H5" s="989"/>
      <c r="I5" s="989"/>
      <c r="J5" s="989"/>
      <c r="K5" s="989"/>
      <c r="L5" s="485" t="s">
        <v>772</v>
      </c>
      <c r="M5" s="968"/>
      <c r="N5" s="969"/>
      <c r="AE5" s="20"/>
      <c r="AF5" s="20"/>
      <c r="AG5" s="20"/>
      <c r="AH5" s="2"/>
      <c r="AI5" s="71" t="s">
        <v>4</v>
      </c>
      <c r="AJ5" s="71" t="s">
        <v>223</v>
      </c>
      <c r="AK5" s="71" t="s">
        <v>578</v>
      </c>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row>
    <row r="6" spans="3:75" ht="29.25" thickTop="1" thickBot="1">
      <c r="C6" s="940" t="s">
        <v>782</v>
      </c>
      <c r="D6" s="940"/>
      <c r="E6" s="940"/>
      <c r="F6" s="940"/>
      <c r="G6" s="940"/>
      <c r="H6" s="940"/>
      <c r="I6" s="940"/>
      <c r="J6" s="940"/>
      <c r="K6" s="940"/>
      <c r="L6" s="957" t="s">
        <v>794</v>
      </c>
      <c r="M6" s="957"/>
      <c r="N6" s="957"/>
      <c r="AE6" s="20"/>
      <c r="AF6" s="20"/>
      <c r="AG6" s="20"/>
      <c r="AH6" s="2"/>
      <c r="AI6" s="71" t="s">
        <v>226</v>
      </c>
      <c r="AJ6" s="71" t="s">
        <v>227</v>
      </c>
      <c r="AK6" s="71" t="s">
        <v>582</v>
      </c>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row>
    <row r="7" spans="3:75" ht="19.5" thickTop="1">
      <c r="C7" s="941" t="s">
        <v>5</v>
      </c>
      <c r="D7" s="943" t="s">
        <v>6</v>
      </c>
      <c r="E7" s="943" t="s">
        <v>7</v>
      </c>
      <c r="F7" s="945" t="s">
        <v>8</v>
      </c>
      <c r="G7" s="945"/>
      <c r="H7" s="945"/>
      <c r="I7" s="945"/>
      <c r="J7" s="945"/>
      <c r="K7" s="946"/>
      <c r="L7" s="958"/>
      <c r="M7" s="958"/>
      <c r="N7" s="958"/>
      <c r="AE7" s="20"/>
      <c r="AF7" s="20"/>
      <c r="AG7" s="20"/>
      <c r="AH7" s="2"/>
      <c r="AI7" s="71" t="s">
        <v>228</v>
      </c>
      <c r="AJ7" s="71" t="s">
        <v>229</v>
      </c>
      <c r="AK7" s="71" t="s">
        <v>583</v>
      </c>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row>
    <row r="8" spans="3:75">
      <c r="C8" s="942"/>
      <c r="D8" s="944"/>
      <c r="E8" s="944"/>
      <c r="F8" s="447" t="str">
        <f>CONCATENATE((MID(Master!E4,1,4)-3),"-",(MID(Master!E4,6,2)-3))</f>
        <v>2023-24</v>
      </c>
      <c r="G8" s="447" t="str">
        <f>CONCATENATE((MID(Master!E4,1,4)-2),"-",(MID(Master!E4,6,2)-2))</f>
        <v>2024-25</v>
      </c>
      <c r="H8" s="961" t="str">
        <f>CONCATENATE((MID(Master!E4,1,4)-1),"-",(MID(Master!E4,6,2)-1))</f>
        <v>2025-26</v>
      </c>
      <c r="I8" s="961"/>
      <c r="J8" s="961"/>
      <c r="K8" s="448" t="str">
        <f>CONCATENATE((MID(Master!E4,1,4)),"-",(MID(Master!E4,6,2)))</f>
        <v>2026-27</v>
      </c>
      <c r="L8" s="959"/>
      <c r="M8" s="960"/>
      <c r="N8" s="960"/>
      <c r="AE8" s="20"/>
      <c r="AF8" s="20"/>
      <c r="AG8" s="20"/>
      <c r="AH8" s="2"/>
      <c r="AI8" s="71" t="s">
        <v>230</v>
      </c>
      <c r="AJ8" s="71" t="s">
        <v>231</v>
      </c>
      <c r="AK8" s="71" t="s">
        <v>580</v>
      </c>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row>
    <row r="9" spans="3:75" ht="31.5">
      <c r="C9" s="942"/>
      <c r="D9" s="944"/>
      <c r="E9" s="447" t="str">
        <f>CONCATENATE((MID(Master!E4,1,4)),"-",(MID(Master!E4,6,2)))</f>
        <v>2026-27</v>
      </c>
      <c r="F9" s="449" t="str">
        <f>CONCATENATE("vizSy ",(MID(F8,3,2))," ls ekpZ ",(MID(F8,3,2)+1)," rd")</f>
        <v>vizSy 23 ls ekpZ 24 rd</v>
      </c>
      <c r="G9" s="449" t="str">
        <f>CONCATENATE("vizSy ",(MID(G8,3,2))," ls ekpZ ",(MID(G8,3,2)+1)," rd")</f>
        <v>vizSy 24 ls ekpZ 25 rd</v>
      </c>
      <c r="H9" s="449" t="str">
        <f>CONCATENATE("vizSy ",(MID(H8,3,2))," ls tqykbZZ ",(MID(H8,3,2))," rd")</f>
        <v>vizSy 25 ls tqykbZZ 25 rd</v>
      </c>
      <c r="I9" s="449" t="str">
        <f>CONCATENATE("vxLr ",(MID(H8,3,2))," ls ekpZ ",(MID(H8,3,2)+1)," rd")</f>
        <v>vxLr 25 ls ekpZ 26 rd</v>
      </c>
      <c r="J9" s="449" t="str">
        <f>CONCATENATE("vizSy ",(MID(H8,3,2))," ls ekpZ ",(MID(H8,3,2)+1)," rd")</f>
        <v>vizSy 25 ls ekpZ 26 rd</v>
      </c>
      <c r="K9" s="450" t="str">
        <f>CONCATENATE("vizSy ",(MID(K8,3,2))," ls tqykbZ ",(MID(K8,3,2))," rd")</f>
        <v>vizSy 26 ls tqykbZ 26 rd</v>
      </c>
      <c r="L9" s="959"/>
      <c r="M9" s="960"/>
      <c r="N9" s="960"/>
      <c r="AE9" s="20"/>
      <c r="AF9" s="20"/>
      <c r="AG9" s="20"/>
      <c r="AH9" s="2"/>
      <c r="AI9" s="71" t="s">
        <v>232</v>
      </c>
      <c r="AJ9" s="71" t="s">
        <v>233</v>
      </c>
      <c r="AK9" s="71" t="s">
        <v>581</v>
      </c>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row>
    <row r="10" spans="3:75">
      <c r="C10" s="470">
        <v>1</v>
      </c>
      <c r="D10" s="471">
        <v>2</v>
      </c>
      <c r="E10" s="471">
        <v>3</v>
      </c>
      <c r="F10" s="471">
        <v>4</v>
      </c>
      <c r="G10" s="471">
        <v>5</v>
      </c>
      <c r="H10" s="471">
        <v>6</v>
      </c>
      <c r="I10" s="471">
        <v>7</v>
      </c>
      <c r="J10" s="471">
        <v>8</v>
      </c>
      <c r="K10" s="477">
        <v>9</v>
      </c>
      <c r="L10" s="959"/>
      <c r="M10" s="960"/>
      <c r="N10" s="960"/>
      <c r="AE10" s="20"/>
      <c r="AF10" s="20"/>
      <c r="AG10" s="20"/>
      <c r="AH10" s="2"/>
      <c r="AI10" s="71" t="s">
        <v>837</v>
      </c>
      <c r="AJ10" s="71" t="s">
        <v>838</v>
      </c>
      <c r="AK10" s="71" t="s">
        <v>839</v>
      </c>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row>
    <row r="11" spans="3:75" ht="18.75">
      <c r="C11" s="451">
        <v>1</v>
      </c>
      <c r="D11" s="452" t="s">
        <v>9</v>
      </c>
      <c r="E11" s="334">
        <v>0</v>
      </c>
      <c r="F11" s="334">
        <v>0</v>
      </c>
      <c r="G11" s="334">
        <v>0</v>
      </c>
      <c r="H11" s="334">
        <v>0</v>
      </c>
      <c r="I11" s="334">
        <v>0</v>
      </c>
      <c r="J11" s="454">
        <f>SUM(H11:I11)</f>
        <v>0</v>
      </c>
      <c r="K11" s="335">
        <v>0</v>
      </c>
      <c r="L11" s="636"/>
      <c r="M11" s="636"/>
      <c r="N11" s="636"/>
      <c r="AE11" s="20"/>
      <c r="AF11" s="20"/>
      <c r="AG11" s="20"/>
      <c r="AH11" s="2"/>
      <c r="AI11" s="71" t="s">
        <v>234</v>
      </c>
      <c r="AJ11" s="71" t="s">
        <v>235</v>
      </c>
      <c r="AK11" s="71" t="s">
        <v>584</v>
      </c>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row>
    <row r="12" spans="3:75" ht="18.75">
      <c r="C12" s="451">
        <v>2</v>
      </c>
      <c r="D12" s="452" t="s">
        <v>10</v>
      </c>
      <c r="E12" s="334">
        <v>0</v>
      </c>
      <c r="F12" s="334">
        <v>0</v>
      </c>
      <c r="G12" s="334">
        <v>0</v>
      </c>
      <c r="H12" s="334">
        <v>0</v>
      </c>
      <c r="I12" s="334">
        <v>0</v>
      </c>
      <c r="J12" s="454">
        <f>SUM(H12:I12)</f>
        <v>0</v>
      </c>
      <c r="K12" s="335">
        <v>0</v>
      </c>
      <c r="L12" s="636"/>
      <c r="M12" s="636"/>
      <c r="N12" s="636"/>
      <c r="AE12" s="20"/>
      <c r="AF12" s="20"/>
      <c r="AG12" s="20"/>
      <c r="AH12" s="2"/>
      <c r="AI12" s="71" t="s">
        <v>236</v>
      </c>
      <c r="AJ12" s="71" t="s">
        <v>237</v>
      </c>
      <c r="AK12" s="71" t="s">
        <v>585</v>
      </c>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row>
    <row r="13" spans="3:75" ht="18.75">
      <c r="C13" s="451">
        <v>3</v>
      </c>
      <c r="D13" s="452" t="s">
        <v>11</v>
      </c>
      <c r="E13" s="334">
        <v>0</v>
      </c>
      <c r="F13" s="334">
        <v>0</v>
      </c>
      <c r="G13" s="334">
        <v>0</v>
      </c>
      <c r="H13" s="334">
        <v>0</v>
      </c>
      <c r="I13" s="334">
        <v>0</v>
      </c>
      <c r="J13" s="454">
        <f>SUM(H13:I13)</f>
        <v>0</v>
      </c>
      <c r="K13" s="335">
        <v>0</v>
      </c>
      <c r="L13" s="636"/>
      <c r="M13" s="636"/>
      <c r="N13" s="636"/>
      <c r="AE13" s="20"/>
      <c r="AF13" s="20"/>
      <c r="AG13" s="20"/>
      <c r="AH13" s="2"/>
      <c r="AI13" s="71" t="s">
        <v>238</v>
      </c>
      <c r="AJ13" s="71" t="s">
        <v>239</v>
      </c>
      <c r="AK13" s="71" t="s">
        <v>586</v>
      </c>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row>
    <row r="14" spans="3:75" ht="18.75">
      <c r="C14" s="476"/>
      <c r="D14" s="464" t="s">
        <v>12</v>
      </c>
      <c r="E14" s="467">
        <f>SUM(E11:E13)</f>
        <v>0</v>
      </c>
      <c r="F14" s="467">
        <f t="shared" ref="F14:K14" si="0">SUM(F11:F13)</f>
        <v>0</v>
      </c>
      <c r="G14" s="467">
        <f t="shared" si="0"/>
        <v>0</v>
      </c>
      <c r="H14" s="467">
        <f t="shared" si="0"/>
        <v>0</v>
      </c>
      <c r="I14" s="467">
        <f t="shared" si="0"/>
        <v>0</v>
      </c>
      <c r="J14" s="467">
        <f t="shared" si="0"/>
        <v>0</v>
      </c>
      <c r="K14" s="468">
        <f t="shared" si="0"/>
        <v>0</v>
      </c>
      <c r="L14" s="636"/>
      <c r="M14" s="636"/>
      <c r="N14" s="636"/>
      <c r="AE14" s="20"/>
      <c r="AF14" s="20"/>
      <c r="AG14" s="20"/>
      <c r="AH14" s="2"/>
      <c r="AI14" s="71" t="s">
        <v>240</v>
      </c>
      <c r="AJ14" s="71" t="s">
        <v>524</v>
      </c>
      <c r="AK14" s="71" t="s">
        <v>587</v>
      </c>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row>
    <row r="15" spans="3:75" ht="18.75">
      <c r="C15" s="474"/>
      <c r="D15" s="464" t="s">
        <v>13</v>
      </c>
      <c r="E15" s="657">
        <v>0</v>
      </c>
      <c r="F15" s="657">
        <v>0</v>
      </c>
      <c r="G15" s="657">
        <v>0</v>
      </c>
      <c r="H15" s="657">
        <v>0</v>
      </c>
      <c r="I15" s="657">
        <v>0</v>
      </c>
      <c r="J15" s="658">
        <f>SUM(H15:I15)</f>
        <v>0</v>
      </c>
      <c r="K15" s="659">
        <v>0</v>
      </c>
      <c r="L15" s="636"/>
      <c r="M15" s="636"/>
      <c r="N15" s="636"/>
      <c r="AE15" s="20"/>
      <c r="AF15" s="20"/>
      <c r="AG15" s="20"/>
      <c r="AH15" s="2"/>
      <c r="AI15" s="71" t="s">
        <v>241</v>
      </c>
      <c r="AJ15" s="71" t="s">
        <v>242</v>
      </c>
      <c r="AK15" s="71" t="s">
        <v>588</v>
      </c>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row>
    <row r="16" spans="3:75" ht="18.75">
      <c r="C16" s="453">
        <v>1</v>
      </c>
      <c r="D16" s="452" t="s">
        <v>14</v>
      </c>
      <c r="E16" s="336">
        <v>0</v>
      </c>
      <c r="F16" s="337">
        <v>0</v>
      </c>
      <c r="G16" s="338">
        <v>0</v>
      </c>
      <c r="H16" s="338">
        <v>0</v>
      </c>
      <c r="I16" s="338">
        <v>0</v>
      </c>
      <c r="J16" s="1">
        <f t="shared" ref="J16:J17" si="1">SUM(H16:I16)</f>
        <v>0</v>
      </c>
      <c r="K16" s="335">
        <v>0</v>
      </c>
      <c r="L16" s="636"/>
      <c r="M16" s="636"/>
      <c r="N16" s="636"/>
      <c r="AI16" s="71" t="s">
        <v>243</v>
      </c>
      <c r="AJ16" s="71" t="s">
        <v>244</v>
      </c>
      <c r="AK16" s="71" t="s">
        <v>589</v>
      </c>
      <c r="AL16" s="2"/>
    </row>
    <row r="17" spans="3:43" ht="18.75">
      <c r="C17" s="453">
        <v>2</v>
      </c>
      <c r="D17" s="452" t="s">
        <v>15</v>
      </c>
      <c r="E17" s="336">
        <v>0</v>
      </c>
      <c r="F17" s="337">
        <v>0</v>
      </c>
      <c r="G17" s="338">
        <v>0</v>
      </c>
      <c r="H17" s="338">
        <v>0</v>
      </c>
      <c r="I17" s="338">
        <v>0</v>
      </c>
      <c r="J17" s="1">
        <f t="shared" si="1"/>
        <v>0</v>
      </c>
      <c r="K17" s="335">
        <v>0</v>
      </c>
      <c r="L17" s="636"/>
      <c r="M17" s="636"/>
      <c r="N17" s="636"/>
      <c r="AI17" s="71" t="s">
        <v>807</v>
      </c>
      <c r="AJ17" s="71" t="s">
        <v>808</v>
      </c>
      <c r="AK17" s="71" t="s">
        <v>809</v>
      </c>
      <c r="AL17" s="195"/>
    </row>
    <row r="18" spans="3:43" ht="18.75">
      <c r="C18" s="453">
        <v>3</v>
      </c>
      <c r="D18" s="452" t="s">
        <v>16</v>
      </c>
      <c r="E18" s="336">
        <v>0</v>
      </c>
      <c r="F18" s="337">
        <v>0</v>
      </c>
      <c r="G18" s="338">
        <v>0</v>
      </c>
      <c r="H18" s="338">
        <v>0</v>
      </c>
      <c r="I18" s="338">
        <v>0</v>
      </c>
      <c r="J18" s="1">
        <f t="shared" ref="J18:J23" si="2">SUM(H18:I18)</f>
        <v>0</v>
      </c>
      <c r="K18" s="335">
        <v>0</v>
      </c>
      <c r="L18" s="636"/>
      <c r="M18" s="636"/>
      <c r="N18" s="636"/>
      <c r="AI18" s="71" t="s">
        <v>810</v>
      </c>
      <c r="AJ18" s="71" t="s">
        <v>811</v>
      </c>
      <c r="AK18" s="71" t="s">
        <v>812</v>
      </c>
      <c r="AL18" s="195"/>
    </row>
    <row r="19" spans="3:43" ht="18.75">
      <c r="C19" s="453">
        <v>4</v>
      </c>
      <c r="D19" s="452" t="s">
        <v>17</v>
      </c>
      <c r="E19" s="336">
        <v>0</v>
      </c>
      <c r="F19" s="337">
        <v>0</v>
      </c>
      <c r="G19" s="338">
        <v>0</v>
      </c>
      <c r="H19" s="338">
        <v>0</v>
      </c>
      <c r="I19" s="338">
        <v>0</v>
      </c>
      <c r="J19" s="1">
        <f t="shared" si="2"/>
        <v>0</v>
      </c>
      <c r="K19" s="335">
        <v>0</v>
      </c>
      <c r="L19" s="636"/>
      <c r="M19" s="636"/>
      <c r="N19" s="636"/>
      <c r="AI19" s="71" t="s">
        <v>813</v>
      </c>
      <c r="AJ19" s="71" t="s">
        <v>814</v>
      </c>
      <c r="AK19" s="71" t="s">
        <v>815</v>
      </c>
      <c r="AL19" s="195"/>
    </row>
    <row r="20" spans="3:43" ht="18.75">
      <c r="C20" s="453">
        <v>5</v>
      </c>
      <c r="D20" s="452" t="s">
        <v>18</v>
      </c>
      <c r="E20" s="336">
        <v>0</v>
      </c>
      <c r="F20" s="337">
        <v>0</v>
      </c>
      <c r="G20" s="338">
        <v>0</v>
      </c>
      <c r="H20" s="338">
        <v>0</v>
      </c>
      <c r="I20" s="338">
        <v>0</v>
      </c>
      <c r="J20" s="1">
        <f t="shared" si="2"/>
        <v>0</v>
      </c>
      <c r="K20" s="335">
        <v>0</v>
      </c>
      <c r="L20" s="636"/>
      <c r="M20" s="636"/>
      <c r="N20" s="636"/>
      <c r="AI20" s="230" t="s">
        <v>590</v>
      </c>
      <c r="AJ20" s="71" t="s">
        <v>591</v>
      </c>
      <c r="AK20" s="71" t="s">
        <v>592</v>
      </c>
      <c r="AL20" s="195"/>
    </row>
    <row r="21" spans="3:43" ht="18.75">
      <c r="C21" s="453">
        <v>6</v>
      </c>
      <c r="D21" s="452" t="s">
        <v>19</v>
      </c>
      <c r="E21" s="336">
        <v>0</v>
      </c>
      <c r="F21" s="337">
        <v>0</v>
      </c>
      <c r="G21" s="338">
        <v>0</v>
      </c>
      <c r="H21" s="338">
        <v>0</v>
      </c>
      <c r="I21" s="338">
        <v>0</v>
      </c>
      <c r="J21" s="1">
        <f t="shared" si="2"/>
        <v>0</v>
      </c>
      <c r="K21" s="335">
        <v>0</v>
      </c>
      <c r="L21" s="636"/>
      <c r="M21" s="636"/>
      <c r="N21" s="636"/>
      <c r="AI21" s="230" t="s">
        <v>593</v>
      </c>
      <c r="AJ21" s="71" t="s">
        <v>594</v>
      </c>
      <c r="AK21" s="71" t="s">
        <v>595</v>
      </c>
      <c r="AL21" s="195"/>
    </row>
    <row r="22" spans="3:43" ht="18.75">
      <c r="C22" s="453">
        <v>7</v>
      </c>
      <c r="D22" s="452" t="s">
        <v>20</v>
      </c>
      <c r="E22" s="336">
        <v>0</v>
      </c>
      <c r="F22" s="337">
        <v>0</v>
      </c>
      <c r="G22" s="338">
        <v>0</v>
      </c>
      <c r="H22" s="338">
        <v>0</v>
      </c>
      <c r="I22" s="338">
        <v>0</v>
      </c>
      <c r="J22" s="1">
        <f t="shared" si="2"/>
        <v>0</v>
      </c>
      <c r="K22" s="335">
        <v>0</v>
      </c>
      <c r="L22" s="636"/>
      <c r="M22" s="636"/>
      <c r="N22" s="636"/>
      <c r="AI22" s="230" t="s">
        <v>596</v>
      </c>
      <c r="AJ22" s="71" t="s">
        <v>597</v>
      </c>
      <c r="AK22" s="71" t="s">
        <v>598</v>
      </c>
      <c r="AL22" s="195"/>
    </row>
    <row r="23" spans="3:43" ht="18.75">
      <c r="C23" s="453">
        <v>8</v>
      </c>
      <c r="D23" s="452" t="s">
        <v>21</v>
      </c>
      <c r="E23" s="336">
        <v>0</v>
      </c>
      <c r="F23" s="337">
        <v>0</v>
      </c>
      <c r="G23" s="338">
        <v>0</v>
      </c>
      <c r="H23" s="338">
        <v>0</v>
      </c>
      <c r="I23" s="338">
        <v>0</v>
      </c>
      <c r="J23" s="1">
        <f t="shared" si="2"/>
        <v>0</v>
      </c>
      <c r="K23" s="335">
        <v>0</v>
      </c>
      <c r="L23" s="636"/>
      <c r="M23" s="636"/>
      <c r="N23" s="636"/>
      <c r="AI23" s="230" t="s">
        <v>816</v>
      </c>
      <c r="AJ23" s="71" t="s">
        <v>817</v>
      </c>
      <c r="AK23" s="238" t="s">
        <v>818</v>
      </c>
      <c r="AL23" s="195"/>
    </row>
    <row r="24" spans="3:43" ht="18.75">
      <c r="C24" s="474"/>
      <c r="D24" s="464" t="s">
        <v>22</v>
      </c>
      <c r="E24" s="465">
        <f>SUM(E15:E23)</f>
        <v>0</v>
      </c>
      <c r="F24" s="465">
        <f t="shared" ref="F24:K24" si="3">SUM(F15:F23)</f>
        <v>0</v>
      </c>
      <c r="G24" s="465">
        <f t="shared" si="3"/>
        <v>0</v>
      </c>
      <c r="H24" s="465">
        <f t="shared" si="3"/>
        <v>0</v>
      </c>
      <c r="I24" s="465">
        <f t="shared" si="3"/>
        <v>0</v>
      </c>
      <c r="J24" s="465">
        <f t="shared" si="3"/>
        <v>0</v>
      </c>
      <c r="K24" s="465">
        <f t="shared" si="3"/>
        <v>0</v>
      </c>
      <c r="L24" s="636"/>
      <c r="M24" s="636"/>
      <c r="N24" s="636"/>
      <c r="AI24" s="230" t="s">
        <v>823</v>
      </c>
      <c r="AJ24" s="71" t="s">
        <v>822</v>
      </c>
      <c r="AK24" s="71" t="s">
        <v>821</v>
      </c>
      <c r="AL24" s="195"/>
    </row>
    <row r="25" spans="3:43" ht="18.75">
      <c r="C25" s="451">
        <v>1</v>
      </c>
      <c r="D25" s="452" t="s">
        <v>23</v>
      </c>
      <c r="E25" s="339">
        <v>0</v>
      </c>
      <c r="F25" s="339">
        <v>0</v>
      </c>
      <c r="G25" s="339">
        <v>0</v>
      </c>
      <c r="H25" s="339">
        <v>0</v>
      </c>
      <c r="I25" s="339">
        <v>0</v>
      </c>
      <c r="J25" s="1">
        <f t="shared" ref="J25:J30" si="4">SUM(H25:I25)</f>
        <v>0</v>
      </c>
      <c r="K25" s="335">
        <v>0</v>
      </c>
      <c r="L25" s="636"/>
      <c r="M25" s="636"/>
      <c r="N25" s="636"/>
      <c r="AI25" s="230" t="s">
        <v>819</v>
      </c>
      <c r="AJ25" s="71" t="s">
        <v>820</v>
      </c>
      <c r="AK25" s="230" t="s">
        <v>824</v>
      </c>
      <c r="AL25" s="195"/>
    </row>
    <row r="26" spans="3:43" ht="18.75">
      <c r="C26" s="451">
        <v>2</v>
      </c>
      <c r="D26" s="452" t="s">
        <v>24</v>
      </c>
      <c r="E26" s="339">
        <v>0</v>
      </c>
      <c r="F26" s="339">
        <v>0</v>
      </c>
      <c r="G26" s="339">
        <v>0</v>
      </c>
      <c r="H26" s="339">
        <v>0</v>
      </c>
      <c r="I26" s="339">
        <v>0</v>
      </c>
      <c r="J26" s="1">
        <f t="shared" si="4"/>
        <v>0</v>
      </c>
      <c r="K26" s="335">
        <v>0</v>
      </c>
      <c r="L26" s="636"/>
      <c r="M26" s="636"/>
      <c r="N26" s="636"/>
      <c r="AI26" s="230" t="s">
        <v>623</v>
      </c>
      <c r="AJ26" s="71" t="s">
        <v>765</v>
      </c>
      <c r="AK26" s="238" t="s">
        <v>764</v>
      </c>
      <c r="AL26" s="195"/>
    </row>
    <row r="27" spans="3:43" ht="18.75">
      <c r="C27" s="451">
        <v>3</v>
      </c>
      <c r="D27" s="452" t="s">
        <v>25</v>
      </c>
      <c r="E27" s="339">
        <v>0</v>
      </c>
      <c r="F27" s="339">
        <v>0</v>
      </c>
      <c r="G27" s="339">
        <v>0</v>
      </c>
      <c r="H27" s="339">
        <v>0</v>
      </c>
      <c r="I27" s="339">
        <v>0</v>
      </c>
      <c r="J27" s="1">
        <f t="shared" si="4"/>
        <v>0</v>
      </c>
      <c r="K27" s="335">
        <v>0</v>
      </c>
      <c r="L27" s="636"/>
      <c r="M27" s="636"/>
      <c r="N27" s="636"/>
      <c r="AI27" s="230" t="s">
        <v>833</v>
      </c>
      <c r="AJ27" s="71" t="s">
        <v>834</v>
      </c>
      <c r="AK27" s="71" t="s">
        <v>835</v>
      </c>
      <c r="AL27" s="195"/>
      <c r="AM27" s="195"/>
      <c r="AN27" s="195"/>
      <c r="AO27" s="195"/>
      <c r="AP27" s="195"/>
      <c r="AQ27" s="195"/>
    </row>
    <row r="28" spans="3:43" ht="18.75">
      <c r="C28" s="451">
        <v>4</v>
      </c>
      <c r="D28" s="452" t="s">
        <v>26</v>
      </c>
      <c r="E28" s="339">
        <v>0</v>
      </c>
      <c r="F28" s="339">
        <v>0</v>
      </c>
      <c r="G28" s="339">
        <v>0</v>
      </c>
      <c r="H28" s="339">
        <v>0</v>
      </c>
      <c r="I28" s="339">
        <v>0</v>
      </c>
      <c r="J28" s="1">
        <f t="shared" si="4"/>
        <v>0</v>
      </c>
      <c r="K28" s="335">
        <v>0</v>
      </c>
      <c r="L28" s="636"/>
      <c r="M28" s="636"/>
      <c r="N28" s="636"/>
      <c r="AI28" s="230" t="s">
        <v>593</v>
      </c>
      <c r="AJ28" s="71" t="s">
        <v>594</v>
      </c>
      <c r="AK28" s="230" t="s">
        <v>836</v>
      </c>
      <c r="AL28" s="195"/>
    </row>
    <row r="29" spans="3:43" ht="18.75">
      <c r="C29" s="451">
        <v>5</v>
      </c>
      <c r="D29" s="452" t="s">
        <v>27</v>
      </c>
      <c r="E29" s="339">
        <v>0</v>
      </c>
      <c r="F29" s="339">
        <v>0</v>
      </c>
      <c r="G29" s="339">
        <v>0</v>
      </c>
      <c r="H29" s="339">
        <v>0</v>
      </c>
      <c r="I29" s="339">
        <v>0</v>
      </c>
      <c r="J29" s="1">
        <f t="shared" si="4"/>
        <v>0</v>
      </c>
      <c r="K29" s="335">
        <v>0</v>
      </c>
      <c r="L29" s="636"/>
      <c r="M29" s="636"/>
      <c r="N29" s="636"/>
    </row>
    <row r="30" spans="3:43" s="195" customFormat="1" ht="18.75">
      <c r="C30" s="451">
        <v>6</v>
      </c>
      <c r="D30" s="801" t="s">
        <v>858</v>
      </c>
      <c r="E30" s="339">
        <v>0</v>
      </c>
      <c r="F30" s="339">
        <v>0</v>
      </c>
      <c r="G30" s="339">
        <v>0</v>
      </c>
      <c r="H30" s="339">
        <v>0</v>
      </c>
      <c r="I30" s="339">
        <v>0</v>
      </c>
      <c r="J30" s="1">
        <f t="shared" si="4"/>
        <v>0</v>
      </c>
      <c r="K30" s="335">
        <v>0</v>
      </c>
      <c r="L30" s="636"/>
      <c r="M30" s="636"/>
      <c r="N30" s="636"/>
    </row>
    <row r="31" spans="3:43" ht="18.75">
      <c r="C31" s="474"/>
      <c r="D31" s="464" t="s">
        <v>28</v>
      </c>
      <c r="E31" s="802">
        <f>SUM(E25:E30)</f>
        <v>0</v>
      </c>
      <c r="F31" s="802">
        <f t="shared" ref="F31:K31" si="5">SUM(F25:F30)</f>
        <v>0</v>
      </c>
      <c r="G31" s="802">
        <f t="shared" si="5"/>
        <v>0</v>
      </c>
      <c r="H31" s="802">
        <f t="shared" si="5"/>
        <v>0</v>
      </c>
      <c r="I31" s="802">
        <f t="shared" si="5"/>
        <v>0</v>
      </c>
      <c r="J31" s="803">
        <f t="shared" si="5"/>
        <v>0</v>
      </c>
      <c r="K31" s="802">
        <f t="shared" si="5"/>
        <v>0</v>
      </c>
      <c r="L31" s="636"/>
      <c r="M31" s="636"/>
      <c r="N31" s="636"/>
    </row>
    <row r="32" spans="3:43" ht="18.75">
      <c r="C32" s="474"/>
      <c r="D32" s="464" t="s">
        <v>29</v>
      </c>
      <c r="E32" s="802">
        <f>SUM(E31,E24)</f>
        <v>0</v>
      </c>
      <c r="F32" s="802">
        <f t="shared" ref="F32:K32" si="6">SUM(F31,F24)</f>
        <v>0</v>
      </c>
      <c r="G32" s="802">
        <f t="shared" si="6"/>
        <v>0</v>
      </c>
      <c r="H32" s="802">
        <f t="shared" si="6"/>
        <v>0</v>
      </c>
      <c r="I32" s="802">
        <f t="shared" si="6"/>
        <v>0</v>
      </c>
      <c r="J32" s="803">
        <f t="shared" si="6"/>
        <v>0</v>
      </c>
      <c r="K32" s="802">
        <f t="shared" si="6"/>
        <v>0</v>
      </c>
      <c r="L32" s="636"/>
      <c r="M32" s="636"/>
      <c r="N32" s="636"/>
    </row>
    <row r="33" spans="3:14" ht="19.5" thickBot="1">
      <c r="C33" s="475"/>
      <c r="D33" s="466" t="s">
        <v>30</v>
      </c>
      <c r="E33" s="804">
        <f>SUM(E14,E32)</f>
        <v>0</v>
      </c>
      <c r="F33" s="804">
        <f t="shared" ref="F33:K33" si="7">SUM(F14,F32)</f>
        <v>0</v>
      </c>
      <c r="G33" s="804">
        <f t="shared" si="7"/>
        <v>0</v>
      </c>
      <c r="H33" s="804">
        <f t="shared" si="7"/>
        <v>0</v>
      </c>
      <c r="I33" s="804">
        <f t="shared" si="7"/>
        <v>0</v>
      </c>
      <c r="J33" s="805">
        <f t="shared" si="7"/>
        <v>0</v>
      </c>
      <c r="K33" s="804">
        <f t="shared" si="7"/>
        <v>0</v>
      </c>
      <c r="L33" s="636"/>
      <c r="M33" s="636"/>
      <c r="N33" s="636"/>
    </row>
    <row r="34" spans="3:14" ht="29.25" thickTop="1" thickBot="1">
      <c r="C34" s="954" t="s">
        <v>783</v>
      </c>
      <c r="D34" s="954"/>
      <c r="E34" s="954"/>
      <c r="F34" s="954"/>
      <c r="G34" s="954"/>
      <c r="H34" s="954"/>
      <c r="I34" s="954"/>
      <c r="J34" s="954"/>
      <c r="K34" s="954"/>
      <c r="L34" s="954"/>
      <c r="M34" s="954"/>
      <c r="N34" s="954"/>
    </row>
    <row r="35" spans="3:14" ht="19.5" customHeight="1" thickTop="1">
      <c r="C35" s="948" t="s">
        <v>5</v>
      </c>
      <c r="D35" s="951" t="s">
        <v>6</v>
      </c>
      <c r="E35" s="955" t="s">
        <v>31</v>
      </c>
      <c r="F35" s="956"/>
      <c r="G35" s="956"/>
      <c r="H35" s="956"/>
      <c r="I35" s="956"/>
      <c r="J35" s="956"/>
      <c r="K35" s="956"/>
      <c r="L35" s="956"/>
      <c r="M35" s="956"/>
      <c r="N35" s="956"/>
    </row>
    <row r="36" spans="3:14" ht="15" customHeight="1">
      <c r="C36" s="949"/>
      <c r="D36" s="952"/>
      <c r="E36" s="947" t="s">
        <v>71</v>
      </c>
      <c r="F36" s="947"/>
      <c r="G36" s="947"/>
      <c r="H36" s="638" t="s">
        <v>72</v>
      </c>
      <c r="I36" s="947" t="s">
        <v>73</v>
      </c>
      <c r="J36" s="947"/>
      <c r="K36" s="947"/>
      <c r="L36" s="947" t="s">
        <v>74</v>
      </c>
      <c r="M36" s="947" t="s">
        <v>75</v>
      </c>
      <c r="N36" s="947" t="s">
        <v>76</v>
      </c>
    </row>
    <row r="37" spans="3:14" ht="25.5">
      <c r="C37" s="950"/>
      <c r="D37" s="953"/>
      <c r="E37" s="639" t="s">
        <v>769</v>
      </c>
      <c r="F37" s="639" t="s">
        <v>840</v>
      </c>
      <c r="G37" s="639" t="s">
        <v>846</v>
      </c>
      <c r="H37" s="639" t="s">
        <v>885</v>
      </c>
      <c r="I37" s="907" t="s">
        <v>886</v>
      </c>
      <c r="J37" s="907" t="s">
        <v>887</v>
      </c>
      <c r="K37" s="638" t="s">
        <v>78</v>
      </c>
      <c r="L37" s="947"/>
      <c r="M37" s="947"/>
      <c r="N37" s="947"/>
    </row>
    <row r="38" spans="3:14">
      <c r="C38" s="470">
        <v>1</v>
      </c>
      <c r="D38" s="471">
        <v>2</v>
      </c>
      <c r="E38" s="640">
        <v>3</v>
      </c>
      <c r="F38" s="640">
        <v>4</v>
      </c>
      <c r="G38" s="640">
        <v>5</v>
      </c>
      <c r="H38" s="640">
        <v>6</v>
      </c>
      <c r="I38" s="640">
        <v>7</v>
      </c>
      <c r="J38" s="640">
        <v>8</v>
      </c>
      <c r="K38" s="640">
        <v>9</v>
      </c>
      <c r="L38" s="640">
        <v>10</v>
      </c>
      <c r="M38" s="640">
        <v>11</v>
      </c>
      <c r="N38" s="640">
        <v>12</v>
      </c>
    </row>
    <row r="39" spans="3:14" ht="18.75">
      <c r="C39" s="451">
        <v>1</v>
      </c>
      <c r="D39" s="642" t="s">
        <v>831</v>
      </c>
      <c r="E39" s="486">
        <v>0</v>
      </c>
      <c r="F39" s="486">
        <v>0</v>
      </c>
      <c r="G39" s="486">
        <v>0</v>
      </c>
      <c r="H39" s="486">
        <v>0</v>
      </c>
      <c r="I39" s="486">
        <v>0</v>
      </c>
      <c r="J39" s="486">
        <v>0</v>
      </c>
      <c r="K39" s="487">
        <f>SUM(I39:J39)</f>
        <v>0</v>
      </c>
      <c r="L39" s="486">
        <v>0</v>
      </c>
      <c r="M39" s="486">
        <f>SUM(J39+L39)</f>
        <v>0</v>
      </c>
      <c r="N39" s="486">
        <v>0</v>
      </c>
    </row>
    <row r="40" spans="3:14" s="195" customFormat="1" ht="18.75">
      <c r="C40" s="451">
        <v>2</v>
      </c>
      <c r="D40" s="643" t="s">
        <v>830</v>
      </c>
      <c r="E40" s="637">
        <v>0</v>
      </c>
      <c r="F40" s="637">
        <v>0</v>
      </c>
      <c r="G40" s="637">
        <v>0</v>
      </c>
      <c r="H40" s="637">
        <v>0</v>
      </c>
      <c r="I40" s="637">
        <v>0</v>
      </c>
      <c r="J40" s="637">
        <v>0</v>
      </c>
      <c r="K40" s="487">
        <f t="shared" ref="K40:K44" si="8">SUM(I40:J40)</f>
        <v>0</v>
      </c>
      <c r="L40" s="637">
        <v>0</v>
      </c>
      <c r="M40" s="486">
        <f t="shared" ref="M40:M44" si="9">SUM(J40+L40)</f>
        <v>0</v>
      </c>
      <c r="N40" s="637">
        <v>0</v>
      </c>
    </row>
    <row r="41" spans="3:14" ht="18.75">
      <c r="C41" s="451">
        <v>3</v>
      </c>
      <c r="D41" s="642" t="s">
        <v>32</v>
      </c>
      <c r="E41" s="486">
        <v>0</v>
      </c>
      <c r="F41" s="486">
        <v>0</v>
      </c>
      <c r="G41" s="486">
        <v>0</v>
      </c>
      <c r="H41" s="486">
        <v>0</v>
      </c>
      <c r="I41" s="486">
        <v>0</v>
      </c>
      <c r="J41" s="486">
        <v>0</v>
      </c>
      <c r="K41" s="487">
        <f t="shared" si="8"/>
        <v>0</v>
      </c>
      <c r="L41" s="486">
        <v>0</v>
      </c>
      <c r="M41" s="486">
        <f t="shared" si="9"/>
        <v>0</v>
      </c>
      <c r="N41" s="486">
        <v>0</v>
      </c>
    </row>
    <row r="42" spans="3:14" ht="18.75">
      <c r="C42" s="451">
        <v>4</v>
      </c>
      <c r="D42" s="642" t="s">
        <v>33</v>
      </c>
      <c r="E42" s="486">
        <v>0</v>
      </c>
      <c r="F42" s="486">
        <v>0</v>
      </c>
      <c r="G42" s="486">
        <v>0</v>
      </c>
      <c r="H42" s="486">
        <v>0</v>
      </c>
      <c r="I42" s="486">
        <v>0</v>
      </c>
      <c r="J42" s="486">
        <v>0</v>
      </c>
      <c r="K42" s="487">
        <f t="shared" si="8"/>
        <v>0</v>
      </c>
      <c r="L42" s="486">
        <v>0</v>
      </c>
      <c r="M42" s="486">
        <f t="shared" si="9"/>
        <v>0</v>
      </c>
      <c r="N42" s="486">
        <v>0</v>
      </c>
    </row>
    <row r="43" spans="3:14" ht="18.75">
      <c r="C43" s="451">
        <v>5</v>
      </c>
      <c r="D43" s="642" t="s">
        <v>832</v>
      </c>
      <c r="E43" s="486">
        <v>0</v>
      </c>
      <c r="F43" s="486">
        <v>0</v>
      </c>
      <c r="G43" s="486">
        <v>0</v>
      </c>
      <c r="H43" s="486">
        <v>0</v>
      </c>
      <c r="I43" s="486">
        <v>0</v>
      </c>
      <c r="J43" s="486">
        <v>0</v>
      </c>
      <c r="K43" s="487">
        <f t="shared" si="8"/>
        <v>0</v>
      </c>
      <c r="L43" s="486">
        <v>0</v>
      </c>
      <c r="M43" s="486">
        <f t="shared" si="9"/>
        <v>0</v>
      </c>
      <c r="N43" s="486">
        <v>0</v>
      </c>
    </row>
    <row r="44" spans="3:14" ht="18.75">
      <c r="C44" s="451">
        <v>6</v>
      </c>
      <c r="D44" s="642" t="s">
        <v>34</v>
      </c>
      <c r="E44" s="486">
        <v>0</v>
      </c>
      <c r="F44" s="486">
        <v>0</v>
      </c>
      <c r="G44" s="486">
        <v>0</v>
      </c>
      <c r="H44" s="486">
        <v>0</v>
      </c>
      <c r="I44" s="486">
        <v>0</v>
      </c>
      <c r="J44" s="486">
        <v>0</v>
      </c>
      <c r="K44" s="487">
        <f t="shared" si="8"/>
        <v>0</v>
      </c>
      <c r="L44" s="486">
        <v>0</v>
      </c>
      <c r="M44" s="486">
        <f t="shared" si="9"/>
        <v>0</v>
      </c>
      <c r="N44" s="486">
        <v>0</v>
      </c>
    </row>
    <row r="45" spans="3:14" ht="19.5" thickBot="1">
      <c r="C45" s="472"/>
      <c r="D45" s="460" t="s">
        <v>35</v>
      </c>
      <c r="E45" s="641">
        <f>SUM(E39:E44)</f>
        <v>0</v>
      </c>
      <c r="F45" s="641">
        <f t="shared" ref="F45:N45" si="10">SUM(F39:F44)</f>
        <v>0</v>
      </c>
      <c r="G45" s="641">
        <f t="shared" si="10"/>
        <v>0</v>
      </c>
      <c r="H45" s="641">
        <f t="shared" si="10"/>
        <v>0</v>
      </c>
      <c r="I45" s="641">
        <f t="shared" si="10"/>
        <v>0</v>
      </c>
      <c r="J45" s="641">
        <f t="shared" si="10"/>
        <v>0</v>
      </c>
      <c r="K45" s="641">
        <f t="shared" si="10"/>
        <v>0</v>
      </c>
      <c r="L45" s="641">
        <f t="shared" si="10"/>
        <v>0</v>
      </c>
      <c r="M45" s="641">
        <f t="shared" si="10"/>
        <v>0</v>
      </c>
      <c r="N45" s="641">
        <f t="shared" si="10"/>
        <v>0</v>
      </c>
    </row>
    <row r="46" spans="3:14" ht="5.25" customHeight="1" thickTop="1">
      <c r="C46" s="954" t="s">
        <v>784</v>
      </c>
      <c r="D46" s="954"/>
      <c r="E46" s="954"/>
      <c r="F46" s="954"/>
      <c r="G46" s="954"/>
      <c r="H46" s="954"/>
      <c r="I46" s="954"/>
      <c r="J46" s="954"/>
      <c r="K46" s="954"/>
      <c r="L46" s="954"/>
      <c r="M46" s="954"/>
      <c r="N46" s="482"/>
    </row>
    <row r="47" spans="3:14" ht="28.5" customHeight="1" thickBot="1">
      <c r="C47" s="984"/>
      <c r="D47" s="984"/>
      <c r="E47" s="984"/>
      <c r="F47" s="984"/>
      <c r="G47" s="984"/>
      <c r="H47" s="984"/>
      <c r="I47" s="984"/>
      <c r="J47" s="984"/>
      <c r="K47" s="984"/>
      <c r="L47" s="984"/>
      <c r="M47" s="984"/>
      <c r="N47" s="482"/>
    </row>
    <row r="48" spans="3:14" ht="16.5" thickTop="1">
      <c r="C48" s="977" t="s">
        <v>36</v>
      </c>
      <c r="D48" s="979" t="s">
        <v>864</v>
      </c>
      <c r="E48" s="980"/>
      <c r="F48" s="980"/>
      <c r="G48" s="981"/>
      <c r="H48" s="982" t="s">
        <v>888</v>
      </c>
      <c r="I48" s="979" t="s">
        <v>889</v>
      </c>
      <c r="J48" s="980"/>
      <c r="K48" s="980"/>
      <c r="L48" s="981"/>
      <c r="M48" s="985" t="s">
        <v>890</v>
      </c>
      <c r="N48" s="482"/>
    </row>
    <row r="49" spans="1:108" ht="30" customHeight="1">
      <c r="C49" s="978"/>
      <c r="D49" s="987" t="s">
        <v>786</v>
      </c>
      <c r="E49" s="988"/>
      <c r="F49" s="987" t="s">
        <v>787</v>
      </c>
      <c r="G49" s="988"/>
      <c r="H49" s="983"/>
      <c r="I49" s="987" t="s">
        <v>786</v>
      </c>
      <c r="J49" s="988"/>
      <c r="K49" s="987" t="s">
        <v>787</v>
      </c>
      <c r="L49" s="988"/>
      <c r="M49" s="986"/>
      <c r="N49" s="482"/>
    </row>
    <row r="50" spans="1:108" ht="15.75">
      <c r="C50" s="978"/>
      <c r="D50" s="473" t="s">
        <v>37</v>
      </c>
      <c r="E50" s="473" t="s">
        <v>38</v>
      </c>
      <c r="F50" s="473" t="s">
        <v>37</v>
      </c>
      <c r="G50" s="473" t="s">
        <v>38</v>
      </c>
      <c r="H50" s="983"/>
      <c r="I50" s="473" t="s">
        <v>37</v>
      </c>
      <c r="J50" s="473" t="s">
        <v>38</v>
      </c>
      <c r="K50" s="473" t="s">
        <v>37</v>
      </c>
      <c r="L50" s="473" t="s">
        <v>38</v>
      </c>
      <c r="M50" s="986"/>
      <c r="N50" s="482"/>
    </row>
    <row r="51" spans="1:108" ht="18.75">
      <c r="C51" s="455" t="s">
        <v>39</v>
      </c>
      <c r="D51" s="905">
        <v>0</v>
      </c>
      <c r="E51" s="456">
        <f>D51*10</f>
        <v>0</v>
      </c>
      <c r="F51" s="905">
        <v>0</v>
      </c>
      <c r="G51" s="456">
        <f>F51*5</f>
        <v>0</v>
      </c>
      <c r="H51" s="457">
        <f>SUM(E51,G51)</f>
        <v>0</v>
      </c>
      <c r="I51" s="905">
        <v>0</v>
      </c>
      <c r="J51" s="456">
        <f>I51*10</f>
        <v>0</v>
      </c>
      <c r="K51" s="905">
        <v>0</v>
      </c>
      <c r="L51" s="456">
        <f>K51*5</f>
        <v>0</v>
      </c>
      <c r="M51" s="458">
        <f>SUM(J51,L51)</f>
        <v>0</v>
      </c>
      <c r="N51" s="482"/>
    </row>
    <row r="52" spans="1:108" ht="18.75">
      <c r="C52" s="455" t="s">
        <v>40</v>
      </c>
      <c r="D52" s="905">
        <v>0</v>
      </c>
      <c r="E52" s="456">
        <f>D52*10</f>
        <v>0</v>
      </c>
      <c r="F52" s="905">
        <v>0</v>
      </c>
      <c r="G52" s="456">
        <f>F52*5</f>
        <v>0</v>
      </c>
      <c r="H52" s="457">
        <f>SUM(E52,G52)</f>
        <v>0</v>
      </c>
      <c r="I52" s="905">
        <v>0</v>
      </c>
      <c r="J52" s="456">
        <f>I52*10</f>
        <v>0</v>
      </c>
      <c r="K52" s="905">
        <v>0</v>
      </c>
      <c r="L52" s="456">
        <f>K52*5</f>
        <v>0</v>
      </c>
      <c r="M52" s="458">
        <f>SUM(J52,L52)</f>
        <v>0</v>
      </c>
      <c r="N52" s="482"/>
    </row>
    <row r="53" spans="1:108" ht="18.75">
      <c r="C53" s="455" t="s">
        <v>41</v>
      </c>
      <c r="D53" s="905">
        <v>0</v>
      </c>
      <c r="E53" s="456">
        <f>D53*10</f>
        <v>0</v>
      </c>
      <c r="F53" s="905">
        <v>0</v>
      </c>
      <c r="G53" s="456">
        <f>F53*5</f>
        <v>0</v>
      </c>
      <c r="H53" s="457">
        <f>SUM(E53,G53)</f>
        <v>0</v>
      </c>
      <c r="I53" s="905">
        <v>0</v>
      </c>
      <c r="J53" s="456">
        <f>I53*10</f>
        <v>0</v>
      </c>
      <c r="K53" s="905">
        <v>0</v>
      </c>
      <c r="L53" s="456">
        <f>K53*5</f>
        <v>0</v>
      </c>
      <c r="M53" s="458">
        <f>SUM(J53,L53)</f>
        <v>0</v>
      </c>
      <c r="N53" s="482"/>
    </row>
    <row r="54" spans="1:108" ht="18.75">
      <c r="C54" s="455" t="s">
        <v>42</v>
      </c>
      <c r="D54" s="905">
        <v>0</v>
      </c>
      <c r="E54" s="456">
        <f>D54*10</f>
        <v>0</v>
      </c>
      <c r="F54" s="905">
        <v>0</v>
      </c>
      <c r="G54" s="456">
        <f>F54*5</f>
        <v>0</v>
      </c>
      <c r="H54" s="457">
        <f>SUM(E54,G54)</f>
        <v>0</v>
      </c>
      <c r="I54" s="905">
        <v>0</v>
      </c>
      <c r="J54" s="456">
        <f>I54*10</f>
        <v>0</v>
      </c>
      <c r="K54" s="905">
        <v>0</v>
      </c>
      <c r="L54" s="456">
        <f>K54*5</f>
        <v>0</v>
      </c>
      <c r="M54" s="458">
        <f>SUM(J54,L54)</f>
        <v>0</v>
      </c>
      <c r="N54" s="482"/>
    </row>
    <row r="55" spans="1:108" ht="26.25" customHeight="1" thickBot="1">
      <c r="C55" s="461" t="s">
        <v>35</v>
      </c>
      <c r="D55" s="462">
        <f>SUM(D51:D54)</f>
        <v>0</v>
      </c>
      <c r="E55" s="462">
        <f>SUM(E51:E54)</f>
        <v>0</v>
      </c>
      <c r="F55" s="462">
        <f t="shared" ref="F55:M55" si="11">SUM(F51:F54)</f>
        <v>0</v>
      </c>
      <c r="G55" s="462">
        <f t="shared" si="11"/>
        <v>0</v>
      </c>
      <c r="H55" s="462">
        <f t="shared" si="11"/>
        <v>0</v>
      </c>
      <c r="I55" s="462">
        <f t="shared" si="11"/>
        <v>0</v>
      </c>
      <c r="J55" s="462">
        <f t="shared" si="11"/>
        <v>0</v>
      </c>
      <c r="K55" s="462">
        <f t="shared" si="11"/>
        <v>0</v>
      </c>
      <c r="L55" s="462">
        <f t="shared" si="11"/>
        <v>0</v>
      </c>
      <c r="M55" s="463">
        <f t="shared" si="11"/>
        <v>0</v>
      </c>
      <c r="N55" s="482"/>
    </row>
    <row r="56" spans="1:108" ht="7.5" customHeight="1" thickTop="1">
      <c r="C56" s="970"/>
      <c r="D56" s="970"/>
      <c r="E56" s="970"/>
      <c r="F56" s="970"/>
      <c r="G56" s="970"/>
      <c r="H56" s="970"/>
      <c r="I56" s="970"/>
      <c r="J56" s="970"/>
      <c r="K56" s="970"/>
      <c r="L56" s="970"/>
      <c r="M56" s="970"/>
      <c r="N56" s="482"/>
    </row>
    <row r="57" spans="1:108" ht="23.25">
      <c r="C57" s="976" t="s">
        <v>785</v>
      </c>
      <c r="D57" s="976"/>
      <c r="E57" s="976"/>
      <c r="F57" s="976"/>
      <c r="G57" s="976"/>
      <c r="H57" s="976"/>
      <c r="I57" s="976"/>
      <c r="J57" s="976"/>
      <c r="K57" s="976"/>
      <c r="L57" s="976"/>
      <c r="M57" s="976"/>
      <c r="N57" s="482"/>
    </row>
    <row r="58" spans="1:108" ht="3.75" customHeight="1" thickBot="1">
      <c r="C58" s="6"/>
      <c r="D58" s="7"/>
      <c r="E58" s="459"/>
      <c r="F58" s="8"/>
      <c r="G58" s="6"/>
      <c r="H58" s="6"/>
      <c r="I58" s="6"/>
      <c r="J58" s="6"/>
      <c r="K58" s="6"/>
      <c r="L58" s="6"/>
      <c r="M58" s="6"/>
      <c r="N58" s="482"/>
    </row>
    <row r="59" spans="1:108" ht="18" customHeight="1" thickTop="1">
      <c r="C59" s="936" t="s">
        <v>5</v>
      </c>
      <c r="D59" s="974" t="s">
        <v>43</v>
      </c>
      <c r="E59" s="929" t="s">
        <v>44</v>
      </c>
      <c r="F59" s="931" t="s">
        <v>45</v>
      </c>
      <c r="G59" s="938" t="s">
        <v>923</v>
      </c>
      <c r="H59" s="929" t="s">
        <v>47</v>
      </c>
      <c r="I59" s="929" t="s">
        <v>48</v>
      </c>
      <c r="J59" s="929" t="s">
        <v>49</v>
      </c>
      <c r="K59" s="929" t="s">
        <v>50</v>
      </c>
      <c r="L59" s="931" t="s">
        <v>51</v>
      </c>
      <c r="M59" s="933" t="s">
        <v>52</v>
      </c>
      <c r="N59" s="482"/>
      <c r="AE59" s="1009" t="s">
        <v>5</v>
      </c>
      <c r="AF59" s="1011" t="s">
        <v>55</v>
      </c>
      <c r="AG59" s="1012"/>
      <c r="AH59" s="1012"/>
      <c r="AI59" s="1012"/>
      <c r="AJ59" s="1012"/>
      <c r="AK59" s="1012"/>
      <c r="AL59" s="1012"/>
      <c r="AM59" s="1013"/>
      <c r="AN59" s="42"/>
      <c r="AO59" s="42"/>
      <c r="AP59" s="42"/>
      <c r="AQ59" s="42"/>
      <c r="AR59" s="1009" t="s">
        <v>5</v>
      </c>
      <c r="AS59" s="1011" t="s">
        <v>58</v>
      </c>
      <c r="AT59" s="1012"/>
      <c r="AU59" s="1012"/>
      <c r="AV59" s="1012"/>
      <c r="AW59" s="1012"/>
      <c r="AX59" s="1012"/>
      <c r="AY59" s="1012"/>
      <c r="AZ59" s="1013"/>
      <c r="BA59" s="42"/>
      <c r="BB59" s="42"/>
      <c r="BC59" s="42"/>
      <c r="BD59" s="42"/>
      <c r="BE59" s="1009" t="s">
        <v>5</v>
      </c>
      <c r="BF59" s="1011" t="s">
        <v>303</v>
      </c>
      <c r="BG59" s="1012"/>
      <c r="BH59" s="1012"/>
      <c r="BI59" s="1012"/>
      <c r="BJ59" s="1012"/>
      <c r="BK59" s="1012"/>
      <c r="BL59" s="1012"/>
      <c r="BM59" s="1013"/>
      <c r="BN59" s="42"/>
      <c r="BO59" s="42"/>
      <c r="BP59" s="42"/>
      <c r="BQ59" s="42"/>
      <c r="BR59" s="1009" t="s">
        <v>5</v>
      </c>
      <c r="BS59" s="1010" t="s">
        <v>304</v>
      </c>
      <c r="BT59" s="1010"/>
      <c r="BU59" s="1010"/>
      <c r="BV59" s="1010"/>
      <c r="BW59" s="1010"/>
      <c r="BX59" s="1010"/>
      <c r="BY59" s="1010"/>
      <c r="BZ59" s="1010"/>
      <c r="CA59" s="43"/>
      <c r="CB59" s="42"/>
      <c r="CC59" s="42"/>
      <c r="CD59" s="42"/>
      <c r="CE59" s="1009" t="s">
        <v>5</v>
      </c>
      <c r="CF59" s="1010" t="s">
        <v>306</v>
      </c>
      <c r="CG59" s="1010"/>
      <c r="CH59" s="1010"/>
      <c r="CI59" s="1010"/>
      <c r="CJ59" s="1010"/>
      <c r="CK59" s="1010"/>
      <c r="CL59" s="1010"/>
      <c r="CM59" s="1010"/>
      <c r="CN59" s="43"/>
      <c r="CO59" s="42"/>
      <c r="CP59" s="42"/>
      <c r="CQ59" s="42"/>
      <c r="CR59" s="1009" t="s">
        <v>5</v>
      </c>
      <c r="CS59" s="1010" t="s">
        <v>305</v>
      </c>
      <c r="CT59" s="1010"/>
      <c r="CU59" s="1010"/>
      <c r="CV59" s="1010"/>
      <c r="CW59" s="1010"/>
      <c r="CX59" s="1010"/>
      <c r="CY59" s="1010"/>
      <c r="CZ59" s="1010"/>
      <c r="DA59" s="43"/>
      <c r="DB59" s="43"/>
      <c r="DC59" s="44"/>
      <c r="DD59" s="44"/>
    </row>
    <row r="60" spans="1:108" ht="23.25" customHeight="1">
      <c r="C60" s="937"/>
      <c r="D60" s="975"/>
      <c r="E60" s="930"/>
      <c r="F60" s="932"/>
      <c r="G60" s="939"/>
      <c r="H60" s="930"/>
      <c r="I60" s="930"/>
      <c r="J60" s="930"/>
      <c r="K60" s="930"/>
      <c r="L60" s="930"/>
      <c r="M60" s="934"/>
      <c r="N60" s="482"/>
      <c r="AE60" s="1009"/>
      <c r="AF60" s="45" t="s">
        <v>43</v>
      </c>
      <c r="AG60" s="46" t="s">
        <v>44</v>
      </c>
      <c r="AH60" s="46" t="s">
        <v>301</v>
      </c>
      <c r="AI60" s="46" t="s">
        <v>46</v>
      </c>
      <c r="AJ60" s="46" t="s">
        <v>47</v>
      </c>
      <c r="AK60" s="46" t="s">
        <v>48</v>
      </c>
      <c r="AL60" s="46" t="s">
        <v>49</v>
      </c>
      <c r="AM60" s="46" t="s">
        <v>50</v>
      </c>
      <c r="AN60" s="46" t="s">
        <v>163</v>
      </c>
      <c r="AO60" s="46"/>
      <c r="AP60" s="46"/>
      <c r="AQ60" s="46"/>
      <c r="AR60" s="1009"/>
      <c r="AS60" s="45" t="s">
        <v>43</v>
      </c>
      <c r="AT60" s="46" t="s">
        <v>44</v>
      </c>
      <c r="AU60" s="46" t="s">
        <v>301</v>
      </c>
      <c r="AV60" s="46" t="s">
        <v>46</v>
      </c>
      <c r="AW60" s="46" t="s">
        <v>47</v>
      </c>
      <c r="AX60" s="46" t="s">
        <v>48</v>
      </c>
      <c r="AY60" s="46" t="s">
        <v>49</v>
      </c>
      <c r="AZ60" s="46" t="s">
        <v>50</v>
      </c>
      <c r="BA60" s="46" t="s">
        <v>163</v>
      </c>
      <c r="BB60" s="46"/>
      <c r="BC60" s="46"/>
      <c r="BD60" s="46"/>
      <c r="BE60" s="1009"/>
      <c r="BF60" s="45" t="s">
        <v>43</v>
      </c>
      <c r="BG60" s="46" t="s">
        <v>44</v>
      </c>
      <c r="BH60" s="46" t="s">
        <v>301</v>
      </c>
      <c r="BI60" s="46" t="s">
        <v>46</v>
      </c>
      <c r="BJ60" s="46" t="s">
        <v>47</v>
      </c>
      <c r="BK60" s="47" t="s">
        <v>302</v>
      </c>
      <c r="BL60" s="46" t="s">
        <v>49</v>
      </c>
      <c r="BM60" s="46" t="s">
        <v>50</v>
      </c>
      <c r="BN60" s="46" t="s">
        <v>163</v>
      </c>
      <c r="BO60" s="46"/>
      <c r="BP60" s="46"/>
      <c r="BQ60" s="46"/>
      <c r="BR60" s="1009"/>
      <c r="BS60" s="45" t="s">
        <v>43</v>
      </c>
      <c r="BT60" s="46" t="s">
        <v>44</v>
      </c>
      <c r="BU60" s="46" t="s">
        <v>301</v>
      </c>
      <c r="BV60" s="46" t="s">
        <v>46</v>
      </c>
      <c r="BW60" s="46" t="s">
        <v>47</v>
      </c>
      <c r="BX60" s="47" t="s">
        <v>302</v>
      </c>
      <c r="BY60" s="46" t="s">
        <v>49</v>
      </c>
      <c r="BZ60" s="46" t="s">
        <v>50</v>
      </c>
      <c r="CA60" s="46" t="s">
        <v>163</v>
      </c>
      <c r="CB60" s="46"/>
      <c r="CC60" s="46"/>
      <c r="CD60" s="46"/>
      <c r="CE60" s="1009"/>
      <c r="CF60" s="45" t="s">
        <v>43</v>
      </c>
      <c r="CG60" s="46" t="s">
        <v>44</v>
      </c>
      <c r="CH60" s="46" t="s">
        <v>301</v>
      </c>
      <c r="CI60" s="46" t="s">
        <v>46</v>
      </c>
      <c r="CJ60" s="46" t="s">
        <v>47</v>
      </c>
      <c r="CK60" s="47" t="s">
        <v>302</v>
      </c>
      <c r="CL60" s="46" t="s">
        <v>49</v>
      </c>
      <c r="CM60" s="46" t="s">
        <v>50</v>
      </c>
      <c r="CN60" s="46" t="s">
        <v>163</v>
      </c>
      <c r="CO60" s="46"/>
      <c r="CP60" s="46"/>
      <c r="CQ60" s="46"/>
      <c r="CR60" s="1009"/>
      <c r="CS60" s="45" t="s">
        <v>43</v>
      </c>
      <c r="CT60" s="46" t="s">
        <v>44</v>
      </c>
      <c r="CU60" s="46" t="s">
        <v>301</v>
      </c>
      <c r="CV60" s="46" t="s">
        <v>46</v>
      </c>
      <c r="CW60" s="46" t="s">
        <v>47</v>
      </c>
      <c r="CX60" s="47" t="s">
        <v>302</v>
      </c>
      <c r="CY60" s="46" t="s">
        <v>49</v>
      </c>
      <c r="CZ60" s="46" t="s">
        <v>50</v>
      </c>
      <c r="DA60" s="46" t="s">
        <v>163</v>
      </c>
      <c r="DB60" s="46"/>
      <c r="DC60" s="44"/>
      <c r="DD60" s="44"/>
    </row>
    <row r="61" spans="1:108" ht="15.75">
      <c r="A61" s="195">
        <f>IF(OR(D61="in fjDr",D61="पद रिक्त",D61="Blank",D61="Post Blank"),0,E61)</f>
        <v>0</v>
      </c>
      <c r="B61" s="324">
        <f>F61</f>
        <v>0</v>
      </c>
      <c r="C61" s="325">
        <v>1</v>
      </c>
      <c r="D61" s="349"/>
      <c r="E61" s="350"/>
      <c r="F61" s="662"/>
      <c r="G61" s="351"/>
      <c r="H61" s="350"/>
      <c r="I61" s="352"/>
      <c r="J61" s="353"/>
      <c r="K61" s="353"/>
      <c r="L61" s="353"/>
      <c r="M61" s="354"/>
      <c r="N61" s="482"/>
      <c r="AB61" t="str">
        <f t="shared" ref="AB61:AB92" si="12">MID(H61,5,4)</f>
        <v/>
      </c>
      <c r="AC61">
        <f>IF(F61&lt;=0,1,0)*(IF(M61="SANVIDA",0,1))</f>
        <v>1</v>
      </c>
      <c r="AD61" t="str">
        <f>IF(AND(AP61=""),"",IF(AP61=0,"",AP61))</f>
        <v/>
      </c>
      <c r="AE61" s="18">
        <v>1</v>
      </c>
      <c r="AF61" s="48">
        <f t="shared" ref="AF61:AO61" si="13">IF($M61="GAZETTED - REGULAR",D61,0)</f>
        <v>0</v>
      </c>
      <c r="AG61" s="52">
        <f t="shared" si="13"/>
        <v>0</v>
      </c>
      <c r="AH61" s="52">
        <f t="shared" si="13"/>
        <v>0</v>
      </c>
      <c r="AI61" s="52">
        <f t="shared" si="13"/>
        <v>0</v>
      </c>
      <c r="AJ61" s="52">
        <f t="shared" si="13"/>
        <v>0</v>
      </c>
      <c r="AK61" s="52">
        <f t="shared" si="13"/>
        <v>0</v>
      </c>
      <c r="AL61" s="52">
        <f t="shared" si="13"/>
        <v>0</v>
      </c>
      <c r="AM61" s="52">
        <f t="shared" si="13"/>
        <v>0</v>
      </c>
      <c r="AN61" s="52">
        <f t="shared" si="13"/>
        <v>0</v>
      </c>
      <c r="AO61" s="52">
        <f t="shared" si="13"/>
        <v>0</v>
      </c>
      <c r="AP61" s="52" t="str">
        <f t="shared" ref="AP61:AP124" si="14">IF(AND(M61=""),"",IF(M61=AF$59,1,0))</f>
        <v/>
      </c>
      <c r="AQ61" t="str">
        <f>IF(AND(BC61=""),"",IF(BC61=0,"",BC61))</f>
        <v/>
      </c>
      <c r="AR61" s="18">
        <v>1</v>
      </c>
      <c r="AS61" s="323">
        <f t="shared" ref="AS61:BB61" si="15">IF($M61="NON GAZETTED - REGULAR",D61,0)</f>
        <v>0</v>
      </c>
      <c r="AT61" s="49">
        <f t="shared" si="15"/>
        <v>0</v>
      </c>
      <c r="AU61" s="49">
        <f t="shared" si="15"/>
        <v>0</v>
      </c>
      <c r="AV61" s="49">
        <f t="shared" si="15"/>
        <v>0</v>
      </c>
      <c r="AW61" s="49">
        <f t="shared" si="15"/>
        <v>0</v>
      </c>
      <c r="AX61" s="49">
        <f t="shared" si="15"/>
        <v>0</v>
      </c>
      <c r="AY61" s="49">
        <f t="shared" si="15"/>
        <v>0</v>
      </c>
      <c r="AZ61" s="49">
        <f t="shared" si="15"/>
        <v>0</v>
      </c>
      <c r="BA61" s="49">
        <f t="shared" si="15"/>
        <v>0</v>
      </c>
      <c r="BB61" s="49">
        <f t="shared" si="15"/>
        <v>0</v>
      </c>
      <c r="BC61" s="52" t="str">
        <f t="shared" ref="BC61:BC124" si="16">IF(AND(M61=""),"",IF(M61=AS$59,1,0))</f>
        <v/>
      </c>
      <c r="BD61" t="str">
        <f>IF(AND(BP61=""),"",IF(BP61=0,"",BP61))</f>
        <v/>
      </c>
      <c r="BE61" s="18">
        <v>1</v>
      </c>
      <c r="BF61" s="48">
        <f t="shared" ref="BF61:BO61" si="17">IF($M61="GAZETTED - FIX PAY",D61,0)</f>
        <v>0</v>
      </c>
      <c r="BG61" s="52">
        <f t="shared" si="17"/>
        <v>0</v>
      </c>
      <c r="BH61" s="52">
        <f t="shared" si="17"/>
        <v>0</v>
      </c>
      <c r="BI61" s="52">
        <f t="shared" si="17"/>
        <v>0</v>
      </c>
      <c r="BJ61" s="52">
        <f t="shared" si="17"/>
        <v>0</v>
      </c>
      <c r="BK61" s="52">
        <f t="shared" si="17"/>
        <v>0</v>
      </c>
      <c r="BL61" s="52">
        <f t="shared" si="17"/>
        <v>0</v>
      </c>
      <c r="BM61" s="52">
        <f t="shared" si="17"/>
        <v>0</v>
      </c>
      <c r="BN61" s="52">
        <f t="shared" si="17"/>
        <v>0</v>
      </c>
      <c r="BO61" s="52">
        <f t="shared" si="17"/>
        <v>0</v>
      </c>
      <c r="BP61" s="52" t="str">
        <f t="shared" ref="BP61:BP124" si="18">IF(AND(M61=""),"",IF(M61=BF$59,1,0))</f>
        <v/>
      </c>
      <c r="BQ61" t="str">
        <f>IF(AND(CC61=""),"",IF(CC61=0,"",CC61))</f>
        <v/>
      </c>
      <c r="BR61" s="18">
        <v>1</v>
      </c>
      <c r="BS61" s="322">
        <f t="shared" ref="BS61:CB61" si="19">IF($M61="NON GAZETTED - FIX PAY",D61,0)</f>
        <v>0</v>
      </c>
      <c r="BT61" s="52">
        <f t="shared" si="19"/>
        <v>0</v>
      </c>
      <c r="BU61" s="52">
        <f t="shared" si="19"/>
        <v>0</v>
      </c>
      <c r="BV61" s="52">
        <f t="shared" si="19"/>
        <v>0</v>
      </c>
      <c r="BW61" s="52">
        <f t="shared" si="19"/>
        <v>0</v>
      </c>
      <c r="BX61" s="52">
        <f t="shared" si="19"/>
        <v>0</v>
      </c>
      <c r="BY61" s="52">
        <f t="shared" si="19"/>
        <v>0</v>
      </c>
      <c r="BZ61" s="52">
        <f t="shared" si="19"/>
        <v>0</v>
      </c>
      <c r="CA61" s="52">
        <f t="shared" si="19"/>
        <v>0</v>
      </c>
      <c r="CB61" s="52">
        <f t="shared" si="19"/>
        <v>0</v>
      </c>
      <c r="CC61" s="52" t="str">
        <f t="shared" ref="CC61:CC124" si="20">IF(AND(M61=""),"",IF(M61=BS$59,1,0))</f>
        <v/>
      </c>
      <c r="CD61" t="str">
        <f>IF(AND(CP61=""),"",IF(CP61=0,"",CP61))</f>
        <v/>
      </c>
      <c r="CE61" s="18">
        <v>1</v>
      </c>
      <c r="CF61" s="48">
        <f t="shared" ref="CF61:CO61" si="21">IF($M61="GAZETTED - SANVIDA",D61,0)</f>
        <v>0</v>
      </c>
      <c r="CG61" s="52">
        <f t="shared" si="21"/>
        <v>0</v>
      </c>
      <c r="CH61" s="52">
        <f t="shared" si="21"/>
        <v>0</v>
      </c>
      <c r="CI61" s="52">
        <f t="shared" si="21"/>
        <v>0</v>
      </c>
      <c r="CJ61" s="52">
        <f t="shared" si="21"/>
        <v>0</v>
      </c>
      <c r="CK61" s="52">
        <f t="shared" si="21"/>
        <v>0</v>
      </c>
      <c r="CL61" s="52">
        <f t="shared" si="21"/>
        <v>0</v>
      </c>
      <c r="CM61" s="52">
        <f t="shared" si="21"/>
        <v>0</v>
      </c>
      <c r="CN61" s="52">
        <f t="shared" si="21"/>
        <v>0</v>
      </c>
      <c r="CO61" s="52">
        <f t="shared" si="21"/>
        <v>0</v>
      </c>
      <c r="CP61" s="52" t="str">
        <f t="shared" ref="CP61:CP124" si="22">IF(AND(M61=""),"",IF(M61=CF$59,1,0))</f>
        <v/>
      </c>
      <c r="CQ61" t="str">
        <f>IF(AND(DC61=""),"",IF(DC61=0,"",DC61))</f>
        <v/>
      </c>
      <c r="CR61" s="18">
        <v>1</v>
      </c>
      <c r="CS61" s="48">
        <f t="shared" ref="CS61:CS76" si="23">IF($M61="NON GAZETTED - SANVIDA",D61,0)</f>
        <v>0</v>
      </c>
      <c r="CT61" s="52">
        <f t="shared" ref="CT61:CT76" si="24">IF($M61="NON GAZETTED - SANVIDA",E61,0)</f>
        <v>0</v>
      </c>
      <c r="CU61" s="52">
        <f t="shared" ref="CU61:CU76" si="25">IF($M61="NON GAZETTED - SANVIDA",F61,0)</f>
        <v>0</v>
      </c>
      <c r="CV61" s="52">
        <f t="shared" ref="CV61:CV76" si="26">IF($M61="NON GAZETTED - SANVIDA",G61,0)</f>
        <v>0</v>
      </c>
      <c r="CW61" s="52">
        <f t="shared" ref="CW61:CW76" si="27">IF($M61="NON GAZETTED - SANVIDA",H61,0)</f>
        <v>0</v>
      </c>
      <c r="CX61" s="52">
        <f t="shared" ref="CX61:CX76" si="28">IF($M61="NON GAZETTED - SANVIDA",I61,0)</f>
        <v>0</v>
      </c>
      <c r="CY61" s="52">
        <f t="shared" ref="CY61:CY76" si="29">IF($M61="NON GAZETTED - SANVIDA",J61,0)</f>
        <v>0</v>
      </c>
      <c r="CZ61" s="52">
        <f t="shared" ref="CZ61:CZ76" si="30">IF($M61="NON GAZETTED - SANVIDA",K61,0)</f>
        <v>0</v>
      </c>
      <c r="DA61" s="52">
        <f t="shared" ref="DA61:DA76" si="31">IF($M61="NON GAZETTED - SANVIDA",L61,0)</f>
        <v>0</v>
      </c>
      <c r="DB61" s="52">
        <f t="shared" ref="DB61:DB76" si="32">IF($M61="NON GAZETTED - SANVIDA",M61,0)</f>
        <v>0</v>
      </c>
      <c r="DC61" s="52" t="str">
        <f t="shared" ref="DC61:DC124" si="33">IF(AND(M61=""),"",IF(M61=CS$59,1,0))</f>
        <v/>
      </c>
      <c r="DD61" s="50"/>
    </row>
    <row r="62" spans="1:108" ht="15.75">
      <c r="A62" s="195">
        <f t="shared" ref="A62:A125" si="34">IF(OR(D62="in fjDr",D62="पद रिक्त",D62="Blank",D62="Post Blank"),0,E62)</f>
        <v>0</v>
      </c>
      <c r="B62" s="324">
        <f t="shared" ref="B62:B125" si="35">F62</f>
        <v>0</v>
      </c>
      <c r="C62" s="325">
        <v>2</v>
      </c>
      <c r="D62" s="349"/>
      <c r="E62" s="350"/>
      <c r="F62" s="662"/>
      <c r="G62" s="351"/>
      <c r="H62" s="350"/>
      <c r="I62" s="352"/>
      <c r="J62" s="353"/>
      <c r="K62" s="353"/>
      <c r="L62" s="353"/>
      <c r="M62" s="354"/>
      <c r="N62" s="482"/>
      <c r="AB62" t="str">
        <f t="shared" si="12"/>
        <v/>
      </c>
      <c r="AC62" s="195">
        <f t="shared" ref="AC62:AC125" si="36">IF(F62&lt;=0,1,0)*(IF(M62="SANVIDA",0,1))</f>
        <v>1</v>
      </c>
      <c r="AD62" t="str">
        <f>IF(AND(AP62=""),"",IF(AP62=0,"",1+(MAX(AD$61:AD61))))</f>
        <v/>
      </c>
      <c r="AE62" s="51">
        <v>2</v>
      </c>
      <c r="AF62" s="48">
        <f t="shared" ref="AF62:AF111" si="37">IF($M62="GAZETTED - REGULAR",D62,0)</f>
        <v>0</v>
      </c>
      <c r="AG62" s="52">
        <f t="shared" ref="AG62:AG111" si="38">IF($M62="GAZETTED - REGULAR",E62,0)</f>
        <v>0</v>
      </c>
      <c r="AH62" s="52">
        <f t="shared" ref="AH62:AH111" si="39">IF($M62="GAZETTED - REGULAR",F62,0)</f>
        <v>0</v>
      </c>
      <c r="AI62" s="52">
        <f t="shared" ref="AI62:AI111" si="40">IF($M62="GAZETTED - REGULAR",G62,0)</f>
        <v>0</v>
      </c>
      <c r="AJ62" s="52">
        <f t="shared" ref="AJ62:AJ111" si="41">IF($M62="GAZETTED - REGULAR",H62,0)</f>
        <v>0</v>
      </c>
      <c r="AK62" s="52">
        <f t="shared" ref="AK62:AK111" si="42">IF($M62="GAZETTED - REGULAR",I62,0)</f>
        <v>0</v>
      </c>
      <c r="AL62" s="52">
        <f t="shared" ref="AL62:AL111" si="43">IF($M62="GAZETTED - REGULAR",J62,0)</f>
        <v>0</v>
      </c>
      <c r="AM62" s="52">
        <f t="shared" ref="AM62:AM111" si="44">IF($M62="GAZETTED - REGULAR",K62,0)</f>
        <v>0</v>
      </c>
      <c r="AN62" s="52">
        <f t="shared" ref="AN62:AN111" si="45">IF($M62="GAZETTED - REGULAR",L62,0)</f>
        <v>0</v>
      </c>
      <c r="AO62" s="52">
        <f t="shared" ref="AO62:AO111" si="46">IF($M62="GAZETTED - REGULAR",M62,0)</f>
        <v>0</v>
      </c>
      <c r="AP62" s="52" t="str">
        <f t="shared" si="14"/>
        <v/>
      </c>
      <c r="AQ62" s="195" t="str">
        <f>IF(AND(BC62=""),"",IF(BC62=0,"",1+(MAX(AQ$61:AQ61))))</f>
        <v/>
      </c>
      <c r="AR62" s="51">
        <v>2</v>
      </c>
      <c r="AS62" s="323">
        <f t="shared" ref="AS62:BA62" si="47">IF($M62="NON GAZETTED - REGULAR",D62,0)</f>
        <v>0</v>
      </c>
      <c r="AT62" s="49">
        <f t="shared" si="47"/>
        <v>0</v>
      </c>
      <c r="AU62" s="49">
        <f t="shared" si="47"/>
        <v>0</v>
      </c>
      <c r="AV62" s="49">
        <f t="shared" si="47"/>
        <v>0</v>
      </c>
      <c r="AW62" s="49">
        <f t="shared" si="47"/>
        <v>0</v>
      </c>
      <c r="AX62" s="49">
        <f t="shared" si="47"/>
        <v>0</v>
      </c>
      <c r="AY62" s="49">
        <f t="shared" si="47"/>
        <v>0</v>
      </c>
      <c r="AZ62" s="49">
        <f t="shared" si="47"/>
        <v>0</v>
      </c>
      <c r="BA62" s="49">
        <f t="shared" si="47"/>
        <v>0</v>
      </c>
      <c r="BB62" s="49">
        <f t="shared" ref="BB62:BB111" si="48">IF($M62="NON GAZETTED - REGULAR",M62,0)</f>
        <v>0</v>
      </c>
      <c r="BC62" s="52" t="str">
        <f t="shared" si="16"/>
        <v/>
      </c>
      <c r="BD62" t="str">
        <f>IF(AND(BP62=""),"",IF(BP62=0,"",1+(MAX(BD$61:BD61))))</f>
        <v/>
      </c>
      <c r="BE62" s="51">
        <v>2</v>
      </c>
      <c r="BF62" s="48">
        <f t="shared" ref="BF62:BF93" si="49">IF($M62="GAZETTED - FIX PAY",D62,0)</f>
        <v>0</v>
      </c>
      <c r="BG62" s="52">
        <f t="shared" ref="BG62:BG93" si="50">IF($M62="GAZETTED - FIX PAY",E62,0)</f>
        <v>0</v>
      </c>
      <c r="BH62" s="52">
        <f t="shared" ref="BH62:BH93" si="51">IF($M62="GAZETTED - FIX PAY",F62,0)</f>
        <v>0</v>
      </c>
      <c r="BI62" s="52">
        <f t="shared" ref="BI62:BI93" si="52">IF($M62="GAZETTED - FIX PAY",G62,0)</f>
        <v>0</v>
      </c>
      <c r="BJ62" s="52">
        <f t="shared" ref="BJ62:BJ93" si="53">IF($M62="GAZETTED - FIX PAY",H62,0)</f>
        <v>0</v>
      </c>
      <c r="BK62" s="52">
        <f t="shared" ref="BK62:BK93" si="54">IF($M62="GAZETTED - FIX PAY",I62,0)</f>
        <v>0</v>
      </c>
      <c r="BL62" s="52">
        <f t="shared" ref="BL62:BL93" si="55">IF($M62="GAZETTED - FIX PAY",J62,0)</f>
        <v>0</v>
      </c>
      <c r="BM62" s="52">
        <f t="shared" ref="BM62:BM93" si="56">IF($M62="GAZETTED - FIX PAY",K62,0)</f>
        <v>0</v>
      </c>
      <c r="BN62" s="52">
        <f t="shared" ref="BN62:BN93" si="57">IF($M62="GAZETTED - FIX PAY",L62,0)</f>
        <v>0</v>
      </c>
      <c r="BO62" s="52">
        <f t="shared" ref="BO62:BO111" si="58">IF($M62="GAZETTED - FIX PAY",M62,0)</f>
        <v>0</v>
      </c>
      <c r="BP62" s="52" t="str">
        <f t="shared" si="18"/>
        <v/>
      </c>
      <c r="BQ62" s="195" t="str">
        <f>IF(AND(CC62=""),"",IF(CC62=0,"",1+(MAX(BQ$61:BQ61))))</f>
        <v/>
      </c>
      <c r="BR62" s="51">
        <v>2</v>
      </c>
      <c r="BS62" s="322">
        <f t="shared" ref="BS62:BS93" si="59">IF($M62="NON GAZETTED - FIX PAY",D62,0)</f>
        <v>0</v>
      </c>
      <c r="BT62" s="52">
        <f t="shared" ref="BT62:BT93" si="60">IF($M62="NON GAZETTED - FIX PAY",E62,0)</f>
        <v>0</v>
      </c>
      <c r="BU62" s="52">
        <f t="shared" ref="BU62:BU93" si="61">IF($M62="NON GAZETTED - FIX PAY",F62,0)</f>
        <v>0</v>
      </c>
      <c r="BV62" s="52">
        <f t="shared" ref="BV62:BV93" si="62">IF($M62="NON GAZETTED - FIX PAY",G62,0)</f>
        <v>0</v>
      </c>
      <c r="BW62" s="52">
        <f t="shared" ref="BW62:BW93" si="63">IF($M62="NON GAZETTED - FIX PAY",H62,0)</f>
        <v>0</v>
      </c>
      <c r="BX62" s="52">
        <f t="shared" ref="BX62:BX93" si="64">IF($M62="NON GAZETTED - FIX PAY",I62,0)</f>
        <v>0</v>
      </c>
      <c r="BY62" s="52">
        <f t="shared" ref="BY62:BY93" si="65">IF($M62="NON GAZETTED - FIX PAY",J62,0)</f>
        <v>0</v>
      </c>
      <c r="BZ62" s="52">
        <f t="shared" ref="BZ62:BZ93" si="66">IF($M62="NON GAZETTED - FIX PAY",K62,0)</f>
        <v>0</v>
      </c>
      <c r="CA62" s="52">
        <f t="shared" ref="CA62:CA93" si="67">IF($M62="NON GAZETTED - FIX PAY",L62,0)</f>
        <v>0</v>
      </c>
      <c r="CB62" s="52">
        <f t="shared" ref="CB62:CB111" si="68">IF($M62="NON GAZETTED - FIX PAY",M62,0)</f>
        <v>0</v>
      </c>
      <c r="CC62" s="52" t="str">
        <f t="shared" si="20"/>
        <v/>
      </c>
      <c r="CD62" t="str">
        <f>IF(AND(CP62=""),"",IF(CP62=0,"",1+(MAX(CD$61:CD61))))</f>
        <v/>
      </c>
      <c r="CE62" s="51">
        <v>2</v>
      </c>
      <c r="CF62" s="48">
        <f t="shared" ref="CF62:CF111" si="69">IF($M62="GAZETTED - SANVIDA",D62,0)</f>
        <v>0</v>
      </c>
      <c r="CG62" s="52">
        <f t="shared" ref="CG62:CG111" si="70">IF($M62="GAZETTED - SANVIDA",E62,0)</f>
        <v>0</v>
      </c>
      <c r="CH62" s="52">
        <f t="shared" ref="CH62:CH111" si="71">IF($M62="GAZETTED - SANVIDA",F62,0)</f>
        <v>0</v>
      </c>
      <c r="CI62" s="52">
        <f t="shared" ref="CI62:CI111" si="72">IF($M62="GAZETTED - SANVIDA",G62,0)</f>
        <v>0</v>
      </c>
      <c r="CJ62" s="52">
        <f t="shared" ref="CJ62:CJ111" si="73">IF($M62="GAZETTED - SANVIDA",H62,0)</f>
        <v>0</v>
      </c>
      <c r="CK62" s="52">
        <f t="shared" ref="CK62:CK111" si="74">IF($M62="GAZETTED - SANVIDA",I62,0)</f>
        <v>0</v>
      </c>
      <c r="CL62" s="52">
        <f t="shared" ref="CL62:CL111" si="75">IF($M62="GAZETTED - SANVIDA",J62,0)</f>
        <v>0</v>
      </c>
      <c r="CM62" s="52">
        <f t="shared" ref="CM62:CM111" si="76">IF($M62="GAZETTED - SANVIDA",K62,0)</f>
        <v>0</v>
      </c>
      <c r="CN62" s="52">
        <f t="shared" ref="CN62:CN111" si="77">IF($M62="GAZETTED - SANVIDA",L62,0)</f>
        <v>0</v>
      </c>
      <c r="CO62" s="52">
        <f t="shared" ref="CO62:CO111" si="78">IF($M62="GAZETTED - SANVIDA",M62,0)</f>
        <v>0</v>
      </c>
      <c r="CP62" s="52" t="str">
        <f t="shared" si="22"/>
        <v/>
      </c>
      <c r="CQ62" s="195" t="str">
        <f>IF(AND(DC62=""),"",IF(DC62=0,"",1+(MAX(CQ$61:CQ61))))</f>
        <v/>
      </c>
      <c r="CR62" s="51">
        <v>2</v>
      </c>
      <c r="CS62" s="48">
        <f t="shared" si="23"/>
        <v>0</v>
      </c>
      <c r="CT62" s="52">
        <f t="shared" si="24"/>
        <v>0</v>
      </c>
      <c r="CU62" s="52">
        <f t="shared" si="25"/>
        <v>0</v>
      </c>
      <c r="CV62" s="52">
        <f t="shared" si="26"/>
        <v>0</v>
      </c>
      <c r="CW62" s="52">
        <f t="shared" si="27"/>
        <v>0</v>
      </c>
      <c r="CX62" s="52">
        <f t="shared" si="28"/>
        <v>0</v>
      </c>
      <c r="CY62" s="52">
        <f t="shared" si="29"/>
        <v>0</v>
      </c>
      <c r="CZ62" s="52">
        <f t="shared" si="30"/>
        <v>0</v>
      </c>
      <c r="DA62" s="52">
        <f t="shared" si="31"/>
        <v>0</v>
      </c>
      <c r="DB62" s="52">
        <f t="shared" si="32"/>
        <v>0</v>
      </c>
      <c r="DC62" s="52" t="str">
        <f t="shared" si="33"/>
        <v/>
      </c>
      <c r="DD62" s="50"/>
    </row>
    <row r="63" spans="1:108" ht="15" customHeight="1">
      <c r="A63" s="195">
        <f t="shared" si="34"/>
        <v>0</v>
      </c>
      <c r="B63" s="324">
        <f t="shared" si="35"/>
        <v>0</v>
      </c>
      <c r="C63" s="325">
        <v>3</v>
      </c>
      <c r="D63" s="349"/>
      <c r="E63" s="350"/>
      <c r="F63" s="663"/>
      <c r="G63" s="351"/>
      <c r="H63" s="350"/>
      <c r="I63" s="352"/>
      <c r="J63" s="353"/>
      <c r="K63" s="353"/>
      <c r="L63" s="353"/>
      <c r="M63" s="354"/>
      <c r="N63" s="482"/>
      <c r="AB63" t="str">
        <f t="shared" si="12"/>
        <v/>
      </c>
      <c r="AC63" s="195">
        <f t="shared" si="36"/>
        <v>1</v>
      </c>
      <c r="AD63" s="195" t="str">
        <f>IF(AND(AP63=""),"",IF(AP63=0,"",1+(MAX(AD$61:AD62))))</f>
        <v/>
      </c>
      <c r="AE63" s="18">
        <v>3</v>
      </c>
      <c r="AF63" s="48">
        <f t="shared" si="37"/>
        <v>0</v>
      </c>
      <c r="AG63" s="52">
        <f t="shared" si="38"/>
        <v>0</v>
      </c>
      <c r="AH63" s="52">
        <f t="shared" si="39"/>
        <v>0</v>
      </c>
      <c r="AI63" s="52">
        <f t="shared" si="40"/>
        <v>0</v>
      </c>
      <c r="AJ63" s="52">
        <f t="shared" si="41"/>
        <v>0</v>
      </c>
      <c r="AK63" s="52">
        <f t="shared" si="42"/>
        <v>0</v>
      </c>
      <c r="AL63" s="52">
        <f t="shared" si="43"/>
        <v>0</v>
      </c>
      <c r="AM63" s="52">
        <f t="shared" si="44"/>
        <v>0</v>
      </c>
      <c r="AN63" s="52">
        <f>IF($M63="GAZETTED - REGULAR",L63,0)</f>
        <v>0</v>
      </c>
      <c r="AO63" s="52">
        <f t="shared" si="46"/>
        <v>0</v>
      </c>
      <c r="AP63" s="52" t="str">
        <f t="shared" si="14"/>
        <v/>
      </c>
      <c r="AQ63" s="195" t="str">
        <f>IF(AND(BC63=""),"",IF(BC63=0,"",1+(MAX(AQ$61:AQ62))))</f>
        <v/>
      </c>
      <c r="AR63" s="51">
        <v>3</v>
      </c>
      <c r="AS63" s="323">
        <f t="shared" ref="AS63:AS112" si="79">IF($M63="NON GAZETTED - REGULAR",D63,0)</f>
        <v>0</v>
      </c>
      <c r="AT63" s="49">
        <f t="shared" ref="AT63:AT112" si="80">IF($M63="NON GAZETTED - REGULAR",E63,0)</f>
        <v>0</v>
      </c>
      <c r="AU63" s="49">
        <f t="shared" ref="AU63:AU112" si="81">IF($M63="NON GAZETTED - REGULAR",F63,0)</f>
        <v>0</v>
      </c>
      <c r="AV63" s="49">
        <f t="shared" ref="AV63:AV112" si="82">IF($M63="NON GAZETTED - REGULAR",G63,0)</f>
        <v>0</v>
      </c>
      <c r="AW63" s="49">
        <f t="shared" ref="AW63:AW112" si="83">IF($M63="NON GAZETTED - REGULAR",H63,0)</f>
        <v>0</v>
      </c>
      <c r="AX63" s="49">
        <f t="shared" ref="AX63:AX112" si="84">IF($M63="NON GAZETTED - REGULAR",I63,0)</f>
        <v>0</v>
      </c>
      <c r="AY63" s="49">
        <f t="shared" ref="AY63:AY112" si="85">IF($M63="NON GAZETTED - REGULAR",J63,0)</f>
        <v>0</v>
      </c>
      <c r="AZ63" s="49">
        <f t="shared" ref="AZ63:AZ112" si="86">IF($M63="NON GAZETTED - REGULAR",K63,0)</f>
        <v>0</v>
      </c>
      <c r="BA63" s="49">
        <f t="shared" ref="BA63:BA112" si="87">IF($M63="NON GAZETTED - REGULAR",L63,0)</f>
        <v>0</v>
      </c>
      <c r="BB63" s="49">
        <f t="shared" si="48"/>
        <v>0</v>
      </c>
      <c r="BC63" s="52" t="str">
        <f t="shared" si="16"/>
        <v/>
      </c>
      <c r="BD63" s="195" t="str">
        <f>IF(AND(BP63=""),"",IF(BP63=0,"",1+(MAX(BD$61:BD62))))</f>
        <v/>
      </c>
      <c r="BE63" s="18">
        <v>3</v>
      </c>
      <c r="BF63" s="48">
        <f t="shared" si="49"/>
        <v>0</v>
      </c>
      <c r="BG63" s="52">
        <f t="shared" si="50"/>
        <v>0</v>
      </c>
      <c r="BH63" s="52">
        <f t="shared" si="51"/>
        <v>0</v>
      </c>
      <c r="BI63" s="52">
        <f t="shared" si="52"/>
        <v>0</v>
      </c>
      <c r="BJ63" s="52">
        <f t="shared" si="53"/>
        <v>0</v>
      </c>
      <c r="BK63" s="52">
        <f t="shared" si="54"/>
        <v>0</v>
      </c>
      <c r="BL63" s="52">
        <f t="shared" si="55"/>
        <v>0</v>
      </c>
      <c r="BM63" s="52">
        <f t="shared" si="56"/>
        <v>0</v>
      </c>
      <c r="BN63" s="52">
        <f t="shared" si="57"/>
        <v>0</v>
      </c>
      <c r="BO63" s="52">
        <f t="shared" si="58"/>
        <v>0</v>
      </c>
      <c r="BP63" s="52" t="str">
        <f t="shared" si="18"/>
        <v/>
      </c>
      <c r="BQ63" s="195" t="str">
        <f>IF(AND(CC63=""),"",IF(CC63=0,"",1+(MAX(BQ$61:BQ62))))</f>
        <v/>
      </c>
      <c r="BR63" s="18">
        <v>3</v>
      </c>
      <c r="BS63" s="322">
        <f t="shared" si="59"/>
        <v>0</v>
      </c>
      <c r="BT63" s="52">
        <f t="shared" si="60"/>
        <v>0</v>
      </c>
      <c r="BU63" s="52">
        <f t="shared" si="61"/>
        <v>0</v>
      </c>
      <c r="BV63" s="52">
        <f t="shared" si="62"/>
        <v>0</v>
      </c>
      <c r="BW63" s="52">
        <f t="shared" si="63"/>
        <v>0</v>
      </c>
      <c r="BX63" s="52">
        <f t="shared" si="64"/>
        <v>0</v>
      </c>
      <c r="BY63" s="52">
        <f t="shared" si="65"/>
        <v>0</v>
      </c>
      <c r="BZ63" s="52">
        <f t="shared" si="66"/>
        <v>0</v>
      </c>
      <c r="CA63" s="52">
        <f t="shared" si="67"/>
        <v>0</v>
      </c>
      <c r="CB63" s="52">
        <f t="shared" si="68"/>
        <v>0</v>
      </c>
      <c r="CC63" s="52" t="str">
        <f t="shared" si="20"/>
        <v/>
      </c>
      <c r="CD63" s="195" t="str">
        <f>IF(AND(CP63=""),"",IF(CP63=0,"",1+(MAX(CD$61:CD62))))</f>
        <v/>
      </c>
      <c r="CE63" s="18">
        <v>3</v>
      </c>
      <c r="CF63" s="48">
        <f t="shared" si="69"/>
        <v>0</v>
      </c>
      <c r="CG63" s="52">
        <f t="shared" si="70"/>
        <v>0</v>
      </c>
      <c r="CH63" s="52">
        <f t="shared" si="71"/>
        <v>0</v>
      </c>
      <c r="CI63" s="52">
        <f t="shared" si="72"/>
        <v>0</v>
      </c>
      <c r="CJ63" s="52">
        <f t="shared" si="73"/>
        <v>0</v>
      </c>
      <c r="CK63" s="52">
        <f t="shared" si="74"/>
        <v>0</v>
      </c>
      <c r="CL63" s="52">
        <f t="shared" si="75"/>
        <v>0</v>
      </c>
      <c r="CM63" s="52">
        <f t="shared" si="76"/>
        <v>0</v>
      </c>
      <c r="CN63" s="52">
        <f t="shared" si="77"/>
        <v>0</v>
      </c>
      <c r="CO63" s="52">
        <f t="shared" si="78"/>
        <v>0</v>
      </c>
      <c r="CP63" s="52" t="str">
        <f t="shared" si="22"/>
        <v/>
      </c>
      <c r="CQ63" s="195" t="str">
        <f>IF(AND(DC63=""),"",IF(DC63=0,"",1+(MAX(CQ$61:CQ62))))</f>
        <v/>
      </c>
      <c r="CR63" s="18">
        <v>3</v>
      </c>
      <c r="CS63" s="48">
        <f t="shared" si="23"/>
        <v>0</v>
      </c>
      <c r="CT63" s="52">
        <f t="shared" si="24"/>
        <v>0</v>
      </c>
      <c r="CU63" s="52">
        <f t="shared" si="25"/>
        <v>0</v>
      </c>
      <c r="CV63" s="52">
        <f t="shared" si="26"/>
        <v>0</v>
      </c>
      <c r="CW63" s="52">
        <f t="shared" si="27"/>
        <v>0</v>
      </c>
      <c r="CX63" s="52">
        <f t="shared" si="28"/>
        <v>0</v>
      </c>
      <c r="CY63" s="52">
        <f t="shared" si="29"/>
        <v>0</v>
      </c>
      <c r="CZ63" s="52">
        <f t="shared" si="30"/>
        <v>0</v>
      </c>
      <c r="DA63" s="52">
        <f t="shared" si="31"/>
        <v>0</v>
      </c>
      <c r="DB63" s="52">
        <f t="shared" si="32"/>
        <v>0</v>
      </c>
      <c r="DC63" s="52" t="str">
        <f t="shared" si="33"/>
        <v/>
      </c>
      <c r="DD63" s="50"/>
    </row>
    <row r="64" spans="1:108" ht="15.75">
      <c r="A64" s="195">
        <f t="shared" si="34"/>
        <v>0</v>
      </c>
      <c r="B64" s="324">
        <f t="shared" si="35"/>
        <v>0</v>
      </c>
      <c r="C64" s="325">
        <v>4</v>
      </c>
      <c r="D64" s="349"/>
      <c r="E64" s="350"/>
      <c r="F64" s="663"/>
      <c r="G64" s="351"/>
      <c r="H64" s="350"/>
      <c r="I64" s="352"/>
      <c r="J64" s="353"/>
      <c r="K64" s="353"/>
      <c r="L64" s="353"/>
      <c r="M64" s="354"/>
      <c r="N64" s="482"/>
      <c r="AB64" t="str">
        <f t="shared" si="12"/>
        <v/>
      </c>
      <c r="AC64" s="195">
        <f t="shared" si="36"/>
        <v>1</v>
      </c>
      <c r="AD64" s="195" t="str">
        <f>IF(AND(AP64=""),"",IF(AP64=0,"",1+(MAX(AD$61:AD63))))</f>
        <v/>
      </c>
      <c r="AE64" s="51">
        <v>4</v>
      </c>
      <c r="AF64" s="48">
        <f t="shared" si="37"/>
        <v>0</v>
      </c>
      <c r="AG64" s="52">
        <f t="shared" si="38"/>
        <v>0</v>
      </c>
      <c r="AH64" s="52">
        <f t="shared" si="39"/>
        <v>0</v>
      </c>
      <c r="AI64" s="52">
        <f t="shared" si="40"/>
        <v>0</v>
      </c>
      <c r="AJ64" s="52">
        <f t="shared" si="41"/>
        <v>0</v>
      </c>
      <c r="AK64" s="52">
        <f t="shared" si="42"/>
        <v>0</v>
      </c>
      <c r="AL64" s="52">
        <f t="shared" si="43"/>
        <v>0</v>
      </c>
      <c r="AM64" s="52">
        <f t="shared" si="44"/>
        <v>0</v>
      </c>
      <c r="AN64" s="52">
        <f t="shared" si="45"/>
        <v>0</v>
      </c>
      <c r="AO64" s="52">
        <f t="shared" si="46"/>
        <v>0</v>
      </c>
      <c r="AP64" s="52" t="str">
        <f t="shared" si="14"/>
        <v/>
      </c>
      <c r="AQ64" s="195" t="str">
        <f>IF(AND(BC64=""),"",IF(BC64=0,"",1+(MAX(AQ$61:AQ63))))</f>
        <v/>
      </c>
      <c r="AR64" s="51">
        <v>4</v>
      </c>
      <c r="AS64" s="323">
        <f t="shared" si="79"/>
        <v>0</v>
      </c>
      <c r="AT64" s="49">
        <f t="shared" si="80"/>
        <v>0</v>
      </c>
      <c r="AU64" s="49">
        <f t="shared" si="81"/>
        <v>0</v>
      </c>
      <c r="AV64" s="49">
        <f t="shared" si="82"/>
        <v>0</v>
      </c>
      <c r="AW64" s="49">
        <f t="shared" si="83"/>
        <v>0</v>
      </c>
      <c r="AX64" s="49">
        <f t="shared" si="84"/>
        <v>0</v>
      </c>
      <c r="AY64" s="49">
        <f t="shared" si="85"/>
        <v>0</v>
      </c>
      <c r="AZ64" s="49">
        <f t="shared" si="86"/>
        <v>0</v>
      </c>
      <c r="BA64" s="49">
        <f t="shared" si="87"/>
        <v>0</v>
      </c>
      <c r="BB64" s="49">
        <f t="shared" si="48"/>
        <v>0</v>
      </c>
      <c r="BC64" s="52" t="str">
        <f t="shared" si="16"/>
        <v/>
      </c>
      <c r="BD64" s="195" t="str">
        <f>IF(AND(BP64=""),"",IF(BP64=0,"",1+(MAX(BD$61:BD63))))</f>
        <v/>
      </c>
      <c r="BE64" s="51">
        <v>4</v>
      </c>
      <c r="BF64" s="48">
        <f t="shared" si="49"/>
        <v>0</v>
      </c>
      <c r="BG64" s="52">
        <f t="shared" si="50"/>
        <v>0</v>
      </c>
      <c r="BH64" s="52">
        <f t="shared" si="51"/>
        <v>0</v>
      </c>
      <c r="BI64" s="52">
        <f t="shared" si="52"/>
        <v>0</v>
      </c>
      <c r="BJ64" s="52">
        <f t="shared" si="53"/>
        <v>0</v>
      </c>
      <c r="BK64" s="52">
        <f t="shared" si="54"/>
        <v>0</v>
      </c>
      <c r="BL64" s="52">
        <f t="shared" si="55"/>
        <v>0</v>
      </c>
      <c r="BM64" s="52">
        <f t="shared" si="56"/>
        <v>0</v>
      </c>
      <c r="BN64" s="52">
        <f t="shared" si="57"/>
        <v>0</v>
      </c>
      <c r="BO64" s="52">
        <f t="shared" si="58"/>
        <v>0</v>
      </c>
      <c r="BP64" s="52" t="str">
        <f t="shared" si="18"/>
        <v/>
      </c>
      <c r="BQ64" s="195" t="str">
        <f>IF(AND(CC64=""),"",IF(CC64=0,"",1+(MAX(BQ$61:BQ63))))</f>
        <v/>
      </c>
      <c r="BR64" s="51">
        <v>4</v>
      </c>
      <c r="BS64" s="322">
        <f t="shared" si="59"/>
        <v>0</v>
      </c>
      <c r="BT64" s="52">
        <f t="shared" si="60"/>
        <v>0</v>
      </c>
      <c r="BU64" s="52">
        <f t="shared" si="61"/>
        <v>0</v>
      </c>
      <c r="BV64" s="52">
        <f t="shared" si="62"/>
        <v>0</v>
      </c>
      <c r="BW64" s="52">
        <f t="shared" si="63"/>
        <v>0</v>
      </c>
      <c r="BX64" s="52">
        <f t="shared" si="64"/>
        <v>0</v>
      </c>
      <c r="BY64" s="52">
        <f t="shared" si="65"/>
        <v>0</v>
      </c>
      <c r="BZ64" s="52">
        <f t="shared" si="66"/>
        <v>0</v>
      </c>
      <c r="CA64" s="52">
        <f t="shared" si="67"/>
        <v>0</v>
      </c>
      <c r="CB64" s="52">
        <f t="shared" si="68"/>
        <v>0</v>
      </c>
      <c r="CC64" s="52" t="str">
        <f t="shared" si="20"/>
        <v/>
      </c>
      <c r="CD64" s="195" t="str">
        <f>IF(AND(CP64=""),"",IF(CP64=0,"",1+(MAX(CD$61:CD63))))</f>
        <v/>
      </c>
      <c r="CE64" s="51">
        <v>4</v>
      </c>
      <c r="CF64" s="48">
        <f t="shared" si="69"/>
        <v>0</v>
      </c>
      <c r="CG64" s="52">
        <f t="shared" si="70"/>
        <v>0</v>
      </c>
      <c r="CH64" s="52">
        <f t="shared" si="71"/>
        <v>0</v>
      </c>
      <c r="CI64" s="52">
        <f t="shared" si="72"/>
        <v>0</v>
      </c>
      <c r="CJ64" s="52">
        <f t="shared" si="73"/>
        <v>0</v>
      </c>
      <c r="CK64" s="52">
        <f t="shared" si="74"/>
        <v>0</v>
      </c>
      <c r="CL64" s="52">
        <f t="shared" si="75"/>
        <v>0</v>
      </c>
      <c r="CM64" s="52">
        <f t="shared" si="76"/>
        <v>0</v>
      </c>
      <c r="CN64" s="52">
        <f t="shared" si="77"/>
        <v>0</v>
      </c>
      <c r="CO64" s="52">
        <f t="shared" si="78"/>
        <v>0</v>
      </c>
      <c r="CP64" s="52" t="str">
        <f t="shared" si="22"/>
        <v/>
      </c>
      <c r="CQ64" s="195" t="str">
        <f>IF(AND(DC64=""),"",IF(DC64=0,"",1+(MAX(CQ$61:CQ63))))</f>
        <v/>
      </c>
      <c r="CR64" s="51">
        <v>4</v>
      </c>
      <c r="CS64" s="48">
        <f t="shared" si="23"/>
        <v>0</v>
      </c>
      <c r="CT64" s="52">
        <f t="shared" si="24"/>
        <v>0</v>
      </c>
      <c r="CU64" s="52">
        <f t="shared" si="25"/>
        <v>0</v>
      </c>
      <c r="CV64" s="52">
        <f t="shared" si="26"/>
        <v>0</v>
      </c>
      <c r="CW64" s="52">
        <f t="shared" si="27"/>
        <v>0</v>
      </c>
      <c r="CX64" s="52">
        <f t="shared" si="28"/>
        <v>0</v>
      </c>
      <c r="CY64" s="52">
        <f t="shared" si="29"/>
        <v>0</v>
      </c>
      <c r="CZ64" s="52">
        <f t="shared" si="30"/>
        <v>0</v>
      </c>
      <c r="DA64" s="52">
        <f t="shared" si="31"/>
        <v>0</v>
      </c>
      <c r="DB64" s="52">
        <f t="shared" si="32"/>
        <v>0</v>
      </c>
      <c r="DC64" s="52" t="str">
        <f t="shared" si="33"/>
        <v/>
      </c>
      <c r="DD64" s="50"/>
    </row>
    <row r="65" spans="1:107" ht="15.75">
      <c r="A65" s="195">
        <f t="shared" si="34"/>
        <v>0</v>
      </c>
      <c r="B65" s="324">
        <f t="shared" si="35"/>
        <v>0</v>
      </c>
      <c r="C65" s="325">
        <v>5</v>
      </c>
      <c r="D65" s="349"/>
      <c r="E65" s="350"/>
      <c r="F65" s="663"/>
      <c r="G65" s="351"/>
      <c r="H65" s="350"/>
      <c r="I65" s="352"/>
      <c r="J65" s="353"/>
      <c r="K65" s="353"/>
      <c r="L65" s="353"/>
      <c r="M65" s="354"/>
      <c r="N65" s="482"/>
      <c r="AB65" t="str">
        <f t="shared" si="12"/>
        <v/>
      </c>
      <c r="AC65" s="195">
        <f t="shared" si="36"/>
        <v>1</v>
      </c>
      <c r="AD65" s="195" t="str">
        <f>IF(AND(AP65=""),"",IF(AP65=0,"",1+(MAX(AD$61:AD64))))</f>
        <v/>
      </c>
      <c r="AE65" s="18">
        <v>5</v>
      </c>
      <c r="AF65" s="48">
        <f t="shared" si="37"/>
        <v>0</v>
      </c>
      <c r="AG65" s="52">
        <f t="shared" si="38"/>
        <v>0</v>
      </c>
      <c r="AH65" s="52">
        <f t="shared" si="39"/>
        <v>0</v>
      </c>
      <c r="AI65" s="52">
        <f t="shared" si="40"/>
        <v>0</v>
      </c>
      <c r="AJ65" s="52">
        <f t="shared" si="41"/>
        <v>0</v>
      </c>
      <c r="AK65" s="52">
        <f t="shared" si="42"/>
        <v>0</v>
      </c>
      <c r="AL65" s="52">
        <f t="shared" si="43"/>
        <v>0</v>
      </c>
      <c r="AM65" s="52">
        <f t="shared" si="44"/>
        <v>0</v>
      </c>
      <c r="AN65" s="52">
        <f t="shared" si="45"/>
        <v>0</v>
      </c>
      <c r="AO65" s="52">
        <f t="shared" si="46"/>
        <v>0</v>
      </c>
      <c r="AP65" s="52" t="str">
        <f t="shared" si="14"/>
        <v/>
      </c>
      <c r="AQ65" s="195" t="str">
        <f>IF(AND(BC65=""),"",IF(BC65=0,"",1+(MAX(AQ$61:AQ64))))</f>
        <v/>
      </c>
      <c r="AR65" s="51">
        <v>5</v>
      </c>
      <c r="AS65" s="323">
        <f t="shared" si="79"/>
        <v>0</v>
      </c>
      <c r="AT65" s="49">
        <f t="shared" si="80"/>
        <v>0</v>
      </c>
      <c r="AU65" s="49">
        <f t="shared" si="81"/>
        <v>0</v>
      </c>
      <c r="AV65" s="49">
        <f t="shared" si="82"/>
        <v>0</v>
      </c>
      <c r="AW65" s="49">
        <f t="shared" si="83"/>
        <v>0</v>
      </c>
      <c r="AX65" s="49">
        <f t="shared" si="84"/>
        <v>0</v>
      </c>
      <c r="AY65" s="49">
        <f t="shared" si="85"/>
        <v>0</v>
      </c>
      <c r="AZ65" s="49">
        <f t="shared" si="86"/>
        <v>0</v>
      </c>
      <c r="BA65" s="49">
        <f t="shared" si="87"/>
        <v>0</v>
      </c>
      <c r="BB65" s="49">
        <f t="shared" si="48"/>
        <v>0</v>
      </c>
      <c r="BC65" s="52" t="str">
        <f t="shared" si="16"/>
        <v/>
      </c>
      <c r="BD65" s="195" t="str">
        <f>IF(AND(BP65=""),"",IF(BP65=0,"",1+(MAX(BD$61:BD64))))</f>
        <v/>
      </c>
      <c r="BE65" s="18">
        <v>5</v>
      </c>
      <c r="BF65" s="48">
        <f t="shared" si="49"/>
        <v>0</v>
      </c>
      <c r="BG65" s="52">
        <f t="shared" si="50"/>
        <v>0</v>
      </c>
      <c r="BH65" s="52">
        <f t="shared" si="51"/>
        <v>0</v>
      </c>
      <c r="BI65" s="52">
        <f t="shared" si="52"/>
        <v>0</v>
      </c>
      <c r="BJ65" s="52">
        <f t="shared" si="53"/>
        <v>0</v>
      </c>
      <c r="BK65" s="52">
        <f t="shared" si="54"/>
        <v>0</v>
      </c>
      <c r="BL65" s="52">
        <f t="shared" si="55"/>
        <v>0</v>
      </c>
      <c r="BM65" s="52">
        <f t="shared" si="56"/>
        <v>0</v>
      </c>
      <c r="BN65" s="52">
        <f t="shared" si="57"/>
        <v>0</v>
      </c>
      <c r="BO65" s="52">
        <f t="shared" si="58"/>
        <v>0</v>
      </c>
      <c r="BP65" s="52" t="str">
        <f t="shared" si="18"/>
        <v/>
      </c>
      <c r="BQ65" s="195" t="str">
        <f>IF(AND(CC65=""),"",IF(CC65=0,"",1+(MAX(BQ$61:BQ64))))</f>
        <v/>
      </c>
      <c r="BR65" s="18">
        <v>5</v>
      </c>
      <c r="BS65" s="322">
        <f t="shared" si="59"/>
        <v>0</v>
      </c>
      <c r="BT65" s="52">
        <f t="shared" si="60"/>
        <v>0</v>
      </c>
      <c r="BU65" s="52">
        <f t="shared" si="61"/>
        <v>0</v>
      </c>
      <c r="BV65" s="52">
        <f t="shared" si="62"/>
        <v>0</v>
      </c>
      <c r="BW65" s="52">
        <f t="shared" si="63"/>
        <v>0</v>
      </c>
      <c r="BX65" s="52">
        <f t="shared" si="64"/>
        <v>0</v>
      </c>
      <c r="BY65" s="52">
        <f t="shared" si="65"/>
        <v>0</v>
      </c>
      <c r="BZ65" s="52">
        <f t="shared" si="66"/>
        <v>0</v>
      </c>
      <c r="CA65" s="52">
        <f t="shared" si="67"/>
        <v>0</v>
      </c>
      <c r="CB65" s="52">
        <f t="shared" si="68"/>
        <v>0</v>
      </c>
      <c r="CC65" s="52" t="str">
        <f t="shared" si="20"/>
        <v/>
      </c>
      <c r="CD65" s="195" t="str">
        <f>IF(AND(CP65=""),"",IF(CP65=0,"",1+(MAX(CD$61:CD64))))</f>
        <v/>
      </c>
      <c r="CE65" s="18">
        <v>5</v>
      </c>
      <c r="CF65" s="48">
        <f t="shared" si="69"/>
        <v>0</v>
      </c>
      <c r="CG65" s="52">
        <f t="shared" si="70"/>
        <v>0</v>
      </c>
      <c r="CH65" s="52">
        <f t="shared" si="71"/>
        <v>0</v>
      </c>
      <c r="CI65" s="52">
        <f t="shared" si="72"/>
        <v>0</v>
      </c>
      <c r="CJ65" s="52">
        <f t="shared" si="73"/>
        <v>0</v>
      </c>
      <c r="CK65" s="52">
        <f t="shared" si="74"/>
        <v>0</v>
      </c>
      <c r="CL65" s="52">
        <f t="shared" si="75"/>
        <v>0</v>
      </c>
      <c r="CM65" s="52">
        <f t="shared" si="76"/>
        <v>0</v>
      </c>
      <c r="CN65" s="52">
        <f t="shared" si="77"/>
        <v>0</v>
      </c>
      <c r="CO65" s="52">
        <f t="shared" si="78"/>
        <v>0</v>
      </c>
      <c r="CP65" s="52" t="str">
        <f t="shared" si="22"/>
        <v/>
      </c>
      <c r="CQ65" s="195" t="str">
        <f>IF(AND(DC65=""),"",IF(DC65=0,"",1+(MAX(CQ$61:CQ64))))</f>
        <v/>
      </c>
      <c r="CR65" s="18">
        <v>5</v>
      </c>
      <c r="CS65" s="48">
        <f t="shared" si="23"/>
        <v>0</v>
      </c>
      <c r="CT65" s="52">
        <f t="shared" si="24"/>
        <v>0</v>
      </c>
      <c r="CU65" s="52">
        <f t="shared" si="25"/>
        <v>0</v>
      </c>
      <c r="CV65" s="52">
        <f t="shared" si="26"/>
        <v>0</v>
      </c>
      <c r="CW65" s="52">
        <f t="shared" si="27"/>
        <v>0</v>
      </c>
      <c r="CX65" s="52">
        <f t="shared" si="28"/>
        <v>0</v>
      </c>
      <c r="CY65" s="52">
        <f t="shared" si="29"/>
        <v>0</v>
      </c>
      <c r="CZ65" s="52">
        <f t="shared" si="30"/>
        <v>0</v>
      </c>
      <c r="DA65" s="52">
        <f t="shared" si="31"/>
        <v>0</v>
      </c>
      <c r="DB65" s="52">
        <f t="shared" si="32"/>
        <v>0</v>
      </c>
      <c r="DC65" s="52" t="str">
        <f t="shared" si="33"/>
        <v/>
      </c>
    </row>
    <row r="66" spans="1:107" ht="15.75">
      <c r="A66" s="195">
        <f t="shared" si="34"/>
        <v>0</v>
      </c>
      <c r="B66" s="324">
        <f t="shared" si="35"/>
        <v>0</v>
      </c>
      <c r="C66" s="325">
        <v>6</v>
      </c>
      <c r="D66" s="349"/>
      <c r="E66" s="350"/>
      <c r="F66" s="663"/>
      <c r="G66" s="351"/>
      <c r="H66" s="350"/>
      <c r="I66" s="352"/>
      <c r="J66" s="353"/>
      <c r="K66" s="353"/>
      <c r="L66" s="353"/>
      <c r="M66" s="354"/>
      <c r="N66" s="482"/>
      <c r="AB66" t="str">
        <f t="shared" si="12"/>
        <v/>
      </c>
      <c r="AC66" s="195">
        <f t="shared" si="36"/>
        <v>1</v>
      </c>
      <c r="AD66" s="195" t="str">
        <f>IF(AND(AP66=""),"",IF(AP66=0,"",1+(MAX(AD$61:AD65))))</f>
        <v/>
      </c>
      <c r="AE66" s="51">
        <v>6</v>
      </c>
      <c r="AF66" s="48">
        <f t="shared" si="37"/>
        <v>0</v>
      </c>
      <c r="AG66" s="52">
        <f t="shared" si="38"/>
        <v>0</v>
      </c>
      <c r="AH66" s="52">
        <f t="shared" si="39"/>
        <v>0</v>
      </c>
      <c r="AI66" s="52">
        <f t="shared" si="40"/>
        <v>0</v>
      </c>
      <c r="AJ66" s="52">
        <f t="shared" si="41"/>
        <v>0</v>
      </c>
      <c r="AK66" s="52">
        <f t="shared" si="42"/>
        <v>0</v>
      </c>
      <c r="AL66" s="52">
        <f t="shared" si="43"/>
        <v>0</v>
      </c>
      <c r="AM66" s="52">
        <f t="shared" si="44"/>
        <v>0</v>
      </c>
      <c r="AN66" s="52">
        <f t="shared" si="45"/>
        <v>0</v>
      </c>
      <c r="AO66" s="52">
        <f t="shared" si="46"/>
        <v>0</v>
      </c>
      <c r="AP66" s="52" t="str">
        <f t="shared" si="14"/>
        <v/>
      </c>
      <c r="AQ66" s="195" t="str">
        <f>IF(AND(BC66=""),"",IF(BC66=0,"",1+(MAX(AQ$61:AQ65))))</f>
        <v/>
      </c>
      <c r="AR66" s="51">
        <v>6</v>
      </c>
      <c r="AS66" s="323">
        <f t="shared" si="79"/>
        <v>0</v>
      </c>
      <c r="AT66" s="49">
        <f t="shared" si="80"/>
        <v>0</v>
      </c>
      <c r="AU66" s="49">
        <f t="shared" si="81"/>
        <v>0</v>
      </c>
      <c r="AV66" s="49">
        <f t="shared" si="82"/>
        <v>0</v>
      </c>
      <c r="AW66" s="49">
        <f t="shared" si="83"/>
        <v>0</v>
      </c>
      <c r="AX66" s="49">
        <f t="shared" si="84"/>
        <v>0</v>
      </c>
      <c r="AY66" s="49">
        <f t="shared" si="85"/>
        <v>0</v>
      </c>
      <c r="AZ66" s="49">
        <f t="shared" si="86"/>
        <v>0</v>
      </c>
      <c r="BA66" s="49">
        <f t="shared" si="87"/>
        <v>0</v>
      </c>
      <c r="BB66" s="49">
        <f t="shared" si="48"/>
        <v>0</v>
      </c>
      <c r="BC66" s="52" t="str">
        <f t="shared" si="16"/>
        <v/>
      </c>
      <c r="BD66" s="195" t="str">
        <f>IF(AND(BP66=""),"",IF(BP66=0,"",1+(MAX(BD$61:BD65))))</f>
        <v/>
      </c>
      <c r="BE66" s="51">
        <v>6</v>
      </c>
      <c r="BF66" s="48">
        <f t="shared" si="49"/>
        <v>0</v>
      </c>
      <c r="BG66" s="52">
        <f t="shared" si="50"/>
        <v>0</v>
      </c>
      <c r="BH66" s="52">
        <f t="shared" si="51"/>
        <v>0</v>
      </c>
      <c r="BI66" s="52">
        <f t="shared" si="52"/>
        <v>0</v>
      </c>
      <c r="BJ66" s="52">
        <f t="shared" si="53"/>
        <v>0</v>
      </c>
      <c r="BK66" s="52">
        <f t="shared" si="54"/>
        <v>0</v>
      </c>
      <c r="BL66" s="52">
        <f t="shared" si="55"/>
        <v>0</v>
      </c>
      <c r="BM66" s="52">
        <f t="shared" si="56"/>
        <v>0</v>
      </c>
      <c r="BN66" s="52">
        <f t="shared" si="57"/>
        <v>0</v>
      </c>
      <c r="BO66" s="52">
        <f t="shared" si="58"/>
        <v>0</v>
      </c>
      <c r="BP66" s="52" t="str">
        <f t="shared" si="18"/>
        <v/>
      </c>
      <c r="BQ66" s="195" t="str">
        <f>IF(AND(CC66=""),"",IF(CC66=0,"",1+(MAX(BQ$61:BQ65))))</f>
        <v/>
      </c>
      <c r="BR66" s="51">
        <v>6</v>
      </c>
      <c r="BS66" s="322">
        <f t="shared" si="59"/>
        <v>0</v>
      </c>
      <c r="BT66" s="52">
        <f t="shared" si="60"/>
        <v>0</v>
      </c>
      <c r="BU66" s="52">
        <f t="shared" si="61"/>
        <v>0</v>
      </c>
      <c r="BV66" s="52">
        <f t="shared" si="62"/>
        <v>0</v>
      </c>
      <c r="BW66" s="52">
        <f t="shared" si="63"/>
        <v>0</v>
      </c>
      <c r="BX66" s="52">
        <f t="shared" si="64"/>
        <v>0</v>
      </c>
      <c r="BY66" s="52">
        <f t="shared" si="65"/>
        <v>0</v>
      </c>
      <c r="BZ66" s="52">
        <f t="shared" si="66"/>
        <v>0</v>
      </c>
      <c r="CA66" s="52">
        <f t="shared" si="67"/>
        <v>0</v>
      </c>
      <c r="CB66" s="52">
        <f t="shared" si="68"/>
        <v>0</v>
      </c>
      <c r="CC66" s="52" t="str">
        <f t="shared" si="20"/>
        <v/>
      </c>
      <c r="CD66" s="195" t="str">
        <f>IF(AND(CP66=""),"",IF(CP66=0,"",1+(MAX(CD$61:CD65))))</f>
        <v/>
      </c>
      <c r="CE66" s="51">
        <v>6</v>
      </c>
      <c r="CF66" s="48">
        <f t="shared" si="69"/>
        <v>0</v>
      </c>
      <c r="CG66" s="52">
        <f t="shared" si="70"/>
        <v>0</v>
      </c>
      <c r="CH66" s="52">
        <f t="shared" si="71"/>
        <v>0</v>
      </c>
      <c r="CI66" s="52">
        <f t="shared" si="72"/>
        <v>0</v>
      </c>
      <c r="CJ66" s="52">
        <f t="shared" si="73"/>
        <v>0</v>
      </c>
      <c r="CK66" s="52">
        <f t="shared" si="74"/>
        <v>0</v>
      </c>
      <c r="CL66" s="52">
        <f t="shared" si="75"/>
        <v>0</v>
      </c>
      <c r="CM66" s="52">
        <f t="shared" si="76"/>
        <v>0</v>
      </c>
      <c r="CN66" s="52">
        <f t="shared" si="77"/>
        <v>0</v>
      </c>
      <c r="CO66" s="52">
        <f t="shared" si="78"/>
        <v>0</v>
      </c>
      <c r="CP66" s="52" t="str">
        <f t="shared" si="22"/>
        <v/>
      </c>
      <c r="CQ66" s="195" t="str">
        <f>IF(AND(DC66=""),"",IF(DC66=0,"",1+(MAX(CQ$61:CQ65))))</f>
        <v/>
      </c>
      <c r="CR66" s="51">
        <v>6</v>
      </c>
      <c r="CS66" s="48">
        <f t="shared" si="23"/>
        <v>0</v>
      </c>
      <c r="CT66" s="52">
        <f t="shared" si="24"/>
        <v>0</v>
      </c>
      <c r="CU66" s="52">
        <f t="shared" si="25"/>
        <v>0</v>
      </c>
      <c r="CV66" s="52">
        <f t="shared" si="26"/>
        <v>0</v>
      </c>
      <c r="CW66" s="52">
        <f t="shared" si="27"/>
        <v>0</v>
      </c>
      <c r="CX66" s="52">
        <f t="shared" si="28"/>
        <v>0</v>
      </c>
      <c r="CY66" s="52">
        <f t="shared" si="29"/>
        <v>0</v>
      </c>
      <c r="CZ66" s="52">
        <f t="shared" si="30"/>
        <v>0</v>
      </c>
      <c r="DA66" s="52">
        <f t="shared" si="31"/>
        <v>0</v>
      </c>
      <c r="DB66" s="52">
        <f t="shared" si="32"/>
        <v>0</v>
      </c>
      <c r="DC66" s="52" t="str">
        <f t="shared" si="33"/>
        <v/>
      </c>
    </row>
    <row r="67" spans="1:107" ht="15.75">
      <c r="A67" s="195">
        <f t="shared" si="34"/>
        <v>0</v>
      </c>
      <c r="B67" s="324">
        <f t="shared" si="35"/>
        <v>0</v>
      </c>
      <c r="C67" s="325">
        <v>7</v>
      </c>
      <c r="D67" s="349"/>
      <c r="E67" s="350"/>
      <c r="F67" s="663"/>
      <c r="G67" s="351"/>
      <c r="H67" s="350"/>
      <c r="I67" s="352"/>
      <c r="J67" s="353"/>
      <c r="K67" s="353"/>
      <c r="L67" s="353"/>
      <c r="M67" s="354"/>
      <c r="N67" s="482"/>
      <c r="AB67" t="str">
        <f t="shared" si="12"/>
        <v/>
      </c>
      <c r="AC67" s="195">
        <f t="shared" si="36"/>
        <v>1</v>
      </c>
      <c r="AD67" s="195" t="str">
        <f>IF(AND(AP67=""),"",IF(AP67=0,"",1+(MAX(AD$61:AD66))))</f>
        <v/>
      </c>
      <c r="AE67" s="18">
        <v>7</v>
      </c>
      <c r="AF67" s="48">
        <f t="shared" si="37"/>
        <v>0</v>
      </c>
      <c r="AG67" s="52">
        <f t="shared" si="38"/>
        <v>0</v>
      </c>
      <c r="AH67" s="52">
        <f t="shared" si="39"/>
        <v>0</v>
      </c>
      <c r="AI67" s="52">
        <f t="shared" si="40"/>
        <v>0</v>
      </c>
      <c r="AJ67" s="52">
        <f t="shared" si="41"/>
        <v>0</v>
      </c>
      <c r="AK67" s="52">
        <f t="shared" si="42"/>
        <v>0</v>
      </c>
      <c r="AL67" s="52">
        <f t="shared" si="43"/>
        <v>0</v>
      </c>
      <c r="AM67" s="52">
        <f t="shared" si="44"/>
        <v>0</v>
      </c>
      <c r="AN67" s="52">
        <f t="shared" si="45"/>
        <v>0</v>
      </c>
      <c r="AO67" s="52">
        <f t="shared" si="46"/>
        <v>0</v>
      </c>
      <c r="AP67" s="52" t="str">
        <f t="shared" si="14"/>
        <v/>
      </c>
      <c r="AQ67" s="195" t="str">
        <f>IF(AND(BC67=""),"",IF(BC67=0,"",1+(MAX(AQ$61:AQ66))))</f>
        <v/>
      </c>
      <c r="AR67" s="51">
        <v>7</v>
      </c>
      <c r="AS67" s="323">
        <f t="shared" si="79"/>
        <v>0</v>
      </c>
      <c r="AT67" s="49">
        <f t="shared" si="80"/>
        <v>0</v>
      </c>
      <c r="AU67" s="49">
        <f t="shared" si="81"/>
        <v>0</v>
      </c>
      <c r="AV67" s="49">
        <f t="shared" si="82"/>
        <v>0</v>
      </c>
      <c r="AW67" s="49">
        <f t="shared" si="83"/>
        <v>0</v>
      </c>
      <c r="AX67" s="49">
        <f t="shared" si="84"/>
        <v>0</v>
      </c>
      <c r="AY67" s="49">
        <f t="shared" si="85"/>
        <v>0</v>
      </c>
      <c r="AZ67" s="49">
        <f t="shared" si="86"/>
        <v>0</v>
      </c>
      <c r="BA67" s="49">
        <f t="shared" si="87"/>
        <v>0</v>
      </c>
      <c r="BB67" s="49">
        <f t="shared" si="48"/>
        <v>0</v>
      </c>
      <c r="BC67" s="52" t="str">
        <f t="shared" si="16"/>
        <v/>
      </c>
      <c r="BD67" s="195" t="str">
        <f>IF(AND(BP67=""),"",IF(BP67=0,"",1+(MAX(BD$61:BD66))))</f>
        <v/>
      </c>
      <c r="BE67" s="18">
        <v>7</v>
      </c>
      <c r="BF67" s="48">
        <f t="shared" si="49"/>
        <v>0</v>
      </c>
      <c r="BG67" s="52">
        <f t="shared" si="50"/>
        <v>0</v>
      </c>
      <c r="BH67" s="52">
        <f t="shared" si="51"/>
        <v>0</v>
      </c>
      <c r="BI67" s="52">
        <f t="shared" si="52"/>
        <v>0</v>
      </c>
      <c r="BJ67" s="52">
        <f t="shared" si="53"/>
        <v>0</v>
      </c>
      <c r="BK67" s="52">
        <f t="shared" si="54"/>
        <v>0</v>
      </c>
      <c r="BL67" s="52">
        <f t="shared" si="55"/>
        <v>0</v>
      </c>
      <c r="BM67" s="52">
        <f t="shared" si="56"/>
        <v>0</v>
      </c>
      <c r="BN67" s="52">
        <f t="shared" si="57"/>
        <v>0</v>
      </c>
      <c r="BO67" s="52">
        <f t="shared" si="58"/>
        <v>0</v>
      </c>
      <c r="BP67" s="52" t="str">
        <f t="shared" si="18"/>
        <v/>
      </c>
      <c r="BQ67" s="195" t="str">
        <f>IF(AND(CC67=""),"",IF(CC67=0,"",1+(MAX(BQ$61:BQ66))))</f>
        <v/>
      </c>
      <c r="BR67" s="18">
        <v>7</v>
      </c>
      <c r="BS67" s="322">
        <f t="shared" si="59"/>
        <v>0</v>
      </c>
      <c r="BT67" s="52">
        <f t="shared" si="60"/>
        <v>0</v>
      </c>
      <c r="BU67" s="52">
        <f t="shared" si="61"/>
        <v>0</v>
      </c>
      <c r="BV67" s="52">
        <f t="shared" si="62"/>
        <v>0</v>
      </c>
      <c r="BW67" s="52">
        <f t="shared" si="63"/>
        <v>0</v>
      </c>
      <c r="BX67" s="52">
        <f t="shared" si="64"/>
        <v>0</v>
      </c>
      <c r="BY67" s="52">
        <f t="shared" si="65"/>
        <v>0</v>
      </c>
      <c r="BZ67" s="52">
        <f t="shared" si="66"/>
        <v>0</v>
      </c>
      <c r="CA67" s="52">
        <f t="shared" si="67"/>
        <v>0</v>
      </c>
      <c r="CB67" s="52">
        <f t="shared" si="68"/>
        <v>0</v>
      </c>
      <c r="CC67" s="52" t="str">
        <f t="shared" si="20"/>
        <v/>
      </c>
      <c r="CD67" s="195" t="str">
        <f>IF(AND(CP67=""),"",IF(CP67=0,"",1+(MAX(CD$61:CD66))))</f>
        <v/>
      </c>
      <c r="CE67" s="18">
        <v>7</v>
      </c>
      <c r="CF67" s="48">
        <f t="shared" si="69"/>
        <v>0</v>
      </c>
      <c r="CG67" s="52">
        <f t="shared" si="70"/>
        <v>0</v>
      </c>
      <c r="CH67" s="52">
        <f t="shared" si="71"/>
        <v>0</v>
      </c>
      <c r="CI67" s="52">
        <f t="shared" si="72"/>
        <v>0</v>
      </c>
      <c r="CJ67" s="52">
        <f t="shared" si="73"/>
        <v>0</v>
      </c>
      <c r="CK67" s="52">
        <f t="shared" si="74"/>
        <v>0</v>
      </c>
      <c r="CL67" s="52">
        <f t="shared" si="75"/>
        <v>0</v>
      </c>
      <c r="CM67" s="52">
        <f t="shared" si="76"/>
        <v>0</v>
      </c>
      <c r="CN67" s="52">
        <f t="shared" si="77"/>
        <v>0</v>
      </c>
      <c r="CO67" s="52">
        <f t="shared" si="78"/>
        <v>0</v>
      </c>
      <c r="CP67" s="52" t="str">
        <f t="shared" si="22"/>
        <v/>
      </c>
      <c r="CQ67" s="195" t="str">
        <f>IF(AND(DC67=""),"",IF(DC67=0,"",1+(MAX(CQ$61:CQ66))))</f>
        <v/>
      </c>
      <c r="CR67" s="18">
        <v>7</v>
      </c>
      <c r="CS67" s="48">
        <f t="shared" si="23"/>
        <v>0</v>
      </c>
      <c r="CT67" s="52">
        <f t="shared" si="24"/>
        <v>0</v>
      </c>
      <c r="CU67" s="52">
        <f t="shared" si="25"/>
        <v>0</v>
      </c>
      <c r="CV67" s="52">
        <f t="shared" si="26"/>
        <v>0</v>
      </c>
      <c r="CW67" s="52">
        <f t="shared" si="27"/>
        <v>0</v>
      </c>
      <c r="CX67" s="52">
        <f t="shared" si="28"/>
        <v>0</v>
      </c>
      <c r="CY67" s="52">
        <f t="shared" si="29"/>
        <v>0</v>
      </c>
      <c r="CZ67" s="52">
        <f t="shared" si="30"/>
        <v>0</v>
      </c>
      <c r="DA67" s="52">
        <f t="shared" si="31"/>
        <v>0</v>
      </c>
      <c r="DB67" s="52">
        <f t="shared" si="32"/>
        <v>0</v>
      </c>
      <c r="DC67" s="52" t="str">
        <f t="shared" si="33"/>
        <v/>
      </c>
    </row>
    <row r="68" spans="1:107" ht="15.75">
      <c r="A68" s="195">
        <f t="shared" si="34"/>
        <v>0</v>
      </c>
      <c r="B68" s="324">
        <f t="shared" si="35"/>
        <v>0</v>
      </c>
      <c r="C68" s="325">
        <v>8</v>
      </c>
      <c r="D68" s="349"/>
      <c r="E68" s="350"/>
      <c r="F68" s="663"/>
      <c r="G68" s="351"/>
      <c r="H68" s="350"/>
      <c r="I68" s="352"/>
      <c r="J68" s="353"/>
      <c r="K68" s="353"/>
      <c r="L68" s="353"/>
      <c r="M68" s="354"/>
      <c r="N68" s="482"/>
      <c r="AB68" t="str">
        <f t="shared" si="12"/>
        <v/>
      </c>
      <c r="AC68" s="195">
        <f t="shared" si="36"/>
        <v>1</v>
      </c>
      <c r="AD68" s="195" t="str">
        <f>IF(AND(AP68=""),"",IF(AP68=0,"",1+(MAX(AD$61:AD67))))</f>
        <v/>
      </c>
      <c r="AE68" s="51">
        <v>8</v>
      </c>
      <c r="AF68" s="48">
        <f t="shared" si="37"/>
        <v>0</v>
      </c>
      <c r="AG68" s="52">
        <f t="shared" si="38"/>
        <v>0</v>
      </c>
      <c r="AH68" s="52">
        <f t="shared" si="39"/>
        <v>0</v>
      </c>
      <c r="AI68" s="52">
        <f t="shared" si="40"/>
        <v>0</v>
      </c>
      <c r="AJ68" s="52">
        <f t="shared" si="41"/>
        <v>0</v>
      </c>
      <c r="AK68" s="52">
        <f t="shared" si="42"/>
        <v>0</v>
      </c>
      <c r="AL68" s="52">
        <f t="shared" si="43"/>
        <v>0</v>
      </c>
      <c r="AM68" s="52">
        <f t="shared" si="44"/>
        <v>0</v>
      </c>
      <c r="AN68" s="52">
        <f t="shared" si="45"/>
        <v>0</v>
      </c>
      <c r="AO68" s="52">
        <f t="shared" si="46"/>
        <v>0</v>
      </c>
      <c r="AP68" s="52" t="str">
        <f t="shared" si="14"/>
        <v/>
      </c>
      <c r="AQ68" s="195" t="str">
        <f>IF(AND(BC68=""),"",IF(BC68=0,"",1+(MAX(AQ$61:AQ67))))</f>
        <v/>
      </c>
      <c r="AR68" s="51">
        <v>8</v>
      </c>
      <c r="AS68" s="323">
        <f t="shared" si="79"/>
        <v>0</v>
      </c>
      <c r="AT68" s="49">
        <f t="shared" si="80"/>
        <v>0</v>
      </c>
      <c r="AU68" s="49">
        <f t="shared" si="81"/>
        <v>0</v>
      </c>
      <c r="AV68" s="49">
        <f t="shared" si="82"/>
        <v>0</v>
      </c>
      <c r="AW68" s="49">
        <f t="shared" si="83"/>
        <v>0</v>
      </c>
      <c r="AX68" s="49">
        <f t="shared" si="84"/>
        <v>0</v>
      </c>
      <c r="AY68" s="49">
        <f t="shared" si="85"/>
        <v>0</v>
      </c>
      <c r="AZ68" s="49">
        <f t="shared" si="86"/>
        <v>0</v>
      </c>
      <c r="BA68" s="49">
        <f t="shared" si="87"/>
        <v>0</v>
      </c>
      <c r="BB68" s="49">
        <f t="shared" si="48"/>
        <v>0</v>
      </c>
      <c r="BC68" s="52" t="str">
        <f t="shared" si="16"/>
        <v/>
      </c>
      <c r="BD68" s="195" t="str">
        <f>IF(AND(BP68=""),"",IF(BP68=0,"",1+(MAX(BD$61:BD67))))</f>
        <v/>
      </c>
      <c r="BE68" s="51">
        <v>8</v>
      </c>
      <c r="BF68" s="48">
        <f t="shared" si="49"/>
        <v>0</v>
      </c>
      <c r="BG68" s="52">
        <f t="shared" si="50"/>
        <v>0</v>
      </c>
      <c r="BH68" s="52">
        <f t="shared" si="51"/>
        <v>0</v>
      </c>
      <c r="BI68" s="52">
        <f t="shared" si="52"/>
        <v>0</v>
      </c>
      <c r="BJ68" s="52">
        <f t="shared" si="53"/>
        <v>0</v>
      </c>
      <c r="BK68" s="52">
        <f t="shared" si="54"/>
        <v>0</v>
      </c>
      <c r="BL68" s="52">
        <f t="shared" si="55"/>
        <v>0</v>
      </c>
      <c r="BM68" s="52">
        <f t="shared" si="56"/>
        <v>0</v>
      </c>
      <c r="BN68" s="52">
        <f t="shared" si="57"/>
        <v>0</v>
      </c>
      <c r="BO68" s="52">
        <f t="shared" si="58"/>
        <v>0</v>
      </c>
      <c r="BP68" s="52" t="str">
        <f t="shared" si="18"/>
        <v/>
      </c>
      <c r="BQ68" s="195" t="str">
        <f>IF(AND(CC68=""),"",IF(CC68=0,"",1+(MAX(BQ$61:BQ67))))</f>
        <v/>
      </c>
      <c r="BR68" s="51">
        <v>8</v>
      </c>
      <c r="BS68" s="322">
        <f t="shared" si="59"/>
        <v>0</v>
      </c>
      <c r="BT68" s="52">
        <f t="shared" si="60"/>
        <v>0</v>
      </c>
      <c r="BU68" s="52">
        <f t="shared" si="61"/>
        <v>0</v>
      </c>
      <c r="BV68" s="52">
        <f t="shared" si="62"/>
        <v>0</v>
      </c>
      <c r="BW68" s="52">
        <f t="shared" si="63"/>
        <v>0</v>
      </c>
      <c r="BX68" s="52">
        <f t="shared" si="64"/>
        <v>0</v>
      </c>
      <c r="BY68" s="52">
        <f t="shared" si="65"/>
        <v>0</v>
      </c>
      <c r="BZ68" s="52">
        <f t="shared" si="66"/>
        <v>0</v>
      </c>
      <c r="CA68" s="52">
        <f t="shared" si="67"/>
        <v>0</v>
      </c>
      <c r="CB68" s="52">
        <f t="shared" si="68"/>
        <v>0</v>
      </c>
      <c r="CC68" s="52" t="str">
        <f t="shared" si="20"/>
        <v/>
      </c>
      <c r="CD68" s="195" t="str">
        <f>IF(AND(CP68=""),"",IF(CP68=0,"",1+(MAX(CD$61:CD67))))</f>
        <v/>
      </c>
      <c r="CE68" s="51">
        <v>8</v>
      </c>
      <c r="CF68" s="48">
        <f t="shared" si="69"/>
        <v>0</v>
      </c>
      <c r="CG68" s="52">
        <f t="shared" si="70"/>
        <v>0</v>
      </c>
      <c r="CH68" s="52">
        <f t="shared" si="71"/>
        <v>0</v>
      </c>
      <c r="CI68" s="52">
        <f t="shared" si="72"/>
        <v>0</v>
      </c>
      <c r="CJ68" s="52">
        <f t="shared" si="73"/>
        <v>0</v>
      </c>
      <c r="CK68" s="52">
        <f t="shared" si="74"/>
        <v>0</v>
      </c>
      <c r="CL68" s="52">
        <f t="shared" si="75"/>
        <v>0</v>
      </c>
      <c r="CM68" s="52">
        <f t="shared" si="76"/>
        <v>0</v>
      </c>
      <c r="CN68" s="52">
        <f t="shared" si="77"/>
        <v>0</v>
      </c>
      <c r="CO68" s="52">
        <f t="shared" si="78"/>
        <v>0</v>
      </c>
      <c r="CP68" s="52" t="str">
        <f t="shared" si="22"/>
        <v/>
      </c>
      <c r="CQ68" s="195" t="str">
        <f>IF(AND(DC68=""),"",IF(DC68=0,"",1+(MAX(CQ$61:CQ67))))</f>
        <v/>
      </c>
      <c r="CR68" s="51">
        <v>8</v>
      </c>
      <c r="CS68" s="48">
        <f t="shared" si="23"/>
        <v>0</v>
      </c>
      <c r="CT68" s="52">
        <f t="shared" si="24"/>
        <v>0</v>
      </c>
      <c r="CU68" s="52">
        <f t="shared" si="25"/>
        <v>0</v>
      </c>
      <c r="CV68" s="52">
        <f t="shared" si="26"/>
        <v>0</v>
      </c>
      <c r="CW68" s="52">
        <f t="shared" si="27"/>
        <v>0</v>
      </c>
      <c r="CX68" s="52">
        <f t="shared" si="28"/>
        <v>0</v>
      </c>
      <c r="CY68" s="52">
        <f t="shared" si="29"/>
        <v>0</v>
      </c>
      <c r="CZ68" s="52">
        <f t="shared" si="30"/>
        <v>0</v>
      </c>
      <c r="DA68" s="52">
        <f t="shared" si="31"/>
        <v>0</v>
      </c>
      <c r="DB68" s="52">
        <f t="shared" si="32"/>
        <v>0</v>
      </c>
      <c r="DC68" s="52" t="str">
        <f t="shared" si="33"/>
        <v/>
      </c>
    </row>
    <row r="69" spans="1:107" ht="15.75">
      <c r="A69" s="195">
        <f t="shared" si="34"/>
        <v>0</v>
      </c>
      <c r="B69" s="324">
        <f t="shared" si="35"/>
        <v>0</v>
      </c>
      <c r="C69" s="325">
        <v>9</v>
      </c>
      <c r="D69" s="349"/>
      <c r="E69" s="350"/>
      <c r="F69" s="662"/>
      <c r="G69" s="351"/>
      <c r="H69" s="350"/>
      <c r="I69" s="352"/>
      <c r="J69" s="353"/>
      <c r="K69" s="353"/>
      <c r="L69" s="353"/>
      <c r="M69" s="354"/>
      <c r="N69" s="482"/>
      <c r="AB69" t="str">
        <f t="shared" si="12"/>
        <v/>
      </c>
      <c r="AC69" s="195">
        <f t="shared" si="36"/>
        <v>1</v>
      </c>
      <c r="AD69" s="195" t="str">
        <f>IF(AND(AP69=""),"",IF(AP69=0,"",1+(MAX(AD$61:AD68))))</f>
        <v/>
      </c>
      <c r="AE69" s="18">
        <v>9</v>
      </c>
      <c r="AF69" s="48">
        <f t="shared" si="37"/>
        <v>0</v>
      </c>
      <c r="AG69" s="52">
        <f t="shared" si="38"/>
        <v>0</v>
      </c>
      <c r="AH69" s="52">
        <f t="shared" si="39"/>
        <v>0</v>
      </c>
      <c r="AI69" s="52">
        <f t="shared" si="40"/>
        <v>0</v>
      </c>
      <c r="AJ69" s="52">
        <f t="shared" si="41"/>
        <v>0</v>
      </c>
      <c r="AK69" s="52">
        <f t="shared" si="42"/>
        <v>0</v>
      </c>
      <c r="AL69" s="52">
        <f t="shared" si="43"/>
        <v>0</v>
      </c>
      <c r="AM69" s="52">
        <f t="shared" si="44"/>
        <v>0</v>
      </c>
      <c r="AN69" s="52">
        <f t="shared" si="45"/>
        <v>0</v>
      </c>
      <c r="AO69" s="52">
        <f t="shared" si="46"/>
        <v>0</v>
      </c>
      <c r="AP69" s="52" t="str">
        <f t="shared" si="14"/>
        <v/>
      </c>
      <c r="AQ69" s="195" t="str">
        <f>IF(AND(BC69=""),"",IF(BC69=0,"",1+(MAX(AQ$61:AQ68))))</f>
        <v/>
      </c>
      <c r="AR69" s="51">
        <v>9</v>
      </c>
      <c r="AS69" s="323">
        <f t="shared" si="79"/>
        <v>0</v>
      </c>
      <c r="AT69" s="49">
        <f t="shared" si="80"/>
        <v>0</v>
      </c>
      <c r="AU69" s="49">
        <f t="shared" si="81"/>
        <v>0</v>
      </c>
      <c r="AV69" s="49">
        <f t="shared" si="82"/>
        <v>0</v>
      </c>
      <c r="AW69" s="49">
        <f t="shared" si="83"/>
        <v>0</v>
      </c>
      <c r="AX69" s="49">
        <f t="shared" si="84"/>
        <v>0</v>
      </c>
      <c r="AY69" s="49">
        <f t="shared" si="85"/>
        <v>0</v>
      </c>
      <c r="AZ69" s="49">
        <f t="shared" si="86"/>
        <v>0</v>
      </c>
      <c r="BA69" s="49">
        <f t="shared" si="87"/>
        <v>0</v>
      </c>
      <c r="BB69" s="49">
        <f t="shared" si="48"/>
        <v>0</v>
      </c>
      <c r="BC69" s="52" t="str">
        <f t="shared" si="16"/>
        <v/>
      </c>
      <c r="BD69" s="195" t="str">
        <f>IF(AND(BP69=""),"",IF(BP69=0,"",1+(MAX(BD$61:BD68))))</f>
        <v/>
      </c>
      <c r="BE69" s="18">
        <v>9</v>
      </c>
      <c r="BF69" s="48">
        <f t="shared" si="49"/>
        <v>0</v>
      </c>
      <c r="BG69" s="52">
        <f t="shared" si="50"/>
        <v>0</v>
      </c>
      <c r="BH69" s="52">
        <f t="shared" si="51"/>
        <v>0</v>
      </c>
      <c r="BI69" s="52">
        <f t="shared" si="52"/>
        <v>0</v>
      </c>
      <c r="BJ69" s="52">
        <f t="shared" si="53"/>
        <v>0</v>
      </c>
      <c r="BK69" s="52">
        <f t="shared" si="54"/>
        <v>0</v>
      </c>
      <c r="BL69" s="52">
        <f t="shared" si="55"/>
        <v>0</v>
      </c>
      <c r="BM69" s="52">
        <f t="shared" si="56"/>
        <v>0</v>
      </c>
      <c r="BN69" s="52">
        <f t="shared" si="57"/>
        <v>0</v>
      </c>
      <c r="BO69" s="52">
        <f t="shared" si="58"/>
        <v>0</v>
      </c>
      <c r="BP69" s="52" t="str">
        <f t="shared" si="18"/>
        <v/>
      </c>
      <c r="BQ69" s="195" t="str">
        <f>IF(AND(CC69=""),"",IF(CC69=0,"",1+(MAX(BQ$61:BQ68))))</f>
        <v/>
      </c>
      <c r="BR69" s="18">
        <v>9</v>
      </c>
      <c r="BS69" s="322">
        <f t="shared" si="59"/>
        <v>0</v>
      </c>
      <c r="BT69" s="52">
        <f t="shared" si="60"/>
        <v>0</v>
      </c>
      <c r="BU69" s="52">
        <f t="shared" si="61"/>
        <v>0</v>
      </c>
      <c r="BV69" s="52">
        <f t="shared" si="62"/>
        <v>0</v>
      </c>
      <c r="BW69" s="52">
        <f t="shared" si="63"/>
        <v>0</v>
      </c>
      <c r="BX69" s="52">
        <f t="shared" si="64"/>
        <v>0</v>
      </c>
      <c r="BY69" s="52">
        <f t="shared" si="65"/>
        <v>0</v>
      </c>
      <c r="BZ69" s="52">
        <f t="shared" si="66"/>
        <v>0</v>
      </c>
      <c r="CA69" s="52">
        <f t="shared" si="67"/>
        <v>0</v>
      </c>
      <c r="CB69" s="52">
        <f t="shared" si="68"/>
        <v>0</v>
      </c>
      <c r="CC69" s="52" t="str">
        <f t="shared" si="20"/>
        <v/>
      </c>
      <c r="CD69" s="195" t="str">
        <f>IF(AND(CP69=""),"",IF(CP69=0,"",1+(MAX(CD$61:CD68))))</f>
        <v/>
      </c>
      <c r="CE69" s="18">
        <v>9</v>
      </c>
      <c r="CF69" s="48">
        <f t="shared" si="69"/>
        <v>0</v>
      </c>
      <c r="CG69" s="52">
        <f t="shared" si="70"/>
        <v>0</v>
      </c>
      <c r="CH69" s="52">
        <f t="shared" si="71"/>
        <v>0</v>
      </c>
      <c r="CI69" s="52">
        <f t="shared" si="72"/>
        <v>0</v>
      </c>
      <c r="CJ69" s="52">
        <f t="shared" si="73"/>
        <v>0</v>
      </c>
      <c r="CK69" s="52">
        <f t="shared" si="74"/>
        <v>0</v>
      </c>
      <c r="CL69" s="52">
        <f t="shared" si="75"/>
        <v>0</v>
      </c>
      <c r="CM69" s="52">
        <f t="shared" si="76"/>
        <v>0</v>
      </c>
      <c r="CN69" s="52">
        <f t="shared" si="77"/>
        <v>0</v>
      </c>
      <c r="CO69" s="52">
        <f t="shared" si="78"/>
        <v>0</v>
      </c>
      <c r="CP69" s="52" t="str">
        <f t="shared" si="22"/>
        <v/>
      </c>
      <c r="CQ69" s="195" t="str">
        <f>IF(AND(DC69=""),"",IF(DC69=0,"",1+(MAX(CQ$61:CQ68))))</f>
        <v/>
      </c>
      <c r="CR69" s="18">
        <v>9</v>
      </c>
      <c r="CS69" s="48">
        <f t="shared" si="23"/>
        <v>0</v>
      </c>
      <c r="CT69" s="52">
        <f t="shared" si="24"/>
        <v>0</v>
      </c>
      <c r="CU69" s="52">
        <f t="shared" si="25"/>
        <v>0</v>
      </c>
      <c r="CV69" s="52">
        <f t="shared" si="26"/>
        <v>0</v>
      </c>
      <c r="CW69" s="52">
        <f t="shared" si="27"/>
        <v>0</v>
      </c>
      <c r="CX69" s="52">
        <f t="shared" si="28"/>
        <v>0</v>
      </c>
      <c r="CY69" s="52">
        <f t="shared" si="29"/>
        <v>0</v>
      </c>
      <c r="CZ69" s="52">
        <f t="shared" si="30"/>
        <v>0</v>
      </c>
      <c r="DA69" s="52">
        <f t="shared" si="31"/>
        <v>0</v>
      </c>
      <c r="DB69" s="52">
        <f t="shared" si="32"/>
        <v>0</v>
      </c>
      <c r="DC69" s="52" t="str">
        <f t="shared" si="33"/>
        <v/>
      </c>
    </row>
    <row r="70" spans="1:107" ht="15.75">
      <c r="A70" s="195">
        <f t="shared" si="34"/>
        <v>0</v>
      </c>
      <c r="B70" s="324">
        <f t="shared" si="35"/>
        <v>0</v>
      </c>
      <c r="C70" s="325">
        <v>10</v>
      </c>
      <c r="D70" s="349"/>
      <c r="E70" s="350"/>
      <c r="F70" s="662"/>
      <c r="G70" s="351"/>
      <c r="H70" s="350"/>
      <c r="I70" s="352"/>
      <c r="J70" s="353"/>
      <c r="K70" s="353"/>
      <c r="L70" s="353"/>
      <c r="M70" s="354"/>
      <c r="N70" s="482"/>
      <c r="AB70" t="str">
        <f t="shared" si="12"/>
        <v/>
      </c>
      <c r="AC70" s="195">
        <f t="shared" si="36"/>
        <v>1</v>
      </c>
      <c r="AD70" s="195" t="str">
        <f>IF(AND(AP70=""),"",IF(AP70=0,"",1+(MAX(AD$61:AD69))))</f>
        <v/>
      </c>
      <c r="AE70" s="51">
        <v>10</v>
      </c>
      <c r="AF70" s="48">
        <f t="shared" si="37"/>
        <v>0</v>
      </c>
      <c r="AG70" s="52">
        <f t="shared" si="38"/>
        <v>0</v>
      </c>
      <c r="AH70" s="52">
        <f t="shared" si="39"/>
        <v>0</v>
      </c>
      <c r="AI70" s="52">
        <f t="shared" si="40"/>
        <v>0</v>
      </c>
      <c r="AJ70" s="52">
        <f t="shared" si="41"/>
        <v>0</v>
      </c>
      <c r="AK70" s="52">
        <f t="shared" si="42"/>
        <v>0</v>
      </c>
      <c r="AL70" s="52">
        <f t="shared" si="43"/>
        <v>0</v>
      </c>
      <c r="AM70" s="52">
        <f t="shared" si="44"/>
        <v>0</v>
      </c>
      <c r="AN70" s="52">
        <f t="shared" si="45"/>
        <v>0</v>
      </c>
      <c r="AO70" s="52">
        <f t="shared" si="46"/>
        <v>0</v>
      </c>
      <c r="AP70" s="52" t="str">
        <f t="shared" si="14"/>
        <v/>
      </c>
      <c r="AQ70" s="195" t="str">
        <f>IF(AND(BC70=""),"",IF(BC70=0,"",1+(MAX(AQ$61:AQ69))))</f>
        <v/>
      </c>
      <c r="AR70" s="51">
        <v>10</v>
      </c>
      <c r="AS70" s="323">
        <f t="shared" si="79"/>
        <v>0</v>
      </c>
      <c r="AT70" s="49">
        <f t="shared" si="80"/>
        <v>0</v>
      </c>
      <c r="AU70" s="49">
        <f t="shared" si="81"/>
        <v>0</v>
      </c>
      <c r="AV70" s="49">
        <f t="shared" si="82"/>
        <v>0</v>
      </c>
      <c r="AW70" s="49">
        <f t="shared" si="83"/>
        <v>0</v>
      </c>
      <c r="AX70" s="49">
        <f t="shared" si="84"/>
        <v>0</v>
      </c>
      <c r="AY70" s="49">
        <f t="shared" si="85"/>
        <v>0</v>
      </c>
      <c r="AZ70" s="49">
        <f t="shared" si="86"/>
        <v>0</v>
      </c>
      <c r="BA70" s="49">
        <f t="shared" si="87"/>
        <v>0</v>
      </c>
      <c r="BB70" s="49">
        <f t="shared" si="48"/>
        <v>0</v>
      </c>
      <c r="BC70" s="52" t="str">
        <f t="shared" si="16"/>
        <v/>
      </c>
      <c r="BD70" s="195" t="str">
        <f>IF(AND(BP70=""),"",IF(BP70=0,"",1+(MAX(BD$61:BD69))))</f>
        <v/>
      </c>
      <c r="BE70" s="51">
        <v>10</v>
      </c>
      <c r="BF70" s="48">
        <f t="shared" si="49"/>
        <v>0</v>
      </c>
      <c r="BG70" s="52">
        <f t="shared" si="50"/>
        <v>0</v>
      </c>
      <c r="BH70" s="52">
        <f t="shared" si="51"/>
        <v>0</v>
      </c>
      <c r="BI70" s="52">
        <f t="shared" si="52"/>
        <v>0</v>
      </c>
      <c r="BJ70" s="52">
        <f t="shared" si="53"/>
        <v>0</v>
      </c>
      <c r="BK70" s="52">
        <f t="shared" si="54"/>
        <v>0</v>
      </c>
      <c r="BL70" s="52">
        <f t="shared" si="55"/>
        <v>0</v>
      </c>
      <c r="BM70" s="52">
        <f t="shared" si="56"/>
        <v>0</v>
      </c>
      <c r="BN70" s="52">
        <f t="shared" si="57"/>
        <v>0</v>
      </c>
      <c r="BO70" s="52">
        <f t="shared" si="58"/>
        <v>0</v>
      </c>
      <c r="BP70" s="52" t="str">
        <f t="shared" si="18"/>
        <v/>
      </c>
      <c r="BQ70" s="195" t="str">
        <f>IF(AND(CC70=""),"",IF(CC70=0,"",1+(MAX(BQ$61:BQ69))))</f>
        <v/>
      </c>
      <c r="BR70" s="51">
        <v>10</v>
      </c>
      <c r="BS70" s="322">
        <f t="shared" si="59"/>
        <v>0</v>
      </c>
      <c r="BT70" s="52">
        <f t="shared" si="60"/>
        <v>0</v>
      </c>
      <c r="BU70" s="52">
        <f t="shared" si="61"/>
        <v>0</v>
      </c>
      <c r="BV70" s="52">
        <f t="shared" si="62"/>
        <v>0</v>
      </c>
      <c r="BW70" s="52">
        <f t="shared" si="63"/>
        <v>0</v>
      </c>
      <c r="BX70" s="52">
        <f t="shared" si="64"/>
        <v>0</v>
      </c>
      <c r="BY70" s="52">
        <f t="shared" si="65"/>
        <v>0</v>
      </c>
      <c r="BZ70" s="52">
        <f t="shared" si="66"/>
        <v>0</v>
      </c>
      <c r="CA70" s="52">
        <f t="shared" si="67"/>
        <v>0</v>
      </c>
      <c r="CB70" s="52">
        <f t="shared" si="68"/>
        <v>0</v>
      </c>
      <c r="CC70" s="52" t="str">
        <f t="shared" si="20"/>
        <v/>
      </c>
      <c r="CD70" s="195" t="str">
        <f>IF(AND(CP70=""),"",IF(CP70=0,"",1+(MAX(CD$61:CD69))))</f>
        <v/>
      </c>
      <c r="CE70" s="51">
        <v>10</v>
      </c>
      <c r="CF70" s="48">
        <f t="shared" si="69"/>
        <v>0</v>
      </c>
      <c r="CG70" s="52">
        <f t="shared" si="70"/>
        <v>0</v>
      </c>
      <c r="CH70" s="52">
        <f t="shared" si="71"/>
        <v>0</v>
      </c>
      <c r="CI70" s="52">
        <f t="shared" si="72"/>
        <v>0</v>
      </c>
      <c r="CJ70" s="52">
        <f t="shared" si="73"/>
        <v>0</v>
      </c>
      <c r="CK70" s="52">
        <f t="shared" si="74"/>
        <v>0</v>
      </c>
      <c r="CL70" s="52">
        <f t="shared" si="75"/>
        <v>0</v>
      </c>
      <c r="CM70" s="52">
        <f t="shared" si="76"/>
        <v>0</v>
      </c>
      <c r="CN70" s="52">
        <f t="shared" si="77"/>
        <v>0</v>
      </c>
      <c r="CO70" s="52">
        <f t="shared" si="78"/>
        <v>0</v>
      </c>
      <c r="CP70" s="52" t="str">
        <f t="shared" si="22"/>
        <v/>
      </c>
      <c r="CQ70" s="195" t="str">
        <f>IF(AND(DC70=""),"",IF(DC70=0,"",1+(MAX(CQ$61:CQ69))))</f>
        <v/>
      </c>
      <c r="CR70" s="51">
        <v>10</v>
      </c>
      <c r="CS70" s="48">
        <f t="shared" si="23"/>
        <v>0</v>
      </c>
      <c r="CT70" s="52">
        <f t="shared" si="24"/>
        <v>0</v>
      </c>
      <c r="CU70" s="52">
        <f t="shared" si="25"/>
        <v>0</v>
      </c>
      <c r="CV70" s="52">
        <f t="shared" si="26"/>
        <v>0</v>
      </c>
      <c r="CW70" s="52">
        <f t="shared" si="27"/>
        <v>0</v>
      </c>
      <c r="CX70" s="52">
        <f t="shared" si="28"/>
        <v>0</v>
      </c>
      <c r="CY70" s="52">
        <f t="shared" si="29"/>
        <v>0</v>
      </c>
      <c r="CZ70" s="52">
        <f t="shared" si="30"/>
        <v>0</v>
      </c>
      <c r="DA70" s="52">
        <f t="shared" si="31"/>
        <v>0</v>
      </c>
      <c r="DB70" s="52">
        <f t="shared" si="32"/>
        <v>0</v>
      </c>
      <c r="DC70" s="52" t="str">
        <f t="shared" si="33"/>
        <v/>
      </c>
    </row>
    <row r="71" spans="1:107" ht="15.75">
      <c r="A71" s="195">
        <f t="shared" si="34"/>
        <v>0</v>
      </c>
      <c r="B71" s="324">
        <f t="shared" si="35"/>
        <v>0</v>
      </c>
      <c r="C71" s="325">
        <v>11</v>
      </c>
      <c r="D71" s="349"/>
      <c r="E71" s="350"/>
      <c r="F71" s="662"/>
      <c r="G71" s="351"/>
      <c r="H71" s="350"/>
      <c r="I71" s="352"/>
      <c r="J71" s="353"/>
      <c r="K71" s="353"/>
      <c r="L71" s="353"/>
      <c r="M71" s="354"/>
      <c r="N71" s="482"/>
      <c r="AB71" t="str">
        <f t="shared" si="12"/>
        <v/>
      </c>
      <c r="AC71" s="195">
        <f t="shared" si="36"/>
        <v>1</v>
      </c>
      <c r="AD71" s="195" t="str">
        <f>IF(AND(AP71=""),"",IF(AP71=0,"",1+(MAX(AD$61:AD70))))</f>
        <v/>
      </c>
      <c r="AE71" s="18">
        <v>11</v>
      </c>
      <c r="AF71" s="48">
        <f t="shared" si="37"/>
        <v>0</v>
      </c>
      <c r="AG71" s="52">
        <f t="shared" si="38"/>
        <v>0</v>
      </c>
      <c r="AH71" s="52">
        <f t="shared" si="39"/>
        <v>0</v>
      </c>
      <c r="AI71" s="52">
        <f t="shared" si="40"/>
        <v>0</v>
      </c>
      <c r="AJ71" s="52">
        <f t="shared" si="41"/>
        <v>0</v>
      </c>
      <c r="AK71" s="52">
        <f t="shared" si="42"/>
        <v>0</v>
      </c>
      <c r="AL71" s="52">
        <f t="shared" si="43"/>
        <v>0</v>
      </c>
      <c r="AM71" s="52">
        <f t="shared" si="44"/>
        <v>0</v>
      </c>
      <c r="AN71" s="52">
        <f t="shared" si="45"/>
        <v>0</v>
      </c>
      <c r="AO71" s="52">
        <f t="shared" si="46"/>
        <v>0</v>
      </c>
      <c r="AP71" s="52" t="str">
        <f t="shared" si="14"/>
        <v/>
      </c>
      <c r="AQ71" s="195" t="str">
        <f>IF(AND(BC71=""),"",IF(BC71=0,"",1+(MAX(AQ$61:AQ70))))</f>
        <v/>
      </c>
      <c r="AR71" s="51">
        <v>11</v>
      </c>
      <c r="AS71" s="323">
        <f t="shared" si="79"/>
        <v>0</v>
      </c>
      <c r="AT71" s="49">
        <f t="shared" si="80"/>
        <v>0</v>
      </c>
      <c r="AU71" s="49">
        <f t="shared" si="81"/>
        <v>0</v>
      </c>
      <c r="AV71" s="49">
        <f t="shared" si="82"/>
        <v>0</v>
      </c>
      <c r="AW71" s="49">
        <f t="shared" si="83"/>
        <v>0</v>
      </c>
      <c r="AX71" s="49">
        <f t="shared" si="84"/>
        <v>0</v>
      </c>
      <c r="AY71" s="49">
        <f t="shared" si="85"/>
        <v>0</v>
      </c>
      <c r="AZ71" s="49">
        <f t="shared" si="86"/>
        <v>0</v>
      </c>
      <c r="BA71" s="49">
        <f t="shared" si="87"/>
        <v>0</v>
      </c>
      <c r="BB71" s="49">
        <f t="shared" si="48"/>
        <v>0</v>
      </c>
      <c r="BC71" s="52" t="str">
        <f t="shared" si="16"/>
        <v/>
      </c>
      <c r="BD71" s="195" t="str">
        <f>IF(AND(BP71=""),"",IF(BP71=0,"",1+(MAX(BD$61:BD70))))</f>
        <v/>
      </c>
      <c r="BE71" s="18">
        <v>11</v>
      </c>
      <c r="BF71" s="48">
        <f t="shared" si="49"/>
        <v>0</v>
      </c>
      <c r="BG71" s="52">
        <f t="shared" si="50"/>
        <v>0</v>
      </c>
      <c r="BH71" s="52">
        <f t="shared" si="51"/>
        <v>0</v>
      </c>
      <c r="BI71" s="52">
        <f t="shared" si="52"/>
        <v>0</v>
      </c>
      <c r="BJ71" s="52">
        <f t="shared" si="53"/>
        <v>0</v>
      </c>
      <c r="BK71" s="52">
        <f t="shared" si="54"/>
        <v>0</v>
      </c>
      <c r="BL71" s="52">
        <f t="shared" si="55"/>
        <v>0</v>
      </c>
      <c r="BM71" s="52">
        <f t="shared" si="56"/>
        <v>0</v>
      </c>
      <c r="BN71" s="52">
        <f t="shared" si="57"/>
        <v>0</v>
      </c>
      <c r="BO71" s="52">
        <f t="shared" si="58"/>
        <v>0</v>
      </c>
      <c r="BP71" s="52" t="str">
        <f t="shared" si="18"/>
        <v/>
      </c>
      <c r="BQ71" s="195" t="str">
        <f>IF(AND(CC71=""),"",IF(CC71=0,"",1+(MAX(BQ$61:BQ70))))</f>
        <v/>
      </c>
      <c r="BR71" s="18">
        <v>11</v>
      </c>
      <c r="BS71" s="322">
        <f t="shared" si="59"/>
        <v>0</v>
      </c>
      <c r="BT71" s="52">
        <f t="shared" si="60"/>
        <v>0</v>
      </c>
      <c r="BU71" s="52">
        <f t="shared" si="61"/>
        <v>0</v>
      </c>
      <c r="BV71" s="52">
        <f t="shared" si="62"/>
        <v>0</v>
      </c>
      <c r="BW71" s="52">
        <f t="shared" si="63"/>
        <v>0</v>
      </c>
      <c r="BX71" s="52">
        <f t="shared" si="64"/>
        <v>0</v>
      </c>
      <c r="BY71" s="52">
        <f t="shared" si="65"/>
        <v>0</v>
      </c>
      <c r="BZ71" s="52">
        <f t="shared" si="66"/>
        <v>0</v>
      </c>
      <c r="CA71" s="52">
        <f t="shared" si="67"/>
        <v>0</v>
      </c>
      <c r="CB71" s="52">
        <f t="shared" si="68"/>
        <v>0</v>
      </c>
      <c r="CC71" s="52" t="str">
        <f t="shared" si="20"/>
        <v/>
      </c>
      <c r="CD71" s="195" t="str">
        <f>IF(AND(CP71=""),"",IF(CP71=0,"",1+(MAX(CD$61:CD70))))</f>
        <v/>
      </c>
      <c r="CE71" s="18">
        <v>11</v>
      </c>
      <c r="CF71" s="48">
        <f t="shared" si="69"/>
        <v>0</v>
      </c>
      <c r="CG71" s="52">
        <f t="shared" si="70"/>
        <v>0</v>
      </c>
      <c r="CH71" s="52">
        <f t="shared" si="71"/>
        <v>0</v>
      </c>
      <c r="CI71" s="52">
        <f t="shared" si="72"/>
        <v>0</v>
      </c>
      <c r="CJ71" s="52">
        <f t="shared" si="73"/>
        <v>0</v>
      </c>
      <c r="CK71" s="52">
        <f t="shared" si="74"/>
        <v>0</v>
      </c>
      <c r="CL71" s="52">
        <f t="shared" si="75"/>
        <v>0</v>
      </c>
      <c r="CM71" s="52">
        <f t="shared" si="76"/>
        <v>0</v>
      </c>
      <c r="CN71" s="52">
        <f t="shared" si="77"/>
        <v>0</v>
      </c>
      <c r="CO71" s="52">
        <f t="shared" si="78"/>
        <v>0</v>
      </c>
      <c r="CP71" s="52" t="str">
        <f t="shared" si="22"/>
        <v/>
      </c>
      <c r="CQ71" s="195" t="str">
        <f>IF(AND(DC71=""),"",IF(DC71=0,"",1+(MAX(CQ$61:CQ70))))</f>
        <v/>
      </c>
      <c r="CR71" s="18">
        <v>11</v>
      </c>
      <c r="CS71" s="48">
        <f t="shared" si="23"/>
        <v>0</v>
      </c>
      <c r="CT71" s="52">
        <f t="shared" si="24"/>
        <v>0</v>
      </c>
      <c r="CU71" s="52">
        <f t="shared" si="25"/>
        <v>0</v>
      </c>
      <c r="CV71" s="52">
        <f t="shared" si="26"/>
        <v>0</v>
      </c>
      <c r="CW71" s="52">
        <f t="shared" si="27"/>
        <v>0</v>
      </c>
      <c r="CX71" s="52">
        <f t="shared" si="28"/>
        <v>0</v>
      </c>
      <c r="CY71" s="52">
        <f t="shared" si="29"/>
        <v>0</v>
      </c>
      <c r="CZ71" s="52">
        <f t="shared" si="30"/>
        <v>0</v>
      </c>
      <c r="DA71" s="52">
        <f t="shared" si="31"/>
        <v>0</v>
      </c>
      <c r="DB71" s="52">
        <f t="shared" si="32"/>
        <v>0</v>
      </c>
      <c r="DC71" s="52" t="str">
        <f t="shared" si="33"/>
        <v/>
      </c>
    </row>
    <row r="72" spans="1:107" ht="15.75">
      <c r="A72" s="195">
        <f t="shared" si="34"/>
        <v>0</v>
      </c>
      <c r="B72" s="324">
        <f t="shared" si="35"/>
        <v>0</v>
      </c>
      <c r="C72" s="325">
        <v>12</v>
      </c>
      <c r="D72" s="349"/>
      <c r="E72" s="350"/>
      <c r="F72" s="663"/>
      <c r="G72" s="351"/>
      <c r="H72" s="350"/>
      <c r="I72" s="352"/>
      <c r="J72" s="353"/>
      <c r="K72" s="353"/>
      <c r="L72" s="353"/>
      <c r="M72" s="354"/>
      <c r="N72" s="482"/>
      <c r="AB72" t="str">
        <f t="shared" si="12"/>
        <v/>
      </c>
      <c r="AC72" s="195">
        <f t="shared" si="36"/>
        <v>1</v>
      </c>
      <c r="AD72" s="195" t="str">
        <f>IF(AND(AP72=""),"",IF(AP72=0,"",1+(MAX(AD$61:AD71))))</f>
        <v/>
      </c>
      <c r="AE72" s="51">
        <v>12</v>
      </c>
      <c r="AF72" s="48">
        <f t="shared" si="37"/>
        <v>0</v>
      </c>
      <c r="AG72" s="52">
        <f t="shared" si="38"/>
        <v>0</v>
      </c>
      <c r="AH72" s="52">
        <f t="shared" si="39"/>
        <v>0</v>
      </c>
      <c r="AI72" s="52">
        <f t="shared" si="40"/>
        <v>0</v>
      </c>
      <c r="AJ72" s="52">
        <f t="shared" si="41"/>
        <v>0</v>
      </c>
      <c r="AK72" s="52">
        <f t="shared" si="42"/>
        <v>0</v>
      </c>
      <c r="AL72" s="52">
        <f t="shared" si="43"/>
        <v>0</v>
      </c>
      <c r="AM72" s="52">
        <f t="shared" si="44"/>
        <v>0</v>
      </c>
      <c r="AN72" s="52">
        <f t="shared" si="45"/>
        <v>0</v>
      </c>
      <c r="AO72" s="52">
        <f t="shared" si="46"/>
        <v>0</v>
      </c>
      <c r="AP72" s="52" t="str">
        <f t="shared" si="14"/>
        <v/>
      </c>
      <c r="AQ72" s="195" t="str">
        <f>IF(AND(BC72=""),"",IF(BC72=0,"",1+(MAX(AQ$61:AQ71))))</f>
        <v/>
      </c>
      <c r="AR72" s="51">
        <v>12</v>
      </c>
      <c r="AS72" s="323">
        <f t="shared" si="79"/>
        <v>0</v>
      </c>
      <c r="AT72" s="49">
        <f t="shared" si="80"/>
        <v>0</v>
      </c>
      <c r="AU72" s="49">
        <f t="shared" si="81"/>
        <v>0</v>
      </c>
      <c r="AV72" s="49">
        <f t="shared" si="82"/>
        <v>0</v>
      </c>
      <c r="AW72" s="49">
        <f t="shared" si="83"/>
        <v>0</v>
      </c>
      <c r="AX72" s="49">
        <f t="shared" si="84"/>
        <v>0</v>
      </c>
      <c r="AY72" s="49">
        <f t="shared" si="85"/>
        <v>0</v>
      </c>
      <c r="AZ72" s="49">
        <f t="shared" si="86"/>
        <v>0</v>
      </c>
      <c r="BA72" s="49">
        <f t="shared" si="87"/>
        <v>0</v>
      </c>
      <c r="BB72" s="49">
        <f t="shared" si="48"/>
        <v>0</v>
      </c>
      <c r="BC72" s="52" t="str">
        <f t="shared" si="16"/>
        <v/>
      </c>
      <c r="BD72" s="195" t="str">
        <f>IF(AND(BP72=""),"",IF(BP72=0,"",1+(MAX(BD$61:BD71))))</f>
        <v/>
      </c>
      <c r="BE72" s="51">
        <v>12</v>
      </c>
      <c r="BF72" s="48">
        <f t="shared" si="49"/>
        <v>0</v>
      </c>
      <c r="BG72" s="52">
        <f t="shared" si="50"/>
        <v>0</v>
      </c>
      <c r="BH72" s="52">
        <f t="shared" si="51"/>
        <v>0</v>
      </c>
      <c r="BI72" s="52">
        <f t="shared" si="52"/>
        <v>0</v>
      </c>
      <c r="BJ72" s="52">
        <f t="shared" si="53"/>
        <v>0</v>
      </c>
      <c r="BK72" s="52">
        <f t="shared" si="54"/>
        <v>0</v>
      </c>
      <c r="BL72" s="52">
        <f t="shared" si="55"/>
        <v>0</v>
      </c>
      <c r="BM72" s="52">
        <f t="shared" si="56"/>
        <v>0</v>
      </c>
      <c r="BN72" s="52">
        <f t="shared" si="57"/>
        <v>0</v>
      </c>
      <c r="BO72" s="52">
        <f t="shared" si="58"/>
        <v>0</v>
      </c>
      <c r="BP72" s="52" t="str">
        <f t="shared" si="18"/>
        <v/>
      </c>
      <c r="BQ72" s="195" t="str">
        <f>IF(AND(CC72=""),"",IF(CC72=0,"",1+(MAX(BQ$61:BQ71))))</f>
        <v/>
      </c>
      <c r="BR72" s="51">
        <v>12</v>
      </c>
      <c r="BS72" s="322">
        <f t="shared" si="59"/>
        <v>0</v>
      </c>
      <c r="BT72" s="52">
        <f t="shared" si="60"/>
        <v>0</v>
      </c>
      <c r="BU72" s="52">
        <f t="shared" si="61"/>
        <v>0</v>
      </c>
      <c r="BV72" s="52">
        <f t="shared" si="62"/>
        <v>0</v>
      </c>
      <c r="BW72" s="52">
        <f t="shared" si="63"/>
        <v>0</v>
      </c>
      <c r="BX72" s="52">
        <f t="shared" si="64"/>
        <v>0</v>
      </c>
      <c r="BY72" s="52">
        <f t="shared" si="65"/>
        <v>0</v>
      </c>
      <c r="BZ72" s="52">
        <f t="shared" si="66"/>
        <v>0</v>
      </c>
      <c r="CA72" s="52">
        <f t="shared" si="67"/>
        <v>0</v>
      </c>
      <c r="CB72" s="52">
        <f t="shared" si="68"/>
        <v>0</v>
      </c>
      <c r="CC72" s="52" t="str">
        <f t="shared" si="20"/>
        <v/>
      </c>
      <c r="CD72" s="195" t="str">
        <f>IF(AND(CP72=""),"",IF(CP72=0,"",1+(MAX(CD$61:CD71))))</f>
        <v/>
      </c>
      <c r="CE72" s="51">
        <v>12</v>
      </c>
      <c r="CF72" s="48">
        <f t="shared" si="69"/>
        <v>0</v>
      </c>
      <c r="CG72" s="52">
        <f t="shared" si="70"/>
        <v>0</v>
      </c>
      <c r="CH72" s="52">
        <f t="shared" si="71"/>
        <v>0</v>
      </c>
      <c r="CI72" s="52">
        <f t="shared" si="72"/>
        <v>0</v>
      </c>
      <c r="CJ72" s="52">
        <f t="shared" si="73"/>
        <v>0</v>
      </c>
      <c r="CK72" s="52">
        <f t="shared" si="74"/>
        <v>0</v>
      </c>
      <c r="CL72" s="52">
        <f t="shared" si="75"/>
        <v>0</v>
      </c>
      <c r="CM72" s="52">
        <f t="shared" si="76"/>
        <v>0</v>
      </c>
      <c r="CN72" s="52">
        <f t="shared" si="77"/>
        <v>0</v>
      </c>
      <c r="CO72" s="52">
        <f t="shared" si="78"/>
        <v>0</v>
      </c>
      <c r="CP72" s="52" t="str">
        <f t="shared" si="22"/>
        <v/>
      </c>
      <c r="CQ72" s="195" t="str">
        <f>IF(AND(DC72=""),"",IF(DC72=0,"",1+(MAX(CQ$61:CQ71))))</f>
        <v/>
      </c>
      <c r="CR72" s="51">
        <v>12</v>
      </c>
      <c r="CS72" s="48">
        <f t="shared" si="23"/>
        <v>0</v>
      </c>
      <c r="CT72" s="52">
        <f t="shared" si="24"/>
        <v>0</v>
      </c>
      <c r="CU72" s="52">
        <f t="shared" si="25"/>
        <v>0</v>
      </c>
      <c r="CV72" s="52">
        <f t="shared" si="26"/>
        <v>0</v>
      </c>
      <c r="CW72" s="52">
        <f t="shared" si="27"/>
        <v>0</v>
      </c>
      <c r="CX72" s="52">
        <f t="shared" si="28"/>
        <v>0</v>
      </c>
      <c r="CY72" s="52">
        <f t="shared" si="29"/>
        <v>0</v>
      </c>
      <c r="CZ72" s="52">
        <f t="shared" si="30"/>
        <v>0</v>
      </c>
      <c r="DA72" s="52">
        <f t="shared" si="31"/>
        <v>0</v>
      </c>
      <c r="DB72" s="52">
        <f t="shared" si="32"/>
        <v>0</v>
      </c>
      <c r="DC72" s="52" t="str">
        <f t="shared" si="33"/>
        <v/>
      </c>
    </row>
    <row r="73" spans="1:107" ht="15.75">
      <c r="A73" s="195">
        <f t="shared" si="34"/>
        <v>0</v>
      </c>
      <c r="B73" s="324">
        <f t="shared" si="35"/>
        <v>0</v>
      </c>
      <c r="C73" s="325">
        <v>13</v>
      </c>
      <c r="D73" s="349"/>
      <c r="E73" s="350"/>
      <c r="F73" s="663"/>
      <c r="G73" s="351"/>
      <c r="H73" s="350"/>
      <c r="I73" s="352"/>
      <c r="J73" s="353"/>
      <c r="K73" s="353"/>
      <c r="L73" s="353"/>
      <c r="M73" s="354"/>
      <c r="N73" s="482"/>
      <c r="AB73" t="str">
        <f t="shared" si="12"/>
        <v/>
      </c>
      <c r="AC73" s="195">
        <f t="shared" si="36"/>
        <v>1</v>
      </c>
      <c r="AD73" s="195" t="str">
        <f>IF(AND(AP73=""),"",IF(AP73=0,"",1+(MAX(AD$61:AD72))))</f>
        <v/>
      </c>
      <c r="AE73" s="18">
        <v>13</v>
      </c>
      <c r="AF73" s="48">
        <f t="shared" si="37"/>
        <v>0</v>
      </c>
      <c r="AG73" s="52">
        <f t="shared" si="38"/>
        <v>0</v>
      </c>
      <c r="AH73" s="52">
        <f t="shared" si="39"/>
        <v>0</v>
      </c>
      <c r="AI73" s="52">
        <f t="shared" si="40"/>
        <v>0</v>
      </c>
      <c r="AJ73" s="52">
        <f t="shared" si="41"/>
        <v>0</v>
      </c>
      <c r="AK73" s="52">
        <f t="shared" si="42"/>
        <v>0</v>
      </c>
      <c r="AL73" s="52">
        <f t="shared" si="43"/>
        <v>0</v>
      </c>
      <c r="AM73" s="52">
        <f t="shared" si="44"/>
        <v>0</v>
      </c>
      <c r="AN73" s="52">
        <f t="shared" si="45"/>
        <v>0</v>
      </c>
      <c r="AO73" s="52">
        <f t="shared" si="46"/>
        <v>0</v>
      </c>
      <c r="AP73" s="52" t="str">
        <f t="shared" si="14"/>
        <v/>
      </c>
      <c r="AQ73" s="195" t="str">
        <f>IF(AND(BC73=""),"",IF(BC73=0,"",1+(MAX(AQ$61:AQ72))))</f>
        <v/>
      </c>
      <c r="AR73" s="51">
        <v>13</v>
      </c>
      <c r="AS73" s="323">
        <f t="shared" si="79"/>
        <v>0</v>
      </c>
      <c r="AT73" s="49">
        <f t="shared" si="80"/>
        <v>0</v>
      </c>
      <c r="AU73" s="49">
        <f t="shared" si="81"/>
        <v>0</v>
      </c>
      <c r="AV73" s="49">
        <f t="shared" si="82"/>
        <v>0</v>
      </c>
      <c r="AW73" s="49">
        <f t="shared" si="83"/>
        <v>0</v>
      </c>
      <c r="AX73" s="49">
        <f t="shared" si="84"/>
        <v>0</v>
      </c>
      <c r="AY73" s="49">
        <f t="shared" si="85"/>
        <v>0</v>
      </c>
      <c r="AZ73" s="49">
        <f t="shared" si="86"/>
        <v>0</v>
      </c>
      <c r="BA73" s="49">
        <f t="shared" si="87"/>
        <v>0</v>
      </c>
      <c r="BB73" s="49">
        <f t="shared" si="48"/>
        <v>0</v>
      </c>
      <c r="BC73" s="52" t="str">
        <f t="shared" si="16"/>
        <v/>
      </c>
      <c r="BD73" s="195" t="str">
        <f>IF(AND(BP73=""),"",IF(BP73=0,"",1+(MAX(BD$61:BD72))))</f>
        <v/>
      </c>
      <c r="BE73" s="18">
        <v>13</v>
      </c>
      <c r="BF73" s="48">
        <f t="shared" si="49"/>
        <v>0</v>
      </c>
      <c r="BG73" s="52">
        <f t="shared" si="50"/>
        <v>0</v>
      </c>
      <c r="BH73" s="52">
        <f t="shared" si="51"/>
        <v>0</v>
      </c>
      <c r="BI73" s="52">
        <f t="shared" si="52"/>
        <v>0</v>
      </c>
      <c r="BJ73" s="52">
        <f t="shared" si="53"/>
        <v>0</v>
      </c>
      <c r="BK73" s="52">
        <f t="shared" si="54"/>
        <v>0</v>
      </c>
      <c r="BL73" s="52">
        <f t="shared" si="55"/>
        <v>0</v>
      </c>
      <c r="BM73" s="52">
        <f t="shared" si="56"/>
        <v>0</v>
      </c>
      <c r="BN73" s="52">
        <f t="shared" si="57"/>
        <v>0</v>
      </c>
      <c r="BO73" s="52">
        <f t="shared" si="58"/>
        <v>0</v>
      </c>
      <c r="BP73" s="52" t="str">
        <f t="shared" si="18"/>
        <v/>
      </c>
      <c r="BQ73" s="195" t="str">
        <f>IF(AND(CC73=""),"",IF(CC73=0,"",1+(MAX(BQ$61:BQ72))))</f>
        <v/>
      </c>
      <c r="BR73" s="18">
        <v>13</v>
      </c>
      <c r="BS73" s="322">
        <f t="shared" si="59"/>
        <v>0</v>
      </c>
      <c r="BT73" s="52">
        <f t="shared" si="60"/>
        <v>0</v>
      </c>
      <c r="BU73" s="52">
        <f t="shared" si="61"/>
        <v>0</v>
      </c>
      <c r="BV73" s="52">
        <f t="shared" si="62"/>
        <v>0</v>
      </c>
      <c r="BW73" s="52">
        <f t="shared" si="63"/>
        <v>0</v>
      </c>
      <c r="BX73" s="52">
        <f t="shared" si="64"/>
        <v>0</v>
      </c>
      <c r="BY73" s="52">
        <f t="shared" si="65"/>
        <v>0</v>
      </c>
      <c r="BZ73" s="52">
        <f t="shared" si="66"/>
        <v>0</v>
      </c>
      <c r="CA73" s="52">
        <f t="shared" si="67"/>
        <v>0</v>
      </c>
      <c r="CB73" s="52">
        <f t="shared" si="68"/>
        <v>0</v>
      </c>
      <c r="CC73" s="52" t="str">
        <f t="shared" si="20"/>
        <v/>
      </c>
      <c r="CD73" s="195" t="str">
        <f>IF(AND(CP73=""),"",IF(CP73=0,"",1+(MAX(CD$61:CD72))))</f>
        <v/>
      </c>
      <c r="CE73" s="18">
        <v>13</v>
      </c>
      <c r="CF73" s="48">
        <f t="shared" si="69"/>
        <v>0</v>
      </c>
      <c r="CG73" s="52">
        <f t="shared" si="70"/>
        <v>0</v>
      </c>
      <c r="CH73" s="52">
        <f t="shared" si="71"/>
        <v>0</v>
      </c>
      <c r="CI73" s="52">
        <f t="shared" si="72"/>
        <v>0</v>
      </c>
      <c r="CJ73" s="52">
        <f t="shared" si="73"/>
        <v>0</v>
      </c>
      <c r="CK73" s="52">
        <f t="shared" si="74"/>
        <v>0</v>
      </c>
      <c r="CL73" s="52">
        <f t="shared" si="75"/>
        <v>0</v>
      </c>
      <c r="CM73" s="52">
        <f t="shared" si="76"/>
        <v>0</v>
      </c>
      <c r="CN73" s="52">
        <f t="shared" si="77"/>
        <v>0</v>
      </c>
      <c r="CO73" s="52">
        <f t="shared" si="78"/>
        <v>0</v>
      </c>
      <c r="CP73" s="52" t="str">
        <f t="shared" si="22"/>
        <v/>
      </c>
      <c r="CQ73" s="195" t="str">
        <f>IF(AND(DC73=""),"",IF(DC73=0,"",1+(MAX(CQ$61:CQ72))))</f>
        <v/>
      </c>
      <c r="CR73" s="18">
        <v>13</v>
      </c>
      <c r="CS73" s="48">
        <f t="shared" si="23"/>
        <v>0</v>
      </c>
      <c r="CT73" s="52">
        <f t="shared" si="24"/>
        <v>0</v>
      </c>
      <c r="CU73" s="52">
        <f t="shared" si="25"/>
        <v>0</v>
      </c>
      <c r="CV73" s="52">
        <f t="shared" si="26"/>
        <v>0</v>
      </c>
      <c r="CW73" s="52">
        <f t="shared" si="27"/>
        <v>0</v>
      </c>
      <c r="CX73" s="52">
        <f t="shared" si="28"/>
        <v>0</v>
      </c>
      <c r="CY73" s="52">
        <f t="shared" si="29"/>
        <v>0</v>
      </c>
      <c r="CZ73" s="52">
        <f t="shared" si="30"/>
        <v>0</v>
      </c>
      <c r="DA73" s="52">
        <f t="shared" si="31"/>
        <v>0</v>
      </c>
      <c r="DB73" s="52">
        <f t="shared" si="32"/>
        <v>0</v>
      </c>
      <c r="DC73" s="52" t="str">
        <f t="shared" si="33"/>
        <v/>
      </c>
    </row>
    <row r="74" spans="1:107" ht="15.75">
      <c r="A74" s="195">
        <f t="shared" si="34"/>
        <v>0</v>
      </c>
      <c r="B74" s="324">
        <f t="shared" si="35"/>
        <v>0</v>
      </c>
      <c r="C74" s="325">
        <v>14</v>
      </c>
      <c r="D74" s="349"/>
      <c r="E74" s="350"/>
      <c r="F74" s="663"/>
      <c r="G74" s="351"/>
      <c r="H74" s="350"/>
      <c r="I74" s="352"/>
      <c r="J74" s="353"/>
      <c r="K74" s="353"/>
      <c r="L74" s="353"/>
      <c r="M74" s="354"/>
      <c r="N74" s="482"/>
      <c r="AB74" t="str">
        <f t="shared" si="12"/>
        <v/>
      </c>
      <c r="AC74" s="195">
        <f t="shared" si="36"/>
        <v>1</v>
      </c>
      <c r="AD74" s="195" t="str">
        <f>IF(AND(AP74=""),"",IF(AP74=0,"",1+(MAX(AD$61:AD73))))</f>
        <v/>
      </c>
      <c r="AE74" s="51">
        <v>14</v>
      </c>
      <c r="AF74" s="48">
        <f t="shared" si="37"/>
        <v>0</v>
      </c>
      <c r="AG74" s="52">
        <f t="shared" si="38"/>
        <v>0</v>
      </c>
      <c r="AH74" s="52">
        <f t="shared" si="39"/>
        <v>0</v>
      </c>
      <c r="AI74" s="52">
        <f t="shared" si="40"/>
        <v>0</v>
      </c>
      <c r="AJ74" s="52">
        <f t="shared" si="41"/>
        <v>0</v>
      </c>
      <c r="AK74" s="52">
        <f t="shared" si="42"/>
        <v>0</v>
      </c>
      <c r="AL74" s="52">
        <f t="shared" si="43"/>
        <v>0</v>
      </c>
      <c r="AM74" s="52">
        <f t="shared" si="44"/>
        <v>0</v>
      </c>
      <c r="AN74" s="52">
        <f t="shared" si="45"/>
        <v>0</v>
      </c>
      <c r="AO74" s="52">
        <f t="shared" si="46"/>
        <v>0</v>
      </c>
      <c r="AP74" s="52" t="str">
        <f t="shared" si="14"/>
        <v/>
      </c>
      <c r="AQ74" s="195" t="str">
        <f>IF(AND(BC74=""),"",IF(BC74=0,"",1+(MAX(AQ$61:AQ73))))</f>
        <v/>
      </c>
      <c r="AR74" s="51">
        <v>14</v>
      </c>
      <c r="AS74" s="323">
        <f t="shared" si="79"/>
        <v>0</v>
      </c>
      <c r="AT74" s="49">
        <f t="shared" si="80"/>
        <v>0</v>
      </c>
      <c r="AU74" s="49">
        <f t="shared" si="81"/>
        <v>0</v>
      </c>
      <c r="AV74" s="49">
        <f t="shared" si="82"/>
        <v>0</v>
      </c>
      <c r="AW74" s="49">
        <f t="shared" si="83"/>
        <v>0</v>
      </c>
      <c r="AX74" s="49">
        <f t="shared" si="84"/>
        <v>0</v>
      </c>
      <c r="AY74" s="49">
        <f t="shared" si="85"/>
        <v>0</v>
      </c>
      <c r="AZ74" s="49">
        <f t="shared" si="86"/>
        <v>0</v>
      </c>
      <c r="BA74" s="49">
        <f t="shared" si="87"/>
        <v>0</v>
      </c>
      <c r="BB74" s="49">
        <f t="shared" si="48"/>
        <v>0</v>
      </c>
      <c r="BC74" s="52" t="str">
        <f t="shared" si="16"/>
        <v/>
      </c>
      <c r="BD74" s="195" t="str">
        <f>IF(AND(BP74=""),"",IF(BP74=0,"",1+(MAX(BD$61:BD73))))</f>
        <v/>
      </c>
      <c r="BE74" s="51">
        <v>14</v>
      </c>
      <c r="BF74" s="48">
        <f t="shared" si="49"/>
        <v>0</v>
      </c>
      <c r="BG74" s="52">
        <f t="shared" si="50"/>
        <v>0</v>
      </c>
      <c r="BH74" s="52">
        <f t="shared" si="51"/>
        <v>0</v>
      </c>
      <c r="BI74" s="52">
        <f t="shared" si="52"/>
        <v>0</v>
      </c>
      <c r="BJ74" s="52">
        <f t="shared" si="53"/>
        <v>0</v>
      </c>
      <c r="BK74" s="52">
        <f t="shared" si="54"/>
        <v>0</v>
      </c>
      <c r="BL74" s="52">
        <f t="shared" si="55"/>
        <v>0</v>
      </c>
      <c r="BM74" s="52">
        <f t="shared" si="56"/>
        <v>0</v>
      </c>
      <c r="BN74" s="52">
        <f t="shared" si="57"/>
        <v>0</v>
      </c>
      <c r="BO74" s="52">
        <f t="shared" si="58"/>
        <v>0</v>
      </c>
      <c r="BP74" s="52" t="str">
        <f t="shared" si="18"/>
        <v/>
      </c>
      <c r="BQ74" s="195" t="str">
        <f>IF(AND(CC74=""),"",IF(CC74=0,"",1+(MAX(BQ$61:BQ73))))</f>
        <v/>
      </c>
      <c r="BR74" s="51">
        <v>14</v>
      </c>
      <c r="BS74" s="322">
        <f t="shared" si="59"/>
        <v>0</v>
      </c>
      <c r="BT74" s="52">
        <f t="shared" si="60"/>
        <v>0</v>
      </c>
      <c r="BU74" s="52">
        <f t="shared" si="61"/>
        <v>0</v>
      </c>
      <c r="BV74" s="52">
        <f t="shared" si="62"/>
        <v>0</v>
      </c>
      <c r="BW74" s="52">
        <f t="shared" si="63"/>
        <v>0</v>
      </c>
      <c r="BX74" s="52">
        <f t="shared" si="64"/>
        <v>0</v>
      </c>
      <c r="BY74" s="52">
        <f t="shared" si="65"/>
        <v>0</v>
      </c>
      <c r="BZ74" s="52">
        <f t="shared" si="66"/>
        <v>0</v>
      </c>
      <c r="CA74" s="52">
        <f t="shared" si="67"/>
        <v>0</v>
      </c>
      <c r="CB74" s="52">
        <f t="shared" si="68"/>
        <v>0</v>
      </c>
      <c r="CC74" s="52" t="str">
        <f t="shared" si="20"/>
        <v/>
      </c>
      <c r="CD74" s="195" t="str">
        <f>IF(AND(CP74=""),"",IF(CP74=0,"",1+(MAX(CD$61:CD73))))</f>
        <v/>
      </c>
      <c r="CE74" s="51">
        <v>14</v>
      </c>
      <c r="CF74" s="48">
        <f t="shared" si="69"/>
        <v>0</v>
      </c>
      <c r="CG74" s="52">
        <f t="shared" si="70"/>
        <v>0</v>
      </c>
      <c r="CH74" s="52">
        <f t="shared" si="71"/>
        <v>0</v>
      </c>
      <c r="CI74" s="52">
        <f t="shared" si="72"/>
        <v>0</v>
      </c>
      <c r="CJ74" s="52">
        <f t="shared" si="73"/>
        <v>0</v>
      </c>
      <c r="CK74" s="52">
        <f t="shared" si="74"/>
        <v>0</v>
      </c>
      <c r="CL74" s="52">
        <f t="shared" si="75"/>
        <v>0</v>
      </c>
      <c r="CM74" s="52">
        <f t="shared" si="76"/>
        <v>0</v>
      </c>
      <c r="CN74" s="52">
        <f t="shared" si="77"/>
        <v>0</v>
      </c>
      <c r="CO74" s="52">
        <f t="shared" si="78"/>
        <v>0</v>
      </c>
      <c r="CP74" s="52" t="str">
        <f t="shared" si="22"/>
        <v/>
      </c>
      <c r="CQ74" s="195" t="str">
        <f>IF(AND(DC74=""),"",IF(DC74=0,"",1+(MAX(CQ$61:CQ73))))</f>
        <v/>
      </c>
      <c r="CR74" s="51">
        <v>14</v>
      </c>
      <c r="CS74" s="48">
        <f t="shared" si="23"/>
        <v>0</v>
      </c>
      <c r="CT74" s="52">
        <f t="shared" si="24"/>
        <v>0</v>
      </c>
      <c r="CU74" s="52">
        <f t="shared" si="25"/>
        <v>0</v>
      </c>
      <c r="CV74" s="52">
        <f t="shared" si="26"/>
        <v>0</v>
      </c>
      <c r="CW74" s="52">
        <f t="shared" si="27"/>
        <v>0</v>
      </c>
      <c r="CX74" s="52">
        <f t="shared" si="28"/>
        <v>0</v>
      </c>
      <c r="CY74" s="52">
        <f t="shared" si="29"/>
        <v>0</v>
      </c>
      <c r="CZ74" s="52">
        <f t="shared" si="30"/>
        <v>0</v>
      </c>
      <c r="DA74" s="52">
        <f t="shared" si="31"/>
        <v>0</v>
      </c>
      <c r="DB74" s="52">
        <f t="shared" si="32"/>
        <v>0</v>
      </c>
      <c r="DC74" s="52" t="str">
        <f t="shared" si="33"/>
        <v/>
      </c>
    </row>
    <row r="75" spans="1:107" ht="15.75">
      <c r="A75" s="195">
        <f t="shared" si="34"/>
        <v>0</v>
      </c>
      <c r="B75" s="324">
        <f t="shared" si="35"/>
        <v>0</v>
      </c>
      <c r="C75" s="325">
        <v>15</v>
      </c>
      <c r="D75" s="349"/>
      <c r="E75" s="350"/>
      <c r="F75" s="663"/>
      <c r="G75" s="351"/>
      <c r="H75" s="350"/>
      <c r="I75" s="352"/>
      <c r="J75" s="353"/>
      <c r="K75" s="353"/>
      <c r="L75" s="353"/>
      <c r="M75" s="354"/>
      <c r="N75" s="482"/>
      <c r="AB75" t="str">
        <f t="shared" si="12"/>
        <v/>
      </c>
      <c r="AC75" s="195">
        <f t="shared" si="36"/>
        <v>1</v>
      </c>
      <c r="AD75" s="195" t="str">
        <f>IF(AND(AP75=""),"",IF(AP75=0,"",1+(MAX(AD$61:AD74))))</f>
        <v/>
      </c>
      <c r="AE75" s="18">
        <v>15</v>
      </c>
      <c r="AF75" s="48">
        <f t="shared" si="37"/>
        <v>0</v>
      </c>
      <c r="AG75" s="52">
        <f t="shared" si="38"/>
        <v>0</v>
      </c>
      <c r="AH75" s="52">
        <f t="shared" si="39"/>
        <v>0</v>
      </c>
      <c r="AI75" s="52">
        <f t="shared" si="40"/>
        <v>0</v>
      </c>
      <c r="AJ75" s="52">
        <f t="shared" si="41"/>
        <v>0</v>
      </c>
      <c r="AK75" s="52">
        <f t="shared" si="42"/>
        <v>0</v>
      </c>
      <c r="AL75" s="52">
        <f t="shared" si="43"/>
        <v>0</v>
      </c>
      <c r="AM75" s="52">
        <f t="shared" si="44"/>
        <v>0</v>
      </c>
      <c r="AN75" s="52">
        <f t="shared" si="45"/>
        <v>0</v>
      </c>
      <c r="AO75" s="52">
        <f t="shared" si="46"/>
        <v>0</v>
      </c>
      <c r="AP75" s="52" t="str">
        <f t="shared" si="14"/>
        <v/>
      </c>
      <c r="AQ75" s="195" t="str">
        <f>IF(AND(BC75=""),"",IF(BC75=0,"",1+(MAX(AQ$61:AQ74))))</f>
        <v/>
      </c>
      <c r="AR75" s="51">
        <v>15</v>
      </c>
      <c r="AS75" s="323">
        <f t="shared" si="79"/>
        <v>0</v>
      </c>
      <c r="AT75" s="49">
        <f t="shared" si="80"/>
        <v>0</v>
      </c>
      <c r="AU75" s="49">
        <f t="shared" si="81"/>
        <v>0</v>
      </c>
      <c r="AV75" s="49">
        <f t="shared" si="82"/>
        <v>0</v>
      </c>
      <c r="AW75" s="49">
        <f t="shared" si="83"/>
        <v>0</v>
      </c>
      <c r="AX75" s="49">
        <f t="shared" si="84"/>
        <v>0</v>
      </c>
      <c r="AY75" s="49">
        <f t="shared" si="85"/>
        <v>0</v>
      </c>
      <c r="AZ75" s="49">
        <f t="shared" si="86"/>
        <v>0</v>
      </c>
      <c r="BA75" s="49">
        <f t="shared" si="87"/>
        <v>0</v>
      </c>
      <c r="BB75" s="49">
        <f t="shared" si="48"/>
        <v>0</v>
      </c>
      <c r="BC75" s="52" t="str">
        <f t="shared" si="16"/>
        <v/>
      </c>
      <c r="BD75" s="195" t="str">
        <f>IF(AND(BP75=""),"",IF(BP75=0,"",1+(MAX(BD$61:BD74))))</f>
        <v/>
      </c>
      <c r="BE75" s="18">
        <v>15</v>
      </c>
      <c r="BF75" s="48">
        <f t="shared" si="49"/>
        <v>0</v>
      </c>
      <c r="BG75" s="52">
        <f t="shared" si="50"/>
        <v>0</v>
      </c>
      <c r="BH75" s="52">
        <f t="shared" si="51"/>
        <v>0</v>
      </c>
      <c r="BI75" s="52">
        <f t="shared" si="52"/>
        <v>0</v>
      </c>
      <c r="BJ75" s="52">
        <f t="shared" si="53"/>
        <v>0</v>
      </c>
      <c r="BK75" s="52">
        <f t="shared" si="54"/>
        <v>0</v>
      </c>
      <c r="BL75" s="52">
        <f t="shared" si="55"/>
        <v>0</v>
      </c>
      <c r="BM75" s="52">
        <f t="shared" si="56"/>
        <v>0</v>
      </c>
      <c r="BN75" s="52">
        <f t="shared" si="57"/>
        <v>0</v>
      </c>
      <c r="BO75" s="52">
        <f t="shared" si="58"/>
        <v>0</v>
      </c>
      <c r="BP75" s="52" t="str">
        <f t="shared" si="18"/>
        <v/>
      </c>
      <c r="BQ75" s="195" t="str">
        <f>IF(AND(CC75=""),"",IF(CC75=0,"",1+(MAX(BQ$61:BQ74))))</f>
        <v/>
      </c>
      <c r="BR75" s="18">
        <v>15</v>
      </c>
      <c r="BS75" s="322">
        <f t="shared" si="59"/>
        <v>0</v>
      </c>
      <c r="BT75" s="52">
        <f t="shared" si="60"/>
        <v>0</v>
      </c>
      <c r="BU75" s="52">
        <f t="shared" si="61"/>
        <v>0</v>
      </c>
      <c r="BV75" s="52">
        <f t="shared" si="62"/>
        <v>0</v>
      </c>
      <c r="BW75" s="52">
        <f t="shared" si="63"/>
        <v>0</v>
      </c>
      <c r="BX75" s="52">
        <f t="shared" si="64"/>
        <v>0</v>
      </c>
      <c r="BY75" s="52">
        <f t="shared" si="65"/>
        <v>0</v>
      </c>
      <c r="BZ75" s="52">
        <f t="shared" si="66"/>
        <v>0</v>
      </c>
      <c r="CA75" s="52">
        <f t="shared" si="67"/>
        <v>0</v>
      </c>
      <c r="CB75" s="52">
        <f t="shared" si="68"/>
        <v>0</v>
      </c>
      <c r="CC75" s="52" t="str">
        <f t="shared" si="20"/>
        <v/>
      </c>
      <c r="CD75" s="195" t="str">
        <f>IF(AND(CP75=""),"",IF(CP75=0,"",1+(MAX(CD$61:CD74))))</f>
        <v/>
      </c>
      <c r="CE75" s="18">
        <v>15</v>
      </c>
      <c r="CF75" s="48">
        <f t="shared" si="69"/>
        <v>0</v>
      </c>
      <c r="CG75" s="52">
        <f t="shared" si="70"/>
        <v>0</v>
      </c>
      <c r="CH75" s="52">
        <f t="shared" si="71"/>
        <v>0</v>
      </c>
      <c r="CI75" s="52">
        <f t="shared" si="72"/>
        <v>0</v>
      </c>
      <c r="CJ75" s="52">
        <f t="shared" si="73"/>
        <v>0</v>
      </c>
      <c r="CK75" s="52">
        <f t="shared" si="74"/>
        <v>0</v>
      </c>
      <c r="CL75" s="52">
        <f t="shared" si="75"/>
        <v>0</v>
      </c>
      <c r="CM75" s="52">
        <f t="shared" si="76"/>
        <v>0</v>
      </c>
      <c r="CN75" s="52">
        <f t="shared" si="77"/>
        <v>0</v>
      </c>
      <c r="CO75" s="52">
        <f t="shared" si="78"/>
        <v>0</v>
      </c>
      <c r="CP75" s="52" t="str">
        <f t="shared" si="22"/>
        <v/>
      </c>
      <c r="CQ75" s="195" t="str">
        <f>IF(AND(DC75=""),"",IF(DC75=0,"",1+(MAX(CQ$61:CQ74))))</f>
        <v/>
      </c>
      <c r="CR75" s="18">
        <v>15</v>
      </c>
      <c r="CS75" s="48">
        <f t="shared" si="23"/>
        <v>0</v>
      </c>
      <c r="CT75" s="52">
        <f t="shared" si="24"/>
        <v>0</v>
      </c>
      <c r="CU75" s="52">
        <f t="shared" si="25"/>
        <v>0</v>
      </c>
      <c r="CV75" s="52">
        <f t="shared" si="26"/>
        <v>0</v>
      </c>
      <c r="CW75" s="52">
        <f t="shared" si="27"/>
        <v>0</v>
      </c>
      <c r="CX75" s="52">
        <f t="shared" si="28"/>
        <v>0</v>
      </c>
      <c r="CY75" s="52">
        <f t="shared" si="29"/>
        <v>0</v>
      </c>
      <c r="CZ75" s="52">
        <f t="shared" si="30"/>
        <v>0</v>
      </c>
      <c r="DA75" s="52">
        <f t="shared" si="31"/>
        <v>0</v>
      </c>
      <c r="DB75" s="52">
        <f t="shared" si="32"/>
        <v>0</v>
      </c>
      <c r="DC75" s="52" t="str">
        <f t="shared" si="33"/>
        <v/>
      </c>
    </row>
    <row r="76" spans="1:107" ht="15.75">
      <c r="A76" s="195">
        <f t="shared" si="34"/>
        <v>0</v>
      </c>
      <c r="B76" s="324">
        <f t="shared" si="35"/>
        <v>0</v>
      </c>
      <c r="C76" s="325">
        <v>16</v>
      </c>
      <c r="D76" s="349"/>
      <c r="E76" s="350"/>
      <c r="F76" s="663"/>
      <c r="G76" s="351"/>
      <c r="H76" s="350"/>
      <c r="I76" s="352"/>
      <c r="J76" s="353"/>
      <c r="K76" s="353"/>
      <c r="L76" s="353"/>
      <c r="M76" s="354"/>
      <c r="N76" s="482"/>
      <c r="AB76" t="str">
        <f t="shared" si="12"/>
        <v/>
      </c>
      <c r="AC76" s="195">
        <f t="shared" si="36"/>
        <v>1</v>
      </c>
      <c r="AD76" s="195" t="str">
        <f>IF(AND(AP76=""),"",IF(AP76=0,"",1+(MAX(AD$61:AD75))))</f>
        <v/>
      </c>
      <c r="AE76" s="51">
        <v>16</v>
      </c>
      <c r="AF76" s="48">
        <f t="shared" si="37"/>
        <v>0</v>
      </c>
      <c r="AG76" s="52">
        <f t="shared" si="38"/>
        <v>0</v>
      </c>
      <c r="AH76" s="52">
        <f t="shared" si="39"/>
        <v>0</v>
      </c>
      <c r="AI76" s="52">
        <f t="shared" si="40"/>
        <v>0</v>
      </c>
      <c r="AJ76" s="52">
        <f t="shared" si="41"/>
        <v>0</v>
      </c>
      <c r="AK76" s="52">
        <f t="shared" si="42"/>
        <v>0</v>
      </c>
      <c r="AL76" s="52">
        <f t="shared" si="43"/>
        <v>0</v>
      </c>
      <c r="AM76" s="52">
        <f t="shared" si="44"/>
        <v>0</v>
      </c>
      <c r="AN76" s="52">
        <f t="shared" si="45"/>
        <v>0</v>
      </c>
      <c r="AO76" s="52">
        <f t="shared" si="46"/>
        <v>0</v>
      </c>
      <c r="AP76" s="52" t="str">
        <f t="shared" si="14"/>
        <v/>
      </c>
      <c r="AQ76" s="195" t="str">
        <f>IF(AND(BC76=""),"",IF(BC76=0,"",1+(MAX(AQ$61:AQ75))))</f>
        <v/>
      </c>
      <c r="AR76" s="51">
        <v>16</v>
      </c>
      <c r="AS76" s="323">
        <f t="shared" si="79"/>
        <v>0</v>
      </c>
      <c r="AT76" s="49">
        <f t="shared" si="80"/>
        <v>0</v>
      </c>
      <c r="AU76" s="49">
        <f t="shared" si="81"/>
        <v>0</v>
      </c>
      <c r="AV76" s="49">
        <f t="shared" si="82"/>
        <v>0</v>
      </c>
      <c r="AW76" s="49">
        <f t="shared" si="83"/>
        <v>0</v>
      </c>
      <c r="AX76" s="49">
        <f t="shared" si="84"/>
        <v>0</v>
      </c>
      <c r="AY76" s="49">
        <f t="shared" si="85"/>
        <v>0</v>
      </c>
      <c r="AZ76" s="49">
        <f t="shared" si="86"/>
        <v>0</v>
      </c>
      <c r="BA76" s="49">
        <f t="shared" si="87"/>
        <v>0</v>
      </c>
      <c r="BB76" s="49">
        <f t="shared" si="48"/>
        <v>0</v>
      </c>
      <c r="BC76" s="52" t="str">
        <f t="shared" si="16"/>
        <v/>
      </c>
      <c r="BD76" s="195" t="str">
        <f>IF(AND(BP76=""),"",IF(BP76=0,"",1+(MAX(BD$61:BD75))))</f>
        <v/>
      </c>
      <c r="BE76" s="51">
        <v>16</v>
      </c>
      <c r="BF76" s="48">
        <f t="shared" si="49"/>
        <v>0</v>
      </c>
      <c r="BG76" s="52">
        <f t="shared" si="50"/>
        <v>0</v>
      </c>
      <c r="BH76" s="52">
        <f t="shared" si="51"/>
        <v>0</v>
      </c>
      <c r="BI76" s="52">
        <f t="shared" si="52"/>
        <v>0</v>
      </c>
      <c r="BJ76" s="52">
        <f t="shared" si="53"/>
        <v>0</v>
      </c>
      <c r="BK76" s="52">
        <f t="shared" si="54"/>
        <v>0</v>
      </c>
      <c r="BL76" s="52">
        <f t="shared" si="55"/>
        <v>0</v>
      </c>
      <c r="BM76" s="52">
        <f t="shared" si="56"/>
        <v>0</v>
      </c>
      <c r="BN76" s="52">
        <f t="shared" si="57"/>
        <v>0</v>
      </c>
      <c r="BO76" s="52">
        <f t="shared" si="58"/>
        <v>0</v>
      </c>
      <c r="BP76" s="52" t="str">
        <f t="shared" si="18"/>
        <v/>
      </c>
      <c r="BQ76" s="195" t="str">
        <f>IF(AND(CC76=""),"",IF(CC76=0,"",1+(MAX(BQ$61:BQ75))))</f>
        <v/>
      </c>
      <c r="BR76" s="51">
        <v>16</v>
      </c>
      <c r="BS76" s="322">
        <f t="shared" si="59"/>
        <v>0</v>
      </c>
      <c r="BT76" s="52">
        <f t="shared" si="60"/>
        <v>0</v>
      </c>
      <c r="BU76" s="52">
        <f t="shared" si="61"/>
        <v>0</v>
      </c>
      <c r="BV76" s="52">
        <f t="shared" si="62"/>
        <v>0</v>
      </c>
      <c r="BW76" s="52">
        <f t="shared" si="63"/>
        <v>0</v>
      </c>
      <c r="BX76" s="52">
        <f t="shared" si="64"/>
        <v>0</v>
      </c>
      <c r="BY76" s="52">
        <f t="shared" si="65"/>
        <v>0</v>
      </c>
      <c r="BZ76" s="52">
        <f t="shared" si="66"/>
        <v>0</v>
      </c>
      <c r="CA76" s="52">
        <f t="shared" si="67"/>
        <v>0</v>
      </c>
      <c r="CB76" s="52">
        <f t="shared" si="68"/>
        <v>0</v>
      </c>
      <c r="CC76" s="52" t="str">
        <f t="shared" si="20"/>
        <v/>
      </c>
      <c r="CD76" s="195" t="str">
        <f>IF(AND(CP76=""),"",IF(CP76=0,"",1+(MAX(CD$61:CD75))))</f>
        <v/>
      </c>
      <c r="CE76" s="51">
        <v>16</v>
      </c>
      <c r="CF76" s="48">
        <f t="shared" si="69"/>
        <v>0</v>
      </c>
      <c r="CG76" s="52">
        <f t="shared" si="70"/>
        <v>0</v>
      </c>
      <c r="CH76" s="52">
        <f t="shared" si="71"/>
        <v>0</v>
      </c>
      <c r="CI76" s="52">
        <f t="shared" si="72"/>
        <v>0</v>
      </c>
      <c r="CJ76" s="52">
        <f t="shared" si="73"/>
        <v>0</v>
      </c>
      <c r="CK76" s="52">
        <f t="shared" si="74"/>
        <v>0</v>
      </c>
      <c r="CL76" s="52">
        <f t="shared" si="75"/>
        <v>0</v>
      </c>
      <c r="CM76" s="52">
        <f t="shared" si="76"/>
        <v>0</v>
      </c>
      <c r="CN76" s="52">
        <f t="shared" si="77"/>
        <v>0</v>
      </c>
      <c r="CO76" s="52">
        <f t="shared" si="78"/>
        <v>0</v>
      </c>
      <c r="CP76" s="52" t="str">
        <f t="shared" si="22"/>
        <v/>
      </c>
      <c r="CQ76" s="195" t="str">
        <f>IF(AND(DC76=""),"",IF(DC76=0,"",1+(MAX(CQ$61:CQ75))))</f>
        <v/>
      </c>
      <c r="CR76" s="51">
        <v>16</v>
      </c>
      <c r="CS76" s="48">
        <f t="shared" si="23"/>
        <v>0</v>
      </c>
      <c r="CT76" s="52">
        <f t="shared" si="24"/>
        <v>0</v>
      </c>
      <c r="CU76" s="52">
        <f t="shared" si="25"/>
        <v>0</v>
      </c>
      <c r="CV76" s="52">
        <f t="shared" si="26"/>
        <v>0</v>
      </c>
      <c r="CW76" s="52">
        <f t="shared" si="27"/>
        <v>0</v>
      </c>
      <c r="CX76" s="52">
        <f t="shared" si="28"/>
        <v>0</v>
      </c>
      <c r="CY76" s="52">
        <f t="shared" si="29"/>
        <v>0</v>
      </c>
      <c r="CZ76" s="52">
        <f t="shared" si="30"/>
        <v>0</v>
      </c>
      <c r="DA76" s="52">
        <f t="shared" si="31"/>
        <v>0</v>
      </c>
      <c r="DB76" s="52">
        <f t="shared" si="32"/>
        <v>0</v>
      </c>
      <c r="DC76" s="52" t="str">
        <f t="shared" si="33"/>
        <v/>
      </c>
    </row>
    <row r="77" spans="1:107" ht="15.75">
      <c r="A77" s="195">
        <f t="shared" si="34"/>
        <v>0</v>
      </c>
      <c r="B77" s="324">
        <f t="shared" si="35"/>
        <v>0</v>
      </c>
      <c r="C77" s="325">
        <v>17</v>
      </c>
      <c r="D77" s="349"/>
      <c r="E77" s="350"/>
      <c r="F77" s="663"/>
      <c r="G77" s="351"/>
      <c r="H77" s="350"/>
      <c r="I77" s="352"/>
      <c r="J77" s="353"/>
      <c r="K77" s="353"/>
      <c r="L77" s="353"/>
      <c r="M77" s="354"/>
      <c r="N77" s="482"/>
      <c r="AB77" t="str">
        <f t="shared" si="12"/>
        <v/>
      </c>
      <c r="AC77" s="195">
        <f t="shared" si="36"/>
        <v>1</v>
      </c>
      <c r="AD77" s="195" t="str">
        <f>IF(AND(AP77=""),"",IF(AP77=0,"",1+(MAX(AD$61:AD76))))</f>
        <v/>
      </c>
      <c r="AE77" s="18">
        <v>17</v>
      </c>
      <c r="AF77" s="48">
        <f t="shared" si="37"/>
        <v>0</v>
      </c>
      <c r="AG77" s="52">
        <f t="shared" si="38"/>
        <v>0</v>
      </c>
      <c r="AH77" s="52">
        <f t="shared" si="39"/>
        <v>0</v>
      </c>
      <c r="AI77" s="52">
        <f t="shared" si="40"/>
        <v>0</v>
      </c>
      <c r="AJ77" s="52">
        <f t="shared" si="41"/>
        <v>0</v>
      </c>
      <c r="AK77" s="52">
        <f t="shared" si="42"/>
        <v>0</v>
      </c>
      <c r="AL77" s="52">
        <f t="shared" si="43"/>
        <v>0</v>
      </c>
      <c r="AM77" s="52">
        <f t="shared" si="44"/>
        <v>0</v>
      </c>
      <c r="AN77" s="52">
        <f t="shared" si="45"/>
        <v>0</v>
      </c>
      <c r="AO77" s="52">
        <f t="shared" si="46"/>
        <v>0</v>
      </c>
      <c r="AP77" s="52" t="str">
        <f t="shared" si="14"/>
        <v/>
      </c>
      <c r="AQ77" s="195" t="str">
        <f>IF(AND(BC77=""),"",IF(BC77=0,"",1+(MAX(AQ$61:AQ76))))</f>
        <v/>
      </c>
      <c r="AR77" s="51">
        <v>17</v>
      </c>
      <c r="AS77" s="323">
        <f t="shared" si="79"/>
        <v>0</v>
      </c>
      <c r="AT77" s="49">
        <f t="shared" si="80"/>
        <v>0</v>
      </c>
      <c r="AU77" s="49">
        <f t="shared" si="81"/>
        <v>0</v>
      </c>
      <c r="AV77" s="49">
        <f t="shared" si="82"/>
        <v>0</v>
      </c>
      <c r="AW77" s="49">
        <f t="shared" si="83"/>
        <v>0</v>
      </c>
      <c r="AX77" s="49">
        <f t="shared" si="84"/>
        <v>0</v>
      </c>
      <c r="AY77" s="49">
        <f t="shared" si="85"/>
        <v>0</v>
      </c>
      <c r="AZ77" s="49">
        <f t="shared" si="86"/>
        <v>0</v>
      </c>
      <c r="BA77" s="49">
        <f t="shared" si="87"/>
        <v>0</v>
      </c>
      <c r="BB77" s="49">
        <f t="shared" si="48"/>
        <v>0</v>
      </c>
      <c r="BC77" s="52" t="str">
        <f t="shared" si="16"/>
        <v/>
      </c>
      <c r="BD77" s="195" t="str">
        <f>IF(AND(BP77=""),"",IF(BP77=0,"",1+(MAX(BD$61:BD76))))</f>
        <v/>
      </c>
      <c r="BE77" s="18">
        <v>17</v>
      </c>
      <c r="BF77" s="48">
        <f t="shared" si="49"/>
        <v>0</v>
      </c>
      <c r="BG77" s="52">
        <f t="shared" si="50"/>
        <v>0</v>
      </c>
      <c r="BH77" s="52">
        <f t="shared" si="51"/>
        <v>0</v>
      </c>
      <c r="BI77" s="52">
        <f t="shared" si="52"/>
        <v>0</v>
      </c>
      <c r="BJ77" s="52">
        <f t="shared" si="53"/>
        <v>0</v>
      </c>
      <c r="BK77" s="52">
        <f t="shared" si="54"/>
        <v>0</v>
      </c>
      <c r="BL77" s="52">
        <f t="shared" si="55"/>
        <v>0</v>
      </c>
      <c r="BM77" s="52">
        <f t="shared" si="56"/>
        <v>0</v>
      </c>
      <c r="BN77" s="52">
        <f t="shared" si="57"/>
        <v>0</v>
      </c>
      <c r="BO77" s="52">
        <f t="shared" si="58"/>
        <v>0</v>
      </c>
      <c r="BP77" s="52" t="str">
        <f t="shared" si="18"/>
        <v/>
      </c>
      <c r="BQ77" s="195" t="str">
        <f>IF(AND(CC77=""),"",IF(CC77=0,"",1+(MAX(BQ$61:BQ76))))</f>
        <v/>
      </c>
      <c r="BR77" s="18">
        <v>17</v>
      </c>
      <c r="BS77" s="322">
        <f t="shared" si="59"/>
        <v>0</v>
      </c>
      <c r="BT77" s="52">
        <f t="shared" si="60"/>
        <v>0</v>
      </c>
      <c r="BU77" s="52">
        <f t="shared" si="61"/>
        <v>0</v>
      </c>
      <c r="BV77" s="52">
        <f t="shared" si="62"/>
        <v>0</v>
      </c>
      <c r="BW77" s="52">
        <f t="shared" si="63"/>
        <v>0</v>
      </c>
      <c r="BX77" s="52">
        <f t="shared" si="64"/>
        <v>0</v>
      </c>
      <c r="BY77" s="52">
        <f t="shared" si="65"/>
        <v>0</v>
      </c>
      <c r="BZ77" s="52">
        <f t="shared" si="66"/>
        <v>0</v>
      </c>
      <c r="CA77" s="52">
        <f t="shared" si="67"/>
        <v>0</v>
      </c>
      <c r="CB77" s="52">
        <f t="shared" si="68"/>
        <v>0</v>
      </c>
      <c r="CC77" s="52" t="str">
        <f t="shared" si="20"/>
        <v/>
      </c>
      <c r="CD77" s="195" t="str">
        <f>IF(AND(CP77=""),"",IF(CP77=0,"",1+(MAX(CD$61:CD76))))</f>
        <v/>
      </c>
      <c r="CE77" s="18">
        <v>17</v>
      </c>
      <c r="CF77" s="48">
        <f t="shared" si="69"/>
        <v>0</v>
      </c>
      <c r="CG77" s="52">
        <f t="shared" si="70"/>
        <v>0</v>
      </c>
      <c r="CH77" s="52">
        <f t="shared" si="71"/>
        <v>0</v>
      </c>
      <c r="CI77" s="52">
        <f t="shared" si="72"/>
        <v>0</v>
      </c>
      <c r="CJ77" s="52">
        <f t="shared" si="73"/>
        <v>0</v>
      </c>
      <c r="CK77" s="52">
        <f t="shared" si="74"/>
        <v>0</v>
      </c>
      <c r="CL77" s="52">
        <f t="shared" si="75"/>
        <v>0</v>
      </c>
      <c r="CM77" s="52">
        <f t="shared" si="76"/>
        <v>0</v>
      </c>
      <c r="CN77" s="52">
        <f t="shared" si="77"/>
        <v>0</v>
      </c>
      <c r="CO77" s="52">
        <f t="shared" si="78"/>
        <v>0</v>
      </c>
      <c r="CP77" s="52" t="str">
        <f t="shared" si="22"/>
        <v/>
      </c>
      <c r="CQ77" s="195" t="str">
        <f>IF(AND(DC77=""),"",IF(DC77=0,"",1+(MAX(CQ$61:CQ76))))</f>
        <v/>
      </c>
      <c r="CR77" s="18">
        <v>17</v>
      </c>
      <c r="CS77" s="48">
        <f t="shared" ref="CS77:CS140" si="88">IF($M77="NON GAZETTED - SANVIDA",D77,0)</f>
        <v>0</v>
      </c>
      <c r="CT77" s="52">
        <f t="shared" ref="CT77:CT111" si="89">IF($M77="NON GAZETTED - SANVIDA",E77,0)</f>
        <v>0</v>
      </c>
      <c r="CU77" s="52">
        <f t="shared" ref="CU77:CU111" si="90">IF($M77="NON GAZETTED - SANVIDA",F77,0)</f>
        <v>0</v>
      </c>
      <c r="CV77" s="52">
        <f t="shared" ref="CV77:CV111" si="91">IF($M77="NON GAZETTED - SANVIDA",G77,0)</f>
        <v>0</v>
      </c>
      <c r="CW77" s="52">
        <f t="shared" ref="CW77:CW111" si="92">IF($M77="NON GAZETTED - SANVIDA",H77,0)</f>
        <v>0</v>
      </c>
      <c r="CX77" s="52">
        <f t="shared" ref="CX77:CX111" si="93">IF($M77="NON GAZETTED - SANVIDA",I77,0)</f>
        <v>0</v>
      </c>
      <c r="CY77" s="52">
        <f t="shared" ref="CY77:CY111" si="94">IF($M77="NON GAZETTED - SANVIDA",J77,0)</f>
        <v>0</v>
      </c>
      <c r="CZ77" s="52">
        <f t="shared" ref="CZ77:CZ111" si="95">IF($M77="NON GAZETTED - SANVIDA",K77,0)</f>
        <v>0</v>
      </c>
      <c r="DA77" s="52">
        <f t="shared" ref="DA77:DA111" si="96">IF($M77="NON GAZETTED - SANVIDA",L77,0)</f>
        <v>0</v>
      </c>
      <c r="DB77" s="52">
        <f t="shared" ref="DB77:DB111" si="97">IF($M77="NON GAZETTED - SANVIDA",M77,0)</f>
        <v>0</v>
      </c>
      <c r="DC77" s="52" t="str">
        <f t="shared" si="33"/>
        <v/>
      </c>
    </row>
    <row r="78" spans="1:107" ht="15.75">
      <c r="A78" s="195">
        <f t="shared" si="34"/>
        <v>0</v>
      </c>
      <c r="B78" s="324">
        <f t="shared" si="35"/>
        <v>0</v>
      </c>
      <c r="C78" s="325">
        <v>18</v>
      </c>
      <c r="D78" s="349"/>
      <c r="E78" s="350"/>
      <c r="F78" s="663"/>
      <c r="G78" s="351"/>
      <c r="H78" s="350"/>
      <c r="I78" s="352"/>
      <c r="J78" s="353"/>
      <c r="K78" s="353"/>
      <c r="L78" s="353"/>
      <c r="M78" s="354"/>
      <c r="N78" s="482"/>
      <c r="AB78" t="str">
        <f t="shared" si="12"/>
        <v/>
      </c>
      <c r="AC78" s="195">
        <f t="shared" si="36"/>
        <v>1</v>
      </c>
      <c r="AD78" s="195" t="str">
        <f>IF(AND(AP78=""),"",IF(AP78=0,"",1+(MAX(AD$61:AD77))))</f>
        <v/>
      </c>
      <c r="AE78" s="51">
        <v>18</v>
      </c>
      <c r="AF78" s="48">
        <f t="shared" si="37"/>
        <v>0</v>
      </c>
      <c r="AG78" s="52">
        <f t="shared" si="38"/>
        <v>0</v>
      </c>
      <c r="AH78" s="52">
        <f t="shared" si="39"/>
        <v>0</v>
      </c>
      <c r="AI78" s="52">
        <f t="shared" si="40"/>
        <v>0</v>
      </c>
      <c r="AJ78" s="52">
        <f t="shared" si="41"/>
        <v>0</v>
      </c>
      <c r="AK78" s="52">
        <f t="shared" si="42"/>
        <v>0</v>
      </c>
      <c r="AL78" s="52">
        <f t="shared" si="43"/>
        <v>0</v>
      </c>
      <c r="AM78" s="52">
        <f t="shared" si="44"/>
        <v>0</v>
      </c>
      <c r="AN78" s="52">
        <f t="shared" si="45"/>
        <v>0</v>
      </c>
      <c r="AO78" s="52">
        <f t="shared" si="46"/>
        <v>0</v>
      </c>
      <c r="AP78" s="52" t="str">
        <f t="shared" si="14"/>
        <v/>
      </c>
      <c r="AQ78" s="195" t="str">
        <f>IF(AND(BC78=""),"",IF(BC78=0,"",1+(MAX(AQ$61:AQ77))))</f>
        <v/>
      </c>
      <c r="AR78" s="51">
        <v>18</v>
      </c>
      <c r="AS78" s="323">
        <f t="shared" si="79"/>
        <v>0</v>
      </c>
      <c r="AT78" s="49">
        <f t="shared" si="80"/>
        <v>0</v>
      </c>
      <c r="AU78" s="49">
        <f t="shared" si="81"/>
        <v>0</v>
      </c>
      <c r="AV78" s="49">
        <f t="shared" si="82"/>
        <v>0</v>
      </c>
      <c r="AW78" s="49">
        <f t="shared" si="83"/>
        <v>0</v>
      </c>
      <c r="AX78" s="49">
        <f t="shared" si="84"/>
        <v>0</v>
      </c>
      <c r="AY78" s="49">
        <f t="shared" si="85"/>
        <v>0</v>
      </c>
      <c r="AZ78" s="49">
        <f t="shared" si="86"/>
        <v>0</v>
      </c>
      <c r="BA78" s="49">
        <f t="shared" si="87"/>
        <v>0</v>
      </c>
      <c r="BB78" s="49">
        <f t="shared" si="48"/>
        <v>0</v>
      </c>
      <c r="BC78" s="52" t="str">
        <f t="shared" si="16"/>
        <v/>
      </c>
      <c r="BD78" s="195" t="str">
        <f>IF(AND(BP78=""),"",IF(BP78=0,"",1+(MAX(BD$61:BD77))))</f>
        <v/>
      </c>
      <c r="BE78" s="51">
        <v>18</v>
      </c>
      <c r="BF78" s="48">
        <f t="shared" si="49"/>
        <v>0</v>
      </c>
      <c r="BG78" s="52">
        <f t="shared" si="50"/>
        <v>0</v>
      </c>
      <c r="BH78" s="52">
        <f t="shared" si="51"/>
        <v>0</v>
      </c>
      <c r="BI78" s="52">
        <f t="shared" si="52"/>
        <v>0</v>
      </c>
      <c r="BJ78" s="52">
        <f t="shared" si="53"/>
        <v>0</v>
      </c>
      <c r="BK78" s="52">
        <f t="shared" si="54"/>
        <v>0</v>
      </c>
      <c r="BL78" s="52">
        <f t="shared" si="55"/>
        <v>0</v>
      </c>
      <c r="BM78" s="52">
        <f t="shared" si="56"/>
        <v>0</v>
      </c>
      <c r="BN78" s="52">
        <f t="shared" si="57"/>
        <v>0</v>
      </c>
      <c r="BO78" s="52">
        <f t="shared" si="58"/>
        <v>0</v>
      </c>
      <c r="BP78" s="52" t="str">
        <f t="shared" si="18"/>
        <v/>
      </c>
      <c r="BQ78" s="195" t="str">
        <f>IF(AND(CC78=""),"",IF(CC78=0,"",1+(MAX(BQ$61:BQ77))))</f>
        <v/>
      </c>
      <c r="BR78" s="51">
        <v>18</v>
      </c>
      <c r="BS78" s="322">
        <f t="shared" si="59"/>
        <v>0</v>
      </c>
      <c r="BT78" s="52">
        <f t="shared" si="60"/>
        <v>0</v>
      </c>
      <c r="BU78" s="52">
        <f t="shared" si="61"/>
        <v>0</v>
      </c>
      <c r="BV78" s="52">
        <f t="shared" si="62"/>
        <v>0</v>
      </c>
      <c r="BW78" s="52">
        <f t="shared" si="63"/>
        <v>0</v>
      </c>
      <c r="BX78" s="52">
        <f t="shared" si="64"/>
        <v>0</v>
      </c>
      <c r="BY78" s="52">
        <f t="shared" si="65"/>
        <v>0</v>
      </c>
      <c r="BZ78" s="52">
        <f t="shared" si="66"/>
        <v>0</v>
      </c>
      <c r="CA78" s="52">
        <f t="shared" si="67"/>
        <v>0</v>
      </c>
      <c r="CB78" s="52">
        <f t="shared" si="68"/>
        <v>0</v>
      </c>
      <c r="CC78" s="52" t="str">
        <f t="shared" si="20"/>
        <v/>
      </c>
      <c r="CD78" s="195" t="str">
        <f>IF(AND(CP78=""),"",IF(CP78=0,"",1+(MAX(CD$61:CD77))))</f>
        <v/>
      </c>
      <c r="CE78" s="51">
        <v>18</v>
      </c>
      <c r="CF78" s="48">
        <f t="shared" si="69"/>
        <v>0</v>
      </c>
      <c r="CG78" s="52">
        <f t="shared" si="70"/>
        <v>0</v>
      </c>
      <c r="CH78" s="52">
        <f t="shared" si="71"/>
        <v>0</v>
      </c>
      <c r="CI78" s="52">
        <f t="shared" si="72"/>
        <v>0</v>
      </c>
      <c r="CJ78" s="52">
        <f t="shared" si="73"/>
        <v>0</v>
      </c>
      <c r="CK78" s="52">
        <f t="shared" si="74"/>
        <v>0</v>
      </c>
      <c r="CL78" s="52">
        <f t="shared" si="75"/>
        <v>0</v>
      </c>
      <c r="CM78" s="52">
        <f t="shared" si="76"/>
        <v>0</v>
      </c>
      <c r="CN78" s="52">
        <f t="shared" si="77"/>
        <v>0</v>
      </c>
      <c r="CO78" s="52">
        <f t="shared" si="78"/>
        <v>0</v>
      </c>
      <c r="CP78" s="52" t="str">
        <f t="shared" si="22"/>
        <v/>
      </c>
      <c r="CQ78" s="195" t="str">
        <f>IF(AND(DC78=""),"",IF(DC78=0,"",1+(MAX(CQ$61:CQ77))))</f>
        <v/>
      </c>
      <c r="CR78" s="51">
        <v>18</v>
      </c>
      <c r="CS78" s="48">
        <f t="shared" si="88"/>
        <v>0</v>
      </c>
      <c r="CT78" s="52">
        <f t="shared" si="89"/>
        <v>0</v>
      </c>
      <c r="CU78" s="52">
        <f t="shared" si="90"/>
        <v>0</v>
      </c>
      <c r="CV78" s="52">
        <f t="shared" si="91"/>
        <v>0</v>
      </c>
      <c r="CW78" s="52">
        <f t="shared" si="92"/>
        <v>0</v>
      </c>
      <c r="CX78" s="52">
        <f t="shared" si="93"/>
        <v>0</v>
      </c>
      <c r="CY78" s="52">
        <f t="shared" si="94"/>
        <v>0</v>
      </c>
      <c r="CZ78" s="52">
        <f t="shared" si="95"/>
        <v>0</v>
      </c>
      <c r="DA78" s="52">
        <f t="shared" si="96"/>
        <v>0</v>
      </c>
      <c r="DB78" s="52">
        <f t="shared" si="97"/>
        <v>0</v>
      </c>
      <c r="DC78" s="52" t="str">
        <f t="shared" si="33"/>
        <v/>
      </c>
    </row>
    <row r="79" spans="1:107" ht="15.75">
      <c r="A79" s="195">
        <f t="shared" si="34"/>
        <v>0</v>
      </c>
      <c r="B79" s="324">
        <f t="shared" si="35"/>
        <v>0</v>
      </c>
      <c r="C79" s="325">
        <v>19</v>
      </c>
      <c r="D79" s="349"/>
      <c r="E79" s="350"/>
      <c r="F79" s="663"/>
      <c r="G79" s="351"/>
      <c r="H79" s="350"/>
      <c r="I79" s="352"/>
      <c r="J79" s="353"/>
      <c r="K79" s="353"/>
      <c r="L79" s="353"/>
      <c r="M79" s="354"/>
      <c r="N79" s="482"/>
      <c r="AB79" t="str">
        <f t="shared" si="12"/>
        <v/>
      </c>
      <c r="AC79" s="195">
        <f t="shared" si="36"/>
        <v>1</v>
      </c>
      <c r="AD79" s="195" t="str">
        <f>IF(AND(AP79=""),"",IF(AP79=0,"",1+(MAX(AD$61:AD78))))</f>
        <v/>
      </c>
      <c r="AE79" s="18">
        <v>19</v>
      </c>
      <c r="AF79" s="48">
        <f t="shared" si="37"/>
        <v>0</v>
      </c>
      <c r="AG79" s="52">
        <f t="shared" si="38"/>
        <v>0</v>
      </c>
      <c r="AH79" s="52">
        <f t="shared" si="39"/>
        <v>0</v>
      </c>
      <c r="AI79" s="52">
        <f t="shared" si="40"/>
        <v>0</v>
      </c>
      <c r="AJ79" s="52">
        <f t="shared" si="41"/>
        <v>0</v>
      </c>
      <c r="AK79" s="52">
        <f t="shared" si="42"/>
        <v>0</v>
      </c>
      <c r="AL79" s="52">
        <f t="shared" si="43"/>
        <v>0</v>
      </c>
      <c r="AM79" s="52">
        <f t="shared" si="44"/>
        <v>0</v>
      </c>
      <c r="AN79" s="52">
        <f t="shared" si="45"/>
        <v>0</v>
      </c>
      <c r="AO79" s="52">
        <f t="shared" si="46"/>
        <v>0</v>
      </c>
      <c r="AP79" s="52" t="str">
        <f t="shared" si="14"/>
        <v/>
      </c>
      <c r="AQ79" s="195" t="str">
        <f>IF(AND(BC79=""),"",IF(BC79=0,"",1+(MAX(AQ$61:AQ78))))</f>
        <v/>
      </c>
      <c r="AR79" s="51">
        <v>19</v>
      </c>
      <c r="AS79" s="323">
        <f t="shared" si="79"/>
        <v>0</v>
      </c>
      <c r="AT79" s="49">
        <f t="shared" si="80"/>
        <v>0</v>
      </c>
      <c r="AU79" s="49">
        <f t="shared" si="81"/>
        <v>0</v>
      </c>
      <c r="AV79" s="49">
        <f t="shared" si="82"/>
        <v>0</v>
      </c>
      <c r="AW79" s="49">
        <f t="shared" si="83"/>
        <v>0</v>
      </c>
      <c r="AX79" s="49">
        <f t="shared" si="84"/>
        <v>0</v>
      </c>
      <c r="AY79" s="49">
        <f t="shared" si="85"/>
        <v>0</v>
      </c>
      <c r="AZ79" s="49">
        <f t="shared" si="86"/>
        <v>0</v>
      </c>
      <c r="BA79" s="49">
        <f t="shared" si="87"/>
        <v>0</v>
      </c>
      <c r="BB79" s="49">
        <f t="shared" si="48"/>
        <v>0</v>
      </c>
      <c r="BC79" s="52" t="str">
        <f t="shared" si="16"/>
        <v/>
      </c>
      <c r="BD79" s="195" t="str">
        <f>IF(AND(BP79=""),"",IF(BP79=0,"",1+(MAX(BD$61:BD78))))</f>
        <v/>
      </c>
      <c r="BE79" s="18">
        <v>19</v>
      </c>
      <c r="BF79" s="48">
        <f t="shared" si="49"/>
        <v>0</v>
      </c>
      <c r="BG79" s="52">
        <f t="shared" si="50"/>
        <v>0</v>
      </c>
      <c r="BH79" s="52">
        <f t="shared" si="51"/>
        <v>0</v>
      </c>
      <c r="BI79" s="52">
        <f t="shared" si="52"/>
        <v>0</v>
      </c>
      <c r="BJ79" s="52">
        <f t="shared" si="53"/>
        <v>0</v>
      </c>
      <c r="BK79" s="52">
        <f t="shared" si="54"/>
        <v>0</v>
      </c>
      <c r="BL79" s="52">
        <f t="shared" si="55"/>
        <v>0</v>
      </c>
      <c r="BM79" s="52">
        <f t="shared" si="56"/>
        <v>0</v>
      </c>
      <c r="BN79" s="52">
        <f t="shared" si="57"/>
        <v>0</v>
      </c>
      <c r="BO79" s="52">
        <f t="shared" si="58"/>
        <v>0</v>
      </c>
      <c r="BP79" s="52" t="str">
        <f t="shared" si="18"/>
        <v/>
      </c>
      <c r="BQ79" s="195" t="str">
        <f>IF(AND(CC79=""),"",IF(CC79=0,"",1+(MAX(BQ$61:BQ78))))</f>
        <v/>
      </c>
      <c r="BR79" s="18">
        <v>19</v>
      </c>
      <c r="BS79" s="322">
        <f t="shared" si="59"/>
        <v>0</v>
      </c>
      <c r="BT79" s="52">
        <f t="shared" si="60"/>
        <v>0</v>
      </c>
      <c r="BU79" s="52">
        <f t="shared" si="61"/>
        <v>0</v>
      </c>
      <c r="BV79" s="52">
        <f t="shared" si="62"/>
        <v>0</v>
      </c>
      <c r="BW79" s="52">
        <f t="shared" si="63"/>
        <v>0</v>
      </c>
      <c r="BX79" s="52">
        <f t="shared" si="64"/>
        <v>0</v>
      </c>
      <c r="BY79" s="52">
        <f t="shared" si="65"/>
        <v>0</v>
      </c>
      <c r="BZ79" s="52">
        <f t="shared" si="66"/>
        <v>0</v>
      </c>
      <c r="CA79" s="52">
        <f t="shared" si="67"/>
        <v>0</v>
      </c>
      <c r="CB79" s="52">
        <f t="shared" si="68"/>
        <v>0</v>
      </c>
      <c r="CC79" s="52" t="str">
        <f t="shared" si="20"/>
        <v/>
      </c>
      <c r="CD79" s="195" t="str">
        <f>IF(AND(CP79=""),"",IF(CP79=0,"",1+(MAX(CD$61:CD78))))</f>
        <v/>
      </c>
      <c r="CE79" s="18">
        <v>19</v>
      </c>
      <c r="CF79" s="48">
        <f t="shared" si="69"/>
        <v>0</v>
      </c>
      <c r="CG79" s="52">
        <f t="shared" si="70"/>
        <v>0</v>
      </c>
      <c r="CH79" s="52">
        <f t="shared" si="71"/>
        <v>0</v>
      </c>
      <c r="CI79" s="52">
        <f t="shared" si="72"/>
        <v>0</v>
      </c>
      <c r="CJ79" s="52">
        <f t="shared" si="73"/>
        <v>0</v>
      </c>
      <c r="CK79" s="52">
        <f t="shared" si="74"/>
        <v>0</v>
      </c>
      <c r="CL79" s="52">
        <f t="shared" si="75"/>
        <v>0</v>
      </c>
      <c r="CM79" s="52">
        <f t="shared" si="76"/>
        <v>0</v>
      </c>
      <c r="CN79" s="52">
        <f t="shared" si="77"/>
        <v>0</v>
      </c>
      <c r="CO79" s="52">
        <f t="shared" si="78"/>
        <v>0</v>
      </c>
      <c r="CP79" s="52" t="str">
        <f t="shared" si="22"/>
        <v/>
      </c>
      <c r="CQ79" s="195" t="str">
        <f>IF(AND(DC79=""),"",IF(DC79=0,"",1+(MAX(CQ$61:CQ78))))</f>
        <v/>
      </c>
      <c r="CR79" s="18">
        <v>19</v>
      </c>
      <c r="CS79" s="48">
        <f t="shared" si="88"/>
        <v>0</v>
      </c>
      <c r="CT79" s="52">
        <f t="shared" si="89"/>
        <v>0</v>
      </c>
      <c r="CU79" s="52">
        <f t="shared" si="90"/>
        <v>0</v>
      </c>
      <c r="CV79" s="52">
        <f t="shared" si="91"/>
        <v>0</v>
      </c>
      <c r="CW79" s="52">
        <f t="shared" si="92"/>
        <v>0</v>
      </c>
      <c r="CX79" s="52">
        <f t="shared" si="93"/>
        <v>0</v>
      </c>
      <c r="CY79" s="52">
        <f t="shared" si="94"/>
        <v>0</v>
      </c>
      <c r="CZ79" s="52">
        <f t="shared" si="95"/>
        <v>0</v>
      </c>
      <c r="DA79" s="52">
        <f t="shared" si="96"/>
        <v>0</v>
      </c>
      <c r="DB79" s="52">
        <f t="shared" si="97"/>
        <v>0</v>
      </c>
      <c r="DC79" s="52" t="str">
        <f t="shared" si="33"/>
        <v/>
      </c>
    </row>
    <row r="80" spans="1:107" ht="15.75">
      <c r="A80" s="195">
        <f t="shared" si="34"/>
        <v>0</v>
      </c>
      <c r="B80" s="324">
        <f t="shared" si="35"/>
        <v>0</v>
      </c>
      <c r="C80" s="325">
        <v>20</v>
      </c>
      <c r="D80" s="349"/>
      <c r="E80" s="350"/>
      <c r="F80" s="663"/>
      <c r="G80" s="351"/>
      <c r="H80" s="350"/>
      <c r="I80" s="352"/>
      <c r="J80" s="353"/>
      <c r="K80" s="353"/>
      <c r="L80" s="353"/>
      <c r="M80" s="354"/>
      <c r="N80" s="482"/>
      <c r="AB80" t="str">
        <f t="shared" si="12"/>
        <v/>
      </c>
      <c r="AC80" s="195">
        <f t="shared" si="36"/>
        <v>1</v>
      </c>
      <c r="AD80" s="195" t="str">
        <f>IF(AND(AP80=""),"",IF(AP80=0,"",1+(MAX(AD$61:AD79))))</f>
        <v/>
      </c>
      <c r="AE80" s="51">
        <v>20</v>
      </c>
      <c r="AF80" s="48">
        <f t="shared" si="37"/>
        <v>0</v>
      </c>
      <c r="AG80" s="52">
        <f t="shared" si="38"/>
        <v>0</v>
      </c>
      <c r="AH80" s="52">
        <f t="shared" si="39"/>
        <v>0</v>
      </c>
      <c r="AI80" s="52">
        <f t="shared" si="40"/>
        <v>0</v>
      </c>
      <c r="AJ80" s="52">
        <f t="shared" si="41"/>
        <v>0</v>
      </c>
      <c r="AK80" s="52">
        <f t="shared" si="42"/>
        <v>0</v>
      </c>
      <c r="AL80" s="52">
        <f t="shared" si="43"/>
        <v>0</v>
      </c>
      <c r="AM80" s="52">
        <f t="shared" si="44"/>
        <v>0</v>
      </c>
      <c r="AN80" s="52">
        <f t="shared" si="45"/>
        <v>0</v>
      </c>
      <c r="AO80" s="52">
        <f t="shared" si="46"/>
        <v>0</v>
      </c>
      <c r="AP80" s="52" t="str">
        <f t="shared" si="14"/>
        <v/>
      </c>
      <c r="AQ80" s="195" t="str">
        <f>IF(AND(BC80=""),"",IF(BC80=0,"",1+(MAX(AQ$61:AQ79))))</f>
        <v/>
      </c>
      <c r="AR80" s="51">
        <v>20</v>
      </c>
      <c r="AS80" s="323">
        <f t="shared" si="79"/>
        <v>0</v>
      </c>
      <c r="AT80" s="49">
        <f t="shared" si="80"/>
        <v>0</v>
      </c>
      <c r="AU80" s="49">
        <f t="shared" si="81"/>
        <v>0</v>
      </c>
      <c r="AV80" s="49">
        <f t="shared" si="82"/>
        <v>0</v>
      </c>
      <c r="AW80" s="49">
        <f t="shared" si="83"/>
        <v>0</v>
      </c>
      <c r="AX80" s="49">
        <f t="shared" si="84"/>
        <v>0</v>
      </c>
      <c r="AY80" s="49">
        <f t="shared" si="85"/>
        <v>0</v>
      </c>
      <c r="AZ80" s="49">
        <f t="shared" si="86"/>
        <v>0</v>
      </c>
      <c r="BA80" s="49">
        <f t="shared" si="87"/>
        <v>0</v>
      </c>
      <c r="BB80" s="49">
        <f t="shared" si="48"/>
        <v>0</v>
      </c>
      <c r="BC80" s="52" t="str">
        <f t="shared" si="16"/>
        <v/>
      </c>
      <c r="BD80" s="195" t="str">
        <f>IF(AND(BP80=""),"",IF(BP80=0,"",1+(MAX(BD$61:BD79))))</f>
        <v/>
      </c>
      <c r="BE80" s="51">
        <v>20</v>
      </c>
      <c r="BF80" s="48">
        <f t="shared" si="49"/>
        <v>0</v>
      </c>
      <c r="BG80" s="52">
        <f t="shared" si="50"/>
        <v>0</v>
      </c>
      <c r="BH80" s="52">
        <f t="shared" si="51"/>
        <v>0</v>
      </c>
      <c r="BI80" s="52">
        <f t="shared" si="52"/>
        <v>0</v>
      </c>
      <c r="BJ80" s="52">
        <f t="shared" si="53"/>
        <v>0</v>
      </c>
      <c r="BK80" s="52">
        <f t="shared" si="54"/>
        <v>0</v>
      </c>
      <c r="BL80" s="52">
        <f t="shared" si="55"/>
        <v>0</v>
      </c>
      <c r="BM80" s="52">
        <f t="shared" si="56"/>
        <v>0</v>
      </c>
      <c r="BN80" s="52">
        <f t="shared" si="57"/>
        <v>0</v>
      </c>
      <c r="BO80" s="52">
        <f t="shared" si="58"/>
        <v>0</v>
      </c>
      <c r="BP80" s="52" t="str">
        <f t="shared" si="18"/>
        <v/>
      </c>
      <c r="BQ80" s="195" t="str">
        <f>IF(AND(CC80=""),"",IF(CC80=0,"",1+(MAX(BQ$61:BQ79))))</f>
        <v/>
      </c>
      <c r="BR80" s="51">
        <v>20</v>
      </c>
      <c r="BS80" s="322">
        <f t="shared" si="59"/>
        <v>0</v>
      </c>
      <c r="BT80" s="52">
        <f t="shared" si="60"/>
        <v>0</v>
      </c>
      <c r="BU80" s="52">
        <f t="shared" si="61"/>
        <v>0</v>
      </c>
      <c r="BV80" s="52">
        <f t="shared" si="62"/>
        <v>0</v>
      </c>
      <c r="BW80" s="52">
        <f t="shared" si="63"/>
        <v>0</v>
      </c>
      <c r="BX80" s="52">
        <f t="shared" si="64"/>
        <v>0</v>
      </c>
      <c r="BY80" s="52">
        <f t="shared" si="65"/>
        <v>0</v>
      </c>
      <c r="BZ80" s="52">
        <f t="shared" si="66"/>
        <v>0</v>
      </c>
      <c r="CA80" s="52">
        <f t="shared" si="67"/>
        <v>0</v>
      </c>
      <c r="CB80" s="52">
        <f t="shared" si="68"/>
        <v>0</v>
      </c>
      <c r="CC80" s="52" t="str">
        <f t="shared" si="20"/>
        <v/>
      </c>
      <c r="CD80" s="195" t="str">
        <f>IF(AND(CP80=""),"",IF(CP80=0,"",1+(MAX(CD$61:CD79))))</f>
        <v/>
      </c>
      <c r="CE80" s="51">
        <v>20</v>
      </c>
      <c r="CF80" s="48">
        <f t="shared" si="69"/>
        <v>0</v>
      </c>
      <c r="CG80" s="52">
        <f t="shared" si="70"/>
        <v>0</v>
      </c>
      <c r="CH80" s="52">
        <f t="shared" si="71"/>
        <v>0</v>
      </c>
      <c r="CI80" s="52">
        <f t="shared" si="72"/>
        <v>0</v>
      </c>
      <c r="CJ80" s="52">
        <f t="shared" si="73"/>
        <v>0</v>
      </c>
      <c r="CK80" s="52">
        <f t="shared" si="74"/>
        <v>0</v>
      </c>
      <c r="CL80" s="52">
        <f t="shared" si="75"/>
        <v>0</v>
      </c>
      <c r="CM80" s="52">
        <f t="shared" si="76"/>
        <v>0</v>
      </c>
      <c r="CN80" s="52">
        <f t="shared" si="77"/>
        <v>0</v>
      </c>
      <c r="CO80" s="52">
        <f t="shared" si="78"/>
        <v>0</v>
      </c>
      <c r="CP80" s="52" t="str">
        <f t="shared" si="22"/>
        <v/>
      </c>
      <c r="CQ80" s="195" t="str">
        <f>IF(AND(DC80=""),"",IF(DC80=0,"",1+(MAX(CQ$61:CQ79))))</f>
        <v/>
      </c>
      <c r="CR80" s="51">
        <v>20</v>
      </c>
      <c r="CS80" s="48">
        <f t="shared" si="88"/>
        <v>0</v>
      </c>
      <c r="CT80" s="52">
        <f t="shared" si="89"/>
        <v>0</v>
      </c>
      <c r="CU80" s="52">
        <f t="shared" si="90"/>
        <v>0</v>
      </c>
      <c r="CV80" s="52">
        <f t="shared" si="91"/>
        <v>0</v>
      </c>
      <c r="CW80" s="52">
        <f t="shared" si="92"/>
        <v>0</v>
      </c>
      <c r="CX80" s="52">
        <f t="shared" si="93"/>
        <v>0</v>
      </c>
      <c r="CY80" s="52">
        <f t="shared" si="94"/>
        <v>0</v>
      </c>
      <c r="CZ80" s="52">
        <f t="shared" si="95"/>
        <v>0</v>
      </c>
      <c r="DA80" s="52">
        <f t="shared" si="96"/>
        <v>0</v>
      </c>
      <c r="DB80" s="52">
        <f t="shared" si="97"/>
        <v>0</v>
      </c>
      <c r="DC80" s="52" t="str">
        <f t="shared" si="33"/>
        <v/>
      </c>
    </row>
    <row r="81" spans="1:107" ht="15.75">
      <c r="A81" s="195">
        <f t="shared" si="34"/>
        <v>0</v>
      </c>
      <c r="B81" s="324">
        <f t="shared" si="35"/>
        <v>0</v>
      </c>
      <c r="C81" s="325">
        <v>21</v>
      </c>
      <c r="D81" s="349"/>
      <c r="E81" s="350"/>
      <c r="F81" s="663"/>
      <c r="G81" s="351"/>
      <c r="H81" s="350"/>
      <c r="I81" s="352"/>
      <c r="J81" s="353"/>
      <c r="K81" s="353"/>
      <c r="L81" s="353"/>
      <c r="M81" s="354"/>
      <c r="N81" s="482"/>
      <c r="AB81" t="str">
        <f t="shared" si="12"/>
        <v/>
      </c>
      <c r="AC81" s="195">
        <f t="shared" si="36"/>
        <v>1</v>
      </c>
      <c r="AD81" s="195" t="str">
        <f>IF(AND(AP81=""),"",IF(AP81=0,"",1+(MAX(AD$61:AD80))))</f>
        <v/>
      </c>
      <c r="AE81" s="18">
        <v>21</v>
      </c>
      <c r="AF81" s="48">
        <f t="shared" si="37"/>
        <v>0</v>
      </c>
      <c r="AG81" s="52">
        <f t="shared" si="38"/>
        <v>0</v>
      </c>
      <c r="AH81" s="52">
        <f t="shared" si="39"/>
        <v>0</v>
      </c>
      <c r="AI81" s="52">
        <f t="shared" si="40"/>
        <v>0</v>
      </c>
      <c r="AJ81" s="52">
        <f t="shared" si="41"/>
        <v>0</v>
      </c>
      <c r="AK81" s="52">
        <f t="shared" si="42"/>
        <v>0</v>
      </c>
      <c r="AL81" s="52">
        <f t="shared" si="43"/>
        <v>0</v>
      </c>
      <c r="AM81" s="52">
        <f t="shared" si="44"/>
        <v>0</v>
      </c>
      <c r="AN81" s="52">
        <f t="shared" si="45"/>
        <v>0</v>
      </c>
      <c r="AO81" s="52">
        <f t="shared" si="46"/>
        <v>0</v>
      </c>
      <c r="AP81" s="52" t="str">
        <f t="shared" si="14"/>
        <v/>
      </c>
      <c r="AQ81" s="195" t="str">
        <f>IF(AND(BC81=""),"",IF(BC81=0,"",1+(MAX(AQ$61:AQ80))))</f>
        <v/>
      </c>
      <c r="AR81" s="51">
        <v>21</v>
      </c>
      <c r="AS81" s="323">
        <f t="shared" si="79"/>
        <v>0</v>
      </c>
      <c r="AT81" s="49">
        <f t="shared" si="80"/>
        <v>0</v>
      </c>
      <c r="AU81" s="49">
        <f t="shared" si="81"/>
        <v>0</v>
      </c>
      <c r="AV81" s="49">
        <f t="shared" si="82"/>
        <v>0</v>
      </c>
      <c r="AW81" s="49">
        <f t="shared" si="83"/>
        <v>0</v>
      </c>
      <c r="AX81" s="49">
        <f t="shared" si="84"/>
        <v>0</v>
      </c>
      <c r="AY81" s="49">
        <f t="shared" si="85"/>
        <v>0</v>
      </c>
      <c r="AZ81" s="49">
        <f t="shared" si="86"/>
        <v>0</v>
      </c>
      <c r="BA81" s="49">
        <f t="shared" si="87"/>
        <v>0</v>
      </c>
      <c r="BB81" s="49">
        <f t="shared" si="48"/>
        <v>0</v>
      </c>
      <c r="BC81" s="52" t="str">
        <f t="shared" si="16"/>
        <v/>
      </c>
      <c r="BD81" s="195" t="str">
        <f>IF(AND(BP81=""),"",IF(BP81=0,"",1+(MAX(BD$61:BD80))))</f>
        <v/>
      </c>
      <c r="BE81" s="18">
        <v>21</v>
      </c>
      <c r="BF81" s="48">
        <f t="shared" si="49"/>
        <v>0</v>
      </c>
      <c r="BG81" s="52">
        <f t="shared" si="50"/>
        <v>0</v>
      </c>
      <c r="BH81" s="52">
        <f t="shared" si="51"/>
        <v>0</v>
      </c>
      <c r="BI81" s="52">
        <f t="shared" si="52"/>
        <v>0</v>
      </c>
      <c r="BJ81" s="52">
        <f t="shared" si="53"/>
        <v>0</v>
      </c>
      <c r="BK81" s="52">
        <f t="shared" si="54"/>
        <v>0</v>
      </c>
      <c r="BL81" s="52">
        <f t="shared" si="55"/>
        <v>0</v>
      </c>
      <c r="BM81" s="52">
        <f t="shared" si="56"/>
        <v>0</v>
      </c>
      <c r="BN81" s="52">
        <f t="shared" si="57"/>
        <v>0</v>
      </c>
      <c r="BO81" s="52">
        <f t="shared" si="58"/>
        <v>0</v>
      </c>
      <c r="BP81" s="52" t="str">
        <f t="shared" si="18"/>
        <v/>
      </c>
      <c r="BQ81" s="195" t="str">
        <f>IF(AND(CC81=""),"",IF(CC81=0,"",1+(MAX(BQ$61:BQ80))))</f>
        <v/>
      </c>
      <c r="BR81" s="18">
        <v>21</v>
      </c>
      <c r="BS81" s="322">
        <f t="shared" si="59"/>
        <v>0</v>
      </c>
      <c r="BT81" s="52">
        <f t="shared" si="60"/>
        <v>0</v>
      </c>
      <c r="BU81" s="52">
        <f t="shared" si="61"/>
        <v>0</v>
      </c>
      <c r="BV81" s="52">
        <f t="shared" si="62"/>
        <v>0</v>
      </c>
      <c r="BW81" s="52">
        <f t="shared" si="63"/>
        <v>0</v>
      </c>
      <c r="BX81" s="52">
        <f t="shared" si="64"/>
        <v>0</v>
      </c>
      <c r="BY81" s="52">
        <f t="shared" si="65"/>
        <v>0</v>
      </c>
      <c r="BZ81" s="52">
        <f t="shared" si="66"/>
        <v>0</v>
      </c>
      <c r="CA81" s="52">
        <f t="shared" si="67"/>
        <v>0</v>
      </c>
      <c r="CB81" s="52">
        <f t="shared" si="68"/>
        <v>0</v>
      </c>
      <c r="CC81" s="52" t="str">
        <f t="shared" si="20"/>
        <v/>
      </c>
      <c r="CD81" s="195" t="str">
        <f>IF(AND(CP81=""),"",IF(CP81=0,"",1+(MAX(CD$61:CD80))))</f>
        <v/>
      </c>
      <c r="CE81" s="18">
        <v>21</v>
      </c>
      <c r="CF81" s="48">
        <f t="shared" si="69"/>
        <v>0</v>
      </c>
      <c r="CG81" s="52">
        <f t="shared" si="70"/>
        <v>0</v>
      </c>
      <c r="CH81" s="52">
        <f t="shared" si="71"/>
        <v>0</v>
      </c>
      <c r="CI81" s="52">
        <f t="shared" si="72"/>
        <v>0</v>
      </c>
      <c r="CJ81" s="52">
        <f t="shared" si="73"/>
        <v>0</v>
      </c>
      <c r="CK81" s="52">
        <f t="shared" si="74"/>
        <v>0</v>
      </c>
      <c r="CL81" s="52">
        <f t="shared" si="75"/>
        <v>0</v>
      </c>
      <c r="CM81" s="52">
        <f t="shared" si="76"/>
        <v>0</v>
      </c>
      <c r="CN81" s="52">
        <f t="shared" si="77"/>
        <v>0</v>
      </c>
      <c r="CO81" s="52">
        <f t="shared" si="78"/>
        <v>0</v>
      </c>
      <c r="CP81" s="52" t="str">
        <f t="shared" si="22"/>
        <v/>
      </c>
      <c r="CQ81" s="195" t="str">
        <f>IF(AND(DC81=""),"",IF(DC81=0,"",1+(MAX(CQ$61:CQ80))))</f>
        <v/>
      </c>
      <c r="CR81" s="18">
        <v>21</v>
      </c>
      <c r="CS81" s="48">
        <f t="shared" si="88"/>
        <v>0</v>
      </c>
      <c r="CT81" s="52">
        <f t="shared" si="89"/>
        <v>0</v>
      </c>
      <c r="CU81" s="52">
        <f t="shared" si="90"/>
        <v>0</v>
      </c>
      <c r="CV81" s="52">
        <f t="shared" si="91"/>
        <v>0</v>
      </c>
      <c r="CW81" s="52">
        <f t="shared" si="92"/>
        <v>0</v>
      </c>
      <c r="CX81" s="52">
        <f t="shared" si="93"/>
        <v>0</v>
      </c>
      <c r="CY81" s="52">
        <f t="shared" si="94"/>
        <v>0</v>
      </c>
      <c r="CZ81" s="52">
        <f t="shared" si="95"/>
        <v>0</v>
      </c>
      <c r="DA81" s="52">
        <f t="shared" si="96"/>
        <v>0</v>
      </c>
      <c r="DB81" s="52">
        <f t="shared" si="97"/>
        <v>0</v>
      </c>
      <c r="DC81" s="52" t="str">
        <f t="shared" si="33"/>
        <v/>
      </c>
    </row>
    <row r="82" spans="1:107" ht="15.75">
      <c r="A82" s="195">
        <f t="shared" si="34"/>
        <v>0</v>
      </c>
      <c r="B82" s="324">
        <f t="shared" si="35"/>
        <v>0</v>
      </c>
      <c r="C82" s="325">
        <v>22</v>
      </c>
      <c r="D82" s="349"/>
      <c r="E82" s="350"/>
      <c r="F82" s="663"/>
      <c r="G82" s="351"/>
      <c r="H82" s="350"/>
      <c r="I82" s="352"/>
      <c r="J82" s="353"/>
      <c r="K82" s="353"/>
      <c r="L82" s="353"/>
      <c r="M82" s="354"/>
      <c r="N82" s="482"/>
      <c r="AB82" t="str">
        <f t="shared" si="12"/>
        <v/>
      </c>
      <c r="AC82" s="195">
        <f t="shared" si="36"/>
        <v>1</v>
      </c>
      <c r="AD82" s="195" t="str">
        <f>IF(AND(AP82=""),"",IF(AP82=0,"",1+(MAX(AD$61:AD81))))</f>
        <v/>
      </c>
      <c r="AE82" s="51">
        <v>22</v>
      </c>
      <c r="AF82" s="48">
        <f t="shared" si="37"/>
        <v>0</v>
      </c>
      <c r="AG82" s="52">
        <f t="shared" si="38"/>
        <v>0</v>
      </c>
      <c r="AH82" s="52">
        <f t="shared" si="39"/>
        <v>0</v>
      </c>
      <c r="AI82" s="52">
        <f t="shared" si="40"/>
        <v>0</v>
      </c>
      <c r="AJ82" s="52">
        <f t="shared" si="41"/>
        <v>0</v>
      </c>
      <c r="AK82" s="52">
        <f t="shared" si="42"/>
        <v>0</v>
      </c>
      <c r="AL82" s="52">
        <f t="shared" si="43"/>
        <v>0</v>
      </c>
      <c r="AM82" s="52">
        <f t="shared" si="44"/>
        <v>0</v>
      </c>
      <c r="AN82" s="52">
        <f t="shared" si="45"/>
        <v>0</v>
      </c>
      <c r="AO82" s="52">
        <f t="shared" si="46"/>
        <v>0</v>
      </c>
      <c r="AP82" s="52" t="str">
        <f t="shared" si="14"/>
        <v/>
      </c>
      <c r="AQ82" s="195" t="str">
        <f>IF(AND(BC82=""),"",IF(BC82=0,"",1+(MAX(AQ$61:AQ81))))</f>
        <v/>
      </c>
      <c r="AR82" s="51">
        <v>22</v>
      </c>
      <c r="AS82" s="323">
        <f t="shared" si="79"/>
        <v>0</v>
      </c>
      <c r="AT82" s="49">
        <f t="shared" si="80"/>
        <v>0</v>
      </c>
      <c r="AU82" s="49">
        <f t="shared" si="81"/>
        <v>0</v>
      </c>
      <c r="AV82" s="49">
        <f t="shared" si="82"/>
        <v>0</v>
      </c>
      <c r="AW82" s="49">
        <f t="shared" si="83"/>
        <v>0</v>
      </c>
      <c r="AX82" s="49">
        <f t="shared" si="84"/>
        <v>0</v>
      </c>
      <c r="AY82" s="49">
        <f t="shared" si="85"/>
        <v>0</v>
      </c>
      <c r="AZ82" s="49">
        <f t="shared" si="86"/>
        <v>0</v>
      </c>
      <c r="BA82" s="49">
        <f t="shared" si="87"/>
        <v>0</v>
      </c>
      <c r="BB82" s="49">
        <f t="shared" si="48"/>
        <v>0</v>
      </c>
      <c r="BC82" s="52" t="str">
        <f t="shared" si="16"/>
        <v/>
      </c>
      <c r="BD82" s="195" t="str">
        <f>IF(AND(BP82=""),"",IF(BP82=0,"",1+(MAX(BD$61:BD81))))</f>
        <v/>
      </c>
      <c r="BE82" s="51">
        <v>22</v>
      </c>
      <c r="BF82" s="48">
        <f t="shared" si="49"/>
        <v>0</v>
      </c>
      <c r="BG82" s="52">
        <f t="shared" si="50"/>
        <v>0</v>
      </c>
      <c r="BH82" s="52">
        <f t="shared" si="51"/>
        <v>0</v>
      </c>
      <c r="BI82" s="52">
        <f t="shared" si="52"/>
        <v>0</v>
      </c>
      <c r="BJ82" s="52">
        <f t="shared" si="53"/>
        <v>0</v>
      </c>
      <c r="BK82" s="52">
        <f t="shared" si="54"/>
        <v>0</v>
      </c>
      <c r="BL82" s="52">
        <f t="shared" si="55"/>
        <v>0</v>
      </c>
      <c r="BM82" s="52">
        <f t="shared" si="56"/>
        <v>0</v>
      </c>
      <c r="BN82" s="52">
        <f t="shared" si="57"/>
        <v>0</v>
      </c>
      <c r="BO82" s="52">
        <f t="shared" si="58"/>
        <v>0</v>
      </c>
      <c r="BP82" s="52" t="str">
        <f t="shared" si="18"/>
        <v/>
      </c>
      <c r="BQ82" s="195" t="str">
        <f>IF(AND(CC82=""),"",IF(CC82=0,"",1+(MAX(BQ$61:BQ81))))</f>
        <v/>
      </c>
      <c r="BR82" s="51">
        <v>22</v>
      </c>
      <c r="BS82" s="322">
        <f t="shared" si="59"/>
        <v>0</v>
      </c>
      <c r="BT82" s="52">
        <f t="shared" si="60"/>
        <v>0</v>
      </c>
      <c r="BU82" s="52">
        <f t="shared" si="61"/>
        <v>0</v>
      </c>
      <c r="BV82" s="52">
        <f t="shared" si="62"/>
        <v>0</v>
      </c>
      <c r="BW82" s="52">
        <f t="shared" si="63"/>
        <v>0</v>
      </c>
      <c r="BX82" s="52">
        <f t="shared" si="64"/>
        <v>0</v>
      </c>
      <c r="BY82" s="52">
        <f t="shared" si="65"/>
        <v>0</v>
      </c>
      <c r="BZ82" s="52">
        <f t="shared" si="66"/>
        <v>0</v>
      </c>
      <c r="CA82" s="52">
        <f t="shared" si="67"/>
        <v>0</v>
      </c>
      <c r="CB82" s="52">
        <f t="shared" si="68"/>
        <v>0</v>
      </c>
      <c r="CC82" s="52" t="str">
        <f t="shared" si="20"/>
        <v/>
      </c>
      <c r="CD82" s="195" t="str">
        <f>IF(AND(CP82=""),"",IF(CP82=0,"",1+(MAX(CD$61:CD81))))</f>
        <v/>
      </c>
      <c r="CE82" s="51">
        <v>22</v>
      </c>
      <c r="CF82" s="48">
        <f t="shared" si="69"/>
        <v>0</v>
      </c>
      <c r="CG82" s="52">
        <f t="shared" si="70"/>
        <v>0</v>
      </c>
      <c r="CH82" s="52">
        <f t="shared" si="71"/>
        <v>0</v>
      </c>
      <c r="CI82" s="52">
        <f t="shared" si="72"/>
        <v>0</v>
      </c>
      <c r="CJ82" s="52">
        <f t="shared" si="73"/>
        <v>0</v>
      </c>
      <c r="CK82" s="52">
        <f t="shared" si="74"/>
        <v>0</v>
      </c>
      <c r="CL82" s="52">
        <f t="shared" si="75"/>
        <v>0</v>
      </c>
      <c r="CM82" s="52">
        <f t="shared" si="76"/>
        <v>0</v>
      </c>
      <c r="CN82" s="52">
        <f t="shared" si="77"/>
        <v>0</v>
      </c>
      <c r="CO82" s="52">
        <f t="shared" si="78"/>
        <v>0</v>
      </c>
      <c r="CP82" s="52" t="str">
        <f t="shared" si="22"/>
        <v/>
      </c>
      <c r="CQ82" s="195" t="str">
        <f>IF(AND(DC82=""),"",IF(DC82=0,"",1+(MAX(CQ$61:CQ81))))</f>
        <v/>
      </c>
      <c r="CR82" s="51">
        <v>22</v>
      </c>
      <c r="CS82" s="48">
        <f t="shared" si="88"/>
        <v>0</v>
      </c>
      <c r="CT82" s="52">
        <f t="shared" si="89"/>
        <v>0</v>
      </c>
      <c r="CU82" s="52">
        <f t="shared" si="90"/>
        <v>0</v>
      </c>
      <c r="CV82" s="52">
        <f t="shared" si="91"/>
        <v>0</v>
      </c>
      <c r="CW82" s="52">
        <f t="shared" si="92"/>
        <v>0</v>
      </c>
      <c r="CX82" s="52">
        <f t="shared" si="93"/>
        <v>0</v>
      </c>
      <c r="CY82" s="52">
        <f t="shared" si="94"/>
        <v>0</v>
      </c>
      <c r="CZ82" s="52">
        <f t="shared" si="95"/>
        <v>0</v>
      </c>
      <c r="DA82" s="52">
        <f t="shared" si="96"/>
        <v>0</v>
      </c>
      <c r="DB82" s="52">
        <f t="shared" si="97"/>
        <v>0</v>
      </c>
      <c r="DC82" s="52" t="str">
        <f t="shared" si="33"/>
        <v/>
      </c>
    </row>
    <row r="83" spans="1:107" ht="15.75">
      <c r="A83" s="195">
        <f t="shared" si="34"/>
        <v>0</v>
      </c>
      <c r="B83" s="324">
        <f t="shared" si="35"/>
        <v>0</v>
      </c>
      <c r="C83" s="325">
        <v>23</v>
      </c>
      <c r="D83" s="349"/>
      <c r="E83" s="350"/>
      <c r="F83" s="663"/>
      <c r="G83" s="351"/>
      <c r="H83" s="350"/>
      <c r="I83" s="352"/>
      <c r="J83" s="353"/>
      <c r="K83" s="353"/>
      <c r="L83" s="353"/>
      <c r="M83" s="354"/>
      <c r="N83" s="482"/>
      <c r="AB83" t="str">
        <f t="shared" si="12"/>
        <v/>
      </c>
      <c r="AC83" s="195">
        <f t="shared" si="36"/>
        <v>1</v>
      </c>
      <c r="AD83" s="195" t="str">
        <f>IF(AND(AP83=""),"",IF(AP83=0,"",1+(MAX(AD$61:AD82))))</f>
        <v/>
      </c>
      <c r="AE83" s="18">
        <v>23</v>
      </c>
      <c r="AF83" s="48">
        <f t="shared" si="37"/>
        <v>0</v>
      </c>
      <c r="AG83" s="52">
        <f t="shared" si="38"/>
        <v>0</v>
      </c>
      <c r="AH83" s="52">
        <f t="shared" si="39"/>
        <v>0</v>
      </c>
      <c r="AI83" s="52">
        <f t="shared" si="40"/>
        <v>0</v>
      </c>
      <c r="AJ83" s="52">
        <f t="shared" si="41"/>
        <v>0</v>
      </c>
      <c r="AK83" s="52">
        <f t="shared" si="42"/>
        <v>0</v>
      </c>
      <c r="AL83" s="52">
        <f t="shared" si="43"/>
        <v>0</v>
      </c>
      <c r="AM83" s="52">
        <f t="shared" si="44"/>
        <v>0</v>
      </c>
      <c r="AN83" s="52">
        <f t="shared" si="45"/>
        <v>0</v>
      </c>
      <c r="AO83" s="52">
        <f t="shared" si="46"/>
        <v>0</v>
      </c>
      <c r="AP83" s="52" t="str">
        <f t="shared" si="14"/>
        <v/>
      </c>
      <c r="AQ83" s="195" t="str">
        <f>IF(AND(BC83=""),"",IF(BC83=0,"",1+(MAX(AQ$61:AQ82))))</f>
        <v/>
      </c>
      <c r="AR83" s="51">
        <v>23</v>
      </c>
      <c r="AS83" s="323">
        <f t="shared" si="79"/>
        <v>0</v>
      </c>
      <c r="AT83" s="49">
        <f t="shared" si="80"/>
        <v>0</v>
      </c>
      <c r="AU83" s="49">
        <f t="shared" si="81"/>
        <v>0</v>
      </c>
      <c r="AV83" s="49">
        <f t="shared" si="82"/>
        <v>0</v>
      </c>
      <c r="AW83" s="49">
        <f t="shared" si="83"/>
        <v>0</v>
      </c>
      <c r="AX83" s="49">
        <f t="shared" si="84"/>
        <v>0</v>
      </c>
      <c r="AY83" s="49">
        <f t="shared" si="85"/>
        <v>0</v>
      </c>
      <c r="AZ83" s="49">
        <f t="shared" si="86"/>
        <v>0</v>
      </c>
      <c r="BA83" s="49">
        <f t="shared" si="87"/>
        <v>0</v>
      </c>
      <c r="BB83" s="49">
        <f t="shared" si="48"/>
        <v>0</v>
      </c>
      <c r="BC83" s="52" t="str">
        <f t="shared" si="16"/>
        <v/>
      </c>
      <c r="BD83" s="195" t="str">
        <f>IF(AND(BP83=""),"",IF(BP83=0,"",1+(MAX(BD$61:BD82))))</f>
        <v/>
      </c>
      <c r="BE83" s="18">
        <v>23</v>
      </c>
      <c r="BF83" s="48">
        <f t="shared" si="49"/>
        <v>0</v>
      </c>
      <c r="BG83" s="52">
        <f t="shared" si="50"/>
        <v>0</v>
      </c>
      <c r="BH83" s="52">
        <f t="shared" si="51"/>
        <v>0</v>
      </c>
      <c r="BI83" s="52">
        <f t="shared" si="52"/>
        <v>0</v>
      </c>
      <c r="BJ83" s="52">
        <f t="shared" si="53"/>
        <v>0</v>
      </c>
      <c r="BK83" s="52">
        <f t="shared" si="54"/>
        <v>0</v>
      </c>
      <c r="BL83" s="52">
        <f t="shared" si="55"/>
        <v>0</v>
      </c>
      <c r="BM83" s="52">
        <f t="shared" si="56"/>
        <v>0</v>
      </c>
      <c r="BN83" s="52">
        <f t="shared" si="57"/>
        <v>0</v>
      </c>
      <c r="BO83" s="52">
        <f t="shared" si="58"/>
        <v>0</v>
      </c>
      <c r="BP83" s="52" t="str">
        <f t="shared" si="18"/>
        <v/>
      </c>
      <c r="BQ83" s="195" t="str">
        <f>IF(AND(CC83=""),"",IF(CC83=0,"",1+(MAX(BQ$61:BQ82))))</f>
        <v/>
      </c>
      <c r="BR83" s="18">
        <v>23</v>
      </c>
      <c r="BS83" s="322">
        <f t="shared" si="59"/>
        <v>0</v>
      </c>
      <c r="BT83" s="52">
        <f t="shared" si="60"/>
        <v>0</v>
      </c>
      <c r="BU83" s="52">
        <f t="shared" si="61"/>
        <v>0</v>
      </c>
      <c r="BV83" s="52">
        <f t="shared" si="62"/>
        <v>0</v>
      </c>
      <c r="BW83" s="52">
        <f t="shared" si="63"/>
        <v>0</v>
      </c>
      <c r="BX83" s="52">
        <f t="shared" si="64"/>
        <v>0</v>
      </c>
      <c r="BY83" s="52">
        <f t="shared" si="65"/>
        <v>0</v>
      </c>
      <c r="BZ83" s="52">
        <f t="shared" si="66"/>
        <v>0</v>
      </c>
      <c r="CA83" s="52">
        <f t="shared" si="67"/>
        <v>0</v>
      </c>
      <c r="CB83" s="52">
        <f t="shared" si="68"/>
        <v>0</v>
      </c>
      <c r="CC83" s="52" t="str">
        <f t="shared" si="20"/>
        <v/>
      </c>
      <c r="CD83" s="195" t="str">
        <f>IF(AND(CP83=""),"",IF(CP83=0,"",1+(MAX(CD$61:CD82))))</f>
        <v/>
      </c>
      <c r="CE83" s="18">
        <v>23</v>
      </c>
      <c r="CF83" s="48">
        <f t="shared" si="69"/>
        <v>0</v>
      </c>
      <c r="CG83" s="52">
        <f t="shared" si="70"/>
        <v>0</v>
      </c>
      <c r="CH83" s="52">
        <f t="shared" si="71"/>
        <v>0</v>
      </c>
      <c r="CI83" s="52">
        <f t="shared" si="72"/>
        <v>0</v>
      </c>
      <c r="CJ83" s="52">
        <f t="shared" si="73"/>
        <v>0</v>
      </c>
      <c r="CK83" s="52">
        <f t="shared" si="74"/>
        <v>0</v>
      </c>
      <c r="CL83" s="52">
        <f t="shared" si="75"/>
        <v>0</v>
      </c>
      <c r="CM83" s="52">
        <f t="shared" si="76"/>
        <v>0</v>
      </c>
      <c r="CN83" s="52">
        <f t="shared" si="77"/>
        <v>0</v>
      </c>
      <c r="CO83" s="52">
        <f t="shared" si="78"/>
        <v>0</v>
      </c>
      <c r="CP83" s="52" t="str">
        <f t="shared" si="22"/>
        <v/>
      </c>
      <c r="CQ83" s="195" t="str">
        <f>IF(AND(DC83=""),"",IF(DC83=0,"",1+(MAX(CQ$61:CQ82))))</f>
        <v/>
      </c>
      <c r="CR83" s="18">
        <v>23</v>
      </c>
      <c r="CS83" s="48">
        <f t="shared" si="88"/>
        <v>0</v>
      </c>
      <c r="CT83" s="52">
        <f t="shared" si="89"/>
        <v>0</v>
      </c>
      <c r="CU83" s="52">
        <f t="shared" si="90"/>
        <v>0</v>
      </c>
      <c r="CV83" s="52">
        <f t="shared" si="91"/>
        <v>0</v>
      </c>
      <c r="CW83" s="52">
        <f t="shared" si="92"/>
        <v>0</v>
      </c>
      <c r="CX83" s="52">
        <f t="shared" si="93"/>
        <v>0</v>
      </c>
      <c r="CY83" s="52">
        <f t="shared" si="94"/>
        <v>0</v>
      </c>
      <c r="CZ83" s="52">
        <f t="shared" si="95"/>
        <v>0</v>
      </c>
      <c r="DA83" s="52">
        <f t="shared" si="96"/>
        <v>0</v>
      </c>
      <c r="DB83" s="52">
        <f t="shared" si="97"/>
        <v>0</v>
      </c>
      <c r="DC83" s="52" t="str">
        <f t="shared" si="33"/>
        <v/>
      </c>
    </row>
    <row r="84" spans="1:107" ht="15.75">
      <c r="A84" s="195">
        <f t="shared" si="34"/>
        <v>0</v>
      </c>
      <c r="B84" s="324">
        <f t="shared" si="35"/>
        <v>0</v>
      </c>
      <c r="C84" s="325">
        <v>24</v>
      </c>
      <c r="D84" s="349"/>
      <c r="E84" s="350"/>
      <c r="F84" s="663"/>
      <c r="G84" s="351"/>
      <c r="H84" s="350"/>
      <c r="I84" s="355"/>
      <c r="J84" s="353"/>
      <c r="K84" s="353"/>
      <c r="L84" s="353"/>
      <c r="M84" s="354"/>
      <c r="N84" s="482"/>
      <c r="AB84" t="str">
        <f t="shared" si="12"/>
        <v/>
      </c>
      <c r="AC84" s="195">
        <f t="shared" si="36"/>
        <v>1</v>
      </c>
      <c r="AD84" s="195" t="str">
        <f>IF(AND(AP84=""),"",IF(AP84=0,"",1+(MAX(AD$61:AD83))))</f>
        <v/>
      </c>
      <c r="AE84" s="51">
        <v>24</v>
      </c>
      <c r="AF84" s="48">
        <f t="shared" si="37"/>
        <v>0</v>
      </c>
      <c r="AG84" s="52">
        <f t="shared" si="38"/>
        <v>0</v>
      </c>
      <c r="AH84" s="52">
        <f t="shared" si="39"/>
        <v>0</v>
      </c>
      <c r="AI84" s="52">
        <f t="shared" si="40"/>
        <v>0</v>
      </c>
      <c r="AJ84" s="52">
        <f t="shared" si="41"/>
        <v>0</v>
      </c>
      <c r="AK84" s="52">
        <f t="shared" si="42"/>
        <v>0</v>
      </c>
      <c r="AL84" s="52">
        <f t="shared" si="43"/>
        <v>0</v>
      </c>
      <c r="AM84" s="52">
        <f t="shared" si="44"/>
        <v>0</v>
      </c>
      <c r="AN84" s="52">
        <f t="shared" si="45"/>
        <v>0</v>
      </c>
      <c r="AO84" s="52">
        <f t="shared" si="46"/>
        <v>0</v>
      </c>
      <c r="AP84" s="52" t="str">
        <f t="shared" si="14"/>
        <v/>
      </c>
      <c r="AQ84" s="195" t="str">
        <f>IF(AND(BC84=""),"",IF(BC84=0,"",1+(MAX(AQ$61:AQ83))))</f>
        <v/>
      </c>
      <c r="AR84" s="51">
        <v>24</v>
      </c>
      <c r="AS84" s="323">
        <f t="shared" si="79"/>
        <v>0</v>
      </c>
      <c r="AT84" s="49">
        <f t="shared" si="80"/>
        <v>0</v>
      </c>
      <c r="AU84" s="49">
        <f t="shared" si="81"/>
        <v>0</v>
      </c>
      <c r="AV84" s="49">
        <f t="shared" si="82"/>
        <v>0</v>
      </c>
      <c r="AW84" s="49">
        <f t="shared" si="83"/>
        <v>0</v>
      </c>
      <c r="AX84" s="49">
        <f t="shared" si="84"/>
        <v>0</v>
      </c>
      <c r="AY84" s="49">
        <f t="shared" si="85"/>
        <v>0</v>
      </c>
      <c r="AZ84" s="49">
        <f t="shared" si="86"/>
        <v>0</v>
      </c>
      <c r="BA84" s="49">
        <f t="shared" si="87"/>
        <v>0</v>
      </c>
      <c r="BB84" s="49">
        <f t="shared" si="48"/>
        <v>0</v>
      </c>
      <c r="BC84" s="52" t="str">
        <f t="shared" si="16"/>
        <v/>
      </c>
      <c r="BD84" s="195" t="str">
        <f>IF(AND(BP84=""),"",IF(BP84=0,"",1+(MAX(BD$61:BD83))))</f>
        <v/>
      </c>
      <c r="BE84" s="51">
        <v>24</v>
      </c>
      <c r="BF84" s="48">
        <f t="shared" si="49"/>
        <v>0</v>
      </c>
      <c r="BG84" s="52">
        <f t="shared" si="50"/>
        <v>0</v>
      </c>
      <c r="BH84" s="52">
        <f t="shared" si="51"/>
        <v>0</v>
      </c>
      <c r="BI84" s="52">
        <f t="shared" si="52"/>
        <v>0</v>
      </c>
      <c r="BJ84" s="52">
        <f t="shared" si="53"/>
        <v>0</v>
      </c>
      <c r="BK84" s="52">
        <f t="shared" si="54"/>
        <v>0</v>
      </c>
      <c r="BL84" s="52">
        <f t="shared" si="55"/>
        <v>0</v>
      </c>
      <c r="BM84" s="52">
        <f t="shared" si="56"/>
        <v>0</v>
      </c>
      <c r="BN84" s="52">
        <f t="shared" si="57"/>
        <v>0</v>
      </c>
      <c r="BO84" s="52">
        <f t="shared" si="58"/>
        <v>0</v>
      </c>
      <c r="BP84" s="52" t="str">
        <f t="shared" si="18"/>
        <v/>
      </c>
      <c r="BQ84" s="195" t="str">
        <f>IF(AND(CC84=""),"",IF(CC84=0,"",1+(MAX(BQ$61:BQ83))))</f>
        <v/>
      </c>
      <c r="BR84" s="51">
        <v>24</v>
      </c>
      <c r="BS84" s="322">
        <f t="shared" si="59"/>
        <v>0</v>
      </c>
      <c r="BT84" s="52">
        <f t="shared" si="60"/>
        <v>0</v>
      </c>
      <c r="BU84" s="52">
        <f t="shared" si="61"/>
        <v>0</v>
      </c>
      <c r="BV84" s="52">
        <f t="shared" si="62"/>
        <v>0</v>
      </c>
      <c r="BW84" s="52">
        <f t="shared" si="63"/>
        <v>0</v>
      </c>
      <c r="BX84" s="52">
        <f t="shared" si="64"/>
        <v>0</v>
      </c>
      <c r="BY84" s="52">
        <f t="shared" si="65"/>
        <v>0</v>
      </c>
      <c r="BZ84" s="52">
        <f t="shared" si="66"/>
        <v>0</v>
      </c>
      <c r="CA84" s="52">
        <f t="shared" si="67"/>
        <v>0</v>
      </c>
      <c r="CB84" s="52">
        <f t="shared" si="68"/>
        <v>0</v>
      </c>
      <c r="CC84" s="52" t="str">
        <f t="shared" si="20"/>
        <v/>
      </c>
      <c r="CD84" s="195" t="str">
        <f>IF(AND(CP84=""),"",IF(CP84=0,"",1+(MAX(CD$61:CD83))))</f>
        <v/>
      </c>
      <c r="CE84" s="51">
        <v>24</v>
      </c>
      <c r="CF84" s="48">
        <f t="shared" si="69"/>
        <v>0</v>
      </c>
      <c r="CG84" s="52">
        <f t="shared" si="70"/>
        <v>0</v>
      </c>
      <c r="CH84" s="52">
        <f t="shared" si="71"/>
        <v>0</v>
      </c>
      <c r="CI84" s="52">
        <f t="shared" si="72"/>
        <v>0</v>
      </c>
      <c r="CJ84" s="52">
        <f t="shared" si="73"/>
        <v>0</v>
      </c>
      <c r="CK84" s="52">
        <f t="shared" si="74"/>
        <v>0</v>
      </c>
      <c r="CL84" s="52">
        <f t="shared" si="75"/>
        <v>0</v>
      </c>
      <c r="CM84" s="52">
        <f t="shared" si="76"/>
        <v>0</v>
      </c>
      <c r="CN84" s="52">
        <f t="shared" si="77"/>
        <v>0</v>
      </c>
      <c r="CO84" s="52">
        <f t="shared" si="78"/>
        <v>0</v>
      </c>
      <c r="CP84" s="52" t="str">
        <f t="shared" si="22"/>
        <v/>
      </c>
      <c r="CQ84" s="195" t="str">
        <f>IF(AND(DC84=""),"",IF(DC84=0,"",1+(MAX(CQ$61:CQ83))))</f>
        <v/>
      </c>
      <c r="CR84" s="51">
        <v>24</v>
      </c>
      <c r="CS84" s="48">
        <f t="shared" si="88"/>
        <v>0</v>
      </c>
      <c r="CT84" s="52">
        <f t="shared" si="89"/>
        <v>0</v>
      </c>
      <c r="CU84" s="52">
        <f t="shared" si="90"/>
        <v>0</v>
      </c>
      <c r="CV84" s="52">
        <f t="shared" si="91"/>
        <v>0</v>
      </c>
      <c r="CW84" s="52">
        <f t="shared" si="92"/>
        <v>0</v>
      </c>
      <c r="CX84" s="52">
        <f t="shared" si="93"/>
        <v>0</v>
      </c>
      <c r="CY84" s="52">
        <f t="shared" si="94"/>
        <v>0</v>
      </c>
      <c r="CZ84" s="52">
        <f t="shared" si="95"/>
        <v>0</v>
      </c>
      <c r="DA84" s="52">
        <f t="shared" si="96"/>
        <v>0</v>
      </c>
      <c r="DB84" s="52">
        <f t="shared" si="97"/>
        <v>0</v>
      </c>
      <c r="DC84" s="52" t="str">
        <f t="shared" si="33"/>
        <v/>
      </c>
    </row>
    <row r="85" spans="1:107" ht="15.75">
      <c r="A85" s="195">
        <f t="shared" si="34"/>
        <v>0</v>
      </c>
      <c r="B85" s="324">
        <f t="shared" si="35"/>
        <v>0</v>
      </c>
      <c r="C85" s="325">
        <v>25</v>
      </c>
      <c r="D85" s="349"/>
      <c r="E85" s="350"/>
      <c r="F85" s="663"/>
      <c r="G85" s="351"/>
      <c r="H85" s="350"/>
      <c r="I85" s="355"/>
      <c r="J85" s="353"/>
      <c r="K85" s="353"/>
      <c r="L85" s="353"/>
      <c r="M85" s="354"/>
      <c r="N85" s="482"/>
      <c r="AB85" t="str">
        <f t="shared" si="12"/>
        <v/>
      </c>
      <c r="AC85" s="195">
        <f t="shared" si="36"/>
        <v>1</v>
      </c>
      <c r="AD85" s="195" t="str">
        <f>IF(AND(AP85=""),"",IF(AP85=0,"",1+(MAX(AD$61:AD84))))</f>
        <v/>
      </c>
      <c r="AE85" s="18">
        <v>25</v>
      </c>
      <c r="AF85" s="48">
        <f t="shared" si="37"/>
        <v>0</v>
      </c>
      <c r="AG85" s="52">
        <f t="shared" si="38"/>
        <v>0</v>
      </c>
      <c r="AH85" s="52">
        <f t="shared" si="39"/>
        <v>0</v>
      </c>
      <c r="AI85" s="52">
        <f t="shared" si="40"/>
        <v>0</v>
      </c>
      <c r="AJ85" s="52">
        <f t="shared" si="41"/>
        <v>0</v>
      </c>
      <c r="AK85" s="52">
        <f t="shared" si="42"/>
        <v>0</v>
      </c>
      <c r="AL85" s="52">
        <f t="shared" si="43"/>
        <v>0</v>
      </c>
      <c r="AM85" s="52">
        <f t="shared" si="44"/>
        <v>0</v>
      </c>
      <c r="AN85" s="52">
        <f t="shared" si="45"/>
        <v>0</v>
      </c>
      <c r="AO85" s="52">
        <f t="shared" si="46"/>
        <v>0</v>
      </c>
      <c r="AP85" s="52" t="str">
        <f t="shared" si="14"/>
        <v/>
      </c>
      <c r="AQ85" s="195" t="str">
        <f>IF(AND(BC85=""),"",IF(BC85=0,"",1+(MAX(AQ$61:AQ84))))</f>
        <v/>
      </c>
      <c r="AR85" s="51">
        <v>25</v>
      </c>
      <c r="AS85" s="323">
        <f t="shared" si="79"/>
        <v>0</v>
      </c>
      <c r="AT85" s="49">
        <f t="shared" si="80"/>
        <v>0</v>
      </c>
      <c r="AU85" s="49">
        <f t="shared" si="81"/>
        <v>0</v>
      </c>
      <c r="AV85" s="49">
        <f t="shared" si="82"/>
        <v>0</v>
      </c>
      <c r="AW85" s="49">
        <f t="shared" si="83"/>
        <v>0</v>
      </c>
      <c r="AX85" s="49">
        <f t="shared" si="84"/>
        <v>0</v>
      </c>
      <c r="AY85" s="49">
        <f t="shared" si="85"/>
        <v>0</v>
      </c>
      <c r="AZ85" s="49">
        <f t="shared" si="86"/>
        <v>0</v>
      </c>
      <c r="BA85" s="49">
        <f t="shared" si="87"/>
        <v>0</v>
      </c>
      <c r="BB85" s="49">
        <f t="shared" si="48"/>
        <v>0</v>
      </c>
      <c r="BC85" s="52" t="str">
        <f t="shared" si="16"/>
        <v/>
      </c>
      <c r="BD85" s="195" t="str">
        <f>IF(AND(BP85=""),"",IF(BP85=0,"",1+(MAX(BD$61:BD84))))</f>
        <v/>
      </c>
      <c r="BE85" s="18">
        <v>25</v>
      </c>
      <c r="BF85" s="48">
        <f t="shared" si="49"/>
        <v>0</v>
      </c>
      <c r="BG85" s="52">
        <f t="shared" si="50"/>
        <v>0</v>
      </c>
      <c r="BH85" s="52">
        <f t="shared" si="51"/>
        <v>0</v>
      </c>
      <c r="BI85" s="52">
        <f t="shared" si="52"/>
        <v>0</v>
      </c>
      <c r="BJ85" s="52">
        <f t="shared" si="53"/>
        <v>0</v>
      </c>
      <c r="BK85" s="52">
        <f t="shared" si="54"/>
        <v>0</v>
      </c>
      <c r="BL85" s="52">
        <f t="shared" si="55"/>
        <v>0</v>
      </c>
      <c r="BM85" s="52">
        <f t="shared" si="56"/>
        <v>0</v>
      </c>
      <c r="BN85" s="52">
        <f t="shared" si="57"/>
        <v>0</v>
      </c>
      <c r="BO85" s="52">
        <f t="shared" si="58"/>
        <v>0</v>
      </c>
      <c r="BP85" s="52" t="str">
        <f t="shared" si="18"/>
        <v/>
      </c>
      <c r="BQ85" s="195" t="str">
        <f>IF(AND(CC85=""),"",IF(CC85=0,"",1+(MAX(BQ$61:BQ84))))</f>
        <v/>
      </c>
      <c r="BR85" s="18">
        <v>25</v>
      </c>
      <c r="BS85" s="322">
        <f t="shared" si="59"/>
        <v>0</v>
      </c>
      <c r="BT85" s="52">
        <f t="shared" si="60"/>
        <v>0</v>
      </c>
      <c r="BU85" s="52">
        <f t="shared" si="61"/>
        <v>0</v>
      </c>
      <c r="BV85" s="52">
        <f t="shared" si="62"/>
        <v>0</v>
      </c>
      <c r="BW85" s="52">
        <f t="shared" si="63"/>
        <v>0</v>
      </c>
      <c r="BX85" s="52">
        <f t="shared" si="64"/>
        <v>0</v>
      </c>
      <c r="BY85" s="52">
        <f t="shared" si="65"/>
        <v>0</v>
      </c>
      <c r="BZ85" s="52">
        <f t="shared" si="66"/>
        <v>0</v>
      </c>
      <c r="CA85" s="52">
        <f t="shared" si="67"/>
        <v>0</v>
      </c>
      <c r="CB85" s="52">
        <f t="shared" si="68"/>
        <v>0</v>
      </c>
      <c r="CC85" s="52" t="str">
        <f t="shared" si="20"/>
        <v/>
      </c>
      <c r="CD85" s="195" t="str">
        <f>IF(AND(CP85=""),"",IF(CP85=0,"",1+(MAX(CD$61:CD84))))</f>
        <v/>
      </c>
      <c r="CE85" s="18">
        <v>25</v>
      </c>
      <c r="CF85" s="48">
        <f t="shared" si="69"/>
        <v>0</v>
      </c>
      <c r="CG85" s="52">
        <f t="shared" si="70"/>
        <v>0</v>
      </c>
      <c r="CH85" s="52">
        <f t="shared" si="71"/>
        <v>0</v>
      </c>
      <c r="CI85" s="52">
        <f t="shared" si="72"/>
        <v>0</v>
      </c>
      <c r="CJ85" s="52">
        <f t="shared" si="73"/>
        <v>0</v>
      </c>
      <c r="CK85" s="52">
        <f t="shared" si="74"/>
        <v>0</v>
      </c>
      <c r="CL85" s="52">
        <f t="shared" si="75"/>
        <v>0</v>
      </c>
      <c r="CM85" s="52">
        <f t="shared" si="76"/>
        <v>0</v>
      </c>
      <c r="CN85" s="52">
        <f t="shared" si="77"/>
        <v>0</v>
      </c>
      <c r="CO85" s="52">
        <f t="shared" si="78"/>
        <v>0</v>
      </c>
      <c r="CP85" s="52" t="str">
        <f t="shared" si="22"/>
        <v/>
      </c>
      <c r="CQ85" s="195" t="str">
        <f>IF(AND(DC85=""),"",IF(DC85=0,"",1+(MAX(CQ$61:CQ84))))</f>
        <v/>
      </c>
      <c r="CR85" s="18">
        <v>25</v>
      </c>
      <c r="CS85" s="48">
        <f t="shared" si="88"/>
        <v>0</v>
      </c>
      <c r="CT85" s="52">
        <f t="shared" si="89"/>
        <v>0</v>
      </c>
      <c r="CU85" s="52">
        <f t="shared" si="90"/>
        <v>0</v>
      </c>
      <c r="CV85" s="52">
        <f t="shared" si="91"/>
        <v>0</v>
      </c>
      <c r="CW85" s="52">
        <f t="shared" si="92"/>
        <v>0</v>
      </c>
      <c r="CX85" s="52">
        <f t="shared" si="93"/>
        <v>0</v>
      </c>
      <c r="CY85" s="52">
        <f t="shared" si="94"/>
        <v>0</v>
      </c>
      <c r="CZ85" s="52">
        <f t="shared" si="95"/>
        <v>0</v>
      </c>
      <c r="DA85" s="52">
        <f t="shared" si="96"/>
        <v>0</v>
      </c>
      <c r="DB85" s="52">
        <f t="shared" si="97"/>
        <v>0</v>
      </c>
      <c r="DC85" s="52" t="str">
        <f t="shared" si="33"/>
        <v/>
      </c>
    </row>
    <row r="86" spans="1:107" ht="15.75">
      <c r="A86" s="195">
        <f t="shared" si="34"/>
        <v>0</v>
      </c>
      <c r="B86" s="324">
        <f t="shared" si="35"/>
        <v>0</v>
      </c>
      <c r="C86" s="325">
        <v>26</v>
      </c>
      <c r="D86" s="349"/>
      <c r="E86" s="350"/>
      <c r="F86" s="663"/>
      <c r="G86" s="351"/>
      <c r="H86" s="350"/>
      <c r="I86" s="355"/>
      <c r="J86" s="353"/>
      <c r="K86" s="353"/>
      <c r="L86" s="353"/>
      <c r="M86" s="354"/>
      <c r="N86" s="482"/>
      <c r="AB86" t="str">
        <f t="shared" si="12"/>
        <v/>
      </c>
      <c r="AC86" s="195">
        <f t="shared" si="36"/>
        <v>1</v>
      </c>
      <c r="AD86" s="195" t="str">
        <f>IF(AND(AP86=""),"",IF(AP86=0,"",1+(MAX(AD$61:AD85))))</f>
        <v/>
      </c>
      <c r="AE86" s="51">
        <v>26</v>
      </c>
      <c r="AF86" s="48">
        <f t="shared" si="37"/>
        <v>0</v>
      </c>
      <c r="AG86" s="52">
        <f t="shared" si="38"/>
        <v>0</v>
      </c>
      <c r="AH86" s="52">
        <f t="shared" si="39"/>
        <v>0</v>
      </c>
      <c r="AI86" s="52">
        <f t="shared" si="40"/>
        <v>0</v>
      </c>
      <c r="AJ86" s="52">
        <f t="shared" si="41"/>
        <v>0</v>
      </c>
      <c r="AK86" s="52">
        <f t="shared" si="42"/>
        <v>0</v>
      </c>
      <c r="AL86" s="52">
        <f t="shared" si="43"/>
        <v>0</v>
      </c>
      <c r="AM86" s="52">
        <f t="shared" si="44"/>
        <v>0</v>
      </c>
      <c r="AN86" s="52">
        <f t="shared" si="45"/>
        <v>0</v>
      </c>
      <c r="AO86" s="52">
        <f t="shared" si="46"/>
        <v>0</v>
      </c>
      <c r="AP86" s="52" t="str">
        <f t="shared" si="14"/>
        <v/>
      </c>
      <c r="AQ86" s="195" t="str">
        <f>IF(AND(BC86=""),"",IF(BC86=0,"",1+(MAX(AQ$61:AQ85))))</f>
        <v/>
      </c>
      <c r="AR86" s="51">
        <v>26</v>
      </c>
      <c r="AS86" s="323">
        <f t="shared" si="79"/>
        <v>0</v>
      </c>
      <c r="AT86" s="49">
        <f t="shared" si="80"/>
        <v>0</v>
      </c>
      <c r="AU86" s="49">
        <f t="shared" si="81"/>
        <v>0</v>
      </c>
      <c r="AV86" s="49">
        <f t="shared" si="82"/>
        <v>0</v>
      </c>
      <c r="AW86" s="49">
        <f t="shared" si="83"/>
        <v>0</v>
      </c>
      <c r="AX86" s="49">
        <f t="shared" si="84"/>
        <v>0</v>
      </c>
      <c r="AY86" s="49">
        <f t="shared" si="85"/>
        <v>0</v>
      </c>
      <c r="AZ86" s="49">
        <f t="shared" si="86"/>
        <v>0</v>
      </c>
      <c r="BA86" s="49">
        <f t="shared" si="87"/>
        <v>0</v>
      </c>
      <c r="BB86" s="49">
        <f t="shared" si="48"/>
        <v>0</v>
      </c>
      <c r="BC86" s="52" t="str">
        <f t="shared" si="16"/>
        <v/>
      </c>
      <c r="BD86" s="195" t="str">
        <f>IF(AND(BP86=""),"",IF(BP86=0,"",1+(MAX(BD$61:BD85))))</f>
        <v/>
      </c>
      <c r="BE86" s="51">
        <v>26</v>
      </c>
      <c r="BF86" s="48">
        <f t="shared" si="49"/>
        <v>0</v>
      </c>
      <c r="BG86" s="52">
        <f t="shared" si="50"/>
        <v>0</v>
      </c>
      <c r="BH86" s="52">
        <f t="shared" si="51"/>
        <v>0</v>
      </c>
      <c r="BI86" s="52">
        <f t="shared" si="52"/>
        <v>0</v>
      </c>
      <c r="BJ86" s="52">
        <f t="shared" si="53"/>
        <v>0</v>
      </c>
      <c r="BK86" s="52">
        <f t="shared" si="54"/>
        <v>0</v>
      </c>
      <c r="BL86" s="52">
        <f t="shared" si="55"/>
        <v>0</v>
      </c>
      <c r="BM86" s="52">
        <f t="shared" si="56"/>
        <v>0</v>
      </c>
      <c r="BN86" s="52">
        <f t="shared" si="57"/>
        <v>0</v>
      </c>
      <c r="BO86" s="52">
        <f t="shared" si="58"/>
        <v>0</v>
      </c>
      <c r="BP86" s="52" t="str">
        <f t="shared" si="18"/>
        <v/>
      </c>
      <c r="BQ86" s="195" t="str">
        <f>IF(AND(CC86=""),"",IF(CC86=0,"",1+(MAX(BQ$61:BQ85))))</f>
        <v/>
      </c>
      <c r="BR86" s="51">
        <v>26</v>
      </c>
      <c r="BS86" s="322">
        <f t="shared" si="59"/>
        <v>0</v>
      </c>
      <c r="BT86" s="52">
        <f t="shared" si="60"/>
        <v>0</v>
      </c>
      <c r="BU86" s="52">
        <f t="shared" si="61"/>
        <v>0</v>
      </c>
      <c r="BV86" s="52">
        <f t="shared" si="62"/>
        <v>0</v>
      </c>
      <c r="BW86" s="52">
        <f t="shared" si="63"/>
        <v>0</v>
      </c>
      <c r="BX86" s="52">
        <f t="shared" si="64"/>
        <v>0</v>
      </c>
      <c r="BY86" s="52">
        <f t="shared" si="65"/>
        <v>0</v>
      </c>
      <c r="BZ86" s="52">
        <f t="shared" si="66"/>
        <v>0</v>
      </c>
      <c r="CA86" s="52">
        <f t="shared" si="67"/>
        <v>0</v>
      </c>
      <c r="CB86" s="52">
        <f t="shared" si="68"/>
        <v>0</v>
      </c>
      <c r="CC86" s="52" t="str">
        <f t="shared" si="20"/>
        <v/>
      </c>
      <c r="CD86" s="195" t="str">
        <f>IF(AND(CP86=""),"",IF(CP86=0,"",1+(MAX(CD$61:CD85))))</f>
        <v/>
      </c>
      <c r="CE86" s="51">
        <v>26</v>
      </c>
      <c r="CF86" s="48">
        <f t="shared" si="69"/>
        <v>0</v>
      </c>
      <c r="CG86" s="52">
        <f t="shared" si="70"/>
        <v>0</v>
      </c>
      <c r="CH86" s="52">
        <f t="shared" si="71"/>
        <v>0</v>
      </c>
      <c r="CI86" s="52">
        <f t="shared" si="72"/>
        <v>0</v>
      </c>
      <c r="CJ86" s="52">
        <f t="shared" si="73"/>
        <v>0</v>
      </c>
      <c r="CK86" s="52">
        <f t="shared" si="74"/>
        <v>0</v>
      </c>
      <c r="CL86" s="52">
        <f t="shared" si="75"/>
        <v>0</v>
      </c>
      <c r="CM86" s="52">
        <f t="shared" si="76"/>
        <v>0</v>
      </c>
      <c r="CN86" s="52">
        <f t="shared" si="77"/>
        <v>0</v>
      </c>
      <c r="CO86" s="52">
        <f t="shared" si="78"/>
        <v>0</v>
      </c>
      <c r="CP86" s="52" t="str">
        <f t="shared" si="22"/>
        <v/>
      </c>
      <c r="CQ86" s="195" t="str">
        <f>IF(AND(DC86=""),"",IF(DC86=0,"",1+(MAX(CQ$61:CQ85))))</f>
        <v/>
      </c>
      <c r="CR86" s="51">
        <v>26</v>
      </c>
      <c r="CS86" s="48">
        <f t="shared" si="88"/>
        <v>0</v>
      </c>
      <c r="CT86" s="52">
        <f t="shared" si="89"/>
        <v>0</v>
      </c>
      <c r="CU86" s="52">
        <f t="shared" si="90"/>
        <v>0</v>
      </c>
      <c r="CV86" s="52">
        <f t="shared" si="91"/>
        <v>0</v>
      </c>
      <c r="CW86" s="52">
        <f t="shared" si="92"/>
        <v>0</v>
      </c>
      <c r="CX86" s="52">
        <f t="shared" si="93"/>
        <v>0</v>
      </c>
      <c r="CY86" s="52">
        <f t="shared" si="94"/>
        <v>0</v>
      </c>
      <c r="CZ86" s="52">
        <f t="shared" si="95"/>
        <v>0</v>
      </c>
      <c r="DA86" s="52">
        <f t="shared" si="96"/>
        <v>0</v>
      </c>
      <c r="DB86" s="52">
        <f t="shared" si="97"/>
        <v>0</v>
      </c>
      <c r="DC86" s="52" t="str">
        <f t="shared" si="33"/>
        <v/>
      </c>
    </row>
    <row r="87" spans="1:107" ht="15.75">
      <c r="A87" s="195">
        <f t="shared" si="34"/>
        <v>0</v>
      </c>
      <c r="B87" s="324">
        <f t="shared" si="35"/>
        <v>0</v>
      </c>
      <c r="C87" s="325">
        <v>27</v>
      </c>
      <c r="D87" s="349"/>
      <c r="E87" s="350"/>
      <c r="F87" s="663"/>
      <c r="G87" s="351"/>
      <c r="H87" s="350"/>
      <c r="I87" s="355"/>
      <c r="J87" s="353"/>
      <c r="K87" s="353"/>
      <c r="L87" s="353"/>
      <c r="M87" s="354"/>
      <c r="N87" s="482"/>
      <c r="AB87" t="str">
        <f t="shared" si="12"/>
        <v/>
      </c>
      <c r="AC87" s="195">
        <f t="shared" si="36"/>
        <v>1</v>
      </c>
      <c r="AD87" s="195" t="str">
        <f>IF(AND(AP87=""),"",IF(AP87=0,"",1+(MAX(AD$61:AD86))))</f>
        <v/>
      </c>
      <c r="AE87" s="18">
        <v>27</v>
      </c>
      <c r="AF87" s="48">
        <f t="shared" si="37"/>
        <v>0</v>
      </c>
      <c r="AG87" s="52">
        <f t="shared" si="38"/>
        <v>0</v>
      </c>
      <c r="AH87" s="52">
        <f t="shared" si="39"/>
        <v>0</v>
      </c>
      <c r="AI87" s="52">
        <f t="shared" si="40"/>
        <v>0</v>
      </c>
      <c r="AJ87" s="52">
        <f t="shared" si="41"/>
        <v>0</v>
      </c>
      <c r="AK87" s="52">
        <f t="shared" si="42"/>
        <v>0</v>
      </c>
      <c r="AL87" s="52">
        <f t="shared" si="43"/>
        <v>0</v>
      </c>
      <c r="AM87" s="52">
        <f t="shared" si="44"/>
        <v>0</v>
      </c>
      <c r="AN87" s="52">
        <f t="shared" si="45"/>
        <v>0</v>
      </c>
      <c r="AO87" s="52">
        <f t="shared" si="46"/>
        <v>0</v>
      </c>
      <c r="AP87" s="52" t="str">
        <f t="shared" si="14"/>
        <v/>
      </c>
      <c r="AQ87" s="195" t="str">
        <f>IF(AND(BC87=""),"",IF(BC87=0,"",1+(MAX(AQ$61:AQ86))))</f>
        <v/>
      </c>
      <c r="AR87" s="51">
        <v>27</v>
      </c>
      <c r="AS87" s="323">
        <f t="shared" si="79"/>
        <v>0</v>
      </c>
      <c r="AT87" s="49">
        <f t="shared" si="80"/>
        <v>0</v>
      </c>
      <c r="AU87" s="49">
        <f t="shared" si="81"/>
        <v>0</v>
      </c>
      <c r="AV87" s="49">
        <f t="shared" si="82"/>
        <v>0</v>
      </c>
      <c r="AW87" s="49">
        <f t="shared" si="83"/>
        <v>0</v>
      </c>
      <c r="AX87" s="49">
        <f t="shared" si="84"/>
        <v>0</v>
      </c>
      <c r="AY87" s="49">
        <f t="shared" si="85"/>
        <v>0</v>
      </c>
      <c r="AZ87" s="49">
        <f t="shared" si="86"/>
        <v>0</v>
      </c>
      <c r="BA87" s="49">
        <f t="shared" si="87"/>
        <v>0</v>
      </c>
      <c r="BB87" s="49">
        <f t="shared" si="48"/>
        <v>0</v>
      </c>
      <c r="BC87" s="52" t="str">
        <f t="shared" si="16"/>
        <v/>
      </c>
      <c r="BD87" s="195" t="str">
        <f>IF(AND(BP87=""),"",IF(BP87=0,"",1+(MAX(BD$61:BD86))))</f>
        <v/>
      </c>
      <c r="BE87" s="18">
        <v>27</v>
      </c>
      <c r="BF87" s="48">
        <f t="shared" si="49"/>
        <v>0</v>
      </c>
      <c r="BG87" s="52">
        <f t="shared" si="50"/>
        <v>0</v>
      </c>
      <c r="BH87" s="52">
        <f t="shared" si="51"/>
        <v>0</v>
      </c>
      <c r="BI87" s="52">
        <f t="shared" si="52"/>
        <v>0</v>
      </c>
      <c r="BJ87" s="52">
        <f t="shared" si="53"/>
        <v>0</v>
      </c>
      <c r="BK87" s="52">
        <f t="shared" si="54"/>
        <v>0</v>
      </c>
      <c r="BL87" s="52">
        <f t="shared" si="55"/>
        <v>0</v>
      </c>
      <c r="BM87" s="52">
        <f t="shared" si="56"/>
        <v>0</v>
      </c>
      <c r="BN87" s="52">
        <f t="shared" si="57"/>
        <v>0</v>
      </c>
      <c r="BO87" s="52">
        <f t="shared" si="58"/>
        <v>0</v>
      </c>
      <c r="BP87" s="52" t="str">
        <f t="shared" si="18"/>
        <v/>
      </c>
      <c r="BQ87" s="195" t="str">
        <f>IF(AND(CC87=""),"",IF(CC87=0,"",1+(MAX(BQ$61:BQ86))))</f>
        <v/>
      </c>
      <c r="BR87" s="18">
        <v>27</v>
      </c>
      <c r="BS87" s="322">
        <f t="shared" si="59"/>
        <v>0</v>
      </c>
      <c r="BT87" s="52">
        <f t="shared" si="60"/>
        <v>0</v>
      </c>
      <c r="BU87" s="52">
        <f t="shared" si="61"/>
        <v>0</v>
      </c>
      <c r="BV87" s="52">
        <f t="shared" si="62"/>
        <v>0</v>
      </c>
      <c r="BW87" s="52">
        <f t="shared" si="63"/>
        <v>0</v>
      </c>
      <c r="BX87" s="52">
        <f t="shared" si="64"/>
        <v>0</v>
      </c>
      <c r="BY87" s="52">
        <f t="shared" si="65"/>
        <v>0</v>
      </c>
      <c r="BZ87" s="52">
        <f t="shared" si="66"/>
        <v>0</v>
      </c>
      <c r="CA87" s="52">
        <f t="shared" si="67"/>
        <v>0</v>
      </c>
      <c r="CB87" s="52">
        <f t="shared" si="68"/>
        <v>0</v>
      </c>
      <c r="CC87" s="52" t="str">
        <f t="shared" si="20"/>
        <v/>
      </c>
      <c r="CD87" s="195" t="str">
        <f>IF(AND(CP87=""),"",IF(CP87=0,"",1+(MAX(CD$61:CD86))))</f>
        <v/>
      </c>
      <c r="CE87" s="18">
        <v>27</v>
      </c>
      <c r="CF87" s="48">
        <f t="shared" si="69"/>
        <v>0</v>
      </c>
      <c r="CG87" s="52">
        <f t="shared" si="70"/>
        <v>0</v>
      </c>
      <c r="CH87" s="52">
        <f t="shared" si="71"/>
        <v>0</v>
      </c>
      <c r="CI87" s="52">
        <f t="shared" si="72"/>
        <v>0</v>
      </c>
      <c r="CJ87" s="52">
        <f t="shared" si="73"/>
        <v>0</v>
      </c>
      <c r="CK87" s="52">
        <f t="shared" si="74"/>
        <v>0</v>
      </c>
      <c r="CL87" s="52">
        <f t="shared" si="75"/>
        <v>0</v>
      </c>
      <c r="CM87" s="52">
        <f t="shared" si="76"/>
        <v>0</v>
      </c>
      <c r="CN87" s="52">
        <f t="shared" si="77"/>
        <v>0</v>
      </c>
      <c r="CO87" s="52">
        <f t="shared" si="78"/>
        <v>0</v>
      </c>
      <c r="CP87" s="52" t="str">
        <f t="shared" si="22"/>
        <v/>
      </c>
      <c r="CQ87" s="195" t="str">
        <f>IF(AND(DC87=""),"",IF(DC87=0,"",1+(MAX(CQ$61:CQ86))))</f>
        <v/>
      </c>
      <c r="CR87" s="18">
        <v>27</v>
      </c>
      <c r="CS87" s="48">
        <f t="shared" si="88"/>
        <v>0</v>
      </c>
      <c r="CT87" s="52">
        <f t="shared" si="89"/>
        <v>0</v>
      </c>
      <c r="CU87" s="52">
        <f t="shared" si="90"/>
        <v>0</v>
      </c>
      <c r="CV87" s="52">
        <f t="shared" si="91"/>
        <v>0</v>
      </c>
      <c r="CW87" s="52">
        <f t="shared" si="92"/>
        <v>0</v>
      </c>
      <c r="CX87" s="52">
        <f t="shared" si="93"/>
        <v>0</v>
      </c>
      <c r="CY87" s="52">
        <f t="shared" si="94"/>
        <v>0</v>
      </c>
      <c r="CZ87" s="52">
        <f t="shared" si="95"/>
        <v>0</v>
      </c>
      <c r="DA87" s="52">
        <f t="shared" si="96"/>
        <v>0</v>
      </c>
      <c r="DB87" s="52">
        <f t="shared" si="97"/>
        <v>0</v>
      </c>
      <c r="DC87" s="52" t="str">
        <f t="shared" si="33"/>
        <v/>
      </c>
    </row>
    <row r="88" spans="1:107" ht="15.75">
      <c r="A88" s="195">
        <f t="shared" si="34"/>
        <v>0</v>
      </c>
      <c r="B88" s="324">
        <f t="shared" si="35"/>
        <v>0</v>
      </c>
      <c r="C88" s="325">
        <v>28</v>
      </c>
      <c r="D88" s="349"/>
      <c r="E88" s="350"/>
      <c r="F88" s="663"/>
      <c r="G88" s="351"/>
      <c r="H88" s="350"/>
      <c r="I88" s="355"/>
      <c r="J88" s="353"/>
      <c r="K88" s="353"/>
      <c r="L88" s="353"/>
      <c r="M88" s="354"/>
      <c r="N88" s="482"/>
      <c r="AB88" t="str">
        <f t="shared" si="12"/>
        <v/>
      </c>
      <c r="AC88" s="195">
        <f t="shared" si="36"/>
        <v>1</v>
      </c>
      <c r="AD88" s="195" t="str">
        <f>IF(AND(AP88=""),"",IF(AP88=0,"",1+(MAX(AD$61:AD87))))</f>
        <v/>
      </c>
      <c r="AE88" s="51">
        <v>28</v>
      </c>
      <c r="AF88" s="48">
        <f t="shared" si="37"/>
        <v>0</v>
      </c>
      <c r="AG88" s="52">
        <f t="shared" si="38"/>
        <v>0</v>
      </c>
      <c r="AH88" s="52">
        <f t="shared" si="39"/>
        <v>0</v>
      </c>
      <c r="AI88" s="52">
        <f t="shared" si="40"/>
        <v>0</v>
      </c>
      <c r="AJ88" s="52">
        <f t="shared" si="41"/>
        <v>0</v>
      </c>
      <c r="AK88" s="52">
        <f t="shared" si="42"/>
        <v>0</v>
      </c>
      <c r="AL88" s="52">
        <f t="shared" si="43"/>
        <v>0</v>
      </c>
      <c r="AM88" s="52">
        <f t="shared" si="44"/>
        <v>0</v>
      </c>
      <c r="AN88" s="52">
        <f t="shared" si="45"/>
        <v>0</v>
      </c>
      <c r="AO88" s="52">
        <f t="shared" si="46"/>
        <v>0</v>
      </c>
      <c r="AP88" s="52" t="str">
        <f t="shared" si="14"/>
        <v/>
      </c>
      <c r="AQ88" s="195" t="str">
        <f>IF(AND(BC88=""),"",IF(BC88=0,"",1+(MAX(AQ$61:AQ87))))</f>
        <v/>
      </c>
      <c r="AR88" s="51">
        <v>28</v>
      </c>
      <c r="AS88" s="323">
        <f t="shared" si="79"/>
        <v>0</v>
      </c>
      <c r="AT88" s="49">
        <f t="shared" si="80"/>
        <v>0</v>
      </c>
      <c r="AU88" s="49">
        <f t="shared" si="81"/>
        <v>0</v>
      </c>
      <c r="AV88" s="49">
        <f t="shared" si="82"/>
        <v>0</v>
      </c>
      <c r="AW88" s="49">
        <f t="shared" si="83"/>
        <v>0</v>
      </c>
      <c r="AX88" s="49">
        <f t="shared" si="84"/>
        <v>0</v>
      </c>
      <c r="AY88" s="49">
        <f t="shared" si="85"/>
        <v>0</v>
      </c>
      <c r="AZ88" s="49">
        <f t="shared" si="86"/>
        <v>0</v>
      </c>
      <c r="BA88" s="49">
        <f t="shared" si="87"/>
        <v>0</v>
      </c>
      <c r="BB88" s="49">
        <f t="shared" si="48"/>
        <v>0</v>
      </c>
      <c r="BC88" s="52" t="str">
        <f t="shared" si="16"/>
        <v/>
      </c>
      <c r="BD88" s="195" t="str">
        <f>IF(AND(BP88=""),"",IF(BP88=0,"",1+(MAX(BD$61:BD87))))</f>
        <v/>
      </c>
      <c r="BE88" s="51">
        <v>28</v>
      </c>
      <c r="BF88" s="48">
        <f t="shared" si="49"/>
        <v>0</v>
      </c>
      <c r="BG88" s="52">
        <f t="shared" si="50"/>
        <v>0</v>
      </c>
      <c r="BH88" s="52">
        <f t="shared" si="51"/>
        <v>0</v>
      </c>
      <c r="BI88" s="52">
        <f t="shared" si="52"/>
        <v>0</v>
      </c>
      <c r="BJ88" s="52">
        <f t="shared" si="53"/>
        <v>0</v>
      </c>
      <c r="BK88" s="52">
        <f t="shared" si="54"/>
        <v>0</v>
      </c>
      <c r="BL88" s="52">
        <f t="shared" si="55"/>
        <v>0</v>
      </c>
      <c r="BM88" s="52">
        <f t="shared" si="56"/>
        <v>0</v>
      </c>
      <c r="BN88" s="52">
        <f t="shared" si="57"/>
        <v>0</v>
      </c>
      <c r="BO88" s="52">
        <f t="shared" si="58"/>
        <v>0</v>
      </c>
      <c r="BP88" s="52" t="str">
        <f t="shared" si="18"/>
        <v/>
      </c>
      <c r="BQ88" s="195" t="str">
        <f>IF(AND(CC88=""),"",IF(CC88=0,"",1+(MAX(BQ$61:BQ87))))</f>
        <v/>
      </c>
      <c r="BR88" s="51">
        <v>28</v>
      </c>
      <c r="BS88" s="322">
        <f t="shared" si="59"/>
        <v>0</v>
      </c>
      <c r="BT88" s="52">
        <f t="shared" si="60"/>
        <v>0</v>
      </c>
      <c r="BU88" s="52">
        <f t="shared" si="61"/>
        <v>0</v>
      </c>
      <c r="BV88" s="52">
        <f t="shared" si="62"/>
        <v>0</v>
      </c>
      <c r="BW88" s="52">
        <f t="shared" si="63"/>
        <v>0</v>
      </c>
      <c r="BX88" s="52">
        <f t="shared" si="64"/>
        <v>0</v>
      </c>
      <c r="BY88" s="52">
        <f t="shared" si="65"/>
        <v>0</v>
      </c>
      <c r="BZ88" s="52">
        <f t="shared" si="66"/>
        <v>0</v>
      </c>
      <c r="CA88" s="52">
        <f t="shared" si="67"/>
        <v>0</v>
      </c>
      <c r="CB88" s="52">
        <f t="shared" si="68"/>
        <v>0</v>
      </c>
      <c r="CC88" s="52" t="str">
        <f t="shared" si="20"/>
        <v/>
      </c>
      <c r="CD88" s="195" t="str">
        <f>IF(AND(CP88=""),"",IF(CP88=0,"",1+(MAX(CD$61:CD87))))</f>
        <v/>
      </c>
      <c r="CE88" s="51">
        <v>28</v>
      </c>
      <c r="CF88" s="48">
        <f t="shared" si="69"/>
        <v>0</v>
      </c>
      <c r="CG88" s="52">
        <f t="shared" si="70"/>
        <v>0</v>
      </c>
      <c r="CH88" s="52">
        <f t="shared" si="71"/>
        <v>0</v>
      </c>
      <c r="CI88" s="52">
        <f t="shared" si="72"/>
        <v>0</v>
      </c>
      <c r="CJ88" s="52">
        <f t="shared" si="73"/>
        <v>0</v>
      </c>
      <c r="CK88" s="52">
        <f t="shared" si="74"/>
        <v>0</v>
      </c>
      <c r="CL88" s="52">
        <f t="shared" si="75"/>
        <v>0</v>
      </c>
      <c r="CM88" s="52">
        <f t="shared" si="76"/>
        <v>0</v>
      </c>
      <c r="CN88" s="52">
        <f t="shared" si="77"/>
        <v>0</v>
      </c>
      <c r="CO88" s="52">
        <f t="shared" si="78"/>
        <v>0</v>
      </c>
      <c r="CP88" s="52" t="str">
        <f t="shared" si="22"/>
        <v/>
      </c>
      <c r="CQ88" s="195" t="str">
        <f>IF(AND(DC88=""),"",IF(DC88=0,"",1+(MAX(CQ$61:CQ87))))</f>
        <v/>
      </c>
      <c r="CR88" s="51">
        <v>28</v>
      </c>
      <c r="CS88" s="48">
        <f t="shared" si="88"/>
        <v>0</v>
      </c>
      <c r="CT88" s="52">
        <f t="shared" si="89"/>
        <v>0</v>
      </c>
      <c r="CU88" s="52">
        <f t="shared" si="90"/>
        <v>0</v>
      </c>
      <c r="CV88" s="52">
        <f t="shared" si="91"/>
        <v>0</v>
      </c>
      <c r="CW88" s="52">
        <f t="shared" si="92"/>
        <v>0</v>
      </c>
      <c r="CX88" s="52">
        <f t="shared" si="93"/>
        <v>0</v>
      </c>
      <c r="CY88" s="52">
        <f t="shared" si="94"/>
        <v>0</v>
      </c>
      <c r="CZ88" s="52">
        <f t="shared" si="95"/>
        <v>0</v>
      </c>
      <c r="DA88" s="52">
        <f t="shared" si="96"/>
        <v>0</v>
      </c>
      <c r="DB88" s="52">
        <f t="shared" si="97"/>
        <v>0</v>
      </c>
      <c r="DC88" s="52" t="str">
        <f t="shared" si="33"/>
        <v/>
      </c>
    </row>
    <row r="89" spans="1:107" ht="15.75">
      <c r="A89" s="195">
        <f t="shared" si="34"/>
        <v>0</v>
      </c>
      <c r="B89" s="324">
        <f t="shared" si="35"/>
        <v>0</v>
      </c>
      <c r="C89" s="325">
        <v>29</v>
      </c>
      <c r="D89" s="349"/>
      <c r="E89" s="350"/>
      <c r="F89" s="663"/>
      <c r="G89" s="351"/>
      <c r="H89" s="350"/>
      <c r="I89" s="355"/>
      <c r="J89" s="353"/>
      <c r="K89" s="353"/>
      <c r="L89" s="353"/>
      <c r="M89" s="354"/>
      <c r="N89" s="482"/>
      <c r="AB89" t="str">
        <f t="shared" si="12"/>
        <v/>
      </c>
      <c r="AC89" s="195">
        <f t="shared" si="36"/>
        <v>1</v>
      </c>
      <c r="AD89" s="195" t="str">
        <f>IF(AND(AP89=""),"",IF(AP89=0,"",1+(MAX(AD$61:AD88))))</f>
        <v/>
      </c>
      <c r="AE89" s="18">
        <v>29</v>
      </c>
      <c r="AF89" s="48">
        <f t="shared" si="37"/>
        <v>0</v>
      </c>
      <c r="AG89" s="52">
        <f t="shared" si="38"/>
        <v>0</v>
      </c>
      <c r="AH89" s="52">
        <f t="shared" si="39"/>
        <v>0</v>
      </c>
      <c r="AI89" s="52">
        <f t="shared" si="40"/>
        <v>0</v>
      </c>
      <c r="AJ89" s="52">
        <f t="shared" si="41"/>
        <v>0</v>
      </c>
      <c r="AK89" s="52">
        <f t="shared" si="42"/>
        <v>0</v>
      </c>
      <c r="AL89" s="52">
        <f t="shared" si="43"/>
        <v>0</v>
      </c>
      <c r="AM89" s="52">
        <f t="shared" si="44"/>
        <v>0</v>
      </c>
      <c r="AN89" s="52">
        <f t="shared" si="45"/>
        <v>0</v>
      </c>
      <c r="AO89" s="52">
        <f t="shared" si="46"/>
        <v>0</v>
      </c>
      <c r="AP89" s="52" t="str">
        <f t="shared" si="14"/>
        <v/>
      </c>
      <c r="AQ89" s="195" t="str">
        <f>IF(AND(BC89=""),"",IF(BC89=0,"",1+(MAX(AQ$61:AQ88))))</f>
        <v/>
      </c>
      <c r="AR89" s="51">
        <v>29</v>
      </c>
      <c r="AS89" s="323">
        <f t="shared" si="79"/>
        <v>0</v>
      </c>
      <c r="AT89" s="49">
        <f t="shared" si="80"/>
        <v>0</v>
      </c>
      <c r="AU89" s="49">
        <f t="shared" si="81"/>
        <v>0</v>
      </c>
      <c r="AV89" s="49">
        <f t="shared" si="82"/>
        <v>0</v>
      </c>
      <c r="AW89" s="49">
        <f t="shared" si="83"/>
        <v>0</v>
      </c>
      <c r="AX89" s="49">
        <f t="shared" si="84"/>
        <v>0</v>
      </c>
      <c r="AY89" s="49">
        <f t="shared" si="85"/>
        <v>0</v>
      </c>
      <c r="AZ89" s="49">
        <f t="shared" si="86"/>
        <v>0</v>
      </c>
      <c r="BA89" s="49">
        <f t="shared" si="87"/>
        <v>0</v>
      </c>
      <c r="BB89" s="49">
        <f t="shared" si="48"/>
        <v>0</v>
      </c>
      <c r="BC89" s="52" t="str">
        <f t="shared" si="16"/>
        <v/>
      </c>
      <c r="BD89" s="195" t="str">
        <f>IF(AND(BP89=""),"",IF(BP89=0,"",1+(MAX(BD$61:BD88))))</f>
        <v/>
      </c>
      <c r="BE89" s="18">
        <v>29</v>
      </c>
      <c r="BF89" s="48">
        <f t="shared" si="49"/>
        <v>0</v>
      </c>
      <c r="BG89" s="52">
        <f t="shared" si="50"/>
        <v>0</v>
      </c>
      <c r="BH89" s="52">
        <f t="shared" si="51"/>
        <v>0</v>
      </c>
      <c r="BI89" s="52">
        <f t="shared" si="52"/>
        <v>0</v>
      </c>
      <c r="BJ89" s="52">
        <f t="shared" si="53"/>
        <v>0</v>
      </c>
      <c r="BK89" s="52">
        <f t="shared" si="54"/>
        <v>0</v>
      </c>
      <c r="BL89" s="52">
        <f t="shared" si="55"/>
        <v>0</v>
      </c>
      <c r="BM89" s="52">
        <f t="shared" si="56"/>
        <v>0</v>
      </c>
      <c r="BN89" s="52">
        <f t="shared" si="57"/>
        <v>0</v>
      </c>
      <c r="BO89" s="52">
        <f t="shared" si="58"/>
        <v>0</v>
      </c>
      <c r="BP89" s="52" t="str">
        <f t="shared" si="18"/>
        <v/>
      </c>
      <c r="BQ89" s="195" t="str">
        <f>IF(AND(CC89=""),"",IF(CC89=0,"",1+(MAX(BQ$61:BQ88))))</f>
        <v/>
      </c>
      <c r="BR89" s="18">
        <v>29</v>
      </c>
      <c r="BS89" s="322">
        <f t="shared" si="59"/>
        <v>0</v>
      </c>
      <c r="BT89" s="52">
        <f t="shared" si="60"/>
        <v>0</v>
      </c>
      <c r="BU89" s="52">
        <f t="shared" si="61"/>
        <v>0</v>
      </c>
      <c r="BV89" s="52">
        <f t="shared" si="62"/>
        <v>0</v>
      </c>
      <c r="BW89" s="52">
        <f t="shared" si="63"/>
        <v>0</v>
      </c>
      <c r="BX89" s="52">
        <f t="shared" si="64"/>
        <v>0</v>
      </c>
      <c r="BY89" s="52">
        <f t="shared" si="65"/>
        <v>0</v>
      </c>
      <c r="BZ89" s="52">
        <f t="shared" si="66"/>
        <v>0</v>
      </c>
      <c r="CA89" s="52">
        <f t="shared" si="67"/>
        <v>0</v>
      </c>
      <c r="CB89" s="52">
        <f t="shared" si="68"/>
        <v>0</v>
      </c>
      <c r="CC89" s="52" t="str">
        <f t="shared" si="20"/>
        <v/>
      </c>
      <c r="CD89" s="195" t="str">
        <f>IF(AND(CP89=""),"",IF(CP89=0,"",1+(MAX(CD$61:CD88))))</f>
        <v/>
      </c>
      <c r="CE89" s="18">
        <v>29</v>
      </c>
      <c r="CF89" s="48">
        <f t="shared" si="69"/>
        <v>0</v>
      </c>
      <c r="CG89" s="52">
        <f t="shared" si="70"/>
        <v>0</v>
      </c>
      <c r="CH89" s="52">
        <f t="shared" si="71"/>
        <v>0</v>
      </c>
      <c r="CI89" s="52">
        <f t="shared" si="72"/>
        <v>0</v>
      </c>
      <c r="CJ89" s="52">
        <f t="shared" si="73"/>
        <v>0</v>
      </c>
      <c r="CK89" s="52">
        <f t="shared" si="74"/>
        <v>0</v>
      </c>
      <c r="CL89" s="52">
        <f t="shared" si="75"/>
        <v>0</v>
      </c>
      <c r="CM89" s="52">
        <f t="shared" si="76"/>
        <v>0</v>
      </c>
      <c r="CN89" s="52">
        <f t="shared" si="77"/>
        <v>0</v>
      </c>
      <c r="CO89" s="52">
        <f t="shared" si="78"/>
        <v>0</v>
      </c>
      <c r="CP89" s="52" t="str">
        <f t="shared" si="22"/>
        <v/>
      </c>
      <c r="CQ89" s="195" t="str">
        <f>IF(AND(DC89=""),"",IF(DC89=0,"",1+(MAX(CQ$61:CQ88))))</f>
        <v/>
      </c>
      <c r="CR89" s="18">
        <v>29</v>
      </c>
      <c r="CS89" s="48">
        <f t="shared" si="88"/>
        <v>0</v>
      </c>
      <c r="CT89" s="52">
        <f t="shared" si="89"/>
        <v>0</v>
      </c>
      <c r="CU89" s="52">
        <f t="shared" si="90"/>
        <v>0</v>
      </c>
      <c r="CV89" s="52">
        <f t="shared" si="91"/>
        <v>0</v>
      </c>
      <c r="CW89" s="52">
        <f t="shared" si="92"/>
        <v>0</v>
      </c>
      <c r="CX89" s="52">
        <f t="shared" si="93"/>
        <v>0</v>
      </c>
      <c r="CY89" s="52">
        <f t="shared" si="94"/>
        <v>0</v>
      </c>
      <c r="CZ89" s="52">
        <f t="shared" si="95"/>
        <v>0</v>
      </c>
      <c r="DA89" s="52">
        <f t="shared" si="96"/>
        <v>0</v>
      </c>
      <c r="DB89" s="52">
        <f t="shared" si="97"/>
        <v>0</v>
      </c>
      <c r="DC89" s="52" t="str">
        <f t="shared" si="33"/>
        <v/>
      </c>
    </row>
    <row r="90" spans="1:107" ht="15.75">
      <c r="A90" s="195">
        <f t="shared" si="34"/>
        <v>0</v>
      </c>
      <c r="B90" s="324">
        <f t="shared" si="35"/>
        <v>0</v>
      </c>
      <c r="C90" s="325">
        <v>30</v>
      </c>
      <c r="D90" s="349"/>
      <c r="E90" s="350"/>
      <c r="F90" s="663"/>
      <c r="G90" s="351"/>
      <c r="H90" s="350"/>
      <c r="I90" s="355"/>
      <c r="J90" s="353"/>
      <c r="K90" s="353"/>
      <c r="L90" s="353"/>
      <c r="M90" s="354"/>
      <c r="N90" s="482"/>
      <c r="AB90" t="str">
        <f t="shared" si="12"/>
        <v/>
      </c>
      <c r="AC90" s="195">
        <f t="shared" si="36"/>
        <v>1</v>
      </c>
      <c r="AD90" s="195" t="str">
        <f>IF(AND(AP90=""),"",IF(AP90=0,"",1+(MAX(AD$61:AD89))))</f>
        <v/>
      </c>
      <c r="AE90" s="51">
        <v>30</v>
      </c>
      <c r="AF90" s="48">
        <f t="shared" si="37"/>
        <v>0</v>
      </c>
      <c r="AG90" s="52">
        <f t="shared" si="38"/>
        <v>0</v>
      </c>
      <c r="AH90" s="52">
        <f t="shared" si="39"/>
        <v>0</v>
      </c>
      <c r="AI90" s="52">
        <f t="shared" si="40"/>
        <v>0</v>
      </c>
      <c r="AJ90" s="52">
        <f t="shared" si="41"/>
        <v>0</v>
      </c>
      <c r="AK90" s="52">
        <f t="shared" si="42"/>
        <v>0</v>
      </c>
      <c r="AL90" s="52">
        <f t="shared" si="43"/>
        <v>0</v>
      </c>
      <c r="AM90" s="52">
        <f t="shared" si="44"/>
        <v>0</v>
      </c>
      <c r="AN90" s="52">
        <f t="shared" si="45"/>
        <v>0</v>
      </c>
      <c r="AO90" s="52">
        <f t="shared" si="46"/>
        <v>0</v>
      </c>
      <c r="AP90" s="52" t="str">
        <f t="shared" si="14"/>
        <v/>
      </c>
      <c r="AQ90" s="195" t="str">
        <f>IF(AND(BC90=""),"",IF(BC90=0,"",1+(MAX(AQ$61:AQ89))))</f>
        <v/>
      </c>
      <c r="AR90" s="51">
        <v>30</v>
      </c>
      <c r="AS90" s="323">
        <f t="shared" si="79"/>
        <v>0</v>
      </c>
      <c r="AT90" s="49">
        <f t="shared" si="80"/>
        <v>0</v>
      </c>
      <c r="AU90" s="49">
        <f t="shared" si="81"/>
        <v>0</v>
      </c>
      <c r="AV90" s="49">
        <f t="shared" si="82"/>
        <v>0</v>
      </c>
      <c r="AW90" s="49">
        <f t="shared" si="83"/>
        <v>0</v>
      </c>
      <c r="AX90" s="49">
        <f t="shared" si="84"/>
        <v>0</v>
      </c>
      <c r="AY90" s="49">
        <f t="shared" si="85"/>
        <v>0</v>
      </c>
      <c r="AZ90" s="49">
        <f t="shared" si="86"/>
        <v>0</v>
      </c>
      <c r="BA90" s="49">
        <f t="shared" si="87"/>
        <v>0</v>
      </c>
      <c r="BB90" s="49">
        <f t="shared" si="48"/>
        <v>0</v>
      </c>
      <c r="BC90" s="52" t="str">
        <f t="shared" si="16"/>
        <v/>
      </c>
      <c r="BD90" s="195" t="str">
        <f>IF(AND(BP90=""),"",IF(BP90=0,"",1+(MAX(BD$61:BD89))))</f>
        <v/>
      </c>
      <c r="BE90" s="51">
        <v>30</v>
      </c>
      <c r="BF90" s="48">
        <f t="shared" si="49"/>
        <v>0</v>
      </c>
      <c r="BG90" s="52">
        <f t="shared" si="50"/>
        <v>0</v>
      </c>
      <c r="BH90" s="52">
        <f t="shared" si="51"/>
        <v>0</v>
      </c>
      <c r="BI90" s="52">
        <f t="shared" si="52"/>
        <v>0</v>
      </c>
      <c r="BJ90" s="52">
        <f t="shared" si="53"/>
        <v>0</v>
      </c>
      <c r="BK90" s="52">
        <f t="shared" si="54"/>
        <v>0</v>
      </c>
      <c r="BL90" s="52">
        <f t="shared" si="55"/>
        <v>0</v>
      </c>
      <c r="BM90" s="52">
        <f t="shared" si="56"/>
        <v>0</v>
      </c>
      <c r="BN90" s="52">
        <f t="shared" si="57"/>
        <v>0</v>
      </c>
      <c r="BO90" s="52">
        <f t="shared" si="58"/>
        <v>0</v>
      </c>
      <c r="BP90" s="52" t="str">
        <f t="shared" si="18"/>
        <v/>
      </c>
      <c r="BQ90" s="195" t="str">
        <f>IF(AND(CC90=""),"",IF(CC90=0,"",1+(MAX(BQ$61:BQ89))))</f>
        <v/>
      </c>
      <c r="BR90" s="51">
        <v>30</v>
      </c>
      <c r="BS90" s="322">
        <f t="shared" si="59"/>
        <v>0</v>
      </c>
      <c r="BT90" s="52">
        <f t="shared" si="60"/>
        <v>0</v>
      </c>
      <c r="BU90" s="52">
        <f t="shared" si="61"/>
        <v>0</v>
      </c>
      <c r="BV90" s="52">
        <f t="shared" si="62"/>
        <v>0</v>
      </c>
      <c r="BW90" s="52">
        <f t="shared" si="63"/>
        <v>0</v>
      </c>
      <c r="BX90" s="52">
        <f t="shared" si="64"/>
        <v>0</v>
      </c>
      <c r="BY90" s="52">
        <f t="shared" si="65"/>
        <v>0</v>
      </c>
      <c r="BZ90" s="52">
        <f t="shared" si="66"/>
        <v>0</v>
      </c>
      <c r="CA90" s="52">
        <f t="shared" si="67"/>
        <v>0</v>
      </c>
      <c r="CB90" s="52">
        <f t="shared" si="68"/>
        <v>0</v>
      </c>
      <c r="CC90" s="52" t="str">
        <f t="shared" si="20"/>
        <v/>
      </c>
      <c r="CD90" s="195" t="str">
        <f>IF(AND(CP90=""),"",IF(CP90=0,"",1+(MAX(CD$61:CD89))))</f>
        <v/>
      </c>
      <c r="CE90" s="51">
        <v>30</v>
      </c>
      <c r="CF90" s="48">
        <f t="shared" si="69"/>
        <v>0</v>
      </c>
      <c r="CG90" s="52">
        <f t="shared" si="70"/>
        <v>0</v>
      </c>
      <c r="CH90" s="52">
        <f t="shared" si="71"/>
        <v>0</v>
      </c>
      <c r="CI90" s="52">
        <f t="shared" si="72"/>
        <v>0</v>
      </c>
      <c r="CJ90" s="52">
        <f t="shared" si="73"/>
        <v>0</v>
      </c>
      <c r="CK90" s="52">
        <f t="shared" si="74"/>
        <v>0</v>
      </c>
      <c r="CL90" s="52">
        <f t="shared" si="75"/>
        <v>0</v>
      </c>
      <c r="CM90" s="52">
        <f t="shared" si="76"/>
        <v>0</v>
      </c>
      <c r="CN90" s="52">
        <f t="shared" si="77"/>
        <v>0</v>
      </c>
      <c r="CO90" s="52">
        <f t="shared" si="78"/>
        <v>0</v>
      </c>
      <c r="CP90" s="52" t="str">
        <f t="shared" si="22"/>
        <v/>
      </c>
      <c r="CQ90" s="195" t="str">
        <f>IF(AND(DC90=""),"",IF(DC90=0,"",1+(MAX(CQ$61:CQ89))))</f>
        <v/>
      </c>
      <c r="CR90" s="51">
        <v>30</v>
      </c>
      <c r="CS90" s="48">
        <f t="shared" si="88"/>
        <v>0</v>
      </c>
      <c r="CT90" s="52">
        <f t="shared" si="89"/>
        <v>0</v>
      </c>
      <c r="CU90" s="52">
        <f t="shared" si="90"/>
        <v>0</v>
      </c>
      <c r="CV90" s="52">
        <f t="shared" si="91"/>
        <v>0</v>
      </c>
      <c r="CW90" s="52">
        <f t="shared" si="92"/>
        <v>0</v>
      </c>
      <c r="CX90" s="52">
        <f t="shared" si="93"/>
        <v>0</v>
      </c>
      <c r="CY90" s="52">
        <f t="shared" si="94"/>
        <v>0</v>
      </c>
      <c r="CZ90" s="52">
        <f t="shared" si="95"/>
        <v>0</v>
      </c>
      <c r="DA90" s="52">
        <f t="shared" si="96"/>
        <v>0</v>
      </c>
      <c r="DB90" s="52">
        <f t="shared" si="97"/>
        <v>0</v>
      </c>
      <c r="DC90" s="52" t="str">
        <f t="shared" si="33"/>
        <v/>
      </c>
    </row>
    <row r="91" spans="1:107" ht="15.75">
      <c r="A91" s="195">
        <f t="shared" si="34"/>
        <v>0</v>
      </c>
      <c r="B91" s="324">
        <f t="shared" si="35"/>
        <v>0</v>
      </c>
      <c r="C91" s="325">
        <v>31</v>
      </c>
      <c r="D91" s="349"/>
      <c r="E91" s="350"/>
      <c r="F91" s="663"/>
      <c r="G91" s="351"/>
      <c r="H91" s="350"/>
      <c r="I91" s="355"/>
      <c r="J91" s="353"/>
      <c r="K91" s="353"/>
      <c r="L91" s="353"/>
      <c r="M91" s="354"/>
      <c r="N91" s="482"/>
      <c r="AB91" t="str">
        <f t="shared" si="12"/>
        <v/>
      </c>
      <c r="AC91" s="195">
        <f t="shared" si="36"/>
        <v>1</v>
      </c>
      <c r="AD91" s="195" t="str">
        <f>IF(AND(AP91=""),"",IF(AP91=0,"",1+(MAX(AD$61:AD90))))</f>
        <v/>
      </c>
      <c r="AE91" s="18">
        <v>31</v>
      </c>
      <c r="AF91" s="48">
        <f t="shared" si="37"/>
        <v>0</v>
      </c>
      <c r="AG91" s="52">
        <f t="shared" si="38"/>
        <v>0</v>
      </c>
      <c r="AH91" s="52">
        <f t="shared" si="39"/>
        <v>0</v>
      </c>
      <c r="AI91" s="52">
        <f t="shared" si="40"/>
        <v>0</v>
      </c>
      <c r="AJ91" s="52">
        <f t="shared" si="41"/>
        <v>0</v>
      </c>
      <c r="AK91" s="52">
        <f t="shared" si="42"/>
        <v>0</v>
      </c>
      <c r="AL91" s="52">
        <f t="shared" si="43"/>
        <v>0</v>
      </c>
      <c r="AM91" s="52">
        <f t="shared" si="44"/>
        <v>0</v>
      </c>
      <c r="AN91" s="52">
        <f t="shared" si="45"/>
        <v>0</v>
      </c>
      <c r="AO91" s="52">
        <f t="shared" si="46"/>
        <v>0</v>
      </c>
      <c r="AP91" s="52" t="str">
        <f t="shared" si="14"/>
        <v/>
      </c>
      <c r="AQ91" s="195" t="str">
        <f>IF(AND(BC91=""),"",IF(BC91=0,"",1+(MAX(AQ$61:AQ90))))</f>
        <v/>
      </c>
      <c r="AR91" s="51">
        <v>31</v>
      </c>
      <c r="AS91" s="323">
        <f t="shared" si="79"/>
        <v>0</v>
      </c>
      <c r="AT91" s="49">
        <f t="shared" si="80"/>
        <v>0</v>
      </c>
      <c r="AU91" s="49">
        <f t="shared" si="81"/>
        <v>0</v>
      </c>
      <c r="AV91" s="49">
        <f t="shared" si="82"/>
        <v>0</v>
      </c>
      <c r="AW91" s="49">
        <f t="shared" si="83"/>
        <v>0</v>
      </c>
      <c r="AX91" s="49">
        <f t="shared" si="84"/>
        <v>0</v>
      </c>
      <c r="AY91" s="49">
        <f t="shared" si="85"/>
        <v>0</v>
      </c>
      <c r="AZ91" s="49">
        <f t="shared" si="86"/>
        <v>0</v>
      </c>
      <c r="BA91" s="49">
        <f t="shared" si="87"/>
        <v>0</v>
      </c>
      <c r="BB91" s="49">
        <f t="shared" si="48"/>
        <v>0</v>
      </c>
      <c r="BC91" s="52" t="str">
        <f t="shared" si="16"/>
        <v/>
      </c>
      <c r="BD91" s="195" t="str">
        <f>IF(AND(BP91=""),"",IF(BP91=0,"",1+(MAX(BD$61:BD90))))</f>
        <v/>
      </c>
      <c r="BE91" s="18">
        <v>31</v>
      </c>
      <c r="BF91" s="48">
        <f t="shared" si="49"/>
        <v>0</v>
      </c>
      <c r="BG91" s="52">
        <f t="shared" si="50"/>
        <v>0</v>
      </c>
      <c r="BH91" s="52">
        <f t="shared" si="51"/>
        <v>0</v>
      </c>
      <c r="BI91" s="52">
        <f t="shared" si="52"/>
        <v>0</v>
      </c>
      <c r="BJ91" s="52">
        <f t="shared" si="53"/>
        <v>0</v>
      </c>
      <c r="BK91" s="52">
        <f t="shared" si="54"/>
        <v>0</v>
      </c>
      <c r="BL91" s="52">
        <f t="shared" si="55"/>
        <v>0</v>
      </c>
      <c r="BM91" s="52">
        <f t="shared" si="56"/>
        <v>0</v>
      </c>
      <c r="BN91" s="52">
        <f t="shared" si="57"/>
        <v>0</v>
      </c>
      <c r="BO91" s="52">
        <f t="shared" si="58"/>
        <v>0</v>
      </c>
      <c r="BP91" s="52" t="str">
        <f t="shared" si="18"/>
        <v/>
      </c>
      <c r="BQ91" s="195" t="str">
        <f>IF(AND(CC91=""),"",IF(CC91=0,"",1+(MAX(BQ$61:BQ90))))</f>
        <v/>
      </c>
      <c r="BR91" s="18">
        <v>31</v>
      </c>
      <c r="BS91" s="322">
        <f t="shared" si="59"/>
        <v>0</v>
      </c>
      <c r="BT91" s="52">
        <f t="shared" si="60"/>
        <v>0</v>
      </c>
      <c r="BU91" s="52">
        <f t="shared" si="61"/>
        <v>0</v>
      </c>
      <c r="BV91" s="52">
        <f t="shared" si="62"/>
        <v>0</v>
      </c>
      <c r="BW91" s="52">
        <f t="shared" si="63"/>
        <v>0</v>
      </c>
      <c r="BX91" s="52">
        <f t="shared" si="64"/>
        <v>0</v>
      </c>
      <c r="BY91" s="52">
        <f t="shared" si="65"/>
        <v>0</v>
      </c>
      <c r="BZ91" s="52">
        <f t="shared" si="66"/>
        <v>0</v>
      </c>
      <c r="CA91" s="52">
        <f t="shared" si="67"/>
        <v>0</v>
      </c>
      <c r="CB91" s="52">
        <f t="shared" si="68"/>
        <v>0</v>
      </c>
      <c r="CC91" s="52" t="str">
        <f t="shared" si="20"/>
        <v/>
      </c>
      <c r="CD91" s="195" t="str">
        <f>IF(AND(CP91=""),"",IF(CP91=0,"",1+(MAX(CD$61:CD90))))</f>
        <v/>
      </c>
      <c r="CE91" s="18">
        <v>31</v>
      </c>
      <c r="CF91" s="48">
        <f t="shared" si="69"/>
        <v>0</v>
      </c>
      <c r="CG91" s="52">
        <f t="shared" si="70"/>
        <v>0</v>
      </c>
      <c r="CH91" s="52">
        <f t="shared" si="71"/>
        <v>0</v>
      </c>
      <c r="CI91" s="52">
        <f t="shared" si="72"/>
        <v>0</v>
      </c>
      <c r="CJ91" s="52">
        <f t="shared" si="73"/>
        <v>0</v>
      </c>
      <c r="CK91" s="52">
        <f t="shared" si="74"/>
        <v>0</v>
      </c>
      <c r="CL91" s="52">
        <f t="shared" si="75"/>
        <v>0</v>
      </c>
      <c r="CM91" s="52">
        <f t="shared" si="76"/>
        <v>0</v>
      </c>
      <c r="CN91" s="52">
        <f t="shared" si="77"/>
        <v>0</v>
      </c>
      <c r="CO91" s="52">
        <f t="shared" si="78"/>
        <v>0</v>
      </c>
      <c r="CP91" s="52" t="str">
        <f t="shared" si="22"/>
        <v/>
      </c>
      <c r="CQ91" s="195" t="str">
        <f>IF(AND(DC91=""),"",IF(DC91=0,"",1+(MAX(CQ$61:CQ90))))</f>
        <v/>
      </c>
      <c r="CR91" s="18">
        <v>31</v>
      </c>
      <c r="CS91" s="48">
        <f t="shared" si="88"/>
        <v>0</v>
      </c>
      <c r="CT91" s="52">
        <f t="shared" si="89"/>
        <v>0</v>
      </c>
      <c r="CU91" s="52">
        <f t="shared" si="90"/>
        <v>0</v>
      </c>
      <c r="CV91" s="52">
        <f t="shared" si="91"/>
        <v>0</v>
      </c>
      <c r="CW91" s="52">
        <f t="shared" si="92"/>
        <v>0</v>
      </c>
      <c r="CX91" s="52">
        <f t="shared" si="93"/>
        <v>0</v>
      </c>
      <c r="CY91" s="52">
        <f t="shared" si="94"/>
        <v>0</v>
      </c>
      <c r="CZ91" s="52">
        <f t="shared" si="95"/>
        <v>0</v>
      </c>
      <c r="DA91" s="52">
        <f t="shared" si="96"/>
        <v>0</v>
      </c>
      <c r="DB91" s="52">
        <f t="shared" si="97"/>
        <v>0</v>
      </c>
      <c r="DC91" s="52" t="str">
        <f t="shared" si="33"/>
        <v/>
      </c>
    </row>
    <row r="92" spans="1:107" ht="15.75">
      <c r="A92" s="195">
        <f t="shared" si="34"/>
        <v>0</v>
      </c>
      <c r="B92" s="324">
        <f t="shared" si="35"/>
        <v>0</v>
      </c>
      <c r="C92" s="325">
        <v>32</v>
      </c>
      <c r="D92" s="349"/>
      <c r="E92" s="350"/>
      <c r="F92" s="663"/>
      <c r="G92" s="351"/>
      <c r="H92" s="350"/>
      <c r="I92" s="355"/>
      <c r="J92" s="353"/>
      <c r="K92" s="353"/>
      <c r="L92" s="353"/>
      <c r="M92" s="354"/>
      <c r="N92" s="482"/>
      <c r="AB92" t="str">
        <f t="shared" si="12"/>
        <v/>
      </c>
      <c r="AC92" s="195">
        <f t="shared" si="36"/>
        <v>1</v>
      </c>
      <c r="AD92" s="195" t="str">
        <f>IF(AND(AP92=""),"",IF(AP92=0,"",1+(MAX(AD$61:AD91))))</f>
        <v/>
      </c>
      <c r="AE92" s="51">
        <v>32</v>
      </c>
      <c r="AF92" s="48">
        <f t="shared" si="37"/>
        <v>0</v>
      </c>
      <c r="AG92" s="52">
        <f t="shared" si="38"/>
        <v>0</v>
      </c>
      <c r="AH92" s="52">
        <f t="shared" si="39"/>
        <v>0</v>
      </c>
      <c r="AI92" s="52">
        <f t="shared" si="40"/>
        <v>0</v>
      </c>
      <c r="AJ92" s="52">
        <f t="shared" si="41"/>
        <v>0</v>
      </c>
      <c r="AK92" s="52">
        <f t="shared" si="42"/>
        <v>0</v>
      </c>
      <c r="AL92" s="52">
        <f t="shared" si="43"/>
        <v>0</v>
      </c>
      <c r="AM92" s="52">
        <f t="shared" si="44"/>
        <v>0</v>
      </c>
      <c r="AN92" s="52">
        <f t="shared" si="45"/>
        <v>0</v>
      </c>
      <c r="AO92" s="52">
        <f t="shared" si="46"/>
        <v>0</v>
      </c>
      <c r="AP92" s="52" t="str">
        <f t="shared" si="14"/>
        <v/>
      </c>
      <c r="AQ92" s="195" t="str">
        <f>IF(AND(BC92=""),"",IF(BC92=0,"",1+(MAX(AQ$61:AQ91))))</f>
        <v/>
      </c>
      <c r="AR92" s="51">
        <v>32</v>
      </c>
      <c r="AS92" s="323">
        <f t="shared" si="79"/>
        <v>0</v>
      </c>
      <c r="AT92" s="49">
        <f t="shared" si="80"/>
        <v>0</v>
      </c>
      <c r="AU92" s="49">
        <f t="shared" si="81"/>
        <v>0</v>
      </c>
      <c r="AV92" s="49">
        <f t="shared" si="82"/>
        <v>0</v>
      </c>
      <c r="AW92" s="49">
        <f t="shared" si="83"/>
        <v>0</v>
      </c>
      <c r="AX92" s="49">
        <f t="shared" si="84"/>
        <v>0</v>
      </c>
      <c r="AY92" s="49">
        <f t="shared" si="85"/>
        <v>0</v>
      </c>
      <c r="AZ92" s="49">
        <f t="shared" si="86"/>
        <v>0</v>
      </c>
      <c r="BA92" s="49">
        <f t="shared" si="87"/>
        <v>0</v>
      </c>
      <c r="BB92" s="49">
        <f t="shared" si="48"/>
        <v>0</v>
      </c>
      <c r="BC92" s="52" t="str">
        <f t="shared" si="16"/>
        <v/>
      </c>
      <c r="BD92" s="195" t="str">
        <f>IF(AND(BP92=""),"",IF(BP92=0,"",1+(MAX(BD$61:BD91))))</f>
        <v/>
      </c>
      <c r="BE92" s="51">
        <v>32</v>
      </c>
      <c r="BF92" s="48">
        <f t="shared" si="49"/>
        <v>0</v>
      </c>
      <c r="BG92" s="52">
        <f t="shared" si="50"/>
        <v>0</v>
      </c>
      <c r="BH92" s="52">
        <f t="shared" si="51"/>
        <v>0</v>
      </c>
      <c r="BI92" s="52">
        <f t="shared" si="52"/>
        <v>0</v>
      </c>
      <c r="BJ92" s="52">
        <f t="shared" si="53"/>
        <v>0</v>
      </c>
      <c r="BK92" s="52">
        <f t="shared" si="54"/>
        <v>0</v>
      </c>
      <c r="BL92" s="52">
        <f t="shared" si="55"/>
        <v>0</v>
      </c>
      <c r="BM92" s="52">
        <f t="shared" si="56"/>
        <v>0</v>
      </c>
      <c r="BN92" s="52">
        <f t="shared" si="57"/>
        <v>0</v>
      </c>
      <c r="BO92" s="52">
        <f t="shared" si="58"/>
        <v>0</v>
      </c>
      <c r="BP92" s="52" t="str">
        <f t="shared" si="18"/>
        <v/>
      </c>
      <c r="BQ92" s="195" t="str">
        <f>IF(AND(CC92=""),"",IF(CC92=0,"",1+(MAX(BQ$61:BQ91))))</f>
        <v/>
      </c>
      <c r="BR92" s="51">
        <v>32</v>
      </c>
      <c r="BS92" s="322">
        <f t="shared" si="59"/>
        <v>0</v>
      </c>
      <c r="BT92" s="52">
        <f t="shared" si="60"/>
        <v>0</v>
      </c>
      <c r="BU92" s="52">
        <f t="shared" si="61"/>
        <v>0</v>
      </c>
      <c r="BV92" s="52">
        <f t="shared" si="62"/>
        <v>0</v>
      </c>
      <c r="BW92" s="52">
        <f t="shared" si="63"/>
        <v>0</v>
      </c>
      <c r="BX92" s="52">
        <f t="shared" si="64"/>
        <v>0</v>
      </c>
      <c r="BY92" s="52">
        <f t="shared" si="65"/>
        <v>0</v>
      </c>
      <c r="BZ92" s="52">
        <f t="shared" si="66"/>
        <v>0</v>
      </c>
      <c r="CA92" s="52">
        <f t="shared" si="67"/>
        <v>0</v>
      </c>
      <c r="CB92" s="52">
        <f t="shared" si="68"/>
        <v>0</v>
      </c>
      <c r="CC92" s="52" t="str">
        <f t="shared" si="20"/>
        <v/>
      </c>
      <c r="CD92" s="195" t="str">
        <f>IF(AND(CP92=""),"",IF(CP92=0,"",1+(MAX(CD$61:CD91))))</f>
        <v/>
      </c>
      <c r="CE92" s="51">
        <v>32</v>
      </c>
      <c r="CF92" s="48">
        <f t="shared" si="69"/>
        <v>0</v>
      </c>
      <c r="CG92" s="52">
        <f t="shared" si="70"/>
        <v>0</v>
      </c>
      <c r="CH92" s="52">
        <f t="shared" si="71"/>
        <v>0</v>
      </c>
      <c r="CI92" s="52">
        <f t="shared" si="72"/>
        <v>0</v>
      </c>
      <c r="CJ92" s="52">
        <f t="shared" si="73"/>
        <v>0</v>
      </c>
      <c r="CK92" s="52">
        <f t="shared" si="74"/>
        <v>0</v>
      </c>
      <c r="CL92" s="52">
        <f t="shared" si="75"/>
        <v>0</v>
      </c>
      <c r="CM92" s="52">
        <f t="shared" si="76"/>
        <v>0</v>
      </c>
      <c r="CN92" s="52">
        <f t="shared" si="77"/>
        <v>0</v>
      </c>
      <c r="CO92" s="52">
        <f t="shared" si="78"/>
        <v>0</v>
      </c>
      <c r="CP92" s="52" t="str">
        <f t="shared" si="22"/>
        <v/>
      </c>
      <c r="CQ92" s="195" t="str">
        <f>IF(AND(DC92=""),"",IF(DC92=0,"",1+(MAX(CQ$61:CQ91))))</f>
        <v/>
      </c>
      <c r="CR92" s="51">
        <v>32</v>
      </c>
      <c r="CS92" s="48">
        <f t="shared" si="88"/>
        <v>0</v>
      </c>
      <c r="CT92" s="52">
        <f t="shared" si="89"/>
        <v>0</v>
      </c>
      <c r="CU92" s="52">
        <f t="shared" si="90"/>
        <v>0</v>
      </c>
      <c r="CV92" s="52">
        <f t="shared" si="91"/>
        <v>0</v>
      </c>
      <c r="CW92" s="52">
        <f t="shared" si="92"/>
        <v>0</v>
      </c>
      <c r="CX92" s="52">
        <f t="shared" si="93"/>
        <v>0</v>
      </c>
      <c r="CY92" s="52">
        <f t="shared" si="94"/>
        <v>0</v>
      </c>
      <c r="CZ92" s="52">
        <f t="shared" si="95"/>
        <v>0</v>
      </c>
      <c r="DA92" s="52">
        <f t="shared" si="96"/>
        <v>0</v>
      </c>
      <c r="DB92" s="52">
        <f t="shared" si="97"/>
        <v>0</v>
      </c>
      <c r="DC92" s="52" t="str">
        <f t="shared" si="33"/>
        <v/>
      </c>
    </row>
    <row r="93" spans="1:107" ht="15.75">
      <c r="A93" s="195">
        <f t="shared" si="34"/>
        <v>0</v>
      </c>
      <c r="B93" s="324">
        <f t="shared" si="35"/>
        <v>0</v>
      </c>
      <c r="C93" s="325">
        <v>33</v>
      </c>
      <c r="D93" s="349"/>
      <c r="E93" s="350"/>
      <c r="F93" s="663"/>
      <c r="G93" s="351"/>
      <c r="H93" s="350"/>
      <c r="I93" s="355"/>
      <c r="J93" s="353"/>
      <c r="K93" s="353"/>
      <c r="L93" s="353"/>
      <c r="M93" s="354"/>
      <c r="N93" s="482"/>
      <c r="AB93" t="str">
        <f t="shared" ref="AB93:AB111" si="98">MID(H93,5,4)</f>
        <v/>
      </c>
      <c r="AC93" s="195">
        <f t="shared" si="36"/>
        <v>1</v>
      </c>
      <c r="AD93" s="195" t="str">
        <f>IF(AND(AP93=""),"",IF(AP93=0,"",1+(MAX(AD$61:AD92))))</f>
        <v/>
      </c>
      <c r="AE93" s="18">
        <v>33</v>
      </c>
      <c r="AF93" s="48">
        <f t="shared" si="37"/>
        <v>0</v>
      </c>
      <c r="AG93" s="52">
        <f t="shared" si="38"/>
        <v>0</v>
      </c>
      <c r="AH93" s="52">
        <f t="shared" si="39"/>
        <v>0</v>
      </c>
      <c r="AI93" s="52">
        <f t="shared" si="40"/>
        <v>0</v>
      </c>
      <c r="AJ93" s="52">
        <f t="shared" si="41"/>
        <v>0</v>
      </c>
      <c r="AK93" s="52">
        <f t="shared" si="42"/>
        <v>0</v>
      </c>
      <c r="AL93" s="52">
        <f t="shared" si="43"/>
        <v>0</v>
      </c>
      <c r="AM93" s="52">
        <f t="shared" si="44"/>
        <v>0</v>
      </c>
      <c r="AN93" s="52">
        <f t="shared" si="45"/>
        <v>0</v>
      </c>
      <c r="AO93" s="52">
        <f t="shared" si="46"/>
        <v>0</v>
      </c>
      <c r="AP93" s="52" t="str">
        <f t="shared" si="14"/>
        <v/>
      </c>
      <c r="AQ93" s="195" t="str">
        <f>IF(AND(BC93=""),"",IF(BC93=0,"",1+(MAX(AQ$61:AQ92))))</f>
        <v/>
      </c>
      <c r="AR93" s="51">
        <v>33</v>
      </c>
      <c r="AS93" s="323">
        <f t="shared" si="79"/>
        <v>0</v>
      </c>
      <c r="AT93" s="49">
        <f t="shared" si="80"/>
        <v>0</v>
      </c>
      <c r="AU93" s="49">
        <f t="shared" si="81"/>
        <v>0</v>
      </c>
      <c r="AV93" s="49">
        <f t="shared" si="82"/>
        <v>0</v>
      </c>
      <c r="AW93" s="49">
        <f t="shared" si="83"/>
        <v>0</v>
      </c>
      <c r="AX93" s="49">
        <f t="shared" si="84"/>
        <v>0</v>
      </c>
      <c r="AY93" s="49">
        <f t="shared" si="85"/>
        <v>0</v>
      </c>
      <c r="AZ93" s="49">
        <f t="shared" si="86"/>
        <v>0</v>
      </c>
      <c r="BA93" s="49">
        <f t="shared" si="87"/>
        <v>0</v>
      </c>
      <c r="BB93" s="49">
        <f t="shared" si="48"/>
        <v>0</v>
      </c>
      <c r="BC93" s="52" t="str">
        <f t="shared" si="16"/>
        <v/>
      </c>
      <c r="BD93" s="195" t="str">
        <f>IF(AND(BP93=""),"",IF(BP93=0,"",1+(MAX(BD$61:BD92))))</f>
        <v/>
      </c>
      <c r="BE93" s="18">
        <v>33</v>
      </c>
      <c r="BF93" s="48">
        <f t="shared" si="49"/>
        <v>0</v>
      </c>
      <c r="BG93" s="52">
        <f t="shared" si="50"/>
        <v>0</v>
      </c>
      <c r="BH93" s="52">
        <f t="shared" si="51"/>
        <v>0</v>
      </c>
      <c r="BI93" s="52">
        <f t="shared" si="52"/>
        <v>0</v>
      </c>
      <c r="BJ93" s="52">
        <f t="shared" si="53"/>
        <v>0</v>
      </c>
      <c r="BK93" s="52">
        <f t="shared" si="54"/>
        <v>0</v>
      </c>
      <c r="BL93" s="52">
        <f t="shared" si="55"/>
        <v>0</v>
      </c>
      <c r="BM93" s="52">
        <f t="shared" si="56"/>
        <v>0</v>
      </c>
      <c r="BN93" s="52">
        <f t="shared" si="57"/>
        <v>0</v>
      </c>
      <c r="BO93" s="52">
        <f t="shared" si="58"/>
        <v>0</v>
      </c>
      <c r="BP93" s="52" t="str">
        <f t="shared" si="18"/>
        <v/>
      </c>
      <c r="BQ93" s="195" t="str">
        <f>IF(AND(CC93=""),"",IF(CC93=0,"",1+(MAX(BQ$61:BQ92))))</f>
        <v/>
      </c>
      <c r="BR93" s="18">
        <v>33</v>
      </c>
      <c r="BS93" s="322">
        <f t="shared" si="59"/>
        <v>0</v>
      </c>
      <c r="BT93" s="52">
        <f t="shared" si="60"/>
        <v>0</v>
      </c>
      <c r="BU93" s="52">
        <f t="shared" si="61"/>
        <v>0</v>
      </c>
      <c r="BV93" s="52">
        <f t="shared" si="62"/>
        <v>0</v>
      </c>
      <c r="BW93" s="52">
        <f t="shared" si="63"/>
        <v>0</v>
      </c>
      <c r="BX93" s="52">
        <f t="shared" si="64"/>
        <v>0</v>
      </c>
      <c r="BY93" s="52">
        <f t="shared" si="65"/>
        <v>0</v>
      </c>
      <c r="BZ93" s="52">
        <f t="shared" si="66"/>
        <v>0</v>
      </c>
      <c r="CA93" s="52">
        <f t="shared" si="67"/>
        <v>0</v>
      </c>
      <c r="CB93" s="52">
        <f t="shared" si="68"/>
        <v>0</v>
      </c>
      <c r="CC93" s="52" t="str">
        <f t="shared" si="20"/>
        <v/>
      </c>
      <c r="CD93" s="195" t="str">
        <f>IF(AND(CP93=""),"",IF(CP93=0,"",1+(MAX(CD$61:CD92))))</f>
        <v/>
      </c>
      <c r="CE93" s="18">
        <v>33</v>
      </c>
      <c r="CF93" s="48">
        <f t="shared" si="69"/>
        <v>0</v>
      </c>
      <c r="CG93" s="52">
        <f t="shared" si="70"/>
        <v>0</v>
      </c>
      <c r="CH93" s="52">
        <f t="shared" si="71"/>
        <v>0</v>
      </c>
      <c r="CI93" s="52">
        <f t="shared" si="72"/>
        <v>0</v>
      </c>
      <c r="CJ93" s="52">
        <f t="shared" si="73"/>
        <v>0</v>
      </c>
      <c r="CK93" s="52">
        <f t="shared" si="74"/>
        <v>0</v>
      </c>
      <c r="CL93" s="52">
        <f t="shared" si="75"/>
        <v>0</v>
      </c>
      <c r="CM93" s="52">
        <f t="shared" si="76"/>
        <v>0</v>
      </c>
      <c r="CN93" s="52">
        <f t="shared" si="77"/>
        <v>0</v>
      </c>
      <c r="CO93" s="52">
        <f t="shared" si="78"/>
        <v>0</v>
      </c>
      <c r="CP93" s="52" t="str">
        <f t="shared" si="22"/>
        <v/>
      </c>
      <c r="CQ93" s="195" t="str">
        <f>IF(AND(DC93=""),"",IF(DC93=0,"",1+(MAX(CQ$61:CQ92))))</f>
        <v/>
      </c>
      <c r="CR93" s="18">
        <v>33</v>
      </c>
      <c r="CS93" s="48">
        <f t="shared" si="88"/>
        <v>0</v>
      </c>
      <c r="CT93" s="52">
        <f t="shared" si="89"/>
        <v>0</v>
      </c>
      <c r="CU93" s="52">
        <f t="shared" si="90"/>
        <v>0</v>
      </c>
      <c r="CV93" s="52">
        <f t="shared" si="91"/>
        <v>0</v>
      </c>
      <c r="CW93" s="52">
        <f t="shared" si="92"/>
        <v>0</v>
      </c>
      <c r="CX93" s="52">
        <f t="shared" si="93"/>
        <v>0</v>
      </c>
      <c r="CY93" s="52">
        <f t="shared" si="94"/>
        <v>0</v>
      </c>
      <c r="CZ93" s="52">
        <f t="shared" si="95"/>
        <v>0</v>
      </c>
      <c r="DA93" s="52">
        <f t="shared" si="96"/>
        <v>0</v>
      </c>
      <c r="DB93" s="52">
        <f t="shared" si="97"/>
        <v>0</v>
      </c>
      <c r="DC93" s="52" t="str">
        <f t="shared" si="33"/>
        <v/>
      </c>
    </row>
    <row r="94" spans="1:107" ht="15.75">
      <c r="A94" s="195">
        <f t="shared" si="34"/>
        <v>0</v>
      </c>
      <c r="B94" s="324">
        <f t="shared" si="35"/>
        <v>0</v>
      </c>
      <c r="C94" s="325">
        <v>34</v>
      </c>
      <c r="D94" s="349"/>
      <c r="E94" s="350"/>
      <c r="F94" s="663"/>
      <c r="G94" s="351"/>
      <c r="H94" s="350"/>
      <c r="I94" s="355"/>
      <c r="J94" s="353"/>
      <c r="K94" s="353"/>
      <c r="L94" s="353"/>
      <c r="M94" s="354"/>
      <c r="N94" s="482"/>
      <c r="AB94" t="str">
        <f t="shared" si="98"/>
        <v/>
      </c>
      <c r="AC94" s="195">
        <f t="shared" si="36"/>
        <v>1</v>
      </c>
      <c r="AD94" s="195" t="str">
        <f>IF(AND(AP94=""),"",IF(AP94=0,"",1+(MAX(AD$61:AD93))))</f>
        <v/>
      </c>
      <c r="AE94" s="51">
        <v>34</v>
      </c>
      <c r="AF94" s="48">
        <f t="shared" si="37"/>
        <v>0</v>
      </c>
      <c r="AG94" s="52">
        <f t="shared" si="38"/>
        <v>0</v>
      </c>
      <c r="AH94" s="52">
        <f t="shared" si="39"/>
        <v>0</v>
      </c>
      <c r="AI94" s="52">
        <f t="shared" si="40"/>
        <v>0</v>
      </c>
      <c r="AJ94" s="52">
        <f t="shared" si="41"/>
        <v>0</v>
      </c>
      <c r="AK94" s="52">
        <f t="shared" si="42"/>
        <v>0</v>
      </c>
      <c r="AL94" s="52">
        <f t="shared" si="43"/>
        <v>0</v>
      </c>
      <c r="AM94" s="52">
        <f t="shared" si="44"/>
        <v>0</v>
      </c>
      <c r="AN94" s="52">
        <f t="shared" si="45"/>
        <v>0</v>
      </c>
      <c r="AO94" s="52">
        <f t="shared" si="46"/>
        <v>0</v>
      </c>
      <c r="AP94" s="52" t="str">
        <f t="shared" si="14"/>
        <v/>
      </c>
      <c r="AQ94" s="195" t="str">
        <f>IF(AND(BC94=""),"",IF(BC94=0,"",1+(MAX(AQ$61:AQ93))))</f>
        <v/>
      </c>
      <c r="AR94" s="51">
        <v>34</v>
      </c>
      <c r="AS94" s="323">
        <f t="shared" si="79"/>
        <v>0</v>
      </c>
      <c r="AT94" s="49">
        <f t="shared" si="80"/>
        <v>0</v>
      </c>
      <c r="AU94" s="49">
        <f t="shared" si="81"/>
        <v>0</v>
      </c>
      <c r="AV94" s="49">
        <f t="shared" si="82"/>
        <v>0</v>
      </c>
      <c r="AW94" s="49">
        <f t="shared" si="83"/>
        <v>0</v>
      </c>
      <c r="AX94" s="49">
        <f t="shared" si="84"/>
        <v>0</v>
      </c>
      <c r="AY94" s="49">
        <f t="shared" si="85"/>
        <v>0</v>
      </c>
      <c r="AZ94" s="49">
        <f t="shared" si="86"/>
        <v>0</v>
      </c>
      <c r="BA94" s="49">
        <f t="shared" si="87"/>
        <v>0</v>
      </c>
      <c r="BB94" s="49">
        <f t="shared" si="48"/>
        <v>0</v>
      </c>
      <c r="BC94" s="52" t="str">
        <f t="shared" si="16"/>
        <v/>
      </c>
      <c r="BD94" s="195" t="str">
        <f>IF(AND(BP94=""),"",IF(BP94=0,"",1+(MAX(BD$61:BD93))))</f>
        <v/>
      </c>
      <c r="BE94" s="51">
        <v>34</v>
      </c>
      <c r="BF94" s="48">
        <f t="shared" ref="BF94:BF143" si="99">IF($M94="GAZETTED - FIX PAY",D94,0)</f>
        <v>0</v>
      </c>
      <c r="BG94" s="52">
        <f t="shared" ref="BG94:BG143" si="100">IF($M94="GAZETTED - FIX PAY",E94,0)</f>
        <v>0</v>
      </c>
      <c r="BH94" s="52">
        <f t="shared" ref="BH94:BH143" si="101">IF($M94="GAZETTED - FIX PAY",F94,0)</f>
        <v>0</v>
      </c>
      <c r="BI94" s="52">
        <f t="shared" ref="BI94:BI143" si="102">IF($M94="GAZETTED - FIX PAY",G94,0)</f>
        <v>0</v>
      </c>
      <c r="BJ94" s="52">
        <f t="shared" ref="BJ94:BJ143" si="103">IF($M94="GAZETTED - FIX PAY",H94,0)</f>
        <v>0</v>
      </c>
      <c r="BK94" s="52">
        <f t="shared" ref="BK94:BK143" si="104">IF($M94="GAZETTED - FIX PAY",I94,0)</f>
        <v>0</v>
      </c>
      <c r="BL94" s="52">
        <f t="shared" ref="BL94:BL143" si="105">IF($M94="GAZETTED - FIX PAY",J94,0)</f>
        <v>0</v>
      </c>
      <c r="BM94" s="52">
        <f t="shared" ref="BM94:BM143" si="106">IF($M94="GAZETTED - FIX PAY",K94,0)</f>
        <v>0</v>
      </c>
      <c r="BN94" s="52">
        <f t="shared" ref="BN94:BN143" si="107">IF($M94="GAZETTED - FIX PAY",L94,0)</f>
        <v>0</v>
      </c>
      <c r="BO94" s="52">
        <f t="shared" si="58"/>
        <v>0</v>
      </c>
      <c r="BP94" s="52" t="str">
        <f t="shared" si="18"/>
        <v/>
      </c>
      <c r="BQ94" s="195" t="str">
        <f>IF(AND(CC94=""),"",IF(CC94=0,"",1+(MAX(BQ$61:BQ93))))</f>
        <v/>
      </c>
      <c r="BR94" s="51">
        <v>34</v>
      </c>
      <c r="BS94" s="322">
        <f t="shared" ref="BS94:BS143" si="108">IF($M94="NON GAZETTED - FIX PAY",D94,0)</f>
        <v>0</v>
      </c>
      <c r="BT94" s="52">
        <f t="shared" ref="BT94:BT143" si="109">IF($M94="NON GAZETTED - FIX PAY",E94,0)</f>
        <v>0</v>
      </c>
      <c r="BU94" s="52">
        <f t="shared" ref="BU94:BU143" si="110">IF($M94="NON GAZETTED - FIX PAY",F94,0)</f>
        <v>0</v>
      </c>
      <c r="BV94" s="52">
        <f t="shared" ref="BV94:BV143" si="111">IF($M94="NON GAZETTED - FIX PAY",G94,0)</f>
        <v>0</v>
      </c>
      <c r="BW94" s="52">
        <f t="shared" ref="BW94:BW143" si="112">IF($M94="NON GAZETTED - FIX PAY",H94,0)</f>
        <v>0</v>
      </c>
      <c r="BX94" s="52">
        <f t="shared" ref="BX94:BX143" si="113">IF($M94="NON GAZETTED - FIX PAY",I94,0)</f>
        <v>0</v>
      </c>
      <c r="BY94" s="52">
        <f t="shared" ref="BY94:BY143" si="114">IF($M94="NON GAZETTED - FIX PAY",J94,0)</f>
        <v>0</v>
      </c>
      <c r="BZ94" s="52">
        <f t="shared" ref="BZ94:BZ143" si="115">IF($M94="NON GAZETTED - FIX PAY",K94,0)</f>
        <v>0</v>
      </c>
      <c r="CA94" s="52">
        <f t="shared" ref="CA94:CA143" si="116">IF($M94="NON GAZETTED - FIX PAY",L94,0)</f>
        <v>0</v>
      </c>
      <c r="CB94" s="52">
        <f t="shared" si="68"/>
        <v>0</v>
      </c>
      <c r="CC94" s="52" t="str">
        <f t="shared" si="20"/>
        <v/>
      </c>
      <c r="CD94" s="195" t="str">
        <f>IF(AND(CP94=""),"",IF(CP94=0,"",1+(MAX(CD$61:CD93))))</f>
        <v/>
      </c>
      <c r="CE94" s="51">
        <v>34</v>
      </c>
      <c r="CF94" s="48">
        <f t="shared" si="69"/>
        <v>0</v>
      </c>
      <c r="CG94" s="52">
        <f t="shared" si="70"/>
        <v>0</v>
      </c>
      <c r="CH94" s="52">
        <f t="shared" si="71"/>
        <v>0</v>
      </c>
      <c r="CI94" s="52">
        <f t="shared" si="72"/>
        <v>0</v>
      </c>
      <c r="CJ94" s="52">
        <f t="shared" si="73"/>
        <v>0</v>
      </c>
      <c r="CK94" s="52">
        <f t="shared" si="74"/>
        <v>0</v>
      </c>
      <c r="CL94" s="52">
        <f t="shared" si="75"/>
        <v>0</v>
      </c>
      <c r="CM94" s="52">
        <f t="shared" si="76"/>
        <v>0</v>
      </c>
      <c r="CN94" s="52">
        <f t="shared" si="77"/>
        <v>0</v>
      </c>
      <c r="CO94" s="52">
        <f t="shared" si="78"/>
        <v>0</v>
      </c>
      <c r="CP94" s="52" t="str">
        <f t="shared" si="22"/>
        <v/>
      </c>
      <c r="CQ94" s="195" t="str">
        <f>IF(AND(DC94=""),"",IF(DC94=0,"",1+(MAX(CQ$61:CQ93))))</f>
        <v/>
      </c>
      <c r="CR94" s="51">
        <v>34</v>
      </c>
      <c r="CS94" s="48">
        <f t="shared" si="88"/>
        <v>0</v>
      </c>
      <c r="CT94" s="52">
        <f t="shared" si="89"/>
        <v>0</v>
      </c>
      <c r="CU94" s="52">
        <f t="shared" si="90"/>
        <v>0</v>
      </c>
      <c r="CV94" s="52">
        <f t="shared" si="91"/>
        <v>0</v>
      </c>
      <c r="CW94" s="52">
        <f t="shared" si="92"/>
        <v>0</v>
      </c>
      <c r="CX94" s="52">
        <f t="shared" si="93"/>
        <v>0</v>
      </c>
      <c r="CY94" s="52">
        <f t="shared" si="94"/>
        <v>0</v>
      </c>
      <c r="CZ94" s="52">
        <f t="shared" si="95"/>
        <v>0</v>
      </c>
      <c r="DA94" s="52">
        <f t="shared" si="96"/>
        <v>0</v>
      </c>
      <c r="DB94" s="52">
        <f t="shared" si="97"/>
        <v>0</v>
      </c>
      <c r="DC94" s="52" t="str">
        <f t="shared" si="33"/>
        <v/>
      </c>
    </row>
    <row r="95" spans="1:107" ht="15.75">
      <c r="A95" s="195">
        <f t="shared" si="34"/>
        <v>0</v>
      </c>
      <c r="B95" s="324">
        <f t="shared" si="35"/>
        <v>0</v>
      </c>
      <c r="C95" s="325">
        <v>35</v>
      </c>
      <c r="D95" s="349"/>
      <c r="E95" s="350"/>
      <c r="F95" s="663"/>
      <c r="G95" s="351"/>
      <c r="H95" s="350"/>
      <c r="I95" s="355"/>
      <c r="J95" s="353"/>
      <c r="K95" s="353"/>
      <c r="L95" s="353"/>
      <c r="M95" s="354"/>
      <c r="N95" s="482"/>
      <c r="AB95" t="str">
        <f t="shared" si="98"/>
        <v/>
      </c>
      <c r="AC95" s="195">
        <f t="shared" si="36"/>
        <v>1</v>
      </c>
      <c r="AD95" s="195" t="str">
        <f>IF(AND(AP95=""),"",IF(AP95=0,"",1+(MAX(AD$61:AD94))))</f>
        <v/>
      </c>
      <c r="AE95" s="18">
        <v>35</v>
      </c>
      <c r="AF95" s="48">
        <f t="shared" si="37"/>
        <v>0</v>
      </c>
      <c r="AG95" s="52">
        <f t="shared" si="38"/>
        <v>0</v>
      </c>
      <c r="AH95" s="52">
        <f t="shared" si="39"/>
        <v>0</v>
      </c>
      <c r="AI95" s="52">
        <f t="shared" si="40"/>
        <v>0</v>
      </c>
      <c r="AJ95" s="52">
        <f t="shared" si="41"/>
        <v>0</v>
      </c>
      <c r="AK95" s="52">
        <f t="shared" si="42"/>
        <v>0</v>
      </c>
      <c r="AL95" s="52">
        <f t="shared" si="43"/>
        <v>0</v>
      </c>
      <c r="AM95" s="52">
        <f t="shared" si="44"/>
        <v>0</v>
      </c>
      <c r="AN95" s="52">
        <f t="shared" si="45"/>
        <v>0</v>
      </c>
      <c r="AO95" s="52">
        <f t="shared" si="46"/>
        <v>0</v>
      </c>
      <c r="AP95" s="52" t="str">
        <f t="shared" si="14"/>
        <v/>
      </c>
      <c r="AQ95" s="195" t="str">
        <f>IF(AND(BC95=""),"",IF(BC95=0,"",1+(MAX(AQ$61:AQ94))))</f>
        <v/>
      </c>
      <c r="AR95" s="51">
        <v>35</v>
      </c>
      <c r="AS95" s="323">
        <f t="shared" si="79"/>
        <v>0</v>
      </c>
      <c r="AT95" s="49">
        <f t="shared" si="80"/>
        <v>0</v>
      </c>
      <c r="AU95" s="49">
        <f t="shared" si="81"/>
        <v>0</v>
      </c>
      <c r="AV95" s="49">
        <f t="shared" si="82"/>
        <v>0</v>
      </c>
      <c r="AW95" s="49">
        <f t="shared" si="83"/>
        <v>0</v>
      </c>
      <c r="AX95" s="49">
        <f t="shared" si="84"/>
        <v>0</v>
      </c>
      <c r="AY95" s="49">
        <f t="shared" si="85"/>
        <v>0</v>
      </c>
      <c r="AZ95" s="49">
        <f t="shared" si="86"/>
        <v>0</v>
      </c>
      <c r="BA95" s="49">
        <f t="shared" si="87"/>
        <v>0</v>
      </c>
      <c r="BB95" s="49">
        <f t="shared" si="48"/>
        <v>0</v>
      </c>
      <c r="BC95" s="52" t="str">
        <f t="shared" si="16"/>
        <v/>
      </c>
      <c r="BD95" s="195" t="str">
        <f>IF(AND(BP95=""),"",IF(BP95=0,"",1+(MAX(BD$61:BD94))))</f>
        <v/>
      </c>
      <c r="BE95" s="18">
        <v>35</v>
      </c>
      <c r="BF95" s="48">
        <f t="shared" si="99"/>
        <v>0</v>
      </c>
      <c r="BG95" s="52">
        <f t="shared" si="100"/>
        <v>0</v>
      </c>
      <c r="BH95" s="52">
        <f t="shared" si="101"/>
        <v>0</v>
      </c>
      <c r="BI95" s="52">
        <f t="shared" si="102"/>
        <v>0</v>
      </c>
      <c r="BJ95" s="52">
        <f t="shared" si="103"/>
        <v>0</v>
      </c>
      <c r="BK95" s="52">
        <f t="shared" si="104"/>
        <v>0</v>
      </c>
      <c r="BL95" s="52">
        <f t="shared" si="105"/>
        <v>0</v>
      </c>
      <c r="BM95" s="52">
        <f t="shared" si="106"/>
        <v>0</v>
      </c>
      <c r="BN95" s="52">
        <f t="shared" si="107"/>
        <v>0</v>
      </c>
      <c r="BO95" s="52">
        <f t="shared" si="58"/>
        <v>0</v>
      </c>
      <c r="BP95" s="52" t="str">
        <f t="shared" si="18"/>
        <v/>
      </c>
      <c r="BQ95" s="195" t="str">
        <f>IF(AND(CC95=""),"",IF(CC95=0,"",1+(MAX(BQ$61:BQ94))))</f>
        <v/>
      </c>
      <c r="BR95" s="18">
        <v>35</v>
      </c>
      <c r="BS95" s="322">
        <f t="shared" si="108"/>
        <v>0</v>
      </c>
      <c r="BT95" s="52">
        <f t="shared" si="109"/>
        <v>0</v>
      </c>
      <c r="BU95" s="52">
        <f t="shared" si="110"/>
        <v>0</v>
      </c>
      <c r="BV95" s="52">
        <f t="shared" si="111"/>
        <v>0</v>
      </c>
      <c r="BW95" s="52">
        <f t="shared" si="112"/>
        <v>0</v>
      </c>
      <c r="BX95" s="52">
        <f t="shared" si="113"/>
        <v>0</v>
      </c>
      <c r="BY95" s="52">
        <f t="shared" si="114"/>
        <v>0</v>
      </c>
      <c r="BZ95" s="52">
        <f t="shared" si="115"/>
        <v>0</v>
      </c>
      <c r="CA95" s="52">
        <f t="shared" si="116"/>
        <v>0</v>
      </c>
      <c r="CB95" s="52">
        <f t="shared" si="68"/>
        <v>0</v>
      </c>
      <c r="CC95" s="52" t="str">
        <f t="shared" si="20"/>
        <v/>
      </c>
      <c r="CD95" s="195" t="str">
        <f>IF(AND(CP95=""),"",IF(CP95=0,"",1+(MAX(CD$61:CD94))))</f>
        <v/>
      </c>
      <c r="CE95" s="18">
        <v>35</v>
      </c>
      <c r="CF95" s="48">
        <f t="shared" si="69"/>
        <v>0</v>
      </c>
      <c r="CG95" s="52">
        <f t="shared" si="70"/>
        <v>0</v>
      </c>
      <c r="CH95" s="52">
        <f t="shared" si="71"/>
        <v>0</v>
      </c>
      <c r="CI95" s="52">
        <f t="shared" si="72"/>
        <v>0</v>
      </c>
      <c r="CJ95" s="52">
        <f t="shared" si="73"/>
        <v>0</v>
      </c>
      <c r="CK95" s="52">
        <f t="shared" si="74"/>
        <v>0</v>
      </c>
      <c r="CL95" s="52">
        <f t="shared" si="75"/>
        <v>0</v>
      </c>
      <c r="CM95" s="52">
        <f t="shared" si="76"/>
        <v>0</v>
      </c>
      <c r="CN95" s="52">
        <f t="shared" si="77"/>
        <v>0</v>
      </c>
      <c r="CO95" s="52">
        <f t="shared" si="78"/>
        <v>0</v>
      </c>
      <c r="CP95" s="52" t="str">
        <f t="shared" si="22"/>
        <v/>
      </c>
      <c r="CQ95" s="195" t="str">
        <f>IF(AND(DC95=""),"",IF(DC95=0,"",1+(MAX(CQ$61:CQ94))))</f>
        <v/>
      </c>
      <c r="CR95" s="18">
        <v>35</v>
      </c>
      <c r="CS95" s="48">
        <f t="shared" si="88"/>
        <v>0</v>
      </c>
      <c r="CT95" s="52">
        <f t="shared" si="89"/>
        <v>0</v>
      </c>
      <c r="CU95" s="52">
        <f t="shared" si="90"/>
        <v>0</v>
      </c>
      <c r="CV95" s="52">
        <f t="shared" si="91"/>
        <v>0</v>
      </c>
      <c r="CW95" s="52">
        <f t="shared" si="92"/>
        <v>0</v>
      </c>
      <c r="CX95" s="52">
        <f t="shared" si="93"/>
        <v>0</v>
      </c>
      <c r="CY95" s="52">
        <f t="shared" si="94"/>
        <v>0</v>
      </c>
      <c r="CZ95" s="52">
        <f t="shared" si="95"/>
        <v>0</v>
      </c>
      <c r="DA95" s="52">
        <f t="shared" si="96"/>
        <v>0</v>
      </c>
      <c r="DB95" s="52">
        <f t="shared" si="97"/>
        <v>0</v>
      </c>
      <c r="DC95" s="52" t="str">
        <f t="shared" si="33"/>
        <v/>
      </c>
    </row>
    <row r="96" spans="1:107" ht="15.75">
      <c r="A96" s="195">
        <f t="shared" si="34"/>
        <v>0</v>
      </c>
      <c r="B96" s="324">
        <f t="shared" si="35"/>
        <v>0</v>
      </c>
      <c r="C96" s="325">
        <v>36</v>
      </c>
      <c r="D96" s="349"/>
      <c r="E96" s="350"/>
      <c r="F96" s="663"/>
      <c r="G96" s="351"/>
      <c r="H96" s="350"/>
      <c r="I96" s="355"/>
      <c r="J96" s="353"/>
      <c r="K96" s="353"/>
      <c r="L96" s="353"/>
      <c r="M96" s="354"/>
      <c r="N96" s="482"/>
      <c r="AB96" t="str">
        <f t="shared" si="98"/>
        <v/>
      </c>
      <c r="AC96" s="195">
        <f t="shared" si="36"/>
        <v>1</v>
      </c>
      <c r="AD96" s="195" t="str">
        <f>IF(AND(AP96=""),"",IF(AP96=0,"",1+(MAX(AD$61:AD95))))</f>
        <v/>
      </c>
      <c r="AE96" s="51">
        <v>36</v>
      </c>
      <c r="AF96" s="48">
        <f t="shared" si="37"/>
        <v>0</v>
      </c>
      <c r="AG96" s="52">
        <f t="shared" si="38"/>
        <v>0</v>
      </c>
      <c r="AH96" s="52">
        <f t="shared" si="39"/>
        <v>0</v>
      </c>
      <c r="AI96" s="52">
        <f t="shared" si="40"/>
        <v>0</v>
      </c>
      <c r="AJ96" s="52">
        <f t="shared" si="41"/>
        <v>0</v>
      </c>
      <c r="AK96" s="52">
        <f t="shared" si="42"/>
        <v>0</v>
      </c>
      <c r="AL96" s="52">
        <f t="shared" si="43"/>
        <v>0</v>
      </c>
      <c r="AM96" s="52">
        <f t="shared" si="44"/>
        <v>0</v>
      </c>
      <c r="AN96" s="52">
        <f t="shared" si="45"/>
        <v>0</v>
      </c>
      <c r="AO96" s="52">
        <f t="shared" si="46"/>
        <v>0</v>
      </c>
      <c r="AP96" s="52" t="str">
        <f t="shared" si="14"/>
        <v/>
      </c>
      <c r="AQ96" s="195" t="str">
        <f>IF(AND(BC96=""),"",IF(BC96=0,"",1+(MAX(AQ$61:AQ95))))</f>
        <v/>
      </c>
      <c r="AR96" s="51">
        <v>36</v>
      </c>
      <c r="AS96" s="323">
        <f t="shared" si="79"/>
        <v>0</v>
      </c>
      <c r="AT96" s="49">
        <f t="shared" si="80"/>
        <v>0</v>
      </c>
      <c r="AU96" s="49">
        <f t="shared" si="81"/>
        <v>0</v>
      </c>
      <c r="AV96" s="49">
        <f t="shared" si="82"/>
        <v>0</v>
      </c>
      <c r="AW96" s="49">
        <f t="shared" si="83"/>
        <v>0</v>
      </c>
      <c r="AX96" s="49">
        <f t="shared" si="84"/>
        <v>0</v>
      </c>
      <c r="AY96" s="49">
        <f t="shared" si="85"/>
        <v>0</v>
      </c>
      <c r="AZ96" s="49">
        <f t="shared" si="86"/>
        <v>0</v>
      </c>
      <c r="BA96" s="49">
        <f t="shared" si="87"/>
        <v>0</v>
      </c>
      <c r="BB96" s="49">
        <f t="shared" si="48"/>
        <v>0</v>
      </c>
      <c r="BC96" s="52" t="str">
        <f t="shared" si="16"/>
        <v/>
      </c>
      <c r="BD96" s="195" t="str">
        <f>IF(AND(BP96=""),"",IF(BP96=0,"",1+(MAX(BD$61:BD95))))</f>
        <v/>
      </c>
      <c r="BE96" s="51">
        <v>36</v>
      </c>
      <c r="BF96" s="48">
        <f t="shared" si="99"/>
        <v>0</v>
      </c>
      <c r="BG96" s="52">
        <f t="shared" si="100"/>
        <v>0</v>
      </c>
      <c r="BH96" s="52">
        <f t="shared" si="101"/>
        <v>0</v>
      </c>
      <c r="BI96" s="52">
        <f t="shared" si="102"/>
        <v>0</v>
      </c>
      <c r="BJ96" s="52">
        <f t="shared" si="103"/>
        <v>0</v>
      </c>
      <c r="BK96" s="52">
        <f t="shared" si="104"/>
        <v>0</v>
      </c>
      <c r="BL96" s="52">
        <f t="shared" si="105"/>
        <v>0</v>
      </c>
      <c r="BM96" s="52">
        <f t="shared" si="106"/>
        <v>0</v>
      </c>
      <c r="BN96" s="52">
        <f t="shared" si="107"/>
        <v>0</v>
      </c>
      <c r="BO96" s="52">
        <f t="shared" si="58"/>
        <v>0</v>
      </c>
      <c r="BP96" s="52" t="str">
        <f t="shared" si="18"/>
        <v/>
      </c>
      <c r="BQ96" s="195" t="str">
        <f>IF(AND(CC96=""),"",IF(CC96=0,"",1+(MAX(BQ$61:BQ95))))</f>
        <v/>
      </c>
      <c r="BR96" s="51">
        <v>36</v>
      </c>
      <c r="BS96" s="322">
        <f t="shared" si="108"/>
        <v>0</v>
      </c>
      <c r="BT96" s="52">
        <f t="shared" si="109"/>
        <v>0</v>
      </c>
      <c r="BU96" s="52">
        <f t="shared" si="110"/>
        <v>0</v>
      </c>
      <c r="BV96" s="52">
        <f t="shared" si="111"/>
        <v>0</v>
      </c>
      <c r="BW96" s="52">
        <f t="shared" si="112"/>
        <v>0</v>
      </c>
      <c r="BX96" s="52">
        <f t="shared" si="113"/>
        <v>0</v>
      </c>
      <c r="BY96" s="52">
        <f t="shared" si="114"/>
        <v>0</v>
      </c>
      <c r="BZ96" s="52">
        <f t="shared" si="115"/>
        <v>0</v>
      </c>
      <c r="CA96" s="52">
        <f t="shared" si="116"/>
        <v>0</v>
      </c>
      <c r="CB96" s="52">
        <f t="shared" si="68"/>
        <v>0</v>
      </c>
      <c r="CC96" s="52" t="str">
        <f t="shared" si="20"/>
        <v/>
      </c>
      <c r="CD96" s="195" t="str">
        <f>IF(AND(CP96=""),"",IF(CP96=0,"",1+(MAX(CD$61:CD95))))</f>
        <v/>
      </c>
      <c r="CE96" s="51">
        <v>36</v>
      </c>
      <c r="CF96" s="48">
        <f t="shared" si="69"/>
        <v>0</v>
      </c>
      <c r="CG96" s="52">
        <f t="shared" si="70"/>
        <v>0</v>
      </c>
      <c r="CH96" s="52">
        <f t="shared" si="71"/>
        <v>0</v>
      </c>
      <c r="CI96" s="52">
        <f t="shared" si="72"/>
        <v>0</v>
      </c>
      <c r="CJ96" s="52">
        <f t="shared" si="73"/>
        <v>0</v>
      </c>
      <c r="CK96" s="52">
        <f t="shared" si="74"/>
        <v>0</v>
      </c>
      <c r="CL96" s="52">
        <f t="shared" si="75"/>
        <v>0</v>
      </c>
      <c r="CM96" s="52">
        <f t="shared" si="76"/>
        <v>0</v>
      </c>
      <c r="CN96" s="52">
        <f t="shared" si="77"/>
        <v>0</v>
      </c>
      <c r="CO96" s="52">
        <f t="shared" si="78"/>
        <v>0</v>
      </c>
      <c r="CP96" s="52" t="str">
        <f t="shared" si="22"/>
        <v/>
      </c>
      <c r="CQ96" s="195" t="str">
        <f>IF(AND(DC96=""),"",IF(DC96=0,"",1+(MAX(CQ$61:CQ95))))</f>
        <v/>
      </c>
      <c r="CR96" s="51">
        <v>36</v>
      </c>
      <c r="CS96" s="48">
        <f t="shared" si="88"/>
        <v>0</v>
      </c>
      <c r="CT96" s="52">
        <f t="shared" si="89"/>
        <v>0</v>
      </c>
      <c r="CU96" s="52">
        <f t="shared" si="90"/>
        <v>0</v>
      </c>
      <c r="CV96" s="52">
        <f t="shared" si="91"/>
        <v>0</v>
      </c>
      <c r="CW96" s="52">
        <f t="shared" si="92"/>
        <v>0</v>
      </c>
      <c r="CX96" s="52">
        <f t="shared" si="93"/>
        <v>0</v>
      </c>
      <c r="CY96" s="52">
        <f t="shared" si="94"/>
        <v>0</v>
      </c>
      <c r="CZ96" s="52">
        <f t="shared" si="95"/>
        <v>0</v>
      </c>
      <c r="DA96" s="52">
        <f t="shared" si="96"/>
        <v>0</v>
      </c>
      <c r="DB96" s="52">
        <f t="shared" si="97"/>
        <v>0</v>
      </c>
      <c r="DC96" s="52" t="str">
        <f t="shared" si="33"/>
        <v/>
      </c>
    </row>
    <row r="97" spans="1:108" ht="15.75">
      <c r="A97" s="195">
        <f t="shared" si="34"/>
        <v>0</v>
      </c>
      <c r="B97" s="324">
        <f t="shared" si="35"/>
        <v>0</v>
      </c>
      <c r="C97" s="325">
        <v>37</v>
      </c>
      <c r="D97" s="349"/>
      <c r="E97" s="350"/>
      <c r="F97" s="663"/>
      <c r="G97" s="351"/>
      <c r="H97" s="350"/>
      <c r="I97" s="355"/>
      <c r="J97" s="353"/>
      <c r="K97" s="353"/>
      <c r="L97" s="353"/>
      <c r="M97" s="354"/>
      <c r="N97" s="482"/>
      <c r="AB97" t="str">
        <f t="shared" si="98"/>
        <v/>
      </c>
      <c r="AC97" s="195">
        <f t="shared" si="36"/>
        <v>1</v>
      </c>
      <c r="AD97" s="195" t="str">
        <f>IF(AND(AP97=""),"",IF(AP97=0,"",1+(MAX(AD$61:AD96))))</f>
        <v/>
      </c>
      <c r="AE97" s="18">
        <v>37</v>
      </c>
      <c r="AF97" s="48">
        <f t="shared" si="37"/>
        <v>0</v>
      </c>
      <c r="AG97" s="52">
        <f t="shared" si="38"/>
        <v>0</v>
      </c>
      <c r="AH97" s="52">
        <f t="shared" si="39"/>
        <v>0</v>
      </c>
      <c r="AI97" s="52">
        <f t="shared" si="40"/>
        <v>0</v>
      </c>
      <c r="AJ97" s="52">
        <f t="shared" si="41"/>
        <v>0</v>
      </c>
      <c r="AK97" s="52">
        <f t="shared" si="42"/>
        <v>0</v>
      </c>
      <c r="AL97" s="52">
        <f t="shared" si="43"/>
        <v>0</v>
      </c>
      <c r="AM97" s="52">
        <f t="shared" si="44"/>
        <v>0</v>
      </c>
      <c r="AN97" s="52">
        <f t="shared" si="45"/>
        <v>0</v>
      </c>
      <c r="AO97" s="52">
        <f t="shared" si="46"/>
        <v>0</v>
      </c>
      <c r="AP97" s="52" t="str">
        <f t="shared" si="14"/>
        <v/>
      </c>
      <c r="AQ97" s="195" t="str">
        <f>IF(AND(BC97=""),"",IF(BC97=0,"",1+(MAX(AQ$61:AQ96))))</f>
        <v/>
      </c>
      <c r="AR97" s="51">
        <v>37</v>
      </c>
      <c r="AS97" s="323">
        <f t="shared" si="79"/>
        <v>0</v>
      </c>
      <c r="AT97" s="49">
        <f t="shared" si="80"/>
        <v>0</v>
      </c>
      <c r="AU97" s="49">
        <f t="shared" si="81"/>
        <v>0</v>
      </c>
      <c r="AV97" s="49">
        <f t="shared" si="82"/>
        <v>0</v>
      </c>
      <c r="AW97" s="49">
        <f t="shared" si="83"/>
        <v>0</v>
      </c>
      <c r="AX97" s="49">
        <f t="shared" si="84"/>
        <v>0</v>
      </c>
      <c r="AY97" s="49">
        <f t="shared" si="85"/>
        <v>0</v>
      </c>
      <c r="AZ97" s="49">
        <f t="shared" si="86"/>
        <v>0</v>
      </c>
      <c r="BA97" s="49">
        <f t="shared" si="87"/>
        <v>0</v>
      </c>
      <c r="BB97" s="49">
        <f t="shared" si="48"/>
        <v>0</v>
      </c>
      <c r="BC97" s="52" t="str">
        <f t="shared" si="16"/>
        <v/>
      </c>
      <c r="BD97" s="195" t="str">
        <f>IF(AND(BP97=""),"",IF(BP97=0,"",1+(MAX(BD$61:BD96))))</f>
        <v/>
      </c>
      <c r="BE97" s="18">
        <v>37</v>
      </c>
      <c r="BF97" s="48">
        <f t="shared" si="99"/>
        <v>0</v>
      </c>
      <c r="BG97" s="52">
        <f t="shared" si="100"/>
        <v>0</v>
      </c>
      <c r="BH97" s="52">
        <f t="shared" si="101"/>
        <v>0</v>
      </c>
      <c r="BI97" s="52">
        <f t="shared" si="102"/>
        <v>0</v>
      </c>
      <c r="BJ97" s="52">
        <f t="shared" si="103"/>
        <v>0</v>
      </c>
      <c r="BK97" s="52">
        <f t="shared" si="104"/>
        <v>0</v>
      </c>
      <c r="BL97" s="52">
        <f t="shared" si="105"/>
        <v>0</v>
      </c>
      <c r="BM97" s="52">
        <f t="shared" si="106"/>
        <v>0</v>
      </c>
      <c r="BN97" s="52">
        <f t="shared" si="107"/>
        <v>0</v>
      </c>
      <c r="BO97" s="52">
        <f t="shared" si="58"/>
        <v>0</v>
      </c>
      <c r="BP97" s="52" t="str">
        <f t="shared" si="18"/>
        <v/>
      </c>
      <c r="BQ97" s="195" t="str">
        <f>IF(AND(CC97=""),"",IF(CC97=0,"",1+(MAX(BQ$61:BQ96))))</f>
        <v/>
      </c>
      <c r="BR97" s="18">
        <v>37</v>
      </c>
      <c r="BS97" s="322">
        <f t="shared" si="108"/>
        <v>0</v>
      </c>
      <c r="BT97" s="52">
        <f t="shared" si="109"/>
        <v>0</v>
      </c>
      <c r="BU97" s="52">
        <f t="shared" si="110"/>
        <v>0</v>
      </c>
      <c r="BV97" s="52">
        <f t="shared" si="111"/>
        <v>0</v>
      </c>
      <c r="BW97" s="52">
        <f t="shared" si="112"/>
        <v>0</v>
      </c>
      <c r="BX97" s="52">
        <f t="shared" si="113"/>
        <v>0</v>
      </c>
      <c r="BY97" s="52">
        <f t="shared" si="114"/>
        <v>0</v>
      </c>
      <c r="BZ97" s="52">
        <f t="shared" si="115"/>
        <v>0</v>
      </c>
      <c r="CA97" s="52">
        <f t="shared" si="116"/>
        <v>0</v>
      </c>
      <c r="CB97" s="52">
        <f t="shared" si="68"/>
        <v>0</v>
      </c>
      <c r="CC97" s="52" t="str">
        <f t="shared" si="20"/>
        <v/>
      </c>
      <c r="CD97" s="195" t="str">
        <f>IF(AND(CP97=""),"",IF(CP97=0,"",1+(MAX(CD$61:CD96))))</f>
        <v/>
      </c>
      <c r="CE97" s="18">
        <v>37</v>
      </c>
      <c r="CF97" s="48">
        <f t="shared" si="69"/>
        <v>0</v>
      </c>
      <c r="CG97" s="52">
        <f t="shared" si="70"/>
        <v>0</v>
      </c>
      <c r="CH97" s="52">
        <f t="shared" si="71"/>
        <v>0</v>
      </c>
      <c r="CI97" s="52">
        <f t="shared" si="72"/>
        <v>0</v>
      </c>
      <c r="CJ97" s="52">
        <f t="shared" si="73"/>
        <v>0</v>
      </c>
      <c r="CK97" s="52">
        <f t="shared" si="74"/>
        <v>0</v>
      </c>
      <c r="CL97" s="52">
        <f t="shared" si="75"/>
        <v>0</v>
      </c>
      <c r="CM97" s="52">
        <f t="shared" si="76"/>
        <v>0</v>
      </c>
      <c r="CN97" s="52">
        <f t="shared" si="77"/>
        <v>0</v>
      </c>
      <c r="CO97" s="52">
        <f t="shared" si="78"/>
        <v>0</v>
      </c>
      <c r="CP97" s="52" t="str">
        <f t="shared" si="22"/>
        <v/>
      </c>
      <c r="CQ97" s="195" t="str">
        <f>IF(AND(DC97=""),"",IF(DC97=0,"",1+(MAX(CQ$61:CQ96))))</f>
        <v/>
      </c>
      <c r="CR97" s="18">
        <v>37</v>
      </c>
      <c r="CS97" s="48">
        <f t="shared" si="88"/>
        <v>0</v>
      </c>
      <c r="CT97" s="52">
        <f t="shared" si="89"/>
        <v>0</v>
      </c>
      <c r="CU97" s="52">
        <f t="shared" si="90"/>
        <v>0</v>
      </c>
      <c r="CV97" s="52">
        <f t="shared" si="91"/>
        <v>0</v>
      </c>
      <c r="CW97" s="52">
        <f t="shared" si="92"/>
        <v>0</v>
      </c>
      <c r="CX97" s="52">
        <f t="shared" si="93"/>
        <v>0</v>
      </c>
      <c r="CY97" s="52">
        <f t="shared" si="94"/>
        <v>0</v>
      </c>
      <c r="CZ97" s="52">
        <f t="shared" si="95"/>
        <v>0</v>
      </c>
      <c r="DA97" s="52">
        <f t="shared" si="96"/>
        <v>0</v>
      </c>
      <c r="DB97" s="52">
        <f t="shared" si="97"/>
        <v>0</v>
      </c>
      <c r="DC97" s="52" t="str">
        <f t="shared" si="33"/>
        <v/>
      </c>
    </row>
    <row r="98" spans="1:108" ht="15.75">
      <c r="A98" s="195">
        <f t="shared" si="34"/>
        <v>0</v>
      </c>
      <c r="B98" s="324">
        <f t="shared" si="35"/>
        <v>0</v>
      </c>
      <c r="C98" s="325">
        <v>38</v>
      </c>
      <c r="D98" s="349"/>
      <c r="E98" s="350"/>
      <c r="F98" s="663"/>
      <c r="G98" s="351"/>
      <c r="H98" s="350"/>
      <c r="I98" s="355"/>
      <c r="J98" s="353"/>
      <c r="K98" s="353"/>
      <c r="L98" s="353"/>
      <c r="M98" s="354"/>
      <c r="N98" s="482"/>
      <c r="AB98" t="str">
        <f t="shared" si="98"/>
        <v/>
      </c>
      <c r="AC98" s="195">
        <f t="shared" si="36"/>
        <v>1</v>
      </c>
      <c r="AD98" s="195" t="str">
        <f>IF(AND(AP98=""),"",IF(AP98=0,"",1+(MAX(AD$61:AD97))))</f>
        <v/>
      </c>
      <c r="AE98" s="51">
        <v>38</v>
      </c>
      <c r="AF98" s="48">
        <f t="shared" si="37"/>
        <v>0</v>
      </c>
      <c r="AG98" s="52">
        <f t="shared" si="38"/>
        <v>0</v>
      </c>
      <c r="AH98" s="52">
        <f t="shared" si="39"/>
        <v>0</v>
      </c>
      <c r="AI98" s="52">
        <f t="shared" si="40"/>
        <v>0</v>
      </c>
      <c r="AJ98" s="52">
        <f t="shared" si="41"/>
        <v>0</v>
      </c>
      <c r="AK98" s="52">
        <f t="shared" si="42"/>
        <v>0</v>
      </c>
      <c r="AL98" s="52">
        <f t="shared" si="43"/>
        <v>0</v>
      </c>
      <c r="AM98" s="52">
        <f t="shared" si="44"/>
        <v>0</v>
      </c>
      <c r="AN98" s="52">
        <f t="shared" si="45"/>
        <v>0</v>
      </c>
      <c r="AO98" s="52">
        <f t="shared" si="46"/>
        <v>0</v>
      </c>
      <c r="AP98" s="52" t="str">
        <f t="shared" si="14"/>
        <v/>
      </c>
      <c r="AQ98" s="195" t="str">
        <f>IF(AND(BC98=""),"",IF(BC98=0,"",1+(MAX(AQ$61:AQ97))))</f>
        <v/>
      </c>
      <c r="AR98" s="51">
        <v>38</v>
      </c>
      <c r="AS98" s="323">
        <f t="shared" si="79"/>
        <v>0</v>
      </c>
      <c r="AT98" s="49">
        <f t="shared" si="80"/>
        <v>0</v>
      </c>
      <c r="AU98" s="49">
        <f t="shared" si="81"/>
        <v>0</v>
      </c>
      <c r="AV98" s="49">
        <f t="shared" si="82"/>
        <v>0</v>
      </c>
      <c r="AW98" s="49">
        <f t="shared" si="83"/>
        <v>0</v>
      </c>
      <c r="AX98" s="49">
        <f t="shared" si="84"/>
        <v>0</v>
      </c>
      <c r="AY98" s="49">
        <f t="shared" si="85"/>
        <v>0</v>
      </c>
      <c r="AZ98" s="49">
        <f t="shared" si="86"/>
        <v>0</v>
      </c>
      <c r="BA98" s="49">
        <f t="shared" si="87"/>
        <v>0</v>
      </c>
      <c r="BB98" s="49">
        <f t="shared" si="48"/>
        <v>0</v>
      </c>
      <c r="BC98" s="52" t="str">
        <f t="shared" si="16"/>
        <v/>
      </c>
      <c r="BD98" s="195" t="str">
        <f>IF(AND(BP98=""),"",IF(BP98=0,"",1+(MAX(BD$61:BD97))))</f>
        <v/>
      </c>
      <c r="BE98" s="51">
        <v>38</v>
      </c>
      <c r="BF98" s="48">
        <f t="shared" si="99"/>
        <v>0</v>
      </c>
      <c r="BG98" s="52">
        <f t="shared" si="100"/>
        <v>0</v>
      </c>
      <c r="BH98" s="52">
        <f t="shared" si="101"/>
        <v>0</v>
      </c>
      <c r="BI98" s="52">
        <f t="shared" si="102"/>
        <v>0</v>
      </c>
      <c r="BJ98" s="52">
        <f t="shared" si="103"/>
        <v>0</v>
      </c>
      <c r="BK98" s="52">
        <f t="shared" si="104"/>
        <v>0</v>
      </c>
      <c r="BL98" s="52">
        <f t="shared" si="105"/>
        <v>0</v>
      </c>
      <c r="BM98" s="52">
        <f t="shared" si="106"/>
        <v>0</v>
      </c>
      <c r="BN98" s="52">
        <f t="shared" si="107"/>
        <v>0</v>
      </c>
      <c r="BO98" s="52">
        <f t="shared" si="58"/>
        <v>0</v>
      </c>
      <c r="BP98" s="52" t="str">
        <f t="shared" si="18"/>
        <v/>
      </c>
      <c r="BQ98" s="195" t="str">
        <f>IF(AND(CC98=""),"",IF(CC98=0,"",1+(MAX(BQ$61:BQ97))))</f>
        <v/>
      </c>
      <c r="BR98" s="51">
        <v>38</v>
      </c>
      <c r="BS98" s="322">
        <f t="shared" si="108"/>
        <v>0</v>
      </c>
      <c r="BT98" s="52">
        <f t="shared" si="109"/>
        <v>0</v>
      </c>
      <c r="BU98" s="52">
        <f t="shared" si="110"/>
        <v>0</v>
      </c>
      <c r="BV98" s="52">
        <f t="shared" si="111"/>
        <v>0</v>
      </c>
      <c r="BW98" s="52">
        <f t="shared" si="112"/>
        <v>0</v>
      </c>
      <c r="BX98" s="52">
        <f t="shared" si="113"/>
        <v>0</v>
      </c>
      <c r="BY98" s="52">
        <f t="shared" si="114"/>
        <v>0</v>
      </c>
      <c r="BZ98" s="52">
        <f t="shared" si="115"/>
        <v>0</v>
      </c>
      <c r="CA98" s="52">
        <f t="shared" si="116"/>
        <v>0</v>
      </c>
      <c r="CB98" s="52">
        <f t="shared" si="68"/>
        <v>0</v>
      </c>
      <c r="CC98" s="52" t="str">
        <f t="shared" si="20"/>
        <v/>
      </c>
      <c r="CD98" s="195" t="str">
        <f>IF(AND(CP98=""),"",IF(CP98=0,"",1+(MAX(CD$61:CD97))))</f>
        <v/>
      </c>
      <c r="CE98" s="51">
        <v>38</v>
      </c>
      <c r="CF98" s="48">
        <f t="shared" si="69"/>
        <v>0</v>
      </c>
      <c r="CG98" s="52">
        <f t="shared" si="70"/>
        <v>0</v>
      </c>
      <c r="CH98" s="52">
        <f t="shared" si="71"/>
        <v>0</v>
      </c>
      <c r="CI98" s="52">
        <f t="shared" si="72"/>
        <v>0</v>
      </c>
      <c r="CJ98" s="52">
        <f t="shared" si="73"/>
        <v>0</v>
      </c>
      <c r="CK98" s="52">
        <f t="shared" si="74"/>
        <v>0</v>
      </c>
      <c r="CL98" s="52">
        <f t="shared" si="75"/>
        <v>0</v>
      </c>
      <c r="CM98" s="52">
        <f t="shared" si="76"/>
        <v>0</v>
      </c>
      <c r="CN98" s="52">
        <f t="shared" si="77"/>
        <v>0</v>
      </c>
      <c r="CO98" s="52">
        <f t="shared" si="78"/>
        <v>0</v>
      </c>
      <c r="CP98" s="52" t="str">
        <f t="shared" si="22"/>
        <v/>
      </c>
      <c r="CQ98" s="195" t="str">
        <f>IF(AND(DC98=""),"",IF(DC98=0,"",1+(MAX(CQ$61:CQ97))))</f>
        <v/>
      </c>
      <c r="CR98" s="51">
        <v>38</v>
      </c>
      <c r="CS98" s="48">
        <f t="shared" si="88"/>
        <v>0</v>
      </c>
      <c r="CT98" s="52">
        <f t="shared" si="89"/>
        <v>0</v>
      </c>
      <c r="CU98" s="52">
        <f t="shared" si="90"/>
        <v>0</v>
      </c>
      <c r="CV98" s="52">
        <f t="shared" si="91"/>
        <v>0</v>
      </c>
      <c r="CW98" s="52">
        <f t="shared" si="92"/>
        <v>0</v>
      </c>
      <c r="CX98" s="52">
        <f t="shared" si="93"/>
        <v>0</v>
      </c>
      <c r="CY98" s="52">
        <f t="shared" si="94"/>
        <v>0</v>
      </c>
      <c r="CZ98" s="52">
        <f t="shared" si="95"/>
        <v>0</v>
      </c>
      <c r="DA98" s="52">
        <f t="shared" si="96"/>
        <v>0</v>
      </c>
      <c r="DB98" s="52">
        <f t="shared" si="97"/>
        <v>0</v>
      </c>
      <c r="DC98" s="52" t="str">
        <f t="shared" si="33"/>
        <v/>
      </c>
    </row>
    <row r="99" spans="1:108" ht="15.75">
      <c r="A99" s="195">
        <f t="shared" si="34"/>
        <v>0</v>
      </c>
      <c r="B99" s="324">
        <f t="shared" si="35"/>
        <v>0</v>
      </c>
      <c r="C99" s="325">
        <v>39</v>
      </c>
      <c r="D99" s="349"/>
      <c r="E99" s="350"/>
      <c r="F99" s="663"/>
      <c r="G99" s="351"/>
      <c r="H99" s="350"/>
      <c r="I99" s="355"/>
      <c r="J99" s="353"/>
      <c r="K99" s="353"/>
      <c r="L99" s="353"/>
      <c r="M99" s="354"/>
      <c r="N99" s="482"/>
      <c r="AB99" t="str">
        <f t="shared" si="98"/>
        <v/>
      </c>
      <c r="AC99" s="195">
        <f t="shared" si="36"/>
        <v>1</v>
      </c>
      <c r="AD99" s="195" t="str">
        <f>IF(AND(AP99=""),"",IF(AP99=0,"",1+(MAX(AD$61:AD98))))</f>
        <v/>
      </c>
      <c r="AE99" s="18">
        <v>39</v>
      </c>
      <c r="AF99" s="48">
        <f t="shared" si="37"/>
        <v>0</v>
      </c>
      <c r="AG99" s="52">
        <f t="shared" si="38"/>
        <v>0</v>
      </c>
      <c r="AH99" s="52">
        <f t="shared" si="39"/>
        <v>0</v>
      </c>
      <c r="AI99" s="52">
        <f t="shared" si="40"/>
        <v>0</v>
      </c>
      <c r="AJ99" s="52">
        <f t="shared" si="41"/>
        <v>0</v>
      </c>
      <c r="AK99" s="52">
        <f t="shared" si="42"/>
        <v>0</v>
      </c>
      <c r="AL99" s="52">
        <f t="shared" si="43"/>
        <v>0</v>
      </c>
      <c r="AM99" s="52">
        <f t="shared" si="44"/>
        <v>0</v>
      </c>
      <c r="AN99" s="52">
        <f t="shared" si="45"/>
        <v>0</v>
      </c>
      <c r="AO99" s="52">
        <f t="shared" si="46"/>
        <v>0</v>
      </c>
      <c r="AP99" s="52" t="str">
        <f t="shared" si="14"/>
        <v/>
      </c>
      <c r="AQ99" s="195" t="str">
        <f>IF(AND(BC99=""),"",IF(BC99=0,"",1+(MAX(AQ$61:AQ98))))</f>
        <v/>
      </c>
      <c r="AR99" s="51">
        <v>39</v>
      </c>
      <c r="AS99" s="323">
        <f t="shared" si="79"/>
        <v>0</v>
      </c>
      <c r="AT99" s="49">
        <f t="shared" si="80"/>
        <v>0</v>
      </c>
      <c r="AU99" s="49">
        <f t="shared" si="81"/>
        <v>0</v>
      </c>
      <c r="AV99" s="49">
        <f t="shared" si="82"/>
        <v>0</v>
      </c>
      <c r="AW99" s="49">
        <f t="shared" si="83"/>
        <v>0</v>
      </c>
      <c r="AX99" s="49">
        <f t="shared" si="84"/>
        <v>0</v>
      </c>
      <c r="AY99" s="49">
        <f t="shared" si="85"/>
        <v>0</v>
      </c>
      <c r="AZ99" s="49">
        <f t="shared" si="86"/>
        <v>0</v>
      </c>
      <c r="BA99" s="49">
        <f t="shared" si="87"/>
        <v>0</v>
      </c>
      <c r="BB99" s="49">
        <f t="shared" si="48"/>
        <v>0</v>
      </c>
      <c r="BC99" s="52" t="str">
        <f t="shared" si="16"/>
        <v/>
      </c>
      <c r="BD99" s="195" t="str">
        <f>IF(AND(BP99=""),"",IF(BP99=0,"",1+(MAX(BD$61:BD98))))</f>
        <v/>
      </c>
      <c r="BE99" s="18">
        <v>39</v>
      </c>
      <c r="BF99" s="48">
        <f t="shared" si="99"/>
        <v>0</v>
      </c>
      <c r="BG99" s="52">
        <f t="shared" si="100"/>
        <v>0</v>
      </c>
      <c r="BH99" s="52">
        <f t="shared" si="101"/>
        <v>0</v>
      </c>
      <c r="BI99" s="52">
        <f t="shared" si="102"/>
        <v>0</v>
      </c>
      <c r="BJ99" s="52">
        <f t="shared" si="103"/>
        <v>0</v>
      </c>
      <c r="BK99" s="52">
        <f t="shared" si="104"/>
        <v>0</v>
      </c>
      <c r="BL99" s="52">
        <f t="shared" si="105"/>
        <v>0</v>
      </c>
      <c r="BM99" s="52">
        <f t="shared" si="106"/>
        <v>0</v>
      </c>
      <c r="BN99" s="52">
        <f t="shared" si="107"/>
        <v>0</v>
      </c>
      <c r="BO99" s="52">
        <f t="shared" si="58"/>
        <v>0</v>
      </c>
      <c r="BP99" s="52" t="str">
        <f t="shared" si="18"/>
        <v/>
      </c>
      <c r="BQ99" s="195" t="str">
        <f>IF(AND(CC99=""),"",IF(CC99=0,"",1+(MAX(BQ$61:BQ98))))</f>
        <v/>
      </c>
      <c r="BR99" s="18">
        <v>39</v>
      </c>
      <c r="BS99" s="322">
        <f t="shared" si="108"/>
        <v>0</v>
      </c>
      <c r="BT99" s="52">
        <f t="shared" si="109"/>
        <v>0</v>
      </c>
      <c r="BU99" s="52">
        <f t="shared" si="110"/>
        <v>0</v>
      </c>
      <c r="BV99" s="52">
        <f t="shared" si="111"/>
        <v>0</v>
      </c>
      <c r="BW99" s="52">
        <f t="shared" si="112"/>
        <v>0</v>
      </c>
      <c r="BX99" s="52">
        <f t="shared" si="113"/>
        <v>0</v>
      </c>
      <c r="BY99" s="52">
        <f t="shared" si="114"/>
        <v>0</v>
      </c>
      <c r="BZ99" s="52">
        <f t="shared" si="115"/>
        <v>0</v>
      </c>
      <c r="CA99" s="52">
        <f t="shared" si="116"/>
        <v>0</v>
      </c>
      <c r="CB99" s="52">
        <f t="shared" si="68"/>
        <v>0</v>
      </c>
      <c r="CC99" s="52" t="str">
        <f t="shared" si="20"/>
        <v/>
      </c>
      <c r="CD99" s="195" t="str">
        <f>IF(AND(CP99=""),"",IF(CP99=0,"",1+(MAX(CD$61:CD98))))</f>
        <v/>
      </c>
      <c r="CE99" s="18">
        <v>39</v>
      </c>
      <c r="CF99" s="48">
        <f t="shared" si="69"/>
        <v>0</v>
      </c>
      <c r="CG99" s="52">
        <f t="shared" si="70"/>
        <v>0</v>
      </c>
      <c r="CH99" s="52">
        <f t="shared" si="71"/>
        <v>0</v>
      </c>
      <c r="CI99" s="52">
        <f t="shared" si="72"/>
        <v>0</v>
      </c>
      <c r="CJ99" s="52">
        <f t="shared" si="73"/>
        <v>0</v>
      </c>
      <c r="CK99" s="52">
        <f t="shared" si="74"/>
        <v>0</v>
      </c>
      <c r="CL99" s="52">
        <f t="shared" si="75"/>
        <v>0</v>
      </c>
      <c r="CM99" s="52">
        <f t="shared" si="76"/>
        <v>0</v>
      </c>
      <c r="CN99" s="52">
        <f t="shared" si="77"/>
        <v>0</v>
      </c>
      <c r="CO99" s="52">
        <f t="shared" si="78"/>
        <v>0</v>
      </c>
      <c r="CP99" s="52" t="str">
        <f t="shared" si="22"/>
        <v/>
      </c>
      <c r="CQ99" s="195" t="str">
        <f>IF(AND(DC99=""),"",IF(DC99=0,"",1+(MAX(CQ$61:CQ98))))</f>
        <v/>
      </c>
      <c r="CR99" s="18">
        <v>39</v>
      </c>
      <c r="CS99" s="48">
        <f t="shared" si="88"/>
        <v>0</v>
      </c>
      <c r="CT99" s="52">
        <f t="shared" si="89"/>
        <v>0</v>
      </c>
      <c r="CU99" s="52">
        <f t="shared" si="90"/>
        <v>0</v>
      </c>
      <c r="CV99" s="52">
        <f t="shared" si="91"/>
        <v>0</v>
      </c>
      <c r="CW99" s="52">
        <f t="shared" si="92"/>
        <v>0</v>
      </c>
      <c r="CX99" s="52">
        <f t="shared" si="93"/>
        <v>0</v>
      </c>
      <c r="CY99" s="52">
        <f t="shared" si="94"/>
        <v>0</v>
      </c>
      <c r="CZ99" s="52">
        <f t="shared" si="95"/>
        <v>0</v>
      </c>
      <c r="DA99" s="52">
        <f t="shared" si="96"/>
        <v>0</v>
      </c>
      <c r="DB99" s="52">
        <f t="shared" si="97"/>
        <v>0</v>
      </c>
      <c r="DC99" s="52" t="str">
        <f t="shared" si="33"/>
        <v/>
      </c>
    </row>
    <row r="100" spans="1:108" ht="15.75">
      <c r="A100" s="195">
        <f t="shared" si="34"/>
        <v>0</v>
      </c>
      <c r="B100" s="324">
        <f t="shared" si="35"/>
        <v>0</v>
      </c>
      <c r="C100" s="325">
        <v>40</v>
      </c>
      <c r="D100" s="349"/>
      <c r="E100" s="350"/>
      <c r="F100" s="663"/>
      <c r="G100" s="351"/>
      <c r="H100" s="350"/>
      <c r="I100" s="355"/>
      <c r="J100" s="353"/>
      <c r="K100" s="353"/>
      <c r="L100" s="353"/>
      <c r="M100" s="354"/>
      <c r="N100" s="482"/>
      <c r="AB100" t="str">
        <f t="shared" si="98"/>
        <v/>
      </c>
      <c r="AC100" s="195">
        <f t="shared" si="36"/>
        <v>1</v>
      </c>
      <c r="AD100" s="195" t="str">
        <f>IF(AND(AP100=""),"",IF(AP100=0,"",1+(MAX(AD$61:AD99))))</f>
        <v/>
      </c>
      <c r="AE100" s="51">
        <v>40</v>
      </c>
      <c r="AF100" s="48">
        <f t="shared" si="37"/>
        <v>0</v>
      </c>
      <c r="AG100" s="52">
        <f t="shared" si="38"/>
        <v>0</v>
      </c>
      <c r="AH100" s="52">
        <f t="shared" si="39"/>
        <v>0</v>
      </c>
      <c r="AI100" s="52">
        <f t="shared" si="40"/>
        <v>0</v>
      </c>
      <c r="AJ100" s="52">
        <f t="shared" si="41"/>
        <v>0</v>
      </c>
      <c r="AK100" s="52">
        <f t="shared" si="42"/>
        <v>0</v>
      </c>
      <c r="AL100" s="52">
        <f t="shared" si="43"/>
        <v>0</v>
      </c>
      <c r="AM100" s="52">
        <f t="shared" si="44"/>
        <v>0</v>
      </c>
      <c r="AN100" s="52">
        <f t="shared" si="45"/>
        <v>0</v>
      </c>
      <c r="AO100" s="52">
        <f t="shared" si="46"/>
        <v>0</v>
      </c>
      <c r="AP100" s="52" t="str">
        <f t="shared" si="14"/>
        <v/>
      </c>
      <c r="AQ100" s="195" t="str">
        <f>IF(AND(BC100=""),"",IF(BC100=0,"",1+(MAX(AQ$61:AQ99))))</f>
        <v/>
      </c>
      <c r="AR100" s="51">
        <v>40</v>
      </c>
      <c r="AS100" s="323">
        <f t="shared" si="79"/>
        <v>0</v>
      </c>
      <c r="AT100" s="49">
        <f t="shared" si="80"/>
        <v>0</v>
      </c>
      <c r="AU100" s="49">
        <f t="shared" si="81"/>
        <v>0</v>
      </c>
      <c r="AV100" s="49">
        <f t="shared" si="82"/>
        <v>0</v>
      </c>
      <c r="AW100" s="49">
        <f t="shared" si="83"/>
        <v>0</v>
      </c>
      <c r="AX100" s="49">
        <f t="shared" si="84"/>
        <v>0</v>
      </c>
      <c r="AY100" s="49">
        <f t="shared" si="85"/>
        <v>0</v>
      </c>
      <c r="AZ100" s="49">
        <f t="shared" si="86"/>
        <v>0</v>
      </c>
      <c r="BA100" s="49">
        <f t="shared" si="87"/>
        <v>0</v>
      </c>
      <c r="BB100" s="49">
        <f t="shared" si="48"/>
        <v>0</v>
      </c>
      <c r="BC100" s="52" t="str">
        <f t="shared" si="16"/>
        <v/>
      </c>
      <c r="BD100" s="195" t="str">
        <f>IF(AND(BP100=""),"",IF(BP100=0,"",1+(MAX(BD$61:BD99))))</f>
        <v/>
      </c>
      <c r="BE100" s="51">
        <v>40</v>
      </c>
      <c r="BF100" s="48">
        <f t="shared" si="99"/>
        <v>0</v>
      </c>
      <c r="BG100" s="52">
        <f t="shared" si="100"/>
        <v>0</v>
      </c>
      <c r="BH100" s="52">
        <f t="shared" si="101"/>
        <v>0</v>
      </c>
      <c r="BI100" s="52">
        <f t="shared" si="102"/>
        <v>0</v>
      </c>
      <c r="BJ100" s="52">
        <f t="shared" si="103"/>
        <v>0</v>
      </c>
      <c r="BK100" s="52">
        <f t="shared" si="104"/>
        <v>0</v>
      </c>
      <c r="BL100" s="52">
        <f t="shared" si="105"/>
        <v>0</v>
      </c>
      <c r="BM100" s="52">
        <f t="shared" si="106"/>
        <v>0</v>
      </c>
      <c r="BN100" s="52">
        <f t="shared" si="107"/>
        <v>0</v>
      </c>
      <c r="BO100" s="52">
        <f t="shared" si="58"/>
        <v>0</v>
      </c>
      <c r="BP100" s="52" t="str">
        <f t="shared" si="18"/>
        <v/>
      </c>
      <c r="BQ100" s="195" t="str">
        <f>IF(AND(CC100=""),"",IF(CC100=0,"",1+(MAX(BQ$61:BQ99))))</f>
        <v/>
      </c>
      <c r="BR100" s="51">
        <v>40</v>
      </c>
      <c r="BS100" s="322">
        <f t="shared" si="108"/>
        <v>0</v>
      </c>
      <c r="BT100" s="52">
        <f t="shared" si="109"/>
        <v>0</v>
      </c>
      <c r="BU100" s="52">
        <f t="shared" si="110"/>
        <v>0</v>
      </c>
      <c r="BV100" s="52">
        <f t="shared" si="111"/>
        <v>0</v>
      </c>
      <c r="BW100" s="52">
        <f t="shared" si="112"/>
        <v>0</v>
      </c>
      <c r="BX100" s="52">
        <f t="shared" si="113"/>
        <v>0</v>
      </c>
      <c r="BY100" s="52">
        <f t="shared" si="114"/>
        <v>0</v>
      </c>
      <c r="BZ100" s="52">
        <f t="shared" si="115"/>
        <v>0</v>
      </c>
      <c r="CA100" s="52">
        <f t="shared" si="116"/>
        <v>0</v>
      </c>
      <c r="CB100" s="52">
        <f t="shared" si="68"/>
        <v>0</v>
      </c>
      <c r="CC100" s="52" t="str">
        <f t="shared" si="20"/>
        <v/>
      </c>
      <c r="CD100" s="195" t="str">
        <f>IF(AND(CP100=""),"",IF(CP100=0,"",1+(MAX(CD$61:CD99))))</f>
        <v/>
      </c>
      <c r="CE100" s="51">
        <v>40</v>
      </c>
      <c r="CF100" s="48">
        <f t="shared" si="69"/>
        <v>0</v>
      </c>
      <c r="CG100" s="52">
        <f t="shared" si="70"/>
        <v>0</v>
      </c>
      <c r="CH100" s="52">
        <f t="shared" si="71"/>
        <v>0</v>
      </c>
      <c r="CI100" s="52">
        <f t="shared" si="72"/>
        <v>0</v>
      </c>
      <c r="CJ100" s="52">
        <f t="shared" si="73"/>
        <v>0</v>
      </c>
      <c r="CK100" s="52">
        <f t="shared" si="74"/>
        <v>0</v>
      </c>
      <c r="CL100" s="52">
        <f t="shared" si="75"/>
        <v>0</v>
      </c>
      <c r="CM100" s="52">
        <f t="shared" si="76"/>
        <v>0</v>
      </c>
      <c r="CN100" s="52">
        <f t="shared" si="77"/>
        <v>0</v>
      </c>
      <c r="CO100" s="52">
        <f t="shared" si="78"/>
        <v>0</v>
      </c>
      <c r="CP100" s="52" t="str">
        <f t="shared" si="22"/>
        <v/>
      </c>
      <c r="CQ100" s="195" t="str">
        <f>IF(AND(DC100=""),"",IF(DC100=0,"",1+(MAX(CQ$61:CQ99))))</f>
        <v/>
      </c>
      <c r="CR100" s="51">
        <v>40</v>
      </c>
      <c r="CS100" s="48">
        <f t="shared" si="88"/>
        <v>0</v>
      </c>
      <c r="CT100" s="52">
        <f t="shared" si="89"/>
        <v>0</v>
      </c>
      <c r="CU100" s="52">
        <f t="shared" si="90"/>
        <v>0</v>
      </c>
      <c r="CV100" s="52">
        <f t="shared" si="91"/>
        <v>0</v>
      </c>
      <c r="CW100" s="52">
        <f t="shared" si="92"/>
        <v>0</v>
      </c>
      <c r="CX100" s="52">
        <f t="shared" si="93"/>
        <v>0</v>
      </c>
      <c r="CY100" s="52">
        <f t="shared" si="94"/>
        <v>0</v>
      </c>
      <c r="CZ100" s="52">
        <f t="shared" si="95"/>
        <v>0</v>
      </c>
      <c r="DA100" s="52">
        <f t="shared" si="96"/>
        <v>0</v>
      </c>
      <c r="DB100" s="52">
        <f t="shared" si="97"/>
        <v>0</v>
      </c>
      <c r="DC100" s="52" t="str">
        <f t="shared" si="33"/>
        <v/>
      </c>
    </row>
    <row r="101" spans="1:108" ht="15.75">
      <c r="A101" s="195">
        <f t="shared" si="34"/>
        <v>0</v>
      </c>
      <c r="B101" s="324">
        <f t="shared" si="35"/>
        <v>0</v>
      </c>
      <c r="C101" s="325">
        <v>41</v>
      </c>
      <c r="D101" s="349"/>
      <c r="E101" s="350"/>
      <c r="F101" s="663"/>
      <c r="G101" s="351"/>
      <c r="H101" s="350"/>
      <c r="I101" s="355"/>
      <c r="J101" s="353"/>
      <c r="K101" s="353"/>
      <c r="L101" s="353"/>
      <c r="M101" s="354"/>
      <c r="N101" s="482"/>
      <c r="AB101" t="str">
        <f t="shared" si="98"/>
        <v/>
      </c>
      <c r="AC101" s="195">
        <f t="shared" si="36"/>
        <v>1</v>
      </c>
      <c r="AD101" s="195" t="str">
        <f>IF(AND(AP101=""),"",IF(AP101=0,"",1+(MAX(AD$61:AD100))))</f>
        <v/>
      </c>
      <c r="AE101" s="18">
        <v>41</v>
      </c>
      <c r="AF101" s="48">
        <f t="shared" si="37"/>
        <v>0</v>
      </c>
      <c r="AG101" s="52">
        <f t="shared" si="38"/>
        <v>0</v>
      </c>
      <c r="AH101" s="52">
        <f t="shared" si="39"/>
        <v>0</v>
      </c>
      <c r="AI101" s="52">
        <f t="shared" si="40"/>
        <v>0</v>
      </c>
      <c r="AJ101" s="52">
        <f t="shared" si="41"/>
        <v>0</v>
      </c>
      <c r="AK101" s="52">
        <f t="shared" si="42"/>
        <v>0</v>
      </c>
      <c r="AL101" s="52">
        <f t="shared" si="43"/>
        <v>0</v>
      </c>
      <c r="AM101" s="52">
        <f t="shared" si="44"/>
        <v>0</v>
      </c>
      <c r="AN101" s="52">
        <f t="shared" si="45"/>
        <v>0</v>
      </c>
      <c r="AO101" s="52">
        <f t="shared" si="46"/>
        <v>0</v>
      </c>
      <c r="AP101" s="52" t="str">
        <f t="shared" si="14"/>
        <v/>
      </c>
      <c r="AQ101" s="195" t="str">
        <f>IF(AND(BC101=""),"",IF(BC101=0,"",1+(MAX(AQ$61:AQ100))))</f>
        <v/>
      </c>
      <c r="AR101" s="51">
        <v>41</v>
      </c>
      <c r="AS101" s="323">
        <f t="shared" si="79"/>
        <v>0</v>
      </c>
      <c r="AT101" s="49">
        <f t="shared" si="80"/>
        <v>0</v>
      </c>
      <c r="AU101" s="49">
        <f t="shared" si="81"/>
        <v>0</v>
      </c>
      <c r="AV101" s="49">
        <f t="shared" si="82"/>
        <v>0</v>
      </c>
      <c r="AW101" s="49">
        <f t="shared" si="83"/>
        <v>0</v>
      </c>
      <c r="AX101" s="49">
        <f t="shared" si="84"/>
        <v>0</v>
      </c>
      <c r="AY101" s="49">
        <f t="shared" si="85"/>
        <v>0</v>
      </c>
      <c r="AZ101" s="49">
        <f t="shared" si="86"/>
        <v>0</v>
      </c>
      <c r="BA101" s="49">
        <f t="shared" si="87"/>
        <v>0</v>
      </c>
      <c r="BB101" s="49">
        <f t="shared" si="48"/>
        <v>0</v>
      </c>
      <c r="BC101" s="52" t="str">
        <f t="shared" si="16"/>
        <v/>
      </c>
      <c r="BD101" s="195" t="str">
        <f>IF(AND(BP101=""),"",IF(BP101=0,"",1+(MAX(BD$61:BD100))))</f>
        <v/>
      </c>
      <c r="BE101" s="18">
        <v>41</v>
      </c>
      <c r="BF101" s="48">
        <f t="shared" si="99"/>
        <v>0</v>
      </c>
      <c r="BG101" s="52">
        <f t="shared" si="100"/>
        <v>0</v>
      </c>
      <c r="BH101" s="52">
        <f t="shared" si="101"/>
        <v>0</v>
      </c>
      <c r="BI101" s="52">
        <f t="shared" si="102"/>
        <v>0</v>
      </c>
      <c r="BJ101" s="52">
        <f t="shared" si="103"/>
        <v>0</v>
      </c>
      <c r="BK101" s="52">
        <f t="shared" si="104"/>
        <v>0</v>
      </c>
      <c r="BL101" s="52">
        <f t="shared" si="105"/>
        <v>0</v>
      </c>
      <c r="BM101" s="52">
        <f t="shared" si="106"/>
        <v>0</v>
      </c>
      <c r="BN101" s="52">
        <f t="shared" si="107"/>
        <v>0</v>
      </c>
      <c r="BO101" s="52">
        <f t="shared" si="58"/>
        <v>0</v>
      </c>
      <c r="BP101" s="52" t="str">
        <f t="shared" si="18"/>
        <v/>
      </c>
      <c r="BQ101" s="195" t="str">
        <f>IF(AND(CC101=""),"",IF(CC101=0,"",1+(MAX(BQ$61:BQ100))))</f>
        <v/>
      </c>
      <c r="BR101" s="18">
        <v>41</v>
      </c>
      <c r="BS101" s="322">
        <f t="shared" si="108"/>
        <v>0</v>
      </c>
      <c r="BT101" s="52">
        <f t="shared" si="109"/>
        <v>0</v>
      </c>
      <c r="BU101" s="52">
        <f t="shared" si="110"/>
        <v>0</v>
      </c>
      <c r="BV101" s="52">
        <f t="shared" si="111"/>
        <v>0</v>
      </c>
      <c r="BW101" s="52">
        <f t="shared" si="112"/>
        <v>0</v>
      </c>
      <c r="BX101" s="52">
        <f t="shared" si="113"/>
        <v>0</v>
      </c>
      <c r="BY101" s="52">
        <f t="shared" si="114"/>
        <v>0</v>
      </c>
      <c r="BZ101" s="52">
        <f t="shared" si="115"/>
        <v>0</v>
      </c>
      <c r="CA101" s="52">
        <f t="shared" si="116"/>
        <v>0</v>
      </c>
      <c r="CB101" s="52">
        <f t="shared" si="68"/>
        <v>0</v>
      </c>
      <c r="CC101" s="52" t="str">
        <f t="shared" si="20"/>
        <v/>
      </c>
      <c r="CD101" s="195" t="str">
        <f>IF(AND(CP101=""),"",IF(CP101=0,"",1+(MAX(CD$61:CD100))))</f>
        <v/>
      </c>
      <c r="CE101" s="18">
        <v>41</v>
      </c>
      <c r="CF101" s="48">
        <f t="shared" si="69"/>
        <v>0</v>
      </c>
      <c r="CG101" s="52">
        <f t="shared" si="70"/>
        <v>0</v>
      </c>
      <c r="CH101" s="52">
        <f t="shared" si="71"/>
        <v>0</v>
      </c>
      <c r="CI101" s="52">
        <f t="shared" si="72"/>
        <v>0</v>
      </c>
      <c r="CJ101" s="52">
        <f t="shared" si="73"/>
        <v>0</v>
      </c>
      <c r="CK101" s="52">
        <f t="shared" si="74"/>
        <v>0</v>
      </c>
      <c r="CL101" s="52">
        <f t="shared" si="75"/>
        <v>0</v>
      </c>
      <c r="CM101" s="52">
        <f t="shared" si="76"/>
        <v>0</v>
      </c>
      <c r="CN101" s="52">
        <f t="shared" si="77"/>
        <v>0</v>
      </c>
      <c r="CO101" s="52">
        <f t="shared" si="78"/>
        <v>0</v>
      </c>
      <c r="CP101" s="52" t="str">
        <f t="shared" si="22"/>
        <v/>
      </c>
      <c r="CQ101" s="195" t="str">
        <f>IF(AND(DC101=""),"",IF(DC101=0,"",1+(MAX(CQ$61:CQ100))))</f>
        <v/>
      </c>
      <c r="CR101" s="18">
        <v>41</v>
      </c>
      <c r="CS101" s="48">
        <f t="shared" si="88"/>
        <v>0</v>
      </c>
      <c r="CT101" s="52">
        <f t="shared" si="89"/>
        <v>0</v>
      </c>
      <c r="CU101" s="52">
        <f t="shared" si="90"/>
        <v>0</v>
      </c>
      <c r="CV101" s="52">
        <f t="shared" si="91"/>
        <v>0</v>
      </c>
      <c r="CW101" s="52">
        <f t="shared" si="92"/>
        <v>0</v>
      </c>
      <c r="CX101" s="52">
        <f t="shared" si="93"/>
        <v>0</v>
      </c>
      <c r="CY101" s="52">
        <f t="shared" si="94"/>
        <v>0</v>
      </c>
      <c r="CZ101" s="52">
        <f t="shared" si="95"/>
        <v>0</v>
      </c>
      <c r="DA101" s="52">
        <f t="shared" si="96"/>
        <v>0</v>
      </c>
      <c r="DB101" s="52">
        <f t="shared" si="97"/>
        <v>0</v>
      </c>
      <c r="DC101" s="52" t="str">
        <f t="shared" si="33"/>
        <v/>
      </c>
    </row>
    <row r="102" spans="1:108" ht="15.75">
      <c r="A102" s="195">
        <f t="shared" si="34"/>
        <v>0</v>
      </c>
      <c r="B102" s="324">
        <f t="shared" si="35"/>
        <v>0</v>
      </c>
      <c r="C102" s="325">
        <v>42</v>
      </c>
      <c r="D102" s="349"/>
      <c r="E102" s="350"/>
      <c r="F102" s="663"/>
      <c r="G102" s="351"/>
      <c r="H102" s="350"/>
      <c r="I102" s="355"/>
      <c r="J102" s="353"/>
      <c r="K102" s="353"/>
      <c r="L102" s="353"/>
      <c r="M102" s="354"/>
      <c r="N102" s="482"/>
      <c r="AB102" t="str">
        <f t="shared" si="98"/>
        <v/>
      </c>
      <c r="AC102" s="195">
        <f t="shared" si="36"/>
        <v>1</v>
      </c>
      <c r="AD102" s="195" t="str">
        <f>IF(AND(AP102=""),"",IF(AP102=0,"",1+(MAX(AD$61:AD101))))</f>
        <v/>
      </c>
      <c r="AE102" s="51">
        <v>42</v>
      </c>
      <c r="AF102" s="48">
        <f t="shared" si="37"/>
        <v>0</v>
      </c>
      <c r="AG102" s="52">
        <f t="shared" si="38"/>
        <v>0</v>
      </c>
      <c r="AH102" s="52">
        <f t="shared" si="39"/>
        <v>0</v>
      </c>
      <c r="AI102" s="52">
        <f t="shared" si="40"/>
        <v>0</v>
      </c>
      <c r="AJ102" s="52">
        <f t="shared" si="41"/>
        <v>0</v>
      </c>
      <c r="AK102" s="52">
        <f t="shared" si="42"/>
        <v>0</v>
      </c>
      <c r="AL102" s="52">
        <f t="shared" si="43"/>
        <v>0</v>
      </c>
      <c r="AM102" s="52">
        <f t="shared" si="44"/>
        <v>0</v>
      </c>
      <c r="AN102" s="52">
        <f t="shared" si="45"/>
        <v>0</v>
      </c>
      <c r="AO102" s="52">
        <f t="shared" si="46"/>
        <v>0</v>
      </c>
      <c r="AP102" s="52" t="str">
        <f t="shared" si="14"/>
        <v/>
      </c>
      <c r="AQ102" s="195" t="str">
        <f>IF(AND(BC102=""),"",IF(BC102=0,"",1+(MAX(AQ$61:AQ101))))</f>
        <v/>
      </c>
      <c r="AR102" s="51">
        <v>42</v>
      </c>
      <c r="AS102" s="323">
        <f t="shared" si="79"/>
        <v>0</v>
      </c>
      <c r="AT102" s="49">
        <f t="shared" si="80"/>
        <v>0</v>
      </c>
      <c r="AU102" s="49">
        <f t="shared" si="81"/>
        <v>0</v>
      </c>
      <c r="AV102" s="49">
        <f t="shared" si="82"/>
        <v>0</v>
      </c>
      <c r="AW102" s="49">
        <f t="shared" si="83"/>
        <v>0</v>
      </c>
      <c r="AX102" s="49">
        <f t="shared" si="84"/>
        <v>0</v>
      </c>
      <c r="AY102" s="49">
        <f t="shared" si="85"/>
        <v>0</v>
      </c>
      <c r="AZ102" s="49">
        <f t="shared" si="86"/>
        <v>0</v>
      </c>
      <c r="BA102" s="49">
        <f t="shared" si="87"/>
        <v>0</v>
      </c>
      <c r="BB102" s="49">
        <f t="shared" si="48"/>
        <v>0</v>
      </c>
      <c r="BC102" s="52" t="str">
        <f t="shared" si="16"/>
        <v/>
      </c>
      <c r="BD102" s="195" t="str">
        <f>IF(AND(BP102=""),"",IF(BP102=0,"",1+(MAX(BD$61:BD101))))</f>
        <v/>
      </c>
      <c r="BE102" s="51">
        <v>42</v>
      </c>
      <c r="BF102" s="48">
        <f t="shared" si="99"/>
        <v>0</v>
      </c>
      <c r="BG102" s="52">
        <f t="shared" si="100"/>
        <v>0</v>
      </c>
      <c r="BH102" s="52">
        <f t="shared" si="101"/>
        <v>0</v>
      </c>
      <c r="BI102" s="52">
        <f t="shared" si="102"/>
        <v>0</v>
      </c>
      <c r="BJ102" s="52">
        <f t="shared" si="103"/>
        <v>0</v>
      </c>
      <c r="BK102" s="52">
        <f t="shared" si="104"/>
        <v>0</v>
      </c>
      <c r="BL102" s="52">
        <f t="shared" si="105"/>
        <v>0</v>
      </c>
      <c r="BM102" s="52">
        <f t="shared" si="106"/>
        <v>0</v>
      </c>
      <c r="BN102" s="52">
        <f t="shared" si="107"/>
        <v>0</v>
      </c>
      <c r="BO102" s="52">
        <f t="shared" si="58"/>
        <v>0</v>
      </c>
      <c r="BP102" s="52" t="str">
        <f t="shared" si="18"/>
        <v/>
      </c>
      <c r="BQ102" s="195" t="str">
        <f>IF(AND(CC102=""),"",IF(CC102=0,"",1+(MAX(BQ$61:BQ101))))</f>
        <v/>
      </c>
      <c r="BR102" s="51">
        <v>42</v>
      </c>
      <c r="BS102" s="322">
        <f t="shared" si="108"/>
        <v>0</v>
      </c>
      <c r="BT102" s="52">
        <f t="shared" si="109"/>
        <v>0</v>
      </c>
      <c r="BU102" s="52">
        <f t="shared" si="110"/>
        <v>0</v>
      </c>
      <c r="BV102" s="52">
        <f t="shared" si="111"/>
        <v>0</v>
      </c>
      <c r="BW102" s="52">
        <f t="shared" si="112"/>
        <v>0</v>
      </c>
      <c r="BX102" s="52">
        <f t="shared" si="113"/>
        <v>0</v>
      </c>
      <c r="BY102" s="52">
        <f t="shared" si="114"/>
        <v>0</v>
      </c>
      <c r="BZ102" s="52">
        <f t="shared" si="115"/>
        <v>0</v>
      </c>
      <c r="CA102" s="52">
        <f t="shared" si="116"/>
        <v>0</v>
      </c>
      <c r="CB102" s="52">
        <f t="shared" si="68"/>
        <v>0</v>
      </c>
      <c r="CC102" s="52" t="str">
        <f t="shared" si="20"/>
        <v/>
      </c>
      <c r="CD102" s="195" t="str">
        <f>IF(AND(CP102=""),"",IF(CP102=0,"",1+(MAX(CD$61:CD101))))</f>
        <v/>
      </c>
      <c r="CE102" s="51">
        <v>42</v>
      </c>
      <c r="CF102" s="48">
        <f t="shared" si="69"/>
        <v>0</v>
      </c>
      <c r="CG102" s="52">
        <f t="shared" si="70"/>
        <v>0</v>
      </c>
      <c r="CH102" s="52">
        <f t="shared" si="71"/>
        <v>0</v>
      </c>
      <c r="CI102" s="52">
        <f t="shared" si="72"/>
        <v>0</v>
      </c>
      <c r="CJ102" s="52">
        <f t="shared" si="73"/>
        <v>0</v>
      </c>
      <c r="CK102" s="52">
        <f t="shared" si="74"/>
        <v>0</v>
      </c>
      <c r="CL102" s="52">
        <f t="shared" si="75"/>
        <v>0</v>
      </c>
      <c r="CM102" s="52">
        <f t="shared" si="76"/>
        <v>0</v>
      </c>
      <c r="CN102" s="52">
        <f t="shared" si="77"/>
        <v>0</v>
      </c>
      <c r="CO102" s="52">
        <f t="shared" si="78"/>
        <v>0</v>
      </c>
      <c r="CP102" s="52" t="str">
        <f t="shared" si="22"/>
        <v/>
      </c>
      <c r="CQ102" s="195" t="str">
        <f>IF(AND(DC102=""),"",IF(DC102=0,"",1+(MAX(CQ$61:CQ101))))</f>
        <v/>
      </c>
      <c r="CR102" s="51">
        <v>42</v>
      </c>
      <c r="CS102" s="48">
        <f t="shared" si="88"/>
        <v>0</v>
      </c>
      <c r="CT102" s="52">
        <f t="shared" si="89"/>
        <v>0</v>
      </c>
      <c r="CU102" s="52">
        <f t="shared" si="90"/>
        <v>0</v>
      </c>
      <c r="CV102" s="52">
        <f t="shared" si="91"/>
        <v>0</v>
      </c>
      <c r="CW102" s="52">
        <f t="shared" si="92"/>
        <v>0</v>
      </c>
      <c r="CX102" s="52">
        <f t="shared" si="93"/>
        <v>0</v>
      </c>
      <c r="CY102" s="52">
        <f t="shared" si="94"/>
        <v>0</v>
      </c>
      <c r="CZ102" s="52">
        <f t="shared" si="95"/>
        <v>0</v>
      </c>
      <c r="DA102" s="52">
        <f t="shared" si="96"/>
        <v>0</v>
      </c>
      <c r="DB102" s="52">
        <f t="shared" si="97"/>
        <v>0</v>
      </c>
      <c r="DC102" s="52" t="str">
        <f t="shared" si="33"/>
        <v/>
      </c>
    </row>
    <row r="103" spans="1:108" ht="15.75">
      <c r="A103" s="195">
        <f t="shared" si="34"/>
        <v>0</v>
      </c>
      <c r="B103" s="324">
        <f t="shared" si="35"/>
        <v>0</v>
      </c>
      <c r="C103" s="325">
        <v>43</v>
      </c>
      <c r="D103" s="349"/>
      <c r="E103" s="350"/>
      <c r="F103" s="663"/>
      <c r="G103" s="351"/>
      <c r="H103" s="350"/>
      <c r="I103" s="355"/>
      <c r="J103" s="353"/>
      <c r="K103" s="353"/>
      <c r="L103" s="353"/>
      <c r="M103" s="354"/>
      <c r="N103" s="482"/>
      <c r="AB103" t="str">
        <f t="shared" si="98"/>
        <v/>
      </c>
      <c r="AC103" s="195">
        <f t="shared" si="36"/>
        <v>1</v>
      </c>
      <c r="AD103" s="195" t="str">
        <f>IF(AND(AP103=""),"",IF(AP103=0,"",1+(MAX(AD$61:AD102))))</f>
        <v/>
      </c>
      <c r="AE103" s="18">
        <v>43</v>
      </c>
      <c r="AF103" s="48">
        <f t="shared" si="37"/>
        <v>0</v>
      </c>
      <c r="AG103" s="52">
        <f t="shared" si="38"/>
        <v>0</v>
      </c>
      <c r="AH103" s="52">
        <f t="shared" si="39"/>
        <v>0</v>
      </c>
      <c r="AI103" s="52">
        <f t="shared" si="40"/>
        <v>0</v>
      </c>
      <c r="AJ103" s="52">
        <f t="shared" si="41"/>
        <v>0</v>
      </c>
      <c r="AK103" s="52">
        <f t="shared" si="42"/>
        <v>0</v>
      </c>
      <c r="AL103" s="52">
        <f t="shared" si="43"/>
        <v>0</v>
      </c>
      <c r="AM103" s="52">
        <f t="shared" si="44"/>
        <v>0</v>
      </c>
      <c r="AN103" s="52">
        <f t="shared" si="45"/>
        <v>0</v>
      </c>
      <c r="AO103" s="52">
        <f t="shared" si="46"/>
        <v>0</v>
      </c>
      <c r="AP103" s="52" t="str">
        <f t="shared" si="14"/>
        <v/>
      </c>
      <c r="AQ103" s="195" t="str">
        <f>IF(AND(BC103=""),"",IF(BC103=0,"",1+(MAX(AQ$61:AQ102))))</f>
        <v/>
      </c>
      <c r="AR103" s="51">
        <v>43</v>
      </c>
      <c r="AS103" s="323">
        <f t="shared" si="79"/>
        <v>0</v>
      </c>
      <c r="AT103" s="49">
        <f t="shared" si="80"/>
        <v>0</v>
      </c>
      <c r="AU103" s="49">
        <f t="shared" si="81"/>
        <v>0</v>
      </c>
      <c r="AV103" s="49">
        <f t="shared" si="82"/>
        <v>0</v>
      </c>
      <c r="AW103" s="49">
        <f t="shared" si="83"/>
        <v>0</v>
      </c>
      <c r="AX103" s="49">
        <f t="shared" si="84"/>
        <v>0</v>
      </c>
      <c r="AY103" s="49">
        <f t="shared" si="85"/>
        <v>0</v>
      </c>
      <c r="AZ103" s="49">
        <f t="shared" si="86"/>
        <v>0</v>
      </c>
      <c r="BA103" s="49">
        <f t="shared" si="87"/>
        <v>0</v>
      </c>
      <c r="BB103" s="49">
        <f t="shared" si="48"/>
        <v>0</v>
      </c>
      <c r="BC103" s="52" t="str">
        <f t="shared" si="16"/>
        <v/>
      </c>
      <c r="BD103" s="195" t="str">
        <f>IF(AND(BP103=""),"",IF(BP103=0,"",1+(MAX(BD$61:BD102))))</f>
        <v/>
      </c>
      <c r="BE103" s="18">
        <v>43</v>
      </c>
      <c r="BF103" s="48">
        <f t="shared" si="99"/>
        <v>0</v>
      </c>
      <c r="BG103" s="52">
        <f t="shared" si="100"/>
        <v>0</v>
      </c>
      <c r="BH103" s="52">
        <f t="shared" si="101"/>
        <v>0</v>
      </c>
      <c r="BI103" s="52">
        <f t="shared" si="102"/>
        <v>0</v>
      </c>
      <c r="BJ103" s="52">
        <f t="shared" si="103"/>
        <v>0</v>
      </c>
      <c r="BK103" s="52">
        <f t="shared" si="104"/>
        <v>0</v>
      </c>
      <c r="BL103" s="52">
        <f t="shared" si="105"/>
        <v>0</v>
      </c>
      <c r="BM103" s="52">
        <f t="shared" si="106"/>
        <v>0</v>
      </c>
      <c r="BN103" s="52">
        <f t="shared" si="107"/>
        <v>0</v>
      </c>
      <c r="BO103" s="52">
        <f t="shared" si="58"/>
        <v>0</v>
      </c>
      <c r="BP103" s="52" t="str">
        <f t="shared" si="18"/>
        <v/>
      </c>
      <c r="BQ103" s="195" t="str">
        <f>IF(AND(CC103=""),"",IF(CC103=0,"",1+(MAX(BQ$61:BQ102))))</f>
        <v/>
      </c>
      <c r="BR103" s="18">
        <v>43</v>
      </c>
      <c r="BS103" s="322">
        <f t="shared" si="108"/>
        <v>0</v>
      </c>
      <c r="BT103" s="52">
        <f t="shared" si="109"/>
        <v>0</v>
      </c>
      <c r="BU103" s="52">
        <f t="shared" si="110"/>
        <v>0</v>
      </c>
      <c r="BV103" s="52">
        <f t="shared" si="111"/>
        <v>0</v>
      </c>
      <c r="BW103" s="52">
        <f t="shared" si="112"/>
        <v>0</v>
      </c>
      <c r="BX103" s="52">
        <f t="shared" si="113"/>
        <v>0</v>
      </c>
      <c r="BY103" s="52">
        <f t="shared" si="114"/>
        <v>0</v>
      </c>
      <c r="BZ103" s="52">
        <f t="shared" si="115"/>
        <v>0</v>
      </c>
      <c r="CA103" s="52">
        <f t="shared" si="116"/>
        <v>0</v>
      </c>
      <c r="CB103" s="52">
        <f t="shared" si="68"/>
        <v>0</v>
      </c>
      <c r="CC103" s="52" t="str">
        <f t="shared" si="20"/>
        <v/>
      </c>
      <c r="CD103" s="195" t="str">
        <f>IF(AND(CP103=""),"",IF(CP103=0,"",1+(MAX(CD$61:CD102))))</f>
        <v/>
      </c>
      <c r="CE103" s="18">
        <v>43</v>
      </c>
      <c r="CF103" s="48">
        <f t="shared" si="69"/>
        <v>0</v>
      </c>
      <c r="CG103" s="52">
        <f t="shared" si="70"/>
        <v>0</v>
      </c>
      <c r="CH103" s="52">
        <f t="shared" si="71"/>
        <v>0</v>
      </c>
      <c r="CI103" s="52">
        <f t="shared" si="72"/>
        <v>0</v>
      </c>
      <c r="CJ103" s="52">
        <f t="shared" si="73"/>
        <v>0</v>
      </c>
      <c r="CK103" s="52">
        <f t="shared" si="74"/>
        <v>0</v>
      </c>
      <c r="CL103" s="52">
        <f t="shared" si="75"/>
        <v>0</v>
      </c>
      <c r="CM103" s="52">
        <f t="shared" si="76"/>
        <v>0</v>
      </c>
      <c r="CN103" s="52">
        <f t="shared" si="77"/>
        <v>0</v>
      </c>
      <c r="CO103" s="52">
        <f t="shared" si="78"/>
        <v>0</v>
      </c>
      <c r="CP103" s="52" t="str">
        <f t="shared" si="22"/>
        <v/>
      </c>
      <c r="CQ103" s="195" t="str">
        <f>IF(AND(DC103=""),"",IF(DC103=0,"",1+(MAX(CQ$61:CQ102))))</f>
        <v/>
      </c>
      <c r="CR103" s="18">
        <v>43</v>
      </c>
      <c r="CS103" s="48">
        <f t="shared" si="88"/>
        <v>0</v>
      </c>
      <c r="CT103" s="52">
        <f t="shared" si="89"/>
        <v>0</v>
      </c>
      <c r="CU103" s="52">
        <f t="shared" si="90"/>
        <v>0</v>
      </c>
      <c r="CV103" s="52">
        <f t="shared" si="91"/>
        <v>0</v>
      </c>
      <c r="CW103" s="52">
        <f t="shared" si="92"/>
        <v>0</v>
      </c>
      <c r="CX103" s="52">
        <f t="shared" si="93"/>
        <v>0</v>
      </c>
      <c r="CY103" s="52">
        <f t="shared" si="94"/>
        <v>0</v>
      </c>
      <c r="CZ103" s="52">
        <f t="shared" si="95"/>
        <v>0</v>
      </c>
      <c r="DA103" s="52">
        <f t="shared" si="96"/>
        <v>0</v>
      </c>
      <c r="DB103" s="52">
        <f t="shared" si="97"/>
        <v>0</v>
      </c>
      <c r="DC103" s="52" t="str">
        <f t="shared" si="33"/>
        <v/>
      </c>
    </row>
    <row r="104" spans="1:108" ht="15.75">
      <c r="A104" s="195">
        <f t="shared" si="34"/>
        <v>0</v>
      </c>
      <c r="B104" s="324">
        <f t="shared" si="35"/>
        <v>0</v>
      </c>
      <c r="C104" s="325">
        <v>44</v>
      </c>
      <c r="D104" s="349"/>
      <c r="E104" s="350"/>
      <c r="F104" s="663"/>
      <c r="G104" s="351"/>
      <c r="H104" s="350"/>
      <c r="I104" s="355"/>
      <c r="J104" s="353"/>
      <c r="K104" s="353"/>
      <c r="L104" s="353"/>
      <c r="M104" s="354"/>
      <c r="N104" s="482"/>
      <c r="AB104" t="str">
        <f t="shared" si="98"/>
        <v/>
      </c>
      <c r="AC104" s="195">
        <f t="shared" si="36"/>
        <v>1</v>
      </c>
      <c r="AD104" s="195" t="str">
        <f>IF(AND(AP104=""),"",IF(AP104=0,"",1+(MAX(AD$61:AD103))))</f>
        <v/>
      </c>
      <c r="AE104" s="51">
        <v>44</v>
      </c>
      <c r="AF104" s="48">
        <f t="shared" si="37"/>
        <v>0</v>
      </c>
      <c r="AG104" s="52">
        <f t="shared" si="38"/>
        <v>0</v>
      </c>
      <c r="AH104" s="52">
        <f t="shared" si="39"/>
        <v>0</v>
      </c>
      <c r="AI104" s="52">
        <f t="shared" si="40"/>
        <v>0</v>
      </c>
      <c r="AJ104" s="52">
        <f t="shared" si="41"/>
        <v>0</v>
      </c>
      <c r="AK104" s="52">
        <f t="shared" si="42"/>
        <v>0</v>
      </c>
      <c r="AL104" s="52">
        <f t="shared" si="43"/>
        <v>0</v>
      </c>
      <c r="AM104" s="52">
        <f t="shared" si="44"/>
        <v>0</v>
      </c>
      <c r="AN104" s="52">
        <f t="shared" si="45"/>
        <v>0</v>
      </c>
      <c r="AO104" s="52">
        <f t="shared" si="46"/>
        <v>0</v>
      </c>
      <c r="AP104" s="52" t="str">
        <f t="shared" si="14"/>
        <v/>
      </c>
      <c r="AQ104" s="195" t="str">
        <f>IF(AND(BC104=""),"",IF(BC104=0,"",1+(MAX(AQ$61:AQ103))))</f>
        <v/>
      </c>
      <c r="AR104" s="51">
        <v>44</v>
      </c>
      <c r="AS104" s="323">
        <f t="shared" si="79"/>
        <v>0</v>
      </c>
      <c r="AT104" s="49">
        <f t="shared" si="80"/>
        <v>0</v>
      </c>
      <c r="AU104" s="49">
        <f t="shared" si="81"/>
        <v>0</v>
      </c>
      <c r="AV104" s="49">
        <f t="shared" si="82"/>
        <v>0</v>
      </c>
      <c r="AW104" s="49">
        <f t="shared" si="83"/>
        <v>0</v>
      </c>
      <c r="AX104" s="49">
        <f t="shared" si="84"/>
        <v>0</v>
      </c>
      <c r="AY104" s="49">
        <f t="shared" si="85"/>
        <v>0</v>
      </c>
      <c r="AZ104" s="49">
        <f t="shared" si="86"/>
        <v>0</v>
      </c>
      <c r="BA104" s="49">
        <f t="shared" si="87"/>
        <v>0</v>
      </c>
      <c r="BB104" s="49">
        <f t="shared" si="48"/>
        <v>0</v>
      </c>
      <c r="BC104" s="52" t="str">
        <f t="shared" si="16"/>
        <v/>
      </c>
      <c r="BD104" s="195" t="str">
        <f>IF(AND(BP104=""),"",IF(BP104=0,"",1+(MAX(BD$61:BD103))))</f>
        <v/>
      </c>
      <c r="BE104" s="51">
        <v>44</v>
      </c>
      <c r="BF104" s="48">
        <f t="shared" si="99"/>
        <v>0</v>
      </c>
      <c r="BG104" s="52">
        <f t="shared" si="100"/>
        <v>0</v>
      </c>
      <c r="BH104" s="52">
        <f t="shared" si="101"/>
        <v>0</v>
      </c>
      <c r="BI104" s="52">
        <f t="shared" si="102"/>
        <v>0</v>
      </c>
      <c r="BJ104" s="52">
        <f t="shared" si="103"/>
        <v>0</v>
      </c>
      <c r="BK104" s="52">
        <f t="shared" si="104"/>
        <v>0</v>
      </c>
      <c r="BL104" s="52">
        <f t="shared" si="105"/>
        <v>0</v>
      </c>
      <c r="BM104" s="52">
        <f t="shared" si="106"/>
        <v>0</v>
      </c>
      <c r="BN104" s="52">
        <f t="shared" si="107"/>
        <v>0</v>
      </c>
      <c r="BO104" s="52">
        <f t="shared" si="58"/>
        <v>0</v>
      </c>
      <c r="BP104" s="52" t="str">
        <f t="shared" si="18"/>
        <v/>
      </c>
      <c r="BQ104" s="195" t="str">
        <f>IF(AND(CC104=""),"",IF(CC104=0,"",1+(MAX(BQ$61:BQ103))))</f>
        <v/>
      </c>
      <c r="BR104" s="51">
        <v>44</v>
      </c>
      <c r="BS104" s="322">
        <f t="shared" si="108"/>
        <v>0</v>
      </c>
      <c r="BT104" s="52">
        <f t="shared" si="109"/>
        <v>0</v>
      </c>
      <c r="BU104" s="52">
        <f t="shared" si="110"/>
        <v>0</v>
      </c>
      <c r="BV104" s="52">
        <f t="shared" si="111"/>
        <v>0</v>
      </c>
      <c r="BW104" s="52">
        <f t="shared" si="112"/>
        <v>0</v>
      </c>
      <c r="BX104" s="52">
        <f t="shared" si="113"/>
        <v>0</v>
      </c>
      <c r="BY104" s="52">
        <f t="shared" si="114"/>
        <v>0</v>
      </c>
      <c r="BZ104" s="52">
        <f t="shared" si="115"/>
        <v>0</v>
      </c>
      <c r="CA104" s="52">
        <f t="shared" si="116"/>
        <v>0</v>
      </c>
      <c r="CB104" s="52">
        <f t="shared" si="68"/>
        <v>0</v>
      </c>
      <c r="CC104" s="52" t="str">
        <f t="shared" si="20"/>
        <v/>
      </c>
      <c r="CD104" s="195" t="str">
        <f>IF(AND(CP104=""),"",IF(CP104=0,"",1+(MAX(CD$61:CD103))))</f>
        <v/>
      </c>
      <c r="CE104" s="51">
        <v>44</v>
      </c>
      <c r="CF104" s="48">
        <f t="shared" si="69"/>
        <v>0</v>
      </c>
      <c r="CG104" s="52">
        <f t="shared" si="70"/>
        <v>0</v>
      </c>
      <c r="CH104" s="52">
        <f t="shared" si="71"/>
        <v>0</v>
      </c>
      <c r="CI104" s="52">
        <f t="shared" si="72"/>
        <v>0</v>
      </c>
      <c r="CJ104" s="52">
        <f t="shared" si="73"/>
        <v>0</v>
      </c>
      <c r="CK104" s="52">
        <f t="shared" si="74"/>
        <v>0</v>
      </c>
      <c r="CL104" s="52">
        <f t="shared" si="75"/>
        <v>0</v>
      </c>
      <c r="CM104" s="52">
        <f t="shared" si="76"/>
        <v>0</v>
      </c>
      <c r="CN104" s="52">
        <f t="shared" si="77"/>
        <v>0</v>
      </c>
      <c r="CO104" s="52">
        <f t="shared" si="78"/>
        <v>0</v>
      </c>
      <c r="CP104" s="52" t="str">
        <f t="shared" si="22"/>
        <v/>
      </c>
      <c r="CQ104" s="195" t="str">
        <f>IF(AND(DC104=""),"",IF(DC104=0,"",1+(MAX(CQ$61:CQ103))))</f>
        <v/>
      </c>
      <c r="CR104" s="51">
        <v>44</v>
      </c>
      <c r="CS104" s="48">
        <f t="shared" si="88"/>
        <v>0</v>
      </c>
      <c r="CT104" s="52">
        <f t="shared" si="89"/>
        <v>0</v>
      </c>
      <c r="CU104" s="52">
        <f t="shared" si="90"/>
        <v>0</v>
      </c>
      <c r="CV104" s="52">
        <f t="shared" si="91"/>
        <v>0</v>
      </c>
      <c r="CW104" s="52">
        <f t="shared" si="92"/>
        <v>0</v>
      </c>
      <c r="CX104" s="52">
        <f t="shared" si="93"/>
        <v>0</v>
      </c>
      <c r="CY104" s="52">
        <f t="shared" si="94"/>
        <v>0</v>
      </c>
      <c r="CZ104" s="52">
        <f t="shared" si="95"/>
        <v>0</v>
      </c>
      <c r="DA104" s="52">
        <f t="shared" si="96"/>
        <v>0</v>
      </c>
      <c r="DB104" s="52">
        <f t="shared" si="97"/>
        <v>0</v>
      </c>
      <c r="DC104" s="52" t="str">
        <f t="shared" si="33"/>
        <v/>
      </c>
    </row>
    <row r="105" spans="1:108" ht="15.75">
      <c r="A105" s="195">
        <f t="shared" si="34"/>
        <v>0</v>
      </c>
      <c r="B105" s="324">
        <f t="shared" si="35"/>
        <v>0</v>
      </c>
      <c r="C105" s="325">
        <v>45</v>
      </c>
      <c r="D105" s="349"/>
      <c r="E105" s="350"/>
      <c r="F105" s="663"/>
      <c r="G105" s="351"/>
      <c r="H105" s="350"/>
      <c r="I105" s="355"/>
      <c r="J105" s="353"/>
      <c r="K105" s="353"/>
      <c r="L105" s="353"/>
      <c r="M105" s="354"/>
      <c r="N105" s="482"/>
      <c r="AB105" t="str">
        <f t="shared" si="98"/>
        <v/>
      </c>
      <c r="AC105" s="195">
        <f t="shared" si="36"/>
        <v>1</v>
      </c>
      <c r="AD105" s="195" t="str">
        <f>IF(AND(AP105=""),"",IF(AP105=0,"",1+(MAX(AD$61:AD104))))</f>
        <v/>
      </c>
      <c r="AE105" s="18">
        <v>45</v>
      </c>
      <c r="AF105" s="48">
        <f t="shared" si="37"/>
        <v>0</v>
      </c>
      <c r="AG105" s="52">
        <f t="shared" si="38"/>
        <v>0</v>
      </c>
      <c r="AH105" s="52">
        <f t="shared" si="39"/>
        <v>0</v>
      </c>
      <c r="AI105" s="52">
        <f t="shared" si="40"/>
        <v>0</v>
      </c>
      <c r="AJ105" s="52">
        <f t="shared" si="41"/>
        <v>0</v>
      </c>
      <c r="AK105" s="52">
        <f t="shared" si="42"/>
        <v>0</v>
      </c>
      <c r="AL105" s="52">
        <f t="shared" si="43"/>
        <v>0</v>
      </c>
      <c r="AM105" s="52">
        <f t="shared" si="44"/>
        <v>0</v>
      </c>
      <c r="AN105" s="52">
        <f t="shared" si="45"/>
        <v>0</v>
      </c>
      <c r="AO105" s="52">
        <f t="shared" si="46"/>
        <v>0</v>
      </c>
      <c r="AP105" s="52" t="str">
        <f t="shared" si="14"/>
        <v/>
      </c>
      <c r="AQ105" s="195" t="str">
        <f>IF(AND(BC105=""),"",IF(BC105=0,"",1+(MAX(AQ$61:AQ104))))</f>
        <v/>
      </c>
      <c r="AR105" s="51">
        <v>45</v>
      </c>
      <c r="AS105" s="323">
        <f t="shared" si="79"/>
        <v>0</v>
      </c>
      <c r="AT105" s="49">
        <f t="shared" si="80"/>
        <v>0</v>
      </c>
      <c r="AU105" s="49">
        <f t="shared" si="81"/>
        <v>0</v>
      </c>
      <c r="AV105" s="49">
        <f t="shared" si="82"/>
        <v>0</v>
      </c>
      <c r="AW105" s="49">
        <f t="shared" si="83"/>
        <v>0</v>
      </c>
      <c r="AX105" s="49">
        <f t="shared" si="84"/>
        <v>0</v>
      </c>
      <c r="AY105" s="49">
        <f t="shared" si="85"/>
        <v>0</v>
      </c>
      <c r="AZ105" s="49">
        <f t="shared" si="86"/>
        <v>0</v>
      </c>
      <c r="BA105" s="49">
        <f t="shared" si="87"/>
        <v>0</v>
      </c>
      <c r="BB105" s="49">
        <f t="shared" si="48"/>
        <v>0</v>
      </c>
      <c r="BC105" s="52" t="str">
        <f t="shared" si="16"/>
        <v/>
      </c>
      <c r="BD105" s="195" t="str">
        <f>IF(AND(BP105=""),"",IF(BP105=0,"",1+(MAX(BD$61:BD104))))</f>
        <v/>
      </c>
      <c r="BE105" s="18">
        <v>45</v>
      </c>
      <c r="BF105" s="48">
        <f t="shared" si="99"/>
        <v>0</v>
      </c>
      <c r="BG105" s="52">
        <f t="shared" si="100"/>
        <v>0</v>
      </c>
      <c r="BH105" s="52">
        <f t="shared" si="101"/>
        <v>0</v>
      </c>
      <c r="BI105" s="52">
        <f t="shared" si="102"/>
        <v>0</v>
      </c>
      <c r="BJ105" s="52">
        <f t="shared" si="103"/>
        <v>0</v>
      </c>
      <c r="BK105" s="52">
        <f t="shared" si="104"/>
        <v>0</v>
      </c>
      <c r="BL105" s="52">
        <f t="shared" si="105"/>
        <v>0</v>
      </c>
      <c r="BM105" s="52">
        <f t="shared" si="106"/>
        <v>0</v>
      </c>
      <c r="BN105" s="52">
        <f t="shared" si="107"/>
        <v>0</v>
      </c>
      <c r="BO105" s="52">
        <f t="shared" si="58"/>
        <v>0</v>
      </c>
      <c r="BP105" s="52" t="str">
        <f t="shared" si="18"/>
        <v/>
      </c>
      <c r="BQ105" s="195" t="str">
        <f>IF(AND(CC105=""),"",IF(CC105=0,"",1+(MAX(BQ$61:BQ104))))</f>
        <v/>
      </c>
      <c r="BR105" s="18">
        <v>45</v>
      </c>
      <c r="BS105" s="322">
        <f t="shared" si="108"/>
        <v>0</v>
      </c>
      <c r="BT105" s="52">
        <f t="shared" si="109"/>
        <v>0</v>
      </c>
      <c r="BU105" s="52">
        <f t="shared" si="110"/>
        <v>0</v>
      </c>
      <c r="BV105" s="52">
        <f t="shared" si="111"/>
        <v>0</v>
      </c>
      <c r="BW105" s="52">
        <f t="shared" si="112"/>
        <v>0</v>
      </c>
      <c r="BX105" s="52">
        <f t="shared" si="113"/>
        <v>0</v>
      </c>
      <c r="BY105" s="52">
        <f t="shared" si="114"/>
        <v>0</v>
      </c>
      <c r="BZ105" s="52">
        <f t="shared" si="115"/>
        <v>0</v>
      </c>
      <c r="CA105" s="52">
        <f t="shared" si="116"/>
        <v>0</v>
      </c>
      <c r="CB105" s="52">
        <f t="shared" si="68"/>
        <v>0</v>
      </c>
      <c r="CC105" s="52" t="str">
        <f t="shared" si="20"/>
        <v/>
      </c>
      <c r="CD105" s="195" t="str">
        <f>IF(AND(CP105=""),"",IF(CP105=0,"",1+(MAX(CD$61:CD104))))</f>
        <v/>
      </c>
      <c r="CE105" s="18">
        <v>45</v>
      </c>
      <c r="CF105" s="48">
        <f t="shared" si="69"/>
        <v>0</v>
      </c>
      <c r="CG105" s="52">
        <f t="shared" si="70"/>
        <v>0</v>
      </c>
      <c r="CH105" s="52">
        <f t="shared" si="71"/>
        <v>0</v>
      </c>
      <c r="CI105" s="52">
        <f t="shared" si="72"/>
        <v>0</v>
      </c>
      <c r="CJ105" s="52">
        <f t="shared" si="73"/>
        <v>0</v>
      </c>
      <c r="CK105" s="52">
        <f t="shared" si="74"/>
        <v>0</v>
      </c>
      <c r="CL105" s="52">
        <f t="shared" si="75"/>
        <v>0</v>
      </c>
      <c r="CM105" s="52">
        <f t="shared" si="76"/>
        <v>0</v>
      </c>
      <c r="CN105" s="52">
        <f t="shared" si="77"/>
        <v>0</v>
      </c>
      <c r="CO105" s="52">
        <f t="shared" si="78"/>
        <v>0</v>
      </c>
      <c r="CP105" s="52" t="str">
        <f t="shared" si="22"/>
        <v/>
      </c>
      <c r="CQ105" s="195" t="str">
        <f>IF(AND(DC105=""),"",IF(DC105=0,"",1+(MAX(CQ$61:CQ104))))</f>
        <v/>
      </c>
      <c r="CR105" s="18">
        <v>45</v>
      </c>
      <c r="CS105" s="48">
        <f t="shared" si="88"/>
        <v>0</v>
      </c>
      <c r="CT105" s="52">
        <f t="shared" si="89"/>
        <v>0</v>
      </c>
      <c r="CU105" s="52">
        <f t="shared" si="90"/>
        <v>0</v>
      </c>
      <c r="CV105" s="52">
        <f t="shared" si="91"/>
        <v>0</v>
      </c>
      <c r="CW105" s="52">
        <f t="shared" si="92"/>
        <v>0</v>
      </c>
      <c r="CX105" s="52">
        <f t="shared" si="93"/>
        <v>0</v>
      </c>
      <c r="CY105" s="52">
        <f t="shared" si="94"/>
        <v>0</v>
      </c>
      <c r="CZ105" s="52">
        <f t="shared" si="95"/>
        <v>0</v>
      </c>
      <c r="DA105" s="52">
        <f t="shared" si="96"/>
        <v>0</v>
      </c>
      <c r="DB105" s="52">
        <f t="shared" si="97"/>
        <v>0</v>
      </c>
      <c r="DC105" s="52" t="str">
        <f t="shared" si="33"/>
        <v/>
      </c>
    </row>
    <row r="106" spans="1:108" ht="15.75">
      <c r="A106" s="195">
        <f t="shared" si="34"/>
        <v>0</v>
      </c>
      <c r="B106" s="324">
        <f t="shared" si="35"/>
        <v>0</v>
      </c>
      <c r="C106" s="325">
        <v>46</v>
      </c>
      <c r="D106" s="349"/>
      <c r="E106" s="350"/>
      <c r="F106" s="663"/>
      <c r="G106" s="351"/>
      <c r="H106" s="350"/>
      <c r="I106" s="355"/>
      <c r="J106" s="353"/>
      <c r="K106" s="353"/>
      <c r="L106" s="353"/>
      <c r="M106" s="354"/>
      <c r="N106" s="482"/>
      <c r="AB106" t="str">
        <f t="shared" si="98"/>
        <v/>
      </c>
      <c r="AC106" s="195">
        <f t="shared" si="36"/>
        <v>1</v>
      </c>
      <c r="AD106" s="195" t="str">
        <f>IF(AND(AP106=""),"",IF(AP106=0,"",1+(MAX(AD$61:AD105))))</f>
        <v/>
      </c>
      <c r="AE106" s="51">
        <v>46</v>
      </c>
      <c r="AF106" s="48">
        <f t="shared" si="37"/>
        <v>0</v>
      </c>
      <c r="AG106" s="52">
        <f t="shared" si="38"/>
        <v>0</v>
      </c>
      <c r="AH106" s="52">
        <f t="shared" si="39"/>
        <v>0</v>
      </c>
      <c r="AI106" s="52">
        <f t="shared" si="40"/>
        <v>0</v>
      </c>
      <c r="AJ106" s="52">
        <f t="shared" si="41"/>
        <v>0</v>
      </c>
      <c r="AK106" s="52">
        <f t="shared" si="42"/>
        <v>0</v>
      </c>
      <c r="AL106" s="52">
        <f t="shared" si="43"/>
        <v>0</v>
      </c>
      <c r="AM106" s="52">
        <f t="shared" si="44"/>
        <v>0</v>
      </c>
      <c r="AN106" s="52">
        <f t="shared" si="45"/>
        <v>0</v>
      </c>
      <c r="AO106" s="52">
        <f t="shared" si="46"/>
        <v>0</v>
      </c>
      <c r="AP106" s="52" t="str">
        <f t="shared" si="14"/>
        <v/>
      </c>
      <c r="AQ106" s="195" t="str">
        <f>IF(AND(BC106=""),"",IF(BC106=0,"",1+(MAX(AQ$61:AQ105))))</f>
        <v/>
      </c>
      <c r="AR106" s="51">
        <v>46</v>
      </c>
      <c r="AS106" s="323">
        <f t="shared" si="79"/>
        <v>0</v>
      </c>
      <c r="AT106" s="49">
        <f t="shared" si="80"/>
        <v>0</v>
      </c>
      <c r="AU106" s="49">
        <f t="shared" si="81"/>
        <v>0</v>
      </c>
      <c r="AV106" s="49">
        <f t="shared" si="82"/>
        <v>0</v>
      </c>
      <c r="AW106" s="49">
        <f t="shared" si="83"/>
        <v>0</v>
      </c>
      <c r="AX106" s="49">
        <f t="shared" si="84"/>
        <v>0</v>
      </c>
      <c r="AY106" s="49">
        <f t="shared" si="85"/>
        <v>0</v>
      </c>
      <c r="AZ106" s="49">
        <f t="shared" si="86"/>
        <v>0</v>
      </c>
      <c r="BA106" s="49">
        <f t="shared" si="87"/>
        <v>0</v>
      </c>
      <c r="BB106" s="49">
        <f t="shared" si="48"/>
        <v>0</v>
      </c>
      <c r="BC106" s="52" t="str">
        <f t="shared" si="16"/>
        <v/>
      </c>
      <c r="BD106" s="195" t="str">
        <f>IF(AND(BP106=""),"",IF(BP106=0,"",1+(MAX(BD$61:BD105))))</f>
        <v/>
      </c>
      <c r="BE106" s="51">
        <v>46</v>
      </c>
      <c r="BF106" s="48">
        <f t="shared" si="99"/>
        <v>0</v>
      </c>
      <c r="BG106" s="52">
        <f t="shared" si="100"/>
        <v>0</v>
      </c>
      <c r="BH106" s="52">
        <f t="shared" si="101"/>
        <v>0</v>
      </c>
      <c r="BI106" s="52">
        <f t="shared" si="102"/>
        <v>0</v>
      </c>
      <c r="BJ106" s="52">
        <f t="shared" si="103"/>
        <v>0</v>
      </c>
      <c r="BK106" s="52">
        <f t="shared" si="104"/>
        <v>0</v>
      </c>
      <c r="BL106" s="52">
        <f t="shared" si="105"/>
        <v>0</v>
      </c>
      <c r="BM106" s="52">
        <f t="shared" si="106"/>
        <v>0</v>
      </c>
      <c r="BN106" s="52">
        <f t="shared" si="107"/>
        <v>0</v>
      </c>
      <c r="BO106" s="52">
        <f t="shared" si="58"/>
        <v>0</v>
      </c>
      <c r="BP106" s="52" t="str">
        <f t="shared" si="18"/>
        <v/>
      </c>
      <c r="BQ106" s="195" t="str">
        <f>IF(AND(CC106=""),"",IF(CC106=0,"",1+(MAX(BQ$61:BQ105))))</f>
        <v/>
      </c>
      <c r="BR106" s="51">
        <v>46</v>
      </c>
      <c r="BS106" s="322">
        <f t="shared" si="108"/>
        <v>0</v>
      </c>
      <c r="BT106" s="52">
        <f t="shared" si="109"/>
        <v>0</v>
      </c>
      <c r="BU106" s="52">
        <f t="shared" si="110"/>
        <v>0</v>
      </c>
      <c r="BV106" s="52">
        <f t="shared" si="111"/>
        <v>0</v>
      </c>
      <c r="BW106" s="52">
        <f t="shared" si="112"/>
        <v>0</v>
      </c>
      <c r="BX106" s="52">
        <f t="shared" si="113"/>
        <v>0</v>
      </c>
      <c r="BY106" s="52">
        <f t="shared" si="114"/>
        <v>0</v>
      </c>
      <c r="BZ106" s="52">
        <f t="shared" si="115"/>
        <v>0</v>
      </c>
      <c r="CA106" s="52">
        <f t="shared" si="116"/>
        <v>0</v>
      </c>
      <c r="CB106" s="52">
        <f t="shared" si="68"/>
        <v>0</v>
      </c>
      <c r="CC106" s="52" t="str">
        <f t="shared" si="20"/>
        <v/>
      </c>
      <c r="CD106" s="195" t="str">
        <f>IF(AND(CP106=""),"",IF(CP106=0,"",1+(MAX(CD$61:CD105))))</f>
        <v/>
      </c>
      <c r="CE106" s="51">
        <v>46</v>
      </c>
      <c r="CF106" s="48">
        <f t="shared" si="69"/>
        <v>0</v>
      </c>
      <c r="CG106" s="52">
        <f t="shared" si="70"/>
        <v>0</v>
      </c>
      <c r="CH106" s="52">
        <f t="shared" si="71"/>
        <v>0</v>
      </c>
      <c r="CI106" s="52">
        <f t="shared" si="72"/>
        <v>0</v>
      </c>
      <c r="CJ106" s="52">
        <f t="shared" si="73"/>
        <v>0</v>
      </c>
      <c r="CK106" s="52">
        <f t="shared" si="74"/>
        <v>0</v>
      </c>
      <c r="CL106" s="52">
        <f t="shared" si="75"/>
        <v>0</v>
      </c>
      <c r="CM106" s="52">
        <f t="shared" si="76"/>
        <v>0</v>
      </c>
      <c r="CN106" s="52">
        <f t="shared" si="77"/>
        <v>0</v>
      </c>
      <c r="CO106" s="52">
        <f t="shared" si="78"/>
        <v>0</v>
      </c>
      <c r="CP106" s="52" t="str">
        <f t="shared" si="22"/>
        <v/>
      </c>
      <c r="CQ106" s="195" t="str">
        <f>IF(AND(DC106=""),"",IF(DC106=0,"",1+(MAX(CQ$61:CQ105))))</f>
        <v/>
      </c>
      <c r="CR106" s="51">
        <v>46</v>
      </c>
      <c r="CS106" s="48">
        <f t="shared" si="88"/>
        <v>0</v>
      </c>
      <c r="CT106" s="52">
        <f t="shared" si="89"/>
        <v>0</v>
      </c>
      <c r="CU106" s="52">
        <f t="shared" si="90"/>
        <v>0</v>
      </c>
      <c r="CV106" s="52">
        <f t="shared" si="91"/>
        <v>0</v>
      </c>
      <c r="CW106" s="52">
        <f t="shared" si="92"/>
        <v>0</v>
      </c>
      <c r="CX106" s="52">
        <f t="shared" si="93"/>
        <v>0</v>
      </c>
      <c r="CY106" s="52">
        <f t="shared" si="94"/>
        <v>0</v>
      </c>
      <c r="CZ106" s="52">
        <f t="shared" si="95"/>
        <v>0</v>
      </c>
      <c r="DA106" s="52">
        <f t="shared" si="96"/>
        <v>0</v>
      </c>
      <c r="DB106" s="52">
        <f t="shared" si="97"/>
        <v>0</v>
      </c>
      <c r="DC106" s="52" t="str">
        <f t="shared" si="33"/>
        <v/>
      </c>
    </row>
    <row r="107" spans="1:108" ht="15.75">
      <c r="A107" s="195">
        <f t="shared" si="34"/>
        <v>0</v>
      </c>
      <c r="B107" s="324">
        <f t="shared" si="35"/>
        <v>0</v>
      </c>
      <c r="C107" s="325">
        <v>47</v>
      </c>
      <c r="D107" s="349"/>
      <c r="E107" s="350"/>
      <c r="F107" s="663"/>
      <c r="G107" s="351"/>
      <c r="H107" s="350"/>
      <c r="I107" s="355"/>
      <c r="J107" s="353"/>
      <c r="K107" s="353"/>
      <c r="L107" s="353"/>
      <c r="M107" s="354"/>
      <c r="N107" s="482"/>
      <c r="AB107" t="str">
        <f t="shared" si="98"/>
        <v/>
      </c>
      <c r="AC107" s="195">
        <f t="shared" si="36"/>
        <v>1</v>
      </c>
      <c r="AD107" s="195" t="str">
        <f>IF(AND(AP107=""),"",IF(AP107=0,"",1+(MAX(AD$61:AD106))))</f>
        <v/>
      </c>
      <c r="AE107" s="18">
        <v>47</v>
      </c>
      <c r="AF107" s="48">
        <f t="shared" si="37"/>
        <v>0</v>
      </c>
      <c r="AG107" s="52">
        <f t="shared" si="38"/>
        <v>0</v>
      </c>
      <c r="AH107" s="52">
        <f t="shared" si="39"/>
        <v>0</v>
      </c>
      <c r="AI107" s="52">
        <f t="shared" si="40"/>
        <v>0</v>
      </c>
      <c r="AJ107" s="52">
        <f t="shared" si="41"/>
        <v>0</v>
      </c>
      <c r="AK107" s="52">
        <f t="shared" si="42"/>
        <v>0</v>
      </c>
      <c r="AL107" s="52">
        <f t="shared" si="43"/>
        <v>0</v>
      </c>
      <c r="AM107" s="52">
        <f t="shared" si="44"/>
        <v>0</v>
      </c>
      <c r="AN107" s="52">
        <f t="shared" si="45"/>
        <v>0</v>
      </c>
      <c r="AO107" s="52">
        <f t="shared" si="46"/>
        <v>0</v>
      </c>
      <c r="AP107" s="52" t="str">
        <f t="shared" si="14"/>
        <v/>
      </c>
      <c r="AQ107" s="195" t="str">
        <f>IF(AND(BC107=""),"",IF(BC107=0,"",1+(MAX(AQ$61:AQ106))))</f>
        <v/>
      </c>
      <c r="AR107" s="51">
        <v>47</v>
      </c>
      <c r="AS107" s="323">
        <f t="shared" si="79"/>
        <v>0</v>
      </c>
      <c r="AT107" s="49">
        <f t="shared" si="80"/>
        <v>0</v>
      </c>
      <c r="AU107" s="49">
        <f t="shared" si="81"/>
        <v>0</v>
      </c>
      <c r="AV107" s="49">
        <f t="shared" si="82"/>
        <v>0</v>
      </c>
      <c r="AW107" s="49">
        <f t="shared" si="83"/>
        <v>0</v>
      </c>
      <c r="AX107" s="49">
        <f t="shared" si="84"/>
        <v>0</v>
      </c>
      <c r="AY107" s="49">
        <f t="shared" si="85"/>
        <v>0</v>
      </c>
      <c r="AZ107" s="49">
        <f t="shared" si="86"/>
        <v>0</v>
      </c>
      <c r="BA107" s="49">
        <f t="shared" si="87"/>
        <v>0</v>
      </c>
      <c r="BB107" s="49">
        <f t="shared" si="48"/>
        <v>0</v>
      </c>
      <c r="BC107" s="52" t="str">
        <f t="shared" si="16"/>
        <v/>
      </c>
      <c r="BD107" s="195" t="str">
        <f>IF(AND(BP107=""),"",IF(BP107=0,"",1+(MAX(BD$61:BD106))))</f>
        <v/>
      </c>
      <c r="BE107" s="18">
        <v>47</v>
      </c>
      <c r="BF107" s="48">
        <f t="shared" si="99"/>
        <v>0</v>
      </c>
      <c r="BG107" s="52">
        <f t="shared" si="100"/>
        <v>0</v>
      </c>
      <c r="BH107" s="52">
        <f t="shared" si="101"/>
        <v>0</v>
      </c>
      <c r="BI107" s="52">
        <f t="shared" si="102"/>
        <v>0</v>
      </c>
      <c r="BJ107" s="52">
        <f t="shared" si="103"/>
        <v>0</v>
      </c>
      <c r="BK107" s="52">
        <f t="shared" si="104"/>
        <v>0</v>
      </c>
      <c r="BL107" s="52">
        <f t="shared" si="105"/>
        <v>0</v>
      </c>
      <c r="BM107" s="52">
        <f t="shared" si="106"/>
        <v>0</v>
      </c>
      <c r="BN107" s="52">
        <f t="shared" si="107"/>
        <v>0</v>
      </c>
      <c r="BO107" s="52">
        <f t="shared" si="58"/>
        <v>0</v>
      </c>
      <c r="BP107" s="52" t="str">
        <f t="shared" si="18"/>
        <v/>
      </c>
      <c r="BQ107" s="195" t="str">
        <f>IF(AND(CC107=""),"",IF(CC107=0,"",1+(MAX(BQ$61:BQ106))))</f>
        <v/>
      </c>
      <c r="BR107" s="18">
        <v>47</v>
      </c>
      <c r="BS107" s="322">
        <f t="shared" si="108"/>
        <v>0</v>
      </c>
      <c r="BT107" s="52">
        <f t="shared" si="109"/>
        <v>0</v>
      </c>
      <c r="BU107" s="52">
        <f t="shared" si="110"/>
        <v>0</v>
      </c>
      <c r="BV107" s="52">
        <f t="shared" si="111"/>
        <v>0</v>
      </c>
      <c r="BW107" s="52">
        <f t="shared" si="112"/>
        <v>0</v>
      </c>
      <c r="BX107" s="52">
        <f t="shared" si="113"/>
        <v>0</v>
      </c>
      <c r="BY107" s="52">
        <f t="shared" si="114"/>
        <v>0</v>
      </c>
      <c r="BZ107" s="52">
        <f t="shared" si="115"/>
        <v>0</v>
      </c>
      <c r="CA107" s="52">
        <f t="shared" si="116"/>
        <v>0</v>
      </c>
      <c r="CB107" s="52">
        <f t="shared" si="68"/>
        <v>0</v>
      </c>
      <c r="CC107" s="52" t="str">
        <f t="shared" si="20"/>
        <v/>
      </c>
      <c r="CD107" s="195" t="str">
        <f>IF(AND(CP107=""),"",IF(CP107=0,"",1+(MAX(CD$61:CD106))))</f>
        <v/>
      </c>
      <c r="CE107" s="18">
        <v>47</v>
      </c>
      <c r="CF107" s="48">
        <f t="shared" si="69"/>
        <v>0</v>
      </c>
      <c r="CG107" s="52">
        <f t="shared" si="70"/>
        <v>0</v>
      </c>
      <c r="CH107" s="52">
        <f t="shared" si="71"/>
        <v>0</v>
      </c>
      <c r="CI107" s="52">
        <f t="shared" si="72"/>
        <v>0</v>
      </c>
      <c r="CJ107" s="52">
        <f t="shared" si="73"/>
        <v>0</v>
      </c>
      <c r="CK107" s="52">
        <f t="shared" si="74"/>
        <v>0</v>
      </c>
      <c r="CL107" s="52">
        <f t="shared" si="75"/>
        <v>0</v>
      </c>
      <c r="CM107" s="52">
        <f t="shared" si="76"/>
        <v>0</v>
      </c>
      <c r="CN107" s="52">
        <f t="shared" si="77"/>
        <v>0</v>
      </c>
      <c r="CO107" s="52">
        <f t="shared" si="78"/>
        <v>0</v>
      </c>
      <c r="CP107" s="52" t="str">
        <f t="shared" si="22"/>
        <v/>
      </c>
      <c r="CQ107" s="195" t="str">
        <f>IF(AND(DC107=""),"",IF(DC107=0,"",1+(MAX(CQ$61:CQ106))))</f>
        <v/>
      </c>
      <c r="CR107" s="18">
        <v>47</v>
      </c>
      <c r="CS107" s="48">
        <f t="shared" si="88"/>
        <v>0</v>
      </c>
      <c r="CT107" s="52">
        <f t="shared" si="89"/>
        <v>0</v>
      </c>
      <c r="CU107" s="52">
        <f t="shared" si="90"/>
        <v>0</v>
      </c>
      <c r="CV107" s="52">
        <f t="shared" si="91"/>
        <v>0</v>
      </c>
      <c r="CW107" s="52">
        <f t="shared" si="92"/>
        <v>0</v>
      </c>
      <c r="CX107" s="52">
        <f t="shared" si="93"/>
        <v>0</v>
      </c>
      <c r="CY107" s="52">
        <f t="shared" si="94"/>
        <v>0</v>
      </c>
      <c r="CZ107" s="52">
        <f t="shared" si="95"/>
        <v>0</v>
      </c>
      <c r="DA107" s="52">
        <f t="shared" si="96"/>
        <v>0</v>
      </c>
      <c r="DB107" s="52">
        <f t="shared" si="97"/>
        <v>0</v>
      </c>
      <c r="DC107" s="52" t="str">
        <f t="shared" si="33"/>
        <v/>
      </c>
    </row>
    <row r="108" spans="1:108" ht="15.75">
      <c r="A108" s="195">
        <f t="shared" si="34"/>
        <v>0</v>
      </c>
      <c r="B108" s="324">
        <f t="shared" si="35"/>
        <v>0</v>
      </c>
      <c r="C108" s="325">
        <v>48</v>
      </c>
      <c r="D108" s="349"/>
      <c r="E108" s="350"/>
      <c r="F108" s="663"/>
      <c r="G108" s="351"/>
      <c r="H108" s="350"/>
      <c r="I108" s="355"/>
      <c r="J108" s="353"/>
      <c r="K108" s="353"/>
      <c r="L108" s="353"/>
      <c r="M108" s="354"/>
      <c r="N108" s="482"/>
      <c r="AB108" t="str">
        <f t="shared" si="98"/>
        <v/>
      </c>
      <c r="AC108" s="195">
        <f t="shared" si="36"/>
        <v>1</v>
      </c>
      <c r="AD108" s="195" t="str">
        <f>IF(AND(AP108=""),"",IF(AP108=0,"",1+(MAX(AD$61:AD107))))</f>
        <v/>
      </c>
      <c r="AE108" s="51">
        <v>48</v>
      </c>
      <c r="AF108" s="48">
        <f t="shared" si="37"/>
        <v>0</v>
      </c>
      <c r="AG108" s="52">
        <f t="shared" si="38"/>
        <v>0</v>
      </c>
      <c r="AH108" s="52">
        <f t="shared" si="39"/>
        <v>0</v>
      </c>
      <c r="AI108" s="52">
        <f t="shared" si="40"/>
        <v>0</v>
      </c>
      <c r="AJ108" s="52">
        <f t="shared" si="41"/>
        <v>0</v>
      </c>
      <c r="AK108" s="52">
        <f t="shared" si="42"/>
        <v>0</v>
      </c>
      <c r="AL108" s="52">
        <f t="shared" si="43"/>
        <v>0</v>
      </c>
      <c r="AM108" s="52">
        <f t="shared" si="44"/>
        <v>0</v>
      </c>
      <c r="AN108" s="52">
        <f t="shared" si="45"/>
        <v>0</v>
      </c>
      <c r="AO108" s="52">
        <f t="shared" si="46"/>
        <v>0</v>
      </c>
      <c r="AP108" s="52" t="str">
        <f t="shared" si="14"/>
        <v/>
      </c>
      <c r="AQ108" s="195" t="str">
        <f>IF(AND(BC108=""),"",IF(BC108=0,"",1+(MAX(AQ$61:AQ107))))</f>
        <v/>
      </c>
      <c r="AR108" s="51">
        <v>48</v>
      </c>
      <c r="AS108" s="323">
        <f t="shared" si="79"/>
        <v>0</v>
      </c>
      <c r="AT108" s="49">
        <f t="shared" si="80"/>
        <v>0</v>
      </c>
      <c r="AU108" s="49">
        <f t="shared" si="81"/>
        <v>0</v>
      </c>
      <c r="AV108" s="49">
        <f t="shared" si="82"/>
        <v>0</v>
      </c>
      <c r="AW108" s="49">
        <f t="shared" si="83"/>
        <v>0</v>
      </c>
      <c r="AX108" s="49">
        <f t="shared" si="84"/>
        <v>0</v>
      </c>
      <c r="AY108" s="49">
        <f t="shared" si="85"/>
        <v>0</v>
      </c>
      <c r="AZ108" s="49">
        <f t="shared" si="86"/>
        <v>0</v>
      </c>
      <c r="BA108" s="49">
        <f t="shared" si="87"/>
        <v>0</v>
      </c>
      <c r="BB108" s="49">
        <f t="shared" si="48"/>
        <v>0</v>
      </c>
      <c r="BC108" s="52" t="str">
        <f t="shared" si="16"/>
        <v/>
      </c>
      <c r="BD108" s="195" t="str">
        <f>IF(AND(BP108=""),"",IF(BP108=0,"",1+(MAX(BD$61:BD107))))</f>
        <v/>
      </c>
      <c r="BE108" s="51">
        <v>48</v>
      </c>
      <c r="BF108" s="48">
        <f t="shared" si="99"/>
        <v>0</v>
      </c>
      <c r="BG108" s="52">
        <f t="shared" si="100"/>
        <v>0</v>
      </c>
      <c r="BH108" s="52">
        <f t="shared" si="101"/>
        <v>0</v>
      </c>
      <c r="BI108" s="52">
        <f t="shared" si="102"/>
        <v>0</v>
      </c>
      <c r="BJ108" s="52">
        <f t="shared" si="103"/>
        <v>0</v>
      </c>
      <c r="BK108" s="52">
        <f t="shared" si="104"/>
        <v>0</v>
      </c>
      <c r="BL108" s="52">
        <f t="shared" si="105"/>
        <v>0</v>
      </c>
      <c r="BM108" s="52">
        <f t="shared" si="106"/>
        <v>0</v>
      </c>
      <c r="BN108" s="52">
        <f t="shared" si="107"/>
        <v>0</v>
      </c>
      <c r="BO108" s="52">
        <f t="shared" si="58"/>
        <v>0</v>
      </c>
      <c r="BP108" s="52" t="str">
        <f t="shared" si="18"/>
        <v/>
      </c>
      <c r="BQ108" s="195" t="str">
        <f>IF(AND(CC108=""),"",IF(CC108=0,"",1+(MAX(BQ$61:BQ107))))</f>
        <v/>
      </c>
      <c r="BR108" s="51">
        <v>48</v>
      </c>
      <c r="BS108" s="322">
        <f t="shared" si="108"/>
        <v>0</v>
      </c>
      <c r="BT108" s="52">
        <f t="shared" si="109"/>
        <v>0</v>
      </c>
      <c r="BU108" s="52">
        <f t="shared" si="110"/>
        <v>0</v>
      </c>
      <c r="BV108" s="52">
        <f t="shared" si="111"/>
        <v>0</v>
      </c>
      <c r="BW108" s="52">
        <f t="shared" si="112"/>
        <v>0</v>
      </c>
      <c r="BX108" s="52">
        <f t="shared" si="113"/>
        <v>0</v>
      </c>
      <c r="BY108" s="52">
        <f t="shared" si="114"/>
        <v>0</v>
      </c>
      <c r="BZ108" s="52">
        <f t="shared" si="115"/>
        <v>0</v>
      </c>
      <c r="CA108" s="52">
        <f t="shared" si="116"/>
        <v>0</v>
      </c>
      <c r="CB108" s="52">
        <f t="shared" si="68"/>
        <v>0</v>
      </c>
      <c r="CC108" s="52" t="str">
        <f t="shared" si="20"/>
        <v/>
      </c>
      <c r="CD108" s="195" t="str">
        <f>IF(AND(CP108=""),"",IF(CP108=0,"",1+(MAX(CD$61:CD107))))</f>
        <v/>
      </c>
      <c r="CE108" s="51">
        <v>48</v>
      </c>
      <c r="CF108" s="48">
        <f t="shared" si="69"/>
        <v>0</v>
      </c>
      <c r="CG108" s="52">
        <f t="shared" si="70"/>
        <v>0</v>
      </c>
      <c r="CH108" s="52">
        <f t="shared" si="71"/>
        <v>0</v>
      </c>
      <c r="CI108" s="52">
        <f t="shared" si="72"/>
        <v>0</v>
      </c>
      <c r="CJ108" s="52">
        <f t="shared" si="73"/>
        <v>0</v>
      </c>
      <c r="CK108" s="52">
        <f t="shared" si="74"/>
        <v>0</v>
      </c>
      <c r="CL108" s="52">
        <f t="shared" si="75"/>
        <v>0</v>
      </c>
      <c r="CM108" s="52">
        <f t="shared" si="76"/>
        <v>0</v>
      </c>
      <c r="CN108" s="52">
        <f t="shared" si="77"/>
        <v>0</v>
      </c>
      <c r="CO108" s="52">
        <f t="shared" si="78"/>
        <v>0</v>
      </c>
      <c r="CP108" s="52" t="str">
        <f t="shared" si="22"/>
        <v/>
      </c>
      <c r="CQ108" s="195" t="str">
        <f>IF(AND(DC108=""),"",IF(DC108=0,"",1+(MAX(CQ$61:CQ107))))</f>
        <v/>
      </c>
      <c r="CR108" s="51">
        <v>48</v>
      </c>
      <c r="CS108" s="48">
        <f t="shared" si="88"/>
        <v>0</v>
      </c>
      <c r="CT108" s="52">
        <f t="shared" si="89"/>
        <v>0</v>
      </c>
      <c r="CU108" s="52">
        <f t="shared" si="90"/>
        <v>0</v>
      </c>
      <c r="CV108" s="52">
        <f t="shared" si="91"/>
        <v>0</v>
      </c>
      <c r="CW108" s="52">
        <f t="shared" si="92"/>
        <v>0</v>
      </c>
      <c r="CX108" s="52">
        <f t="shared" si="93"/>
        <v>0</v>
      </c>
      <c r="CY108" s="52">
        <f t="shared" si="94"/>
        <v>0</v>
      </c>
      <c r="CZ108" s="52">
        <f t="shared" si="95"/>
        <v>0</v>
      </c>
      <c r="DA108" s="52">
        <f t="shared" si="96"/>
        <v>0</v>
      </c>
      <c r="DB108" s="52">
        <f t="shared" si="97"/>
        <v>0</v>
      </c>
      <c r="DC108" s="52" t="str">
        <f t="shared" si="33"/>
        <v/>
      </c>
    </row>
    <row r="109" spans="1:108" ht="15.75">
      <c r="A109" s="195">
        <f t="shared" si="34"/>
        <v>0</v>
      </c>
      <c r="B109" s="324">
        <f t="shared" si="35"/>
        <v>0</v>
      </c>
      <c r="C109" s="325">
        <v>49</v>
      </c>
      <c r="D109" s="349"/>
      <c r="E109" s="350"/>
      <c r="F109" s="663"/>
      <c r="G109" s="351"/>
      <c r="H109" s="350"/>
      <c r="I109" s="355"/>
      <c r="J109" s="353"/>
      <c r="K109" s="353"/>
      <c r="L109" s="353"/>
      <c r="M109" s="354"/>
      <c r="N109" s="482"/>
      <c r="AB109" t="str">
        <f t="shared" si="98"/>
        <v/>
      </c>
      <c r="AC109" s="195">
        <f t="shared" si="36"/>
        <v>1</v>
      </c>
      <c r="AD109" s="195" t="str">
        <f>IF(AND(AP109=""),"",IF(AP109=0,"",1+(MAX(AD$61:AD108))))</f>
        <v/>
      </c>
      <c r="AE109" s="18">
        <v>49</v>
      </c>
      <c r="AF109" s="48">
        <f t="shared" si="37"/>
        <v>0</v>
      </c>
      <c r="AG109" s="52">
        <f t="shared" si="38"/>
        <v>0</v>
      </c>
      <c r="AH109" s="52">
        <f t="shared" si="39"/>
        <v>0</v>
      </c>
      <c r="AI109" s="52">
        <f t="shared" si="40"/>
        <v>0</v>
      </c>
      <c r="AJ109" s="52">
        <f t="shared" si="41"/>
        <v>0</v>
      </c>
      <c r="AK109" s="52">
        <f t="shared" si="42"/>
        <v>0</v>
      </c>
      <c r="AL109" s="52">
        <f t="shared" si="43"/>
        <v>0</v>
      </c>
      <c r="AM109" s="52">
        <f t="shared" si="44"/>
        <v>0</v>
      </c>
      <c r="AN109" s="52">
        <f t="shared" si="45"/>
        <v>0</v>
      </c>
      <c r="AO109" s="52">
        <f t="shared" si="46"/>
        <v>0</v>
      </c>
      <c r="AP109" s="52" t="str">
        <f t="shared" si="14"/>
        <v/>
      </c>
      <c r="AQ109" s="195" t="str">
        <f>IF(AND(BC109=""),"",IF(BC109=0,"",1+(MAX(AQ$61:AQ108))))</f>
        <v/>
      </c>
      <c r="AR109" s="51">
        <v>49</v>
      </c>
      <c r="AS109" s="323">
        <f t="shared" si="79"/>
        <v>0</v>
      </c>
      <c r="AT109" s="49">
        <f t="shared" si="80"/>
        <v>0</v>
      </c>
      <c r="AU109" s="49">
        <f t="shared" si="81"/>
        <v>0</v>
      </c>
      <c r="AV109" s="49">
        <f t="shared" si="82"/>
        <v>0</v>
      </c>
      <c r="AW109" s="49">
        <f t="shared" si="83"/>
        <v>0</v>
      </c>
      <c r="AX109" s="49">
        <f t="shared" si="84"/>
        <v>0</v>
      </c>
      <c r="AY109" s="49">
        <f t="shared" si="85"/>
        <v>0</v>
      </c>
      <c r="AZ109" s="49">
        <f t="shared" si="86"/>
        <v>0</v>
      </c>
      <c r="BA109" s="49">
        <f t="shared" si="87"/>
        <v>0</v>
      </c>
      <c r="BB109" s="49">
        <f t="shared" si="48"/>
        <v>0</v>
      </c>
      <c r="BC109" s="52" t="str">
        <f t="shared" si="16"/>
        <v/>
      </c>
      <c r="BD109" s="195" t="str">
        <f>IF(AND(BP109=""),"",IF(BP109=0,"",1+(MAX(BD$61:BD108))))</f>
        <v/>
      </c>
      <c r="BE109" s="18">
        <v>49</v>
      </c>
      <c r="BF109" s="48">
        <f t="shared" si="99"/>
        <v>0</v>
      </c>
      <c r="BG109" s="52">
        <f t="shared" si="100"/>
        <v>0</v>
      </c>
      <c r="BH109" s="52">
        <f t="shared" si="101"/>
        <v>0</v>
      </c>
      <c r="BI109" s="52">
        <f t="shared" si="102"/>
        <v>0</v>
      </c>
      <c r="BJ109" s="52">
        <f t="shared" si="103"/>
        <v>0</v>
      </c>
      <c r="BK109" s="52">
        <f t="shared" si="104"/>
        <v>0</v>
      </c>
      <c r="BL109" s="52">
        <f t="shared" si="105"/>
        <v>0</v>
      </c>
      <c r="BM109" s="52">
        <f t="shared" si="106"/>
        <v>0</v>
      </c>
      <c r="BN109" s="52">
        <f t="shared" si="107"/>
        <v>0</v>
      </c>
      <c r="BO109" s="52">
        <f t="shared" si="58"/>
        <v>0</v>
      </c>
      <c r="BP109" s="52" t="str">
        <f t="shared" si="18"/>
        <v/>
      </c>
      <c r="BQ109" s="195" t="str">
        <f>IF(AND(CC109=""),"",IF(CC109=0,"",1+(MAX(BQ$61:BQ108))))</f>
        <v/>
      </c>
      <c r="BR109" s="18">
        <v>49</v>
      </c>
      <c r="BS109" s="322">
        <f t="shared" si="108"/>
        <v>0</v>
      </c>
      <c r="BT109" s="52">
        <f t="shared" si="109"/>
        <v>0</v>
      </c>
      <c r="BU109" s="52">
        <f t="shared" si="110"/>
        <v>0</v>
      </c>
      <c r="BV109" s="52">
        <f t="shared" si="111"/>
        <v>0</v>
      </c>
      <c r="BW109" s="52">
        <f t="shared" si="112"/>
        <v>0</v>
      </c>
      <c r="BX109" s="52">
        <f t="shared" si="113"/>
        <v>0</v>
      </c>
      <c r="BY109" s="52">
        <f t="shared" si="114"/>
        <v>0</v>
      </c>
      <c r="BZ109" s="52">
        <f t="shared" si="115"/>
        <v>0</v>
      </c>
      <c r="CA109" s="52">
        <f t="shared" si="116"/>
        <v>0</v>
      </c>
      <c r="CB109" s="52">
        <f t="shared" si="68"/>
        <v>0</v>
      </c>
      <c r="CC109" s="52" t="str">
        <f t="shared" si="20"/>
        <v/>
      </c>
      <c r="CD109" s="195" t="str">
        <f>IF(AND(CP109=""),"",IF(CP109=0,"",1+(MAX(CD$61:CD108))))</f>
        <v/>
      </c>
      <c r="CE109" s="18">
        <v>49</v>
      </c>
      <c r="CF109" s="48">
        <f t="shared" si="69"/>
        <v>0</v>
      </c>
      <c r="CG109" s="52">
        <f t="shared" si="70"/>
        <v>0</v>
      </c>
      <c r="CH109" s="52">
        <f t="shared" si="71"/>
        <v>0</v>
      </c>
      <c r="CI109" s="52">
        <f t="shared" si="72"/>
        <v>0</v>
      </c>
      <c r="CJ109" s="52">
        <f t="shared" si="73"/>
        <v>0</v>
      </c>
      <c r="CK109" s="52">
        <f t="shared" si="74"/>
        <v>0</v>
      </c>
      <c r="CL109" s="52">
        <f t="shared" si="75"/>
        <v>0</v>
      </c>
      <c r="CM109" s="52">
        <f t="shared" si="76"/>
        <v>0</v>
      </c>
      <c r="CN109" s="52">
        <f t="shared" si="77"/>
        <v>0</v>
      </c>
      <c r="CO109" s="52">
        <f t="shared" si="78"/>
        <v>0</v>
      </c>
      <c r="CP109" s="52" t="str">
        <f t="shared" si="22"/>
        <v/>
      </c>
      <c r="CQ109" s="195" t="str">
        <f>IF(AND(DC109=""),"",IF(DC109=0,"",1+(MAX(CQ$61:CQ108))))</f>
        <v/>
      </c>
      <c r="CR109" s="18">
        <v>49</v>
      </c>
      <c r="CS109" s="48">
        <f t="shared" si="88"/>
        <v>0</v>
      </c>
      <c r="CT109" s="52">
        <f t="shared" si="89"/>
        <v>0</v>
      </c>
      <c r="CU109" s="52">
        <f t="shared" si="90"/>
        <v>0</v>
      </c>
      <c r="CV109" s="52">
        <f t="shared" si="91"/>
        <v>0</v>
      </c>
      <c r="CW109" s="52">
        <f t="shared" si="92"/>
        <v>0</v>
      </c>
      <c r="CX109" s="52">
        <f t="shared" si="93"/>
        <v>0</v>
      </c>
      <c r="CY109" s="52">
        <f t="shared" si="94"/>
        <v>0</v>
      </c>
      <c r="CZ109" s="52">
        <f t="shared" si="95"/>
        <v>0</v>
      </c>
      <c r="DA109" s="52">
        <f t="shared" si="96"/>
        <v>0</v>
      </c>
      <c r="DB109" s="52">
        <f t="shared" si="97"/>
        <v>0</v>
      </c>
      <c r="DC109" s="52" t="str">
        <f t="shared" si="33"/>
        <v/>
      </c>
    </row>
    <row r="110" spans="1:108" ht="15.75">
      <c r="A110" s="195">
        <f t="shared" si="34"/>
        <v>0</v>
      </c>
      <c r="B110" s="324">
        <f t="shared" si="35"/>
        <v>0</v>
      </c>
      <c r="C110" s="325">
        <v>50</v>
      </c>
      <c r="D110" s="349"/>
      <c r="E110" s="350"/>
      <c r="F110" s="663"/>
      <c r="G110" s="351"/>
      <c r="H110" s="350"/>
      <c r="I110" s="352"/>
      <c r="J110" s="353"/>
      <c r="K110" s="353"/>
      <c r="L110" s="353"/>
      <c r="M110" s="354"/>
      <c r="N110" s="482"/>
      <c r="AB110" t="str">
        <f t="shared" si="98"/>
        <v/>
      </c>
      <c r="AC110" s="195">
        <f t="shared" si="36"/>
        <v>1</v>
      </c>
      <c r="AD110" s="195" t="str">
        <f>IF(AND(AP110=""),"",IF(AP110=0,"",1+(MAX(AD$61:AD109))))</f>
        <v/>
      </c>
      <c r="AE110" s="51">
        <v>50</v>
      </c>
      <c r="AF110" s="48">
        <f t="shared" si="37"/>
        <v>0</v>
      </c>
      <c r="AG110" s="52">
        <f t="shared" si="38"/>
        <v>0</v>
      </c>
      <c r="AH110" s="52">
        <f t="shared" si="39"/>
        <v>0</v>
      </c>
      <c r="AI110" s="52">
        <f t="shared" si="40"/>
        <v>0</v>
      </c>
      <c r="AJ110" s="52">
        <f t="shared" si="41"/>
        <v>0</v>
      </c>
      <c r="AK110" s="52">
        <f t="shared" si="42"/>
        <v>0</v>
      </c>
      <c r="AL110" s="52">
        <f t="shared" si="43"/>
        <v>0</v>
      </c>
      <c r="AM110" s="52">
        <f t="shared" si="44"/>
        <v>0</v>
      </c>
      <c r="AN110" s="52">
        <f t="shared" si="45"/>
        <v>0</v>
      </c>
      <c r="AO110" s="52">
        <f t="shared" si="46"/>
        <v>0</v>
      </c>
      <c r="AP110" s="52" t="str">
        <f t="shared" si="14"/>
        <v/>
      </c>
      <c r="AQ110" s="195" t="str">
        <f>IF(AND(BC110=""),"",IF(BC110=0,"",1+(MAX(AQ$61:AQ109))))</f>
        <v/>
      </c>
      <c r="AR110" s="51">
        <v>50</v>
      </c>
      <c r="AS110" s="323">
        <f t="shared" si="79"/>
        <v>0</v>
      </c>
      <c r="AT110" s="49">
        <f t="shared" si="80"/>
        <v>0</v>
      </c>
      <c r="AU110" s="49">
        <f t="shared" si="81"/>
        <v>0</v>
      </c>
      <c r="AV110" s="49">
        <f t="shared" si="82"/>
        <v>0</v>
      </c>
      <c r="AW110" s="49">
        <f t="shared" si="83"/>
        <v>0</v>
      </c>
      <c r="AX110" s="49">
        <f t="shared" si="84"/>
        <v>0</v>
      </c>
      <c r="AY110" s="49">
        <f t="shared" si="85"/>
        <v>0</v>
      </c>
      <c r="AZ110" s="49">
        <f t="shared" si="86"/>
        <v>0</v>
      </c>
      <c r="BA110" s="49">
        <f t="shared" si="87"/>
        <v>0</v>
      </c>
      <c r="BB110" s="49">
        <f t="shared" si="48"/>
        <v>0</v>
      </c>
      <c r="BC110" s="52" t="str">
        <f t="shared" si="16"/>
        <v/>
      </c>
      <c r="BD110" s="195" t="str">
        <f>IF(AND(BP110=""),"",IF(BP110=0,"",1+(MAX(BD$61:BD109))))</f>
        <v/>
      </c>
      <c r="BE110" s="51">
        <v>50</v>
      </c>
      <c r="BF110" s="48">
        <f t="shared" si="99"/>
        <v>0</v>
      </c>
      <c r="BG110" s="52">
        <f t="shared" si="100"/>
        <v>0</v>
      </c>
      <c r="BH110" s="52">
        <f t="shared" si="101"/>
        <v>0</v>
      </c>
      <c r="BI110" s="52">
        <f t="shared" si="102"/>
        <v>0</v>
      </c>
      <c r="BJ110" s="52">
        <f t="shared" si="103"/>
        <v>0</v>
      </c>
      <c r="BK110" s="52">
        <f t="shared" si="104"/>
        <v>0</v>
      </c>
      <c r="BL110" s="52">
        <f t="shared" si="105"/>
        <v>0</v>
      </c>
      <c r="BM110" s="52">
        <f t="shared" si="106"/>
        <v>0</v>
      </c>
      <c r="BN110" s="52">
        <f t="shared" si="107"/>
        <v>0</v>
      </c>
      <c r="BO110" s="52">
        <f t="shared" si="58"/>
        <v>0</v>
      </c>
      <c r="BP110" s="52" t="str">
        <f t="shared" si="18"/>
        <v/>
      </c>
      <c r="BQ110" s="195" t="str">
        <f>IF(AND(CC110=""),"",IF(CC110=0,"",1+(MAX(BQ$61:BQ109))))</f>
        <v/>
      </c>
      <c r="BR110" s="51">
        <v>50</v>
      </c>
      <c r="BS110" s="322">
        <f t="shared" si="108"/>
        <v>0</v>
      </c>
      <c r="BT110" s="52">
        <f t="shared" si="109"/>
        <v>0</v>
      </c>
      <c r="BU110" s="52">
        <f t="shared" si="110"/>
        <v>0</v>
      </c>
      <c r="BV110" s="52">
        <f t="shared" si="111"/>
        <v>0</v>
      </c>
      <c r="BW110" s="52">
        <f t="shared" si="112"/>
        <v>0</v>
      </c>
      <c r="BX110" s="52">
        <f t="shared" si="113"/>
        <v>0</v>
      </c>
      <c r="BY110" s="52">
        <f t="shared" si="114"/>
        <v>0</v>
      </c>
      <c r="BZ110" s="52">
        <f t="shared" si="115"/>
        <v>0</v>
      </c>
      <c r="CA110" s="52">
        <f t="shared" si="116"/>
        <v>0</v>
      </c>
      <c r="CB110" s="52">
        <f t="shared" si="68"/>
        <v>0</v>
      </c>
      <c r="CC110" s="52" t="str">
        <f t="shared" si="20"/>
        <v/>
      </c>
      <c r="CD110" s="195" t="str">
        <f>IF(AND(CP110=""),"",IF(CP110=0,"",1+(MAX(CD$61:CD109))))</f>
        <v/>
      </c>
      <c r="CE110" s="51">
        <v>50</v>
      </c>
      <c r="CF110" s="48">
        <f t="shared" si="69"/>
        <v>0</v>
      </c>
      <c r="CG110" s="52">
        <f t="shared" si="70"/>
        <v>0</v>
      </c>
      <c r="CH110" s="52">
        <f t="shared" si="71"/>
        <v>0</v>
      </c>
      <c r="CI110" s="52">
        <f t="shared" si="72"/>
        <v>0</v>
      </c>
      <c r="CJ110" s="52">
        <f t="shared" si="73"/>
        <v>0</v>
      </c>
      <c r="CK110" s="52">
        <f t="shared" si="74"/>
        <v>0</v>
      </c>
      <c r="CL110" s="52">
        <f t="shared" si="75"/>
        <v>0</v>
      </c>
      <c r="CM110" s="52">
        <f t="shared" si="76"/>
        <v>0</v>
      </c>
      <c r="CN110" s="52">
        <f t="shared" si="77"/>
        <v>0</v>
      </c>
      <c r="CO110" s="52">
        <f t="shared" si="78"/>
        <v>0</v>
      </c>
      <c r="CP110" s="52" t="str">
        <f t="shared" si="22"/>
        <v/>
      </c>
      <c r="CQ110" s="195" t="str">
        <f>IF(AND(DC110=""),"",IF(DC110=0,"",1+(MAX(CQ$61:CQ109))))</f>
        <v/>
      </c>
      <c r="CR110" s="51">
        <v>50</v>
      </c>
      <c r="CS110" s="48">
        <f t="shared" si="88"/>
        <v>0</v>
      </c>
      <c r="CT110" s="52">
        <f t="shared" si="89"/>
        <v>0</v>
      </c>
      <c r="CU110" s="52">
        <f t="shared" si="90"/>
        <v>0</v>
      </c>
      <c r="CV110" s="52">
        <f t="shared" si="91"/>
        <v>0</v>
      </c>
      <c r="CW110" s="52">
        <f t="shared" si="92"/>
        <v>0</v>
      </c>
      <c r="CX110" s="52">
        <f t="shared" si="93"/>
        <v>0</v>
      </c>
      <c r="CY110" s="52">
        <f t="shared" si="94"/>
        <v>0</v>
      </c>
      <c r="CZ110" s="52">
        <f t="shared" si="95"/>
        <v>0</v>
      </c>
      <c r="DA110" s="52">
        <f t="shared" si="96"/>
        <v>0</v>
      </c>
      <c r="DB110" s="52">
        <f t="shared" si="97"/>
        <v>0</v>
      </c>
      <c r="DC110" s="52" t="str">
        <f t="shared" si="33"/>
        <v/>
      </c>
    </row>
    <row r="111" spans="1:108" s="195" customFormat="1" ht="15.75">
      <c r="A111" s="195">
        <f t="shared" si="34"/>
        <v>0</v>
      </c>
      <c r="B111" s="324">
        <f t="shared" si="35"/>
        <v>0</v>
      </c>
      <c r="C111" s="325">
        <v>51</v>
      </c>
      <c r="D111" s="349"/>
      <c r="E111" s="350"/>
      <c r="F111" s="663"/>
      <c r="G111" s="351"/>
      <c r="H111" s="350"/>
      <c r="I111" s="352"/>
      <c r="J111" s="353"/>
      <c r="K111" s="353"/>
      <c r="L111" s="353"/>
      <c r="M111" s="354"/>
      <c r="N111" s="482"/>
      <c r="AB111" s="195" t="str">
        <f t="shared" si="98"/>
        <v/>
      </c>
      <c r="AC111" s="195">
        <f t="shared" si="36"/>
        <v>1</v>
      </c>
      <c r="AD111" s="195" t="str">
        <f>IF(AND(AP111=""),"",IF(AP111=0,"",1+(MAX(AD$61:AD110))))</f>
        <v/>
      </c>
      <c r="AE111" s="18">
        <v>51</v>
      </c>
      <c r="AF111" s="48">
        <f t="shared" si="37"/>
        <v>0</v>
      </c>
      <c r="AG111" s="52">
        <f t="shared" si="38"/>
        <v>0</v>
      </c>
      <c r="AH111" s="52">
        <f t="shared" si="39"/>
        <v>0</v>
      </c>
      <c r="AI111" s="52">
        <f t="shared" si="40"/>
        <v>0</v>
      </c>
      <c r="AJ111" s="52">
        <f t="shared" si="41"/>
        <v>0</v>
      </c>
      <c r="AK111" s="52">
        <f t="shared" si="42"/>
        <v>0</v>
      </c>
      <c r="AL111" s="52">
        <f t="shared" si="43"/>
        <v>0</v>
      </c>
      <c r="AM111" s="52">
        <f t="shared" si="44"/>
        <v>0</v>
      </c>
      <c r="AN111" s="52">
        <f t="shared" si="45"/>
        <v>0</v>
      </c>
      <c r="AO111" s="52">
        <f t="shared" si="46"/>
        <v>0</v>
      </c>
      <c r="AP111" s="52" t="str">
        <f t="shared" si="14"/>
        <v/>
      </c>
      <c r="AQ111" s="195" t="str">
        <f>IF(AND(BC111=""),"",IF(BC111=0,"",1+(MAX(AQ$61:AQ110))))</f>
        <v/>
      </c>
      <c r="AR111" s="51">
        <v>51</v>
      </c>
      <c r="AS111" s="323">
        <f t="shared" si="79"/>
        <v>0</v>
      </c>
      <c r="AT111" s="49">
        <f t="shared" si="80"/>
        <v>0</v>
      </c>
      <c r="AU111" s="49">
        <f t="shared" si="81"/>
        <v>0</v>
      </c>
      <c r="AV111" s="49">
        <f t="shared" si="82"/>
        <v>0</v>
      </c>
      <c r="AW111" s="49">
        <f t="shared" si="83"/>
        <v>0</v>
      </c>
      <c r="AX111" s="49">
        <f t="shared" si="84"/>
        <v>0</v>
      </c>
      <c r="AY111" s="49">
        <f t="shared" si="85"/>
        <v>0</v>
      </c>
      <c r="AZ111" s="49">
        <f t="shared" si="86"/>
        <v>0</v>
      </c>
      <c r="BA111" s="49">
        <f t="shared" si="87"/>
        <v>0</v>
      </c>
      <c r="BB111" s="49">
        <f t="shared" si="48"/>
        <v>0</v>
      </c>
      <c r="BC111" s="52" t="str">
        <f t="shared" si="16"/>
        <v/>
      </c>
      <c r="BD111" s="195" t="str">
        <f>IF(AND(BP111=""),"",IF(BP111=0,"",1+(MAX(BD$61:BD110))))</f>
        <v/>
      </c>
      <c r="BE111" s="18">
        <v>51</v>
      </c>
      <c r="BF111" s="48">
        <f t="shared" si="99"/>
        <v>0</v>
      </c>
      <c r="BG111" s="52">
        <f t="shared" si="100"/>
        <v>0</v>
      </c>
      <c r="BH111" s="52">
        <f t="shared" si="101"/>
        <v>0</v>
      </c>
      <c r="BI111" s="52">
        <f t="shared" si="102"/>
        <v>0</v>
      </c>
      <c r="BJ111" s="52">
        <f t="shared" si="103"/>
        <v>0</v>
      </c>
      <c r="BK111" s="52">
        <f t="shared" si="104"/>
        <v>0</v>
      </c>
      <c r="BL111" s="52">
        <f t="shared" si="105"/>
        <v>0</v>
      </c>
      <c r="BM111" s="52">
        <f t="shared" si="106"/>
        <v>0</v>
      </c>
      <c r="BN111" s="52">
        <f t="shared" si="107"/>
        <v>0</v>
      </c>
      <c r="BO111" s="52">
        <f t="shared" si="58"/>
        <v>0</v>
      </c>
      <c r="BP111" s="52" t="str">
        <f t="shared" si="18"/>
        <v/>
      </c>
      <c r="BQ111" s="195" t="str">
        <f>IF(AND(CC111=""),"",IF(CC111=0,"",1+(MAX(BQ$61:BQ110))))</f>
        <v/>
      </c>
      <c r="BR111" s="18">
        <v>51</v>
      </c>
      <c r="BS111" s="322">
        <f t="shared" si="108"/>
        <v>0</v>
      </c>
      <c r="BT111" s="52">
        <f t="shared" si="109"/>
        <v>0</v>
      </c>
      <c r="BU111" s="52">
        <f t="shared" si="110"/>
        <v>0</v>
      </c>
      <c r="BV111" s="52">
        <f t="shared" si="111"/>
        <v>0</v>
      </c>
      <c r="BW111" s="52">
        <f t="shared" si="112"/>
        <v>0</v>
      </c>
      <c r="BX111" s="52">
        <f t="shared" si="113"/>
        <v>0</v>
      </c>
      <c r="BY111" s="52">
        <f t="shared" si="114"/>
        <v>0</v>
      </c>
      <c r="BZ111" s="52">
        <f t="shared" si="115"/>
        <v>0</v>
      </c>
      <c r="CA111" s="52">
        <f t="shared" si="116"/>
        <v>0</v>
      </c>
      <c r="CB111" s="52">
        <f t="shared" si="68"/>
        <v>0</v>
      </c>
      <c r="CC111" s="52" t="str">
        <f t="shared" si="20"/>
        <v/>
      </c>
      <c r="CD111" s="195" t="str">
        <f>IF(AND(CP111=""),"",IF(CP111=0,"",1+(MAX(CD$61:CD110))))</f>
        <v/>
      </c>
      <c r="CE111" s="18">
        <v>51</v>
      </c>
      <c r="CF111" s="48">
        <f t="shared" si="69"/>
        <v>0</v>
      </c>
      <c r="CG111" s="52">
        <f t="shared" si="70"/>
        <v>0</v>
      </c>
      <c r="CH111" s="52">
        <f t="shared" si="71"/>
        <v>0</v>
      </c>
      <c r="CI111" s="52">
        <f t="shared" si="72"/>
        <v>0</v>
      </c>
      <c r="CJ111" s="52">
        <f t="shared" si="73"/>
        <v>0</v>
      </c>
      <c r="CK111" s="52">
        <f t="shared" si="74"/>
        <v>0</v>
      </c>
      <c r="CL111" s="52">
        <f t="shared" si="75"/>
        <v>0</v>
      </c>
      <c r="CM111" s="52">
        <f t="shared" si="76"/>
        <v>0</v>
      </c>
      <c r="CN111" s="52">
        <f t="shared" si="77"/>
        <v>0</v>
      </c>
      <c r="CO111" s="52">
        <f t="shared" si="78"/>
        <v>0</v>
      </c>
      <c r="CP111" s="52" t="str">
        <f t="shared" si="22"/>
        <v/>
      </c>
      <c r="CQ111" s="195" t="str">
        <f>IF(AND(DC111=""),"",IF(DC111=0,"",1+(MAX(CQ$61:CQ110))))</f>
        <v/>
      </c>
      <c r="CR111" s="18">
        <v>51</v>
      </c>
      <c r="CS111" s="48">
        <f t="shared" si="88"/>
        <v>0</v>
      </c>
      <c r="CT111" s="52">
        <f t="shared" si="89"/>
        <v>0</v>
      </c>
      <c r="CU111" s="52">
        <f t="shared" si="90"/>
        <v>0</v>
      </c>
      <c r="CV111" s="52">
        <f t="shared" si="91"/>
        <v>0</v>
      </c>
      <c r="CW111" s="52">
        <f t="shared" si="92"/>
        <v>0</v>
      </c>
      <c r="CX111" s="52">
        <f t="shared" si="93"/>
        <v>0</v>
      </c>
      <c r="CY111" s="52">
        <f t="shared" si="94"/>
        <v>0</v>
      </c>
      <c r="CZ111" s="52">
        <f t="shared" si="95"/>
        <v>0</v>
      </c>
      <c r="DA111" s="52">
        <f t="shared" si="96"/>
        <v>0</v>
      </c>
      <c r="DB111" s="52">
        <f t="shared" si="97"/>
        <v>0</v>
      </c>
      <c r="DC111" s="52" t="str">
        <f t="shared" si="33"/>
        <v/>
      </c>
      <c r="DD111" s="50"/>
    </row>
    <row r="112" spans="1:108" s="195" customFormat="1" ht="15.75">
      <c r="A112" s="195">
        <f t="shared" si="34"/>
        <v>0</v>
      </c>
      <c r="B112" s="324">
        <f t="shared" si="35"/>
        <v>0</v>
      </c>
      <c r="C112" s="325">
        <v>52</v>
      </c>
      <c r="D112" s="349"/>
      <c r="E112" s="350"/>
      <c r="F112" s="663"/>
      <c r="G112" s="351"/>
      <c r="H112" s="350"/>
      <c r="I112" s="352"/>
      <c r="J112" s="353"/>
      <c r="K112" s="353"/>
      <c r="L112" s="353"/>
      <c r="M112" s="354"/>
      <c r="N112" s="482"/>
      <c r="AB112" s="195" t="str">
        <f t="shared" ref="AB112:AB160" si="117">MID(H112,5,4)</f>
        <v/>
      </c>
      <c r="AC112" s="195">
        <f t="shared" si="36"/>
        <v>1</v>
      </c>
      <c r="AD112" s="195" t="str">
        <f>IF(AND(AP112=""),"",IF(AP112=0,"",1+(MAX(AD$61:AD111))))</f>
        <v/>
      </c>
      <c r="AE112" s="51">
        <v>52</v>
      </c>
      <c r="AF112" s="48">
        <f t="shared" ref="AF112:AF161" si="118">IF($M112="GAZETTED - REGULAR",D112,0)</f>
        <v>0</v>
      </c>
      <c r="AG112" s="52">
        <f t="shared" ref="AG112:AG161" si="119">IF($M112="GAZETTED - REGULAR",E112,0)</f>
        <v>0</v>
      </c>
      <c r="AH112" s="52">
        <f t="shared" ref="AH112:AH161" si="120">IF($M112="GAZETTED - REGULAR",F112,0)</f>
        <v>0</v>
      </c>
      <c r="AI112" s="52">
        <f t="shared" ref="AI112:AI161" si="121">IF($M112="GAZETTED - REGULAR",G112,0)</f>
        <v>0</v>
      </c>
      <c r="AJ112" s="52">
        <f t="shared" ref="AJ112:AJ161" si="122">IF($M112="GAZETTED - REGULAR",H112,0)</f>
        <v>0</v>
      </c>
      <c r="AK112" s="52">
        <f t="shared" ref="AK112:AK161" si="123">IF($M112="GAZETTED - REGULAR",I112,0)</f>
        <v>0</v>
      </c>
      <c r="AL112" s="52">
        <f t="shared" ref="AL112:AL161" si="124">IF($M112="GAZETTED - REGULAR",J112,0)</f>
        <v>0</v>
      </c>
      <c r="AM112" s="52">
        <f t="shared" ref="AM112:AM161" si="125">IF($M112="GAZETTED - REGULAR",K112,0)</f>
        <v>0</v>
      </c>
      <c r="AN112" s="52">
        <f>IF($M112="GAZETTED - REGULAR",L112,0)</f>
        <v>0</v>
      </c>
      <c r="AO112" s="52">
        <f t="shared" ref="AO112:AO161" si="126">IF($M112="GAZETTED - REGULAR",M112,0)</f>
        <v>0</v>
      </c>
      <c r="AP112" s="52" t="str">
        <f t="shared" si="14"/>
        <v/>
      </c>
      <c r="AQ112" s="195" t="str">
        <f>IF(AND(BC112=""),"",IF(BC112=0,"",1+(MAX(AQ$61:AQ111))))</f>
        <v/>
      </c>
      <c r="AR112" s="51">
        <v>52</v>
      </c>
      <c r="AS112" s="323">
        <f t="shared" si="79"/>
        <v>0</v>
      </c>
      <c r="AT112" s="49">
        <f t="shared" si="80"/>
        <v>0</v>
      </c>
      <c r="AU112" s="49">
        <f t="shared" si="81"/>
        <v>0</v>
      </c>
      <c r="AV112" s="49">
        <f t="shared" si="82"/>
        <v>0</v>
      </c>
      <c r="AW112" s="49">
        <f t="shared" si="83"/>
        <v>0</v>
      </c>
      <c r="AX112" s="49">
        <f t="shared" si="84"/>
        <v>0</v>
      </c>
      <c r="AY112" s="49">
        <f t="shared" si="85"/>
        <v>0</v>
      </c>
      <c r="AZ112" s="49">
        <f t="shared" si="86"/>
        <v>0</v>
      </c>
      <c r="BA112" s="49">
        <f t="shared" si="87"/>
        <v>0</v>
      </c>
      <c r="BB112" s="49">
        <f t="shared" ref="BB112:BB161" si="127">IF($M112="NON GAZETTED - REGULAR",M112,0)</f>
        <v>0</v>
      </c>
      <c r="BC112" s="52" t="str">
        <f t="shared" si="16"/>
        <v/>
      </c>
      <c r="BD112" s="195" t="str">
        <f>IF(AND(BP112=""),"",IF(BP112=0,"",1+(MAX(BD$61:BD111))))</f>
        <v/>
      </c>
      <c r="BE112" s="51">
        <v>52</v>
      </c>
      <c r="BF112" s="48">
        <f t="shared" si="99"/>
        <v>0</v>
      </c>
      <c r="BG112" s="52">
        <f t="shared" si="100"/>
        <v>0</v>
      </c>
      <c r="BH112" s="52">
        <f t="shared" si="101"/>
        <v>0</v>
      </c>
      <c r="BI112" s="52">
        <f t="shared" si="102"/>
        <v>0</v>
      </c>
      <c r="BJ112" s="52">
        <f t="shared" si="103"/>
        <v>0</v>
      </c>
      <c r="BK112" s="52">
        <f t="shared" si="104"/>
        <v>0</v>
      </c>
      <c r="BL112" s="52">
        <f t="shared" si="105"/>
        <v>0</v>
      </c>
      <c r="BM112" s="52">
        <f t="shared" si="106"/>
        <v>0</v>
      </c>
      <c r="BN112" s="52">
        <f t="shared" si="107"/>
        <v>0</v>
      </c>
      <c r="BO112" s="52">
        <f t="shared" ref="BO112:BO161" si="128">IF($M112="GAZETTED - FIX PAY",M112,0)</f>
        <v>0</v>
      </c>
      <c r="BP112" s="52" t="str">
        <f t="shared" si="18"/>
        <v/>
      </c>
      <c r="BQ112" s="195" t="str">
        <f>IF(AND(CC112=""),"",IF(CC112=0,"",1+(MAX(BQ$61:BQ111))))</f>
        <v/>
      </c>
      <c r="BR112" s="51">
        <v>52</v>
      </c>
      <c r="BS112" s="322">
        <f t="shared" si="108"/>
        <v>0</v>
      </c>
      <c r="BT112" s="52">
        <f t="shared" si="109"/>
        <v>0</v>
      </c>
      <c r="BU112" s="52">
        <f t="shared" si="110"/>
        <v>0</v>
      </c>
      <c r="BV112" s="52">
        <f t="shared" si="111"/>
        <v>0</v>
      </c>
      <c r="BW112" s="52">
        <f t="shared" si="112"/>
        <v>0</v>
      </c>
      <c r="BX112" s="52">
        <f t="shared" si="113"/>
        <v>0</v>
      </c>
      <c r="BY112" s="52">
        <f t="shared" si="114"/>
        <v>0</v>
      </c>
      <c r="BZ112" s="52">
        <f t="shared" si="115"/>
        <v>0</v>
      </c>
      <c r="CA112" s="52">
        <f t="shared" si="116"/>
        <v>0</v>
      </c>
      <c r="CB112" s="52">
        <f t="shared" ref="CB112:CB161" si="129">IF($M112="NON GAZETTED - FIX PAY",M112,0)</f>
        <v>0</v>
      </c>
      <c r="CC112" s="52" t="str">
        <f t="shared" si="20"/>
        <v/>
      </c>
      <c r="CD112" s="195" t="str">
        <f>IF(AND(CP112=""),"",IF(CP112=0,"",1+(MAX(CD$61:CD111))))</f>
        <v/>
      </c>
      <c r="CE112" s="51">
        <v>52</v>
      </c>
      <c r="CF112" s="48">
        <f t="shared" ref="CF112:CF161" si="130">IF($M112="GAZETTED - SANVIDA",D112,0)</f>
        <v>0</v>
      </c>
      <c r="CG112" s="52">
        <f t="shared" ref="CG112:CG161" si="131">IF($M112="GAZETTED - SANVIDA",E112,0)</f>
        <v>0</v>
      </c>
      <c r="CH112" s="52">
        <f t="shared" ref="CH112:CH161" si="132">IF($M112="GAZETTED - SANVIDA",F112,0)</f>
        <v>0</v>
      </c>
      <c r="CI112" s="52">
        <f t="shared" ref="CI112:CI161" si="133">IF($M112="GAZETTED - SANVIDA",G112,0)</f>
        <v>0</v>
      </c>
      <c r="CJ112" s="52">
        <f t="shared" ref="CJ112:CJ161" si="134">IF($M112="GAZETTED - SANVIDA",H112,0)</f>
        <v>0</v>
      </c>
      <c r="CK112" s="52">
        <f t="shared" ref="CK112:CK161" si="135">IF($M112="GAZETTED - SANVIDA",I112,0)</f>
        <v>0</v>
      </c>
      <c r="CL112" s="52">
        <f t="shared" ref="CL112:CL161" si="136">IF($M112="GAZETTED - SANVIDA",J112,0)</f>
        <v>0</v>
      </c>
      <c r="CM112" s="52">
        <f t="shared" ref="CM112:CM161" si="137">IF($M112="GAZETTED - SANVIDA",K112,0)</f>
        <v>0</v>
      </c>
      <c r="CN112" s="52">
        <f t="shared" ref="CN112:CN161" si="138">IF($M112="GAZETTED - SANVIDA",L112,0)</f>
        <v>0</v>
      </c>
      <c r="CO112" s="52">
        <f t="shared" ref="CO112:CO161" si="139">IF($M112="GAZETTED - SANVIDA",M112,0)</f>
        <v>0</v>
      </c>
      <c r="CP112" s="52" t="str">
        <f t="shared" si="22"/>
        <v/>
      </c>
      <c r="CQ112" s="195" t="str">
        <f>IF(AND(DC112=""),"",IF(DC112=0,"",1+(MAX(CQ$61:CQ111))))</f>
        <v/>
      </c>
      <c r="CR112" s="51">
        <v>52</v>
      </c>
      <c r="CS112" s="48">
        <f t="shared" si="88"/>
        <v>0</v>
      </c>
      <c r="CT112" s="52">
        <f t="shared" ref="CT112:CT161" si="140">IF($M112="NON GAZETTED - SANVIDA",E112,0)</f>
        <v>0</v>
      </c>
      <c r="CU112" s="52">
        <f t="shared" ref="CU112:CU161" si="141">IF($M112="NON GAZETTED - SANVIDA",F112,0)</f>
        <v>0</v>
      </c>
      <c r="CV112" s="52">
        <f t="shared" ref="CV112:CV161" si="142">IF($M112="NON GAZETTED - SANVIDA",G112,0)</f>
        <v>0</v>
      </c>
      <c r="CW112" s="52">
        <f t="shared" ref="CW112:CW161" si="143">IF($M112="NON GAZETTED - SANVIDA",H112,0)</f>
        <v>0</v>
      </c>
      <c r="CX112" s="52">
        <f t="shared" ref="CX112:CX161" si="144">IF($M112="NON GAZETTED - SANVIDA",I112,0)</f>
        <v>0</v>
      </c>
      <c r="CY112" s="52">
        <f t="shared" ref="CY112:CY161" si="145">IF($M112="NON GAZETTED - SANVIDA",J112,0)</f>
        <v>0</v>
      </c>
      <c r="CZ112" s="52">
        <f t="shared" ref="CZ112:CZ161" si="146">IF($M112="NON GAZETTED - SANVIDA",K112,0)</f>
        <v>0</v>
      </c>
      <c r="DA112" s="52">
        <f t="shared" ref="DA112:DA161" si="147">IF($M112="NON GAZETTED - SANVIDA",L112,0)</f>
        <v>0</v>
      </c>
      <c r="DB112" s="52">
        <f t="shared" ref="DB112:DB161" si="148">IF($M112="NON GAZETTED - SANVIDA",M112,0)</f>
        <v>0</v>
      </c>
      <c r="DC112" s="52" t="str">
        <f t="shared" si="33"/>
        <v/>
      </c>
      <c r="DD112" s="50"/>
    </row>
    <row r="113" spans="1:108" s="195" customFormat="1" ht="15.75">
      <c r="A113" s="195">
        <f t="shared" si="34"/>
        <v>0</v>
      </c>
      <c r="B113" s="324">
        <f t="shared" si="35"/>
        <v>0</v>
      </c>
      <c r="C113" s="325">
        <v>53</v>
      </c>
      <c r="D113" s="349"/>
      <c r="E113" s="350"/>
      <c r="F113" s="663"/>
      <c r="G113" s="351"/>
      <c r="H113" s="350"/>
      <c r="I113" s="352"/>
      <c r="J113" s="353"/>
      <c r="K113" s="353"/>
      <c r="L113" s="353"/>
      <c r="M113" s="354"/>
      <c r="N113" s="482"/>
      <c r="AB113" s="195" t="str">
        <f t="shared" si="117"/>
        <v/>
      </c>
      <c r="AC113" s="195">
        <f t="shared" si="36"/>
        <v>1</v>
      </c>
      <c r="AD113" s="195" t="str">
        <f>IF(AND(AP113=""),"",IF(AP113=0,"",1+(MAX(AD$61:AD112))))</f>
        <v/>
      </c>
      <c r="AE113" s="18">
        <v>53</v>
      </c>
      <c r="AF113" s="48">
        <f t="shared" si="118"/>
        <v>0</v>
      </c>
      <c r="AG113" s="52">
        <f t="shared" si="119"/>
        <v>0</v>
      </c>
      <c r="AH113" s="52">
        <f t="shared" si="120"/>
        <v>0</v>
      </c>
      <c r="AI113" s="52">
        <f t="shared" si="121"/>
        <v>0</v>
      </c>
      <c r="AJ113" s="52">
        <f t="shared" si="122"/>
        <v>0</v>
      </c>
      <c r="AK113" s="52">
        <f t="shared" si="123"/>
        <v>0</v>
      </c>
      <c r="AL113" s="52">
        <f t="shared" si="124"/>
        <v>0</v>
      </c>
      <c r="AM113" s="52">
        <f t="shared" si="125"/>
        <v>0</v>
      </c>
      <c r="AN113" s="52">
        <f>IF($M113="GAZETTED - REGULAR",L113,0)</f>
        <v>0</v>
      </c>
      <c r="AO113" s="52">
        <f t="shared" si="126"/>
        <v>0</v>
      </c>
      <c r="AP113" s="52" t="str">
        <f t="shared" si="14"/>
        <v/>
      </c>
      <c r="AQ113" s="195" t="str">
        <f>IF(AND(BC113=""),"",IF(BC113=0,"",1+(MAX(AQ$61:AQ112))))</f>
        <v/>
      </c>
      <c r="AR113" s="51">
        <v>53</v>
      </c>
      <c r="AS113" s="323">
        <f t="shared" ref="AS113:AS162" si="149">IF($M113="NON GAZETTED - REGULAR",D113,0)</f>
        <v>0</v>
      </c>
      <c r="AT113" s="49">
        <f t="shared" ref="AT113:AT162" si="150">IF($M113="NON GAZETTED - REGULAR",E113,0)</f>
        <v>0</v>
      </c>
      <c r="AU113" s="49">
        <f t="shared" ref="AU113:AU162" si="151">IF($M113="NON GAZETTED - REGULAR",F113,0)</f>
        <v>0</v>
      </c>
      <c r="AV113" s="49">
        <f t="shared" ref="AV113:AV162" si="152">IF($M113="NON GAZETTED - REGULAR",G113,0)</f>
        <v>0</v>
      </c>
      <c r="AW113" s="49">
        <f t="shared" ref="AW113:AW162" si="153">IF($M113="NON GAZETTED - REGULAR",H113,0)</f>
        <v>0</v>
      </c>
      <c r="AX113" s="49">
        <f t="shared" ref="AX113:AX162" si="154">IF($M113="NON GAZETTED - REGULAR",I113,0)</f>
        <v>0</v>
      </c>
      <c r="AY113" s="49">
        <f t="shared" ref="AY113:AY162" si="155">IF($M113="NON GAZETTED - REGULAR",J113,0)</f>
        <v>0</v>
      </c>
      <c r="AZ113" s="49">
        <f t="shared" ref="AZ113:AZ162" si="156">IF($M113="NON GAZETTED - REGULAR",K113,0)</f>
        <v>0</v>
      </c>
      <c r="BA113" s="49">
        <f t="shared" ref="BA113:BA162" si="157">IF($M113="NON GAZETTED - REGULAR",L113,0)</f>
        <v>0</v>
      </c>
      <c r="BB113" s="49">
        <f t="shared" si="127"/>
        <v>0</v>
      </c>
      <c r="BC113" s="52" t="str">
        <f t="shared" si="16"/>
        <v/>
      </c>
      <c r="BD113" s="195" t="str">
        <f>IF(AND(BP113=""),"",IF(BP113=0,"",1+(MAX(BD$61:BD112))))</f>
        <v/>
      </c>
      <c r="BE113" s="18">
        <v>53</v>
      </c>
      <c r="BF113" s="48">
        <f t="shared" si="99"/>
        <v>0</v>
      </c>
      <c r="BG113" s="52">
        <f t="shared" si="100"/>
        <v>0</v>
      </c>
      <c r="BH113" s="52">
        <f t="shared" si="101"/>
        <v>0</v>
      </c>
      <c r="BI113" s="52">
        <f t="shared" si="102"/>
        <v>0</v>
      </c>
      <c r="BJ113" s="52">
        <f t="shared" si="103"/>
        <v>0</v>
      </c>
      <c r="BK113" s="52">
        <f t="shared" si="104"/>
        <v>0</v>
      </c>
      <c r="BL113" s="52">
        <f t="shared" si="105"/>
        <v>0</v>
      </c>
      <c r="BM113" s="52">
        <f t="shared" si="106"/>
        <v>0</v>
      </c>
      <c r="BN113" s="52">
        <f t="shared" si="107"/>
        <v>0</v>
      </c>
      <c r="BO113" s="52">
        <f t="shared" si="128"/>
        <v>0</v>
      </c>
      <c r="BP113" s="52" t="str">
        <f t="shared" si="18"/>
        <v/>
      </c>
      <c r="BQ113" s="195" t="str">
        <f>IF(AND(CC113=""),"",IF(CC113=0,"",1+(MAX(BQ$61:BQ112))))</f>
        <v/>
      </c>
      <c r="BR113" s="18">
        <v>53</v>
      </c>
      <c r="BS113" s="322">
        <f t="shared" si="108"/>
        <v>0</v>
      </c>
      <c r="BT113" s="52">
        <f t="shared" si="109"/>
        <v>0</v>
      </c>
      <c r="BU113" s="52">
        <f t="shared" si="110"/>
        <v>0</v>
      </c>
      <c r="BV113" s="52">
        <f t="shared" si="111"/>
        <v>0</v>
      </c>
      <c r="BW113" s="52">
        <f t="shared" si="112"/>
        <v>0</v>
      </c>
      <c r="BX113" s="52">
        <f t="shared" si="113"/>
        <v>0</v>
      </c>
      <c r="BY113" s="52">
        <f t="shared" si="114"/>
        <v>0</v>
      </c>
      <c r="BZ113" s="52">
        <f t="shared" si="115"/>
        <v>0</v>
      </c>
      <c r="CA113" s="52">
        <f t="shared" si="116"/>
        <v>0</v>
      </c>
      <c r="CB113" s="52">
        <f t="shared" si="129"/>
        <v>0</v>
      </c>
      <c r="CC113" s="52" t="str">
        <f t="shared" si="20"/>
        <v/>
      </c>
      <c r="CD113" s="195" t="str">
        <f>IF(AND(CP113=""),"",IF(CP113=0,"",1+(MAX(CD$61:CD112))))</f>
        <v/>
      </c>
      <c r="CE113" s="18">
        <v>53</v>
      </c>
      <c r="CF113" s="48">
        <f t="shared" si="130"/>
        <v>0</v>
      </c>
      <c r="CG113" s="52">
        <f t="shared" si="131"/>
        <v>0</v>
      </c>
      <c r="CH113" s="52">
        <f t="shared" si="132"/>
        <v>0</v>
      </c>
      <c r="CI113" s="52">
        <f t="shared" si="133"/>
        <v>0</v>
      </c>
      <c r="CJ113" s="52">
        <f t="shared" si="134"/>
        <v>0</v>
      </c>
      <c r="CK113" s="52">
        <f t="shared" si="135"/>
        <v>0</v>
      </c>
      <c r="CL113" s="52">
        <f t="shared" si="136"/>
        <v>0</v>
      </c>
      <c r="CM113" s="52">
        <f t="shared" si="137"/>
        <v>0</v>
      </c>
      <c r="CN113" s="52">
        <f t="shared" si="138"/>
        <v>0</v>
      </c>
      <c r="CO113" s="52">
        <f t="shared" si="139"/>
        <v>0</v>
      </c>
      <c r="CP113" s="52" t="str">
        <f t="shared" si="22"/>
        <v/>
      </c>
      <c r="CQ113" s="195" t="str">
        <f>IF(AND(DC113=""),"",IF(DC113=0,"",1+(MAX(CQ$61:CQ112))))</f>
        <v/>
      </c>
      <c r="CR113" s="18">
        <v>53</v>
      </c>
      <c r="CS113" s="48">
        <f t="shared" si="88"/>
        <v>0</v>
      </c>
      <c r="CT113" s="52">
        <f t="shared" si="140"/>
        <v>0</v>
      </c>
      <c r="CU113" s="52">
        <f t="shared" si="141"/>
        <v>0</v>
      </c>
      <c r="CV113" s="52">
        <f t="shared" si="142"/>
        <v>0</v>
      </c>
      <c r="CW113" s="52">
        <f t="shared" si="143"/>
        <v>0</v>
      </c>
      <c r="CX113" s="52">
        <f t="shared" si="144"/>
        <v>0</v>
      </c>
      <c r="CY113" s="52">
        <f t="shared" si="145"/>
        <v>0</v>
      </c>
      <c r="CZ113" s="52">
        <f t="shared" si="146"/>
        <v>0</v>
      </c>
      <c r="DA113" s="52">
        <f t="shared" si="147"/>
        <v>0</v>
      </c>
      <c r="DB113" s="52">
        <f t="shared" si="148"/>
        <v>0</v>
      </c>
      <c r="DC113" s="52" t="str">
        <f t="shared" si="33"/>
        <v/>
      </c>
      <c r="DD113" s="50"/>
    </row>
    <row r="114" spans="1:108" s="195" customFormat="1" ht="15.75">
      <c r="A114" s="195">
        <f t="shared" si="34"/>
        <v>0</v>
      </c>
      <c r="B114" s="324">
        <f t="shared" si="35"/>
        <v>0</v>
      </c>
      <c r="C114" s="325">
        <v>54</v>
      </c>
      <c r="D114" s="349"/>
      <c r="E114" s="350"/>
      <c r="F114" s="663"/>
      <c r="G114" s="351"/>
      <c r="H114" s="350"/>
      <c r="I114" s="352"/>
      <c r="J114" s="353"/>
      <c r="K114" s="353"/>
      <c r="L114" s="353"/>
      <c r="M114" s="354"/>
      <c r="N114" s="482"/>
      <c r="AB114" s="195" t="str">
        <f t="shared" si="117"/>
        <v/>
      </c>
      <c r="AC114" s="195">
        <f t="shared" si="36"/>
        <v>1</v>
      </c>
      <c r="AD114" s="195" t="str">
        <f>IF(AND(AP114=""),"",IF(AP114=0,"",1+(MAX(AD$61:AD113))))</f>
        <v/>
      </c>
      <c r="AE114" s="51">
        <v>54</v>
      </c>
      <c r="AF114" s="48">
        <f t="shared" si="118"/>
        <v>0</v>
      </c>
      <c r="AG114" s="52">
        <f t="shared" si="119"/>
        <v>0</v>
      </c>
      <c r="AH114" s="52">
        <f t="shared" si="120"/>
        <v>0</v>
      </c>
      <c r="AI114" s="52">
        <f t="shared" si="121"/>
        <v>0</v>
      </c>
      <c r="AJ114" s="52">
        <f t="shared" si="122"/>
        <v>0</v>
      </c>
      <c r="AK114" s="52">
        <f t="shared" si="123"/>
        <v>0</v>
      </c>
      <c r="AL114" s="52">
        <f t="shared" si="124"/>
        <v>0</v>
      </c>
      <c r="AM114" s="52">
        <f t="shared" si="125"/>
        <v>0</v>
      </c>
      <c r="AN114" s="52">
        <f t="shared" ref="AN114:AN162" si="158">IF($M114="GAZETTED - REGULAR",L114,0)</f>
        <v>0</v>
      </c>
      <c r="AO114" s="52">
        <f t="shared" si="126"/>
        <v>0</v>
      </c>
      <c r="AP114" s="52" t="str">
        <f t="shared" si="14"/>
        <v/>
      </c>
      <c r="AQ114" s="195" t="str">
        <f>IF(AND(BC114=""),"",IF(BC114=0,"",1+(MAX(AQ$61:AQ113))))</f>
        <v/>
      </c>
      <c r="AR114" s="51">
        <v>54</v>
      </c>
      <c r="AS114" s="323">
        <f t="shared" si="149"/>
        <v>0</v>
      </c>
      <c r="AT114" s="49">
        <f t="shared" si="150"/>
        <v>0</v>
      </c>
      <c r="AU114" s="49">
        <f t="shared" si="151"/>
        <v>0</v>
      </c>
      <c r="AV114" s="49">
        <f t="shared" si="152"/>
        <v>0</v>
      </c>
      <c r="AW114" s="49">
        <f t="shared" si="153"/>
        <v>0</v>
      </c>
      <c r="AX114" s="49">
        <f t="shared" si="154"/>
        <v>0</v>
      </c>
      <c r="AY114" s="49">
        <f t="shared" si="155"/>
        <v>0</v>
      </c>
      <c r="AZ114" s="49">
        <f t="shared" si="156"/>
        <v>0</v>
      </c>
      <c r="BA114" s="49">
        <f t="shared" si="157"/>
        <v>0</v>
      </c>
      <c r="BB114" s="49">
        <f t="shared" si="127"/>
        <v>0</v>
      </c>
      <c r="BC114" s="52" t="str">
        <f t="shared" si="16"/>
        <v/>
      </c>
      <c r="BD114" s="195" t="str">
        <f>IF(AND(BP114=""),"",IF(BP114=0,"",1+(MAX(BD$61:BD113))))</f>
        <v/>
      </c>
      <c r="BE114" s="51">
        <v>54</v>
      </c>
      <c r="BF114" s="48">
        <f t="shared" si="99"/>
        <v>0</v>
      </c>
      <c r="BG114" s="52">
        <f t="shared" si="100"/>
        <v>0</v>
      </c>
      <c r="BH114" s="52">
        <f t="shared" si="101"/>
        <v>0</v>
      </c>
      <c r="BI114" s="52">
        <f t="shared" si="102"/>
        <v>0</v>
      </c>
      <c r="BJ114" s="52">
        <f t="shared" si="103"/>
        <v>0</v>
      </c>
      <c r="BK114" s="52">
        <f t="shared" si="104"/>
        <v>0</v>
      </c>
      <c r="BL114" s="52">
        <f t="shared" si="105"/>
        <v>0</v>
      </c>
      <c r="BM114" s="52">
        <f t="shared" si="106"/>
        <v>0</v>
      </c>
      <c r="BN114" s="52">
        <f t="shared" si="107"/>
        <v>0</v>
      </c>
      <c r="BO114" s="52">
        <f t="shared" si="128"/>
        <v>0</v>
      </c>
      <c r="BP114" s="52" t="str">
        <f t="shared" si="18"/>
        <v/>
      </c>
      <c r="BQ114" s="195" t="str">
        <f>IF(AND(CC114=""),"",IF(CC114=0,"",1+(MAX(BQ$61:BQ113))))</f>
        <v/>
      </c>
      <c r="BR114" s="51">
        <v>54</v>
      </c>
      <c r="BS114" s="322">
        <f t="shared" si="108"/>
        <v>0</v>
      </c>
      <c r="BT114" s="52">
        <f t="shared" si="109"/>
        <v>0</v>
      </c>
      <c r="BU114" s="52">
        <f t="shared" si="110"/>
        <v>0</v>
      </c>
      <c r="BV114" s="52">
        <f t="shared" si="111"/>
        <v>0</v>
      </c>
      <c r="BW114" s="52">
        <f t="shared" si="112"/>
        <v>0</v>
      </c>
      <c r="BX114" s="52">
        <f t="shared" si="113"/>
        <v>0</v>
      </c>
      <c r="BY114" s="52">
        <f t="shared" si="114"/>
        <v>0</v>
      </c>
      <c r="BZ114" s="52">
        <f t="shared" si="115"/>
        <v>0</v>
      </c>
      <c r="CA114" s="52">
        <f t="shared" si="116"/>
        <v>0</v>
      </c>
      <c r="CB114" s="52">
        <f t="shared" si="129"/>
        <v>0</v>
      </c>
      <c r="CC114" s="52" t="str">
        <f t="shared" si="20"/>
        <v/>
      </c>
      <c r="CD114" s="195" t="str">
        <f>IF(AND(CP114=""),"",IF(CP114=0,"",1+(MAX(CD$61:CD113))))</f>
        <v/>
      </c>
      <c r="CE114" s="51">
        <v>54</v>
      </c>
      <c r="CF114" s="48">
        <f t="shared" si="130"/>
        <v>0</v>
      </c>
      <c r="CG114" s="52">
        <f t="shared" si="131"/>
        <v>0</v>
      </c>
      <c r="CH114" s="52">
        <f t="shared" si="132"/>
        <v>0</v>
      </c>
      <c r="CI114" s="52">
        <f t="shared" si="133"/>
        <v>0</v>
      </c>
      <c r="CJ114" s="52">
        <f t="shared" si="134"/>
        <v>0</v>
      </c>
      <c r="CK114" s="52">
        <f t="shared" si="135"/>
        <v>0</v>
      </c>
      <c r="CL114" s="52">
        <f t="shared" si="136"/>
        <v>0</v>
      </c>
      <c r="CM114" s="52">
        <f t="shared" si="137"/>
        <v>0</v>
      </c>
      <c r="CN114" s="52">
        <f t="shared" si="138"/>
        <v>0</v>
      </c>
      <c r="CO114" s="52">
        <f t="shared" si="139"/>
        <v>0</v>
      </c>
      <c r="CP114" s="52" t="str">
        <f t="shared" si="22"/>
        <v/>
      </c>
      <c r="CQ114" s="195" t="str">
        <f>IF(AND(DC114=""),"",IF(DC114=0,"",1+(MAX(CQ$61:CQ113))))</f>
        <v/>
      </c>
      <c r="CR114" s="51">
        <v>54</v>
      </c>
      <c r="CS114" s="48">
        <f t="shared" si="88"/>
        <v>0</v>
      </c>
      <c r="CT114" s="52">
        <f t="shared" si="140"/>
        <v>0</v>
      </c>
      <c r="CU114" s="52">
        <f t="shared" si="141"/>
        <v>0</v>
      </c>
      <c r="CV114" s="52">
        <f t="shared" si="142"/>
        <v>0</v>
      </c>
      <c r="CW114" s="52">
        <f t="shared" si="143"/>
        <v>0</v>
      </c>
      <c r="CX114" s="52">
        <f t="shared" si="144"/>
        <v>0</v>
      </c>
      <c r="CY114" s="52">
        <f t="shared" si="145"/>
        <v>0</v>
      </c>
      <c r="CZ114" s="52">
        <f t="shared" si="146"/>
        <v>0</v>
      </c>
      <c r="DA114" s="52">
        <f t="shared" si="147"/>
        <v>0</v>
      </c>
      <c r="DB114" s="52">
        <f t="shared" si="148"/>
        <v>0</v>
      </c>
      <c r="DC114" s="52" t="str">
        <f t="shared" si="33"/>
        <v/>
      </c>
      <c r="DD114" s="50"/>
    </row>
    <row r="115" spans="1:108" s="195" customFormat="1" ht="15.75">
      <c r="A115" s="195">
        <f t="shared" si="34"/>
        <v>0</v>
      </c>
      <c r="B115" s="324">
        <f t="shared" si="35"/>
        <v>0</v>
      </c>
      <c r="C115" s="325">
        <v>55</v>
      </c>
      <c r="D115" s="349"/>
      <c r="E115" s="350"/>
      <c r="F115" s="663"/>
      <c r="G115" s="351"/>
      <c r="H115" s="350"/>
      <c r="I115" s="352"/>
      <c r="J115" s="353"/>
      <c r="K115" s="353"/>
      <c r="L115" s="353"/>
      <c r="M115" s="354"/>
      <c r="N115" s="482"/>
      <c r="AB115" s="195" t="str">
        <f t="shared" si="117"/>
        <v/>
      </c>
      <c r="AC115" s="195">
        <f t="shared" si="36"/>
        <v>1</v>
      </c>
      <c r="AD115" s="195" t="str">
        <f>IF(AND(AP115=""),"",IF(AP115=0,"",1+(MAX(AD$61:AD114))))</f>
        <v/>
      </c>
      <c r="AE115" s="18">
        <v>55</v>
      </c>
      <c r="AF115" s="48">
        <f t="shared" si="118"/>
        <v>0</v>
      </c>
      <c r="AG115" s="52">
        <f t="shared" si="119"/>
        <v>0</v>
      </c>
      <c r="AH115" s="52">
        <f t="shared" si="120"/>
        <v>0</v>
      </c>
      <c r="AI115" s="52">
        <f t="shared" si="121"/>
        <v>0</v>
      </c>
      <c r="AJ115" s="52">
        <f t="shared" si="122"/>
        <v>0</v>
      </c>
      <c r="AK115" s="52">
        <f t="shared" si="123"/>
        <v>0</v>
      </c>
      <c r="AL115" s="52">
        <f t="shared" si="124"/>
        <v>0</v>
      </c>
      <c r="AM115" s="52">
        <f t="shared" si="125"/>
        <v>0</v>
      </c>
      <c r="AN115" s="52">
        <f t="shared" si="158"/>
        <v>0</v>
      </c>
      <c r="AO115" s="52">
        <f t="shared" si="126"/>
        <v>0</v>
      </c>
      <c r="AP115" s="52" t="str">
        <f t="shared" si="14"/>
        <v/>
      </c>
      <c r="AQ115" s="195" t="str">
        <f>IF(AND(BC115=""),"",IF(BC115=0,"",1+(MAX(AQ$61:AQ114))))</f>
        <v/>
      </c>
      <c r="AR115" s="51">
        <v>55</v>
      </c>
      <c r="AS115" s="323">
        <f t="shared" si="149"/>
        <v>0</v>
      </c>
      <c r="AT115" s="49">
        <f t="shared" si="150"/>
        <v>0</v>
      </c>
      <c r="AU115" s="49">
        <f t="shared" si="151"/>
        <v>0</v>
      </c>
      <c r="AV115" s="49">
        <f t="shared" si="152"/>
        <v>0</v>
      </c>
      <c r="AW115" s="49">
        <f t="shared" si="153"/>
        <v>0</v>
      </c>
      <c r="AX115" s="49">
        <f t="shared" si="154"/>
        <v>0</v>
      </c>
      <c r="AY115" s="49">
        <f t="shared" si="155"/>
        <v>0</v>
      </c>
      <c r="AZ115" s="49">
        <f t="shared" si="156"/>
        <v>0</v>
      </c>
      <c r="BA115" s="49">
        <f t="shared" si="157"/>
        <v>0</v>
      </c>
      <c r="BB115" s="49">
        <f t="shared" si="127"/>
        <v>0</v>
      </c>
      <c r="BC115" s="52" t="str">
        <f t="shared" si="16"/>
        <v/>
      </c>
      <c r="BD115" s="195" t="str">
        <f>IF(AND(BP115=""),"",IF(BP115=0,"",1+(MAX(BD$61:BD114))))</f>
        <v/>
      </c>
      <c r="BE115" s="18">
        <v>55</v>
      </c>
      <c r="BF115" s="48">
        <f t="shared" si="99"/>
        <v>0</v>
      </c>
      <c r="BG115" s="52">
        <f t="shared" si="100"/>
        <v>0</v>
      </c>
      <c r="BH115" s="52">
        <f t="shared" si="101"/>
        <v>0</v>
      </c>
      <c r="BI115" s="52">
        <f t="shared" si="102"/>
        <v>0</v>
      </c>
      <c r="BJ115" s="52">
        <f t="shared" si="103"/>
        <v>0</v>
      </c>
      <c r="BK115" s="52">
        <f t="shared" si="104"/>
        <v>0</v>
      </c>
      <c r="BL115" s="52">
        <f t="shared" si="105"/>
        <v>0</v>
      </c>
      <c r="BM115" s="52">
        <f t="shared" si="106"/>
        <v>0</v>
      </c>
      <c r="BN115" s="52">
        <f t="shared" si="107"/>
        <v>0</v>
      </c>
      <c r="BO115" s="52">
        <f t="shared" si="128"/>
        <v>0</v>
      </c>
      <c r="BP115" s="52" t="str">
        <f t="shared" si="18"/>
        <v/>
      </c>
      <c r="BQ115" s="195" t="str">
        <f>IF(AND(CC115=""),"",IF(CC115=0,"",1+(MAX(BQ$61:BQ114))))</f>
        <v/>
      </c>
      <c r="BR115" s="18">
        <v>55</v>
      </c>
      <c r="BS115" s="322">
        <f t="shared" si="108"/>
        <v>0</v>
      </c>
      <c r="BT115" s="52">
        <f t="shared" si="109"/>
        <v>0</v>
      </c>
      <c r="BU115" s="52">
        <f t="shared" si="110"/>
        <v>0</v>
      </c>
      <c r="BV115" s="52">
        <f t="shared" si="111"/>
        <v>0</v>
      </c>
      <c r="BW115" s="52">
        <f t="shared" si="112"/>
        <v>0</v>
      </c>
      <c r="BX115" s="52">
        <f t="shared" si="113"/>
        <v>0</v>
      </c>
      <c r="BY115" s="52">
        <f t="shared" si="114"/>
        <v>0</v>
      </c>
      <c r="BZ115" s="52">
        <f t="shared" si="115"/>
        <v>0</v>
      </c>
      <c r="CA115" s="52">
        <f t="shared" si="116"/>
        <v>0</v>
      </c>
      <c r="CB115" s="52">
        <f t="shared" si="129"/>
        <v>0</v>
      </c>
      <c r="CC115" s="52" t="str">
        <f t="shared" si="20"/>
        <v/>
      </c>
      <c r="CD115" s="195" t="str">
        <f>IF(AND(CP115=""),"",IF(CP115=0,"",1+(MAX(CD$61:CD114))))</f>
        <v/>
      </c>
      <c r="CE115" s="18">
        <v>55</v>
      </c>
      <c r="CF115" s="48">
        <f t="shared" si="130"/>
        <v>0</v>
      </c>
      <c r="CG115" s="52">
        <f t="shared" si="131"/>
        <v>0</v>
      </c>
      <c r="CH115" s="52">
        <f t="shared" si="132"/>
        <v>0</v>
      </c>
      <c r="CI115" s="52">
        <f t="shared" si="133"/>
        <v>0</v>
      </c>
      <c r="CJ115" s="52">
        <f t="shared" si="134"/>
        <v>0</v>
      </c>
      <c r="CK115" s="52">
        <f t="shared" si="135"/>
        <v>0</v>
      </c>
      <c r="CL115" s="52">
        <f t="shared" si="136"/>
        <v>0</v>
      </c>
      <c r="CM115" s="52">
        <f t="shared" si="137"/>
        <v>0</v>
      </c>
      <c r="CN115" s="52">
        <f t="shared" si="138"/>
        <v>0</v>
      </c>
      <c r="CO115" s="52">
        <f t="shared" si="139"/>
        <v>0</v>
      </c>
      <c r="CP115" s="52" t="str">
        <f t="shared" si="22"/>
        <v/>
      </c>
      <c r="CQ115" s="195" t="str">
        <f>IF(AND(DC115=""),"",IF(DC115=0,"",1+(MAX(CQ$61:CQ114))))</f>
        <v/>
      </c>
      <c r="CR115" s="18">
        <v>55</v>
      </c>
      <c r="CS115" s="48">
        <f t="shared" si="88"/>
        <v>0</v>
      </c>
      <c r="CT115" s="52">
        <f t="shared" si="140"/>
        <v>0</v>
      </c>
      <c r="CU115" s="52">
        <f t="shared" si="141"/>
        <v>0</v>
      </c>
      <c r="CV115" s="52">
        <f t="shared" si="142"/>
        <v>0</v>
      </c>
      <c r="CW115" s="52">
        <f t="shared" si="143"/>
        <v>0</v>
      </c>
      <c r="CX115" s="52">
        <f t="shared" si="144"/>
        <v>0</v>
      </c>
      <c r="CY115" s="52">
        <f t="shared" si="145"/>
        <v>0</v>
      </c>
      <c r="CZ115" s="52">
        <f t="shared" si="146"/>
        <v>0</v>
      </c>
      <c r="DA115" s="52">
        <f t="shared" si="147"/>
        <v>0</v>
      </c>
      <c r="DB115" s="52">
        <f t="shared" si="148"/>
        <v>0</v>
      </c>
      <c r="DC115" s="52" t="str">
        <f t="shared" si="33"/>
        <v/>
      </c>
    </row>
    <row r="116" spans="1:108" s="195" customFormat="1" ht="15.75">
      <c r="A116" s="195">
        <f t="shared" si="34"/>
        <v>0</v>
      </c>
      <c r="B116" s="324">
        <f t="shared" si="35"/>
        <v>0</v>
      </c>
      <c r="C116" s="325">
        <v>56</v>
      </c>
      <c r="D116" s="349"/>
      <c r="E116" s="350"/>
      <c r="F116" s="663"/>
      <c r="G116" s="351"/>
      <c r="H116" s="350"/>
      <c r="I116" s="352"/>
      <c r="J116" s="353"/>
      <c r="K116" s="353"/>
      <c r="L116" s="353"/>
      <c r="M116" s="354"/>
      <c r="N116" s="482"/>
      <c r="AB116" s="195" t="str">
        <f t="shared" si="117"/>
        <v/>
      </c>
      <c r="AC116" s="195">
        <f t="shared" si="36"/>
        <v>1</v>
      </c>
      <c r="AD116" s="195" t="str">
        <f>IF(AND(AP116=""),"",IF(AP116=0,"",1+(MAX(AD$61:AD115))))</f>
        <v/>
      </c>
      <c r="AE116" s="51">
        <v>56</v>
      </c>
      <c r="AF116" s="48">
        <f t="shared" si="118"/>
        <v>0</v>
      </c>
      <c r="AG116" s="52">
        <f t="shared" si="119"/>
        <v>0</v>
      </c>
      <c r="AH116" s="52">
        <f t="shared" si="120"/>
        <v>0</v>
      </c>
      <c r="AI116" s="52">
        <f t="shared" si="121"/>
        <v>0</v>
      </c>
      <c r="AJ116" s="52">
        <f t="shared" si="122"/>
        <v>0</v>
      </c>
      <c r="AK116" s="52">
        <f t="shared" si="123"/>
        <v>0</v>
      </c>
      <c r="AL116" s="52">
        <f t="shared" si="124"/>
        <v>0</v>
      </c>
      <c r="AM116" s="52">
        <f t="shared" si="125"/>
        <v>0</v>
      </c>
      <c r="AN116" s="52">
        <f t="shared" si="158"/>
        <v>0</v>
      </c>
      <c r="AO116" s="52">
        <f t="shared" si="126"/>
        <v>0</v>
      </c>
      <c r="AP116" s="52" t="str">
        <f t="shared" si="14"/>
        <v/>
      </c>
      <c r="AQ116" s="195" t="str">
        <f>IF(AND(BC116=""),"",IF(BC116=0,"",1+(MAX(AQ$61:AQ115))))</f>
        <v/>
      </c>
      <c r="AR116" s="51">
        <v>56</v>
      </c>
      <c r="AS116" s="323">
        <f t="shared" si="149"/>
        <v>0</v>
      </c>
      <c r="AT116" s="49">
        <f t="shared" si="150"/>
        <v>0</v>
      </c>
      <c r="AU116" s="49">
        <f t="shared" si="151"/>
        <v>0</v>
      </c>
      <c r="AV116" s="49">
        <f t="shared" si="152"/>
        <v>0</v>
      </c>
      <c r="AW116" s="49">
        <f t="shared" si="153"/>
        <v>0</v>
      </c>
      <c r="AX116" s="49">
        <f t="shared" si="154"/>
        <v>0</v>
      </c>
      <c r="AY116" s="49">
        <f t="shared" si="155"/>
        <v>0</v>
      </c>
      <c r="AZ116" s="49">
        <f t="shared" si="156"/>
        <v>0</v>
      </c>
      <c r="BA116" s="49">
        <f t="shared" si="157"/>
        <v>0</v>
      </c>
      <c r="BB116" s="49">
        <f t="shared" si="127"/>
        <v>0</v>
      </c>
      <c r="BC116" s="52" t="str">
        <f t="shared" si="16"/>
        <v/>
      </c>
      <c r="BD116" s="195" t="str">
        <f>IF(AND(BP116=""),"",IF(BP116=0,"",1+(MAX(BD$61:BD115))))</f>
        <v/>
      </c>
      <c r="BE116" s="51">
        <v>56</v>
      </c>
      <c r="BF116" s="48">
        <f t="shared" si="99"/>
        <v>0</v>
      </c>
      <c r="BG116" s="52">
        <f t="shared" si="100"/>
        <v>0</v>
      </c>
      <c r="BH116" s="52">
        <f t="shared" si="101"/>
        <v>0</v>
      </c>
      <c r="BI116" s="52">
        <f t="shared" si="102"/>
        <v>0</v>
      </c>
      <c r="BJ116" s="52">
        <f t="shared" si="103"/>
        <v>0</v>
      </c>
      <c r="BK116" s="52">
        <f t="shared" si="104"/>
        <v>0</v>
      </c>
      <c r="BL116" s="52">
        <f t="shared" si="105"/>
        <v>0</v>
      </c>
      <c r="BM116" s="52">
        <f t="shared" si="106"/>
        <v>0</v>
      </c>
      <c r="BN116" s="52">
        <f t="shared" si="107"/>
        <v>0</v>
      </c>
      <c r="BO116" s="52">
        <f t="shared" si="128"/>
        <v>0</v>
      </c>
      <c r="BP116" s="52" t="str">
        <f t="shared" si="18"/>
        <v/>
      </c>
      <c r="BQ116" s="195" t="str">
        <f>IF(AND(CC116=""),"",IF(CC116=0,"",1+(MAX(BQ$61:BQ115))))</f>
        <v/>
      </c>
      <c r="BR116" s="51">
        <v>56</v>
      </c>
      <c r="BS116" s="322">
        <f t="shared" si="108"/>
        <v>0</v>
      </c>
      <c r="BT116" s="52">
        <f t="shared" si="109"/>
        <v>0</v>
      </c>
      <c r="BU116" s="52">
        <f t="shared" si="110"/>
        <v>0</v>
      </c>
      <c r="BV116" s="52">
        <f t="shared" si="111"/>
        <v>0</v>
      </c>
      <c r="BW116" s="52">
        <f t="shared" si="112"/>
        <v>0</v>
      </c>
      <c r="BX116" s="52">
        <f t="shared" si="113"/>
        <v>0</v>
      </c>
      <c r="BY116" s="52">
        <f t="shared" si="114"/>
        <v>0</v>
      </c>
      <c r="BZ116" s="52">
        <f t="shared" si="115"/>
        <v>0</v>
      </c>
      <c r="CA116" s="52">
        <f t="shared" si="116"/>
        <v>0</v>
      </c>
      <c r="CB116" s="52">
        <f t="shared" si="129"/>
        <v>0</v>
      </c>
      <c r="CC116" s="52" t="str">
        <f t="shared" si="20"/>
        <v/>
      </c>
      <c r="CD116" s="195" t="str">
        <f>IF(AND(CP116=""),"",IF(CP116=0,"",1+(MAX(CD$61:CD115))))</f>
        <v/>
      </c>
      <c r="CE116" s="51">
        <v>56</v>
      </c>
      <c r="CF116" s="48">
        <f t="shared" si="130"/>
        <v>0</v>
      </c>
      <c r="CG116" s="52">
        <f t="shared" si="131"/>
        <v>0</v>
      </c>
      <c r="CH116" s="52">
        <f t="shared" si="132"/>
        <v>0</v>
      </c>
      <c r="CI116" s="52">
        <f t="shared" si="133"/>
        <v>0</v>
      </c>
      <c r="CJ116" s="52">
        <f t="shared" si="134"/>
        <v>0</v>
      </c>
      <c r="CK116" s="52">
        <f t="shared" si="135"/>
        <v>0</v>
      </c>
      <c r="CL116" s="52">
        <f t="shared" si="136"/>
        <v>0</v>
      </c>
      <c r="CM116" s="52">
        <f t="shared" si="137"/>
        <v>0</v>
      </c>
      <c r="CN116" s="52">
        <f t="shared" si="138"/>
        <v>0</v>
      </c>
      <c r="CO116" s="52">
        <f t="shared" si="139"/>
        <v>0</v>
      </c>
      <c r="CP116" s="52" t="str">
        <f t="shared" si="22"/>
        <v/>
      </c>
      <c r="CQ116" s="195" t="str">
        <f>IF(AND(DC116=""),"",IF(DC116=0,"",1+(MAX(CQ$61:CQ115))))</f>
        <v/>
      </c>
      <c r="CR116" s="51">
        <v>56</v>
      </c>
      <c r="CS116" s="48">
        <f t="shared" si="88"/>
        <v>0</v>
      </c>
      <c r="CT116" s="52">
        <f t="shared" si="140"/>
        <v>0</v>
      </c>
      <c r="CU116" s="52">
        <f t="shared" si="141"/>
        <v>0</v>
      </c>
      <c r="CV116" s="52">
        <f t="shared" si="142"/>
        <v>0</v>
      </c>
      <c r="CW116" s="52">
        <f t="shared" si="143"/>
        <v>0</v>
      </c>
      <c r="CX116" s="52">
        <f t="shared" si="144"/>
        <v>0</v>
      </c>
      <c r="CY116" s="52">
        <f t="shared" si="145"/>
        <v>0</v>
      </c>
      <c r="CZ116" s="52">
        <f t="shared" si="146"/>
        <v>0</v>
      </c>
      <c r="DA116" s="52">
        <f t="shared" si="147"/>
        <v>0</v>
      </c>
      <c r="DB116" s="52">
        <f t="shared" si="148"/>
        <v>0</v>
      </c>
      <c r="DC116" s="52" t="str">
        <f t="shared" si="33"/>
        <v/>
      </c>
    </row>
    <row r="117" spans="1:108" s="195" customFormat="1" ht="15.75">
      <c r="A117" s="195">
        <f t="shared" si="34"/>
        <v>0</v>
      </c>
      <c r="B117" s="324">
        <f t="shared" si="35"/>
        <v>0</v>
      </c>
      <c r="C117" s="325">
        <v>57</v>
      </c>
      <c r="D117" s="349"/>
      <c r="E117" s="350"/>
      <c r="F117" s="663"/>
      <c r="G117" s="351"/>
      <c r="H117" s="350"/>
      <c r="I117" s="352"/>
      <c r="J117" s="353"/>
      <c r="K117" s="353"/>
      <c r="L117" s="353"/>
      <c r="M117" s="354"/>
      <c r="N117" s="482"/>
      <c r="AB117" s="195" t="str">
        <f t="shared" si="117"/>
        <v/>
      </c>
      <c r="AC117" s="195">
        <f t="shared" si="36"/>
        <v>1</v>
      </c>
      <c r="AD117" s="195" t="str">
        <f>IF(AND(AP117=""),"",IF(AP117=0,"",1+(MAX(AD$61:AD116))))</f>
        <v/>
      </c>
      <c r="AE117" s="18">
        <v>57</v>
      </c>
      <c r="AF117" s="48">
        <f t="shared" si="118"/>
        <v>0</v>
      </c>
      <c r="AG117" s="52">
        <f t="shared" si="119"/>
        <v>0</v>
      </c>
      <c r="AH117" s="52">
        <f t="shared" si="120"/>
        <v>0</v>
      </c>
      <c r="AI117" s="52">
        <f t="shared" si="121"/>
        <v>0</v>
      </c>
      <c r="AJ117" s="52">
        <f t="shared" si="122"/>
        <v>0</v>
      </c>
      <c r="AK117" s="52">
        <f t="shared" si="123"/>
        <v>0</v>
      </c>
      <c r="AL117" s="52">
        <f t="shared" si="124"/>
        <v>0</v>
      </c>
      <c r="AM117" s="52">
        <f t="shared" si="125"/>
        <v>0</v>
      </c>
      <c r="AN117" s="52">
        <f t="shared" si="158"/>
        <v>0</v>
      </c>
      <c r="AO117" s="52">
        <f t="shared" si="126"/>
        <v>0</v>
      </c>
      <c r="AP117" s="52" t="str">
        <f t="shared" si="14"/>
        <v/>
      </c>
      <c r="AQ117" s="195" t="str">
        <f>IF(AND(BC117=""),"",IF(BC117=0,"",1+(MAX(AQ$61:AQ116))))</f>
        <v/>
      </c>
      <c r="AR117" s="51">
        <v>57</v>
      </c>
      <c r="AS117" s="323">
        <f t="shared" si="149"/>
        <v>0</v>
      </c>
      <c r="AT117" s="49">
        <f t="shared" si="150"/>
        <v>0</v>
      </c>
      <c r="AU117" s="49">
        <f t="shared" si="151"/>
        <v>0</v>
      </c>
      <c r="AV117" s="49">
        <f t="shared" si="152"/>
        <v>0</v>
      </c>
      <c r="AW117" s="49">
        <f t="shared" si="153"/>
        <v>0</v>
      </c>
      <c r="AX117" s="49">
        <f t="shared" si="154"/>
        <v>0</v>
      </c>
      <c r="AY117" s="49">
        <f t="shared" si="155"/>
        <v>0</v>
      </c>
      <c r="AZ117" s="49">
        <f t="shared" si="156"/>
        <v>0</v>
      </c>
      <c r="BA117" s="49">
        <f t="shared" si="157"/>
        <v>0</v>
      </c>
      <c r="BB117" s="49">
        <f t="shared" si="127"/>
        <v>0</v>
      </c>
      <c r="BC117" s="52" t="str">
        <f t="shared" si="16"/>
        <v/>
      </c>
      <c r="BD117" s="195" t="str">
        <f>IF(AND(BP117=""),"",IF(BP117=0,"",1+(MAX(BD$61:BD116))))</f>
        <v/>
      </c>
      <c r="BE117" s="18">
        <v>57</v>
      </c>
      <c r="BF117" s="48">
        <f t="shared" si="99"/>
        <v>0</v>
      </c>
      <c r="BG117" s="52">
        <f t="shared" si="100"/>
        <v>0</v>
      </c>
      <c r="BH117" s="52">
        <f t="shared" si="101"/>
        <v>0</v>
      </c>
      <c r="BI117" s="52">
        <f t="shared" si="102"/>
        <v>0</v>
      </c>
      <c r="BJ117" s="52">
        <f t="shared" si="103"/>
        <v>0</v>
      </c>
      <c r="BK117" s="52">
        <f t="shared" si="104"/>
        <v>0</v>
      </c>
      <c r="BL117" s="52">
        <f t="shared" si="105"/>
        <v>0</v>
      </c>
      <c r="BM117" s="52">
        <f t="shared" si="106"/>
        <v>0</v>
      </c>
      <c r="BN117" s="52">
        <f t="shared" si="107"/>
        <v>0</v>
      </c>
      <c r="BO117" s="52">
        <f t="shared" si="128"/>
        <v>0</v>
      </c>
      <c r="BP117" s="52" t="str">
        <f t="shared" si="18"/>
        <v/>
      </c>
      <c r="BQ117" s="195" t="str">
        <f>IF(AND(CC117=""),"",IF(CC117=0,"",1+(MAX(BQ$61:BQ116))))</f>
        <v/>
      </c>
      <c r="BR117" s="18">
        <v>57</v>
      </c>
      <c r="BS117" s="322">
        <f t="shared" si="108"/>
        <v>0</v>
      </c>
      <c r="BT117" s="52">
        <f t="shared" si="109"/>
        <v>0</v>
      </c>
      <c r="BU117" s="52">
        <f t="shared" si="110"/>
        <v>0</v>
      </c>
      <c r="BV117" s="52">
        <f t="shared" si="111"/>
        <v>0</v>
      </c>
      <c r="BW117" s="52">
        <f t="shared" si="112"/>
        <v>0</v>
      </c>
      <c r="BX117" s="52">
        <f t="shared" si="113"/>
        <v>0</v>
      </c>
      <c r="BY117" s="52">
        <f t="shared" si="114"/>
        <v>0</v>
      </c>
      <c r="BZ117" s="52">
        <f t="shared" si="115"/>
        <v>0</v>
      </c>
      <c r="CA117" s="52">
        <f t="shared" si="116"/>
        <v>0</v>
      </c>
      <c r="CB117" s="52">
        <f t="shared" si="129"/>
        <v>0</v>
      </c>
      <c r="CC117" s="52" t="str">
        <f t="shared" si="20"/>
        <v/>
      </c>
      <c r="CD117" s="195" t="str">
        <f>IF(AND(CP117=""),"",IF(CP117=0,"",1+(MAX(CD$61:CD116))))</f>
        <v/>
      </c>
      <c r="CE117" s="18">
        <v>57</v>
      </c>
      <c r="CF117" s="48">
        <f t="shared" si="130"/>
        <v>0</v>
      </c>
      <c r="CG117" s="52">
        <f t="shared" si="131"/>
        <v>0</v>
      </c>
      <c r="CH117" s="52">
        <f t="shared" si="132"/>
        <v>0</v>
      </c>
      <c r="CI117" s="52">
        <f t="shared" si="133"/>
        <v>0</v>
      </c>
      <c r="CJ117" s="52">
        <f t="shared" si="134"/>
        <v>0</v>
      </c>
      <c r="CK117" s="52">
        <f t="shared" si="135"/>
        <v>0</v>
      </c>
      <c r="CL117" s="52">
        <f t="shared" si="136"/>
        <v>0</v>
      </c>
      <c r="CM117" s="52">
        <f t="shared" si="137"/>
        <v>0</v>
      </c>
      <c r="CN117" s="52">
        <f t="shared" si="138"/>
        <v>0</v>
      </c>
      <c r="CO117" s="52">
        <f t="shared" si="139"/>
        <v>0</v>
      </c>
      <c r="CP117" s="52" t="str">
        <f t="shared" si="22"/>
        <v/>
      </c>
      <c r="CQ117" s="195" t="str">
        <f>IF(AND(DC117=""),"",IF(DC117=0,"",1+(MAX(CQ$61:CQ116))))</f>
        <v/>
      </c>
      <c r="CR117" s="18">
        <v>57</v>
      </c>
      <c r="CS117" s="48">
        <f t="shared" si="88"/>
        <v>0</v>
      </c>
      <c r="CT117" s="52">
        <f t="shared" si="140"/>
        <v>0</v>
      </c>
      <c r="CU117" s="52">
        <f t="shared" si="141"/>
        <v>0</v>
      </c>
      <c r="CV117" s="52">
        <f t="shared" si="142"/>
        <v>0</v>
      </c>
      <c r="CW117" s="52">
        <f t="shared" si="143"/>
        <v>0</v>
      </c>
      <c r="CX117" s="52">
        <f t="shared" si="144"/>
        <v>0</v>
      </c>
      <c r="CY117" s="52">
        <f t="shared" si="145"/>
        <v>0</v>
      </c>
      <c r="CZ117" s="52">
        <f t="shared" si="146"/>
        <v>0</v>
      </c>
      <c r="DA117" s="52">
        <f t="shared" si="147"/>
        <v>0</v>
      </c>
      <c r="DB117" s="52">
        <f t="shared" si="148"/>
        <v>0</v>
      </c>
      <c r="DC117" s="52" t="str">
        <f t="shared" si="33"/>
        <v/>
      </c>
    </row>
    <row r="118" spans="1:108" s="195" customFormat="1" ht="15.75">
      <c r="A118" s="195">
        <f t="shared" si="34"/>
        <v>0</v>
      </c>
      <c r="B118" s="324">
        <f t="shared" si="35"/>
        <v>0</v>
      </c>
      <c r="C118" s="325">
        <v>58</v>
      </c>
      <c r="D118" s="349"/>
      <c r="E118" s="350"/>
      <c r="F118" s="663"/>
      <c r="G118" s="351"/>
      <c r="H118" s="350"/>
      <c r="I118" s="352"/>
      <c r="J118" s="353"/>
      <c r="K118" s="353"/>
      <c r="L118" s="353"/>
      <c r="M118" s="354"/>
      <c r="N118" s="482"/>
      <c r="AB118" s="195" t="str">
        <f t="shared" si="117"/>
        <v/>
      </c>
      <c r="AC118" s="195">
        <f t="shared" si="36"/>
        <v>1</v>
      </c>
      <c r="AD118" s="195" t="str">
        <f>IF(AND(AP118=""),"",IF(AP118=0,"",1+(MAX(AD$61:AD117))))</f>
        <v/>
      </c>
      <c r="AE118" s="51">
        <v>58</v>
      </c>
      <c r="AF118" s="48">
        <f t="shared" si="118"/>
        <v>0</v>
      </c>
      <c r="AG118" s="52">
        <f t="shared" si="119"/>
        <v>0</v>
      </c>
      <c r="AH118" s="52">
        <f t="shared" si="120"/>
        <v>0</v>
      </c>
      <c r="AI118" s="52">
        <f t="shared" si="121"/>
        <v>0</v>
      </c>
      <c r="AJ118" s="52">
        <f t="shared" si="122"/>
        <v>0</v>
      </c>
      <c r="AK118" s="52">
        <f t="shared" si="123"/>
        <v>0</v>
      </c>
      <c r="AL118" s="52">
        <f t="shared" si="124"/>
        <v>0</v>
      </c>
      <c r="AM118" s="52">
        <f t="shared" si="125"/>
        <v>0</v>
      </c>
      <c r="AN118" s="52">
        <f t="shared" si="158"/>
        <v>0</v>
      </c>
      <c r="AO118" s="52">
        <f t="shared" si="126"/>
        <v>0</v>
      </c>
      <c r="AP118" s="52" t="str">
        <f t="shared" si="14"/>
        <v/>
      </c>
      <c r="AQ118" s="195" t="str">
        <f>IF(AND(BC118=""),"",IF(BC118=0,"",1+(MAX(AQ$61:AQ117))))</f>
        <v/>
      </c>
      <c r="AR118" s="51">
        <v>58</v>
      </c>
      <c r="AS118" s="323">
        <f t="shared" si="149"/>
        <v>0</v>
      </c>
      <c r="AT118" s="49">
        <f t="shared" si="150"/>
        <v>0</v>
      </c>
      <c r="AU118" s="49">
        <f t="shared" si="151"/>
        <v>0</v>
      </c>
      <c r="AV118" s="49">
        <f t="shared" si="152"/>
        <v>0</v>
      </c>
      <c r="AW118" s="49">
        <f t="shared" si="153"/>
        <v>0</v>
      </c>
      <c r="AX118" s="49">
        <f t="shared" si="154"/>
        <v>0</v>
      </c>
      <c r="AY118" s="49">
        <f t="shared" si="155"/>
        <v>0</v>
      </c>
      <c r="AZ118" s="49">
        <f t="shared" si="156"/>
        <v>0</v>
      </c>
      <c r="BA118" s="49">
        <f t="shared" si="157"/>
        <v>0</v>
      </c>
      <c r="BB118" s="49">
        <f t="shared" si="127"/>
        <v>0</v>
      </c>
      <c r="BC118" s="52" t="str">
        <f t="shared" si="16"/>
        <v/>
      </c>
      <c r="BD118" s="195" t="str">
        <f>IF(AND(BP118=""),"",IF(BP118=0,"",1+(MAX(BD$61:BD117))))</f>
        <v/>
      </c>
      <c r="BE118" s="51">
        <v>58</v>
      </c>
      <c r="BF118" s="48">
        <f t="shared" si="99"/>
        <v>0</v>
      </c>
      <c r="BG118" s="52">
        <f t="shared" si="100"/>
        <v>0</v>
      </c>
      <c r="BH118" s="52">
        <f t="shared" si="101"/>
        <v>0</v>
      </c>
      <c r="BI118" s="52">
        <f t="shared" si="102"/>
        <v>0</v>
      </c>
      <c r="BJ118" s="52">
        <f t="shared" si="103"/>
        <v>0</v>
      </c>
      <c r="BK118" s="52">
        <f t="shared" si="104"/>
        <v>0</v>
      </c>
      <c r="BL118" s="52">
        <f t="shared" si="105"/>
        <v>0</v>
      </c>
      <c r="BM118" s="52">
        <f t="shared" si="106"/>
        <v>0</v>
      </c>
      <c r="BN118" s="52">
        <f t="shared" si="107"/>
        <v>0</v>
      </c>
      <c r="BO118" s="52">
        <f t="shared" si="128"/>
        <v>0</v>
      </c>
      <c r="BP118" s="52" t="str">
        <f t="shared" si="18"/>
        <v/>
      </c>
      <c r="BQ118" s="195" t="str">
        <f>IF(AND(CC118=""),"",IF(CC118=0,"",1+(MAX(BQ$61:BQ117))))</f>
        <v/>
      </c>
      <c r="BR118" s="51">
        <v>58</v>
      </c>
      <c r="BS118" s="322">
        <f t="shared" si="108"/>
        <v>0</v>
      </c>
      <c r="BT118" s="52">
        <f t="shared" si="109"/>
        <v>0</v>
      </c>
      <c r="BU118" s="52">
        <f t="shared" si="110"/>
        <v>0</v>
      </c>
      <c r="BV118" s="52">
        <f t="shared" si="111"/>
        <v>0</v>
      </c>
      <c r="BW118" s="52">
        <f t="shared" si="112"/>
        <v>0</v>
      </c>
      <c r="BX118" s="52">
        <f t="shared" si="113"/>
        <v>0</v>
      </c>
      <c r="BY118" s="52">
        <f t="shared" si="114"/>
        <v>0</v>
      </c>
      <c r="BZ118" s="52">
        <f t="shared" si="115"/>
        <v>0</v>
      </c>
      <c r="CA118" s="52">
        <f t="shared" si="116"/>
        <v>0</v>
      </c>
      <c r="CB118" s="52">
        <f t="shared" si="129"/>
        <v>0</v>
      </c>
      <c r="CC118" s="52" t="str">
        <f t="shared" si="20"/>
        <v/>
      </c>
      <c r="CD118" s="195" t="str">
        <f>IF(AND(CP118=""),"",IF(CP118=0,"",1+(MAX(CD$61:CD117))))</f>
        <v/>
      </c>
      <c r="CE118" s="51">
        <v>58</v>
      </c>
      <c r="CF118" s="48">
        <f t="shared" si="130"/>
        <v>0</v>
      </c>
      <c r="CG118" s="52">
        <f t="shared" si="131"/>
        <v>0</v>
      </c>
      <c r="CH118" s="52">
        <f t="shared" si="132"/>
        <v>0</v>
      </c>
      <c r="CI118" s="52">
        <f t="shared" si="133"/>
        <v>0</v>
      </c>
      <c r="CJ118" s="52">
        <f t="shared" si="134"/>
        <v>0</v>
      </c>
      <c r="CK118" s="52">
        <f t="shared" si="135"/>
        <v>0</v>
      </c>
      <c r="CL118" s="52">
        <f t="shared" si="136"/>
        <v>0</v>
      </c>
      <c r="CM118" s="52">
        <f t="shared" si="137"/>
        <v>0</v>
      </c>
      <c r="CN118" s="52">
        <f t="shared" si="138"/>
        <v>0</v>
      </c>
      <c r="CO118" s="52">
        <f t="shared" si="139"/>
        <v>0</v>
      </c>
      <c r="CP118" s="52" t="str">
        <f t="shared" si="22"/>
        <v/>
      </c>
      <c r="CQ118" s="195" t="str">
        <f>IF(AND(DC118=""),"",IF(DC118=0,"",1+(MAX(CQ$61:CQ117))))</f>
        <v/>
      </c>
      <c r="CR118" s="51">
        <v>58</v>
      </c>
      <c r="CS118" s="48">
        <f t="shared" si="88"/>
        <v>0</v>
      </c>
      <c r="CT118" s="52">
        <f t="shared" si="140"/>
        <v>0</v>
      </c>
      <c r="CU118" s="52">
        <f t="shared" si="141"/>
        <v>0</v>
      </c>
      <c r="CV118" s="52">
        <f t="shared" si="142"/>
        <v>0</v>
      </c>
      <c r="CW118" s="52">
        <f t="shared" si="143"/>
        <v>0</v>
      </c>
      <c r="CX118" s="52">
        <f t="shared" si="144"/>
        <v>0</v>
      </c>
      <c r="CY118" s="52">
        <f t="shared" si="145"/>
        <v>0</v>
      </c>
      <c r="CZ118" s="52">
        <f t="shared" si="146"/>
        <v>0</v>
      </c>
      <c r="DA118" s="52">
        <f t="shared" si="147"/>
        <v>0</v>
      </c>
      <c r="DB118" s="52">
        <f t="shared" si="148"/>
        <v>0</v>
      </c>
      <c r="DC118" s="52" t="str">
        <f t="shared" si="33"/>
        <v/>
      </c>
    </row>
    <row r="119" spans="1:108" s="195" customFormat="1" ht="15.75">
      <c r="A119" s="195">
        <f t="shared" si="34"/>
        <v>0</v>
      </c>
      <c r="B119" s="324">
        <f t="shared" si="35"/>
        <v>0</v>
      </c>
      <c r="C119" s="325">
        <v>59</v>
      </c>
      <c r="D119" s="349"/>
      <c r="E119" s="350"/>
      <c r="F119" s="663"/>
      <c r="G119" s="351"/>
      <c r="H119" s="350"/>
      <c r="I119" s="352"/>
      <c r="J119" s="353"/>
      <c r="K119" s="353"/>
      <c r="L119" s="353"/>
      <c r="M119" s="354"/>
      <c r="N119" s="482"/>
      <c r="AB119" s="195" t="str">
        <f t="shared" si="117"/>
        <v/>
      </c>
      <c r="AC119" s="195">
        <f t="shared" si="36"/>
        <v>1</v>
      </c>
      <c r="AD119" s="195" t="str">
        <f>IF(AND(AP119=""),"",IF(AP119=0,"",1+(MAX(AD$61:AD118))))</f>
        <v/>
      </c>
      <c r="AE119" s="18">
        <v>59</v>
      </c>
      <c r="AF119" s="48">
        <f t="shared" si="118"/>
        <v>0</v>
      </c>
      <c r="AG119" s="52">
        <f t="shared" si="119"/>
        <v>0</v>
      </c>
      <c r="AH119" s="52">
        <f t="shared" si="120"/>
        <v>0</v>
      </c>
      <c r="AI119" s="52">
        <f t="shared" si="121"/>
        <v>0</v>
      </c>
      <c r="AJ119" s="52">
        <f t="shared" si="122"/>
        <v>0</v>
      </c>
      <c r="AK119" s="52">
        <f t="shared" si="123"/>
        <v>0</v>
      </c>
      <c r="AL119" s="52">
        <f t="shared" si="124"/>
        <v>0</v>
      </c>
      <c r="AM119" s="52">
        <f t="shared" si="125"/>
        <v>0</v>
      </c>
      <c r="AN119" s="52">
        <f t="shared" si="158"/>
        <v>0</v>
      </c>
      <c r="AO119" s="52">
        <f t="shared" si="126"/>
        <v>0</v>
      </c>
      <c r="AP119" s="52" t="str">
        <f t="shared" si="14"/>
        <v/>
      </c>
      <c r="AQ119" s="195" t="str">
        <f>IF(AND(BC119=""),"",IF(BC119=0,"",1+(MAX(AQ$61:AQ118))))</f>
        <v/>
      </c>
      <c r="AR119" s="51">
        <v>59</v>
      </c>
      <c r="AS119" s="323">
        <f t="shared" si="149"/>
        <v>0</v>
      </c>
      <c r="AT119" s="49">
        <f t="shared" si="150"/>
        <v>0</v>
      </c>
      <c r="AU119" s="49">
        <f t="shared" si="151"/>
        <v>0</v>
      </c>
      <c r="AV119" s="49">
        <f t="shared" si="152"/>
        <v>0</v>
      </c>
      <c r="AW119" s="49">
        <f t="shared" si="153"/>
        <v>0</v>
      </c>
      <c r="AX119" s="49">
        <f t="shared" si="154"/>
        <v>0</v>
      </c>
      <c r="AY119" s="49">
        <f t="shared" si="155"/>
        <v>0</v>
      </c>
      <c r="AZ119" s="49">
        <f t="shared" si="156"/>
        <v>0</v>
      </c>
      <c r="BA119" s="49">
        <f t="shared" si="157"/>
        <v>0</v>
      </c>
      <c r="BB119" s="49">
        <f t="shared" si="127"/>
        <v>0</v>
      </c>
      <c r="BC119" s="52" t="str">
        <f t="shared" si="16"/>
        <v/>
      </c>
      <c r="BD119" s="195" t="str">
        <f>IF(AND(BP119=""),"",IF(BP119=0,"",1+(MAX(BD$61:BD118))))</f>
        <v/>
      </c>
      <c r="BE119" s="18">
        <v>59</v>
      </c>
      <c r="BF119" s="48">
        <f t="shared" si="99"/>
        <v>0</v>
      </c>
      <c r="BG119" s="52">
        <f t="shared" si="100"/>
        <v>0</v>
      </c>
      <c r="BH119" s="52">
        <f t="shared" si="101"/>
        <v>0</v>
      </c>
      <c r="BI119" s="52">
        <f t="shared" si="102"/>
        <v>0</v>
      </c>
      <c r="BJ119" s="52">
        <f t="shared" si="103"/>
        <v>0</v>
      </c>
      <c r="BK119" s="52">
        <f t="shared" si="104"/>
        <v>0</v>
      </c>
      <c r="BL119" s="52">
        <f t="shared" si="105"/>
        <v>0</v>
      </c>
      <c r="BM119" s="52">
        <f t="shared" si="106"/>
        <v>0</v>
      </c>
      <c r="BN119" s="52">
        <f t="shared" si="107"/>
        <v>0</v>
      </c>
      <c r="BO119" s="52">
        <f t="shared" si="128"/>
        <v>0</v>
      </c>
      <c r="BP119" s="52" t="str">
        <f t="shared" si="18"/>
        <v/>
      </c>
      <c r="BQ119" s="195" t="str">
        <f>IF(AND(CC119=""),"",IF(CC119=0,"",1+(MAX(BQ$61:BQ118))))</f>
        <v/>
      </c>
      <c r="BR119" s="18">
        <v>59</v>
      </c>
      <c r="BS119" s="322">
        <f t="shared" si="108"/>
        <v>0</v>
      </c>
      <c r="BT119" s="52">
        <f t="shared" si="109"/>
        <v>0</v>
      </c>
      <c r="BU119" s="52">
        <f t="shared" si="110"/>
        <v>0</v>
      </c>
      <c r="BV119" s="52">
        <f t="shared" si="111"/>
        <v>0</v>
      </c>
      <c r="BW119" s="52">
        <f t="shared" si="112"/>
        <v>0</v>
      </c>
      <c r="BX119" s="52">
        <f t="shared" si="113"/>
        <v>0</v>
      </c>
      <c r="BY119" s="52">
        <f t="shared" si="114"/>
        <v>0</v>
      </c>
      <c r="BZ119" s="52">
        <f t="shared" si="115"/>
        <v>0</v>
      </c>
      <c r="CA119" s="52">
        <f t="shared" si="116"/>
        <v>0</v>
      </c>
      <c r="CB119" s="52">
        <f t="shared" si="129"/>
        <v>0</v>
      </c>
      <c r="CC119" s="52" t="str">
        <f t="shared" si="20"/>
        <v/>
      </c>
      <c r="CD119" s="195" t="str">
        <f>IF(AND(CP119=""),"",IF(CP119=0,"",1+(MAX(CD$61:CD118))))</f>
        <v/>
      </c>
      <c r="CE119" s="18">
        <v>59</v>
      </c>
      <c r="CF119" s="48">
        <f t="shared" si="130"/>
        <v>0</v>
      </c>
      <c r="CG119" s="52">
        <f t="shared" si="131"/>
        <v>0</v>
      </c>
      <c r="CH119" s="52">
        <f t="shared" si="132"/>
        <v>0</v>
      </c>
      <c r="CI119" s="52">
        <f t="shared" si="133"/>
        <v>0</v>
      </c>
      <c r="CJ119" s="52">
        <f t="shared" si="134"/>
        <v>0</v>
      </c>
      <c r="CK119" s="52">
        <f t="shared" si="135"/>
        <v>0</v>
      </c>
      <c r="CL119" s="52">
        <f t="shared" si="136"/>
        <v>0</v>
      </c>
      <c r="CM119" s="52">
        <f t="shared" si="137"/>
        <v>0</v>
      </c>
      <c r="CN119" s="52">
        <f t="shared" si="138"/>
        <v>0</v>
      </c>
      <c r="CO119" s="52">
        <f t="shared" si="139"/>
        <v>0</v>
      </c>
      <c r="CP119" s="52" t="str">
        <f t="shared" si="22"/>
        <v/>
      </c>
      <c r="CQ119" s="195" t="str">
        <f>IF(AND(DC119=""),"",IF(DC119=0,"",1+(MAX(CQ$61:CQ118))))</f>
        <v/>
      </c>
      <c r="CR119" s="18">
        <v>59</v>
      </c>
      <c r="CS119" s="48">
        <f t="shared" si="88"/>
        <v>0</v>
      </c>
      <c r="CT119" s="52">
        <f t="shared" si="140"/>
        <v>0</v>
      </c>
      <c r="CU119" s="52">
        <f t="shared" si="141"/>
        <v>0</v>
      </c>
      <c r="CV119" s="52">
        <f t="shared" si="142"/>
        <v>0</v>
      </c>
      <c r="CW119" s="52">
        <f t="shared" si="143"/>
        <v>0</v>
      </c>
      <c r="CX119" s="52">
        <f t="shared" si="144"/>
        <v>0</v>
      </c>
      <c r="CY119" s="52">
        <f t="shared" si="145"/>
        <v>0</v>
      </c>
      <c r="CZ119" s="52">
        <f t="shared" si="146"/>
        <v>0</v>
      </c>
      <c r="DA119" s="52">
        <f t="shared" si="147"/>
        <v>0</v>
      </c>
      <c r="DB119" s="52">
        <f t="shared" si="148"/>
        <v>0</v>
      </c>
      <c r="DC119" s="52" t="str">
        <f t="shared" si="33"/>
        <v/>
      </c>
    </row>
    <row r="120" spans="1:108" s="195" customFormat="1" ht="15.75">
      <c r="A120" s="195">
        <f t="shared" si="34"/>
        <v>0</v>
      </c>
      <c r="B120" s="324">
        <f t="shared" si="35"/>
        <v>0</v>
      </c>
      <c r="C120" s="325">
        <v>60</v>
      </c>
      <c r="D120" s="349"/>
      <c r="E120" s="350"/>
      <c r="F120" s="663"/>
      <c r="G120" s="351"/>
      <c r="H120" s="350"/>
      <c r="I120" s="352"/>
      <c r="J120" s="353"/>
      <c r="K120" s="353"/>
      <c r="L120" s="353"/>
      <c r="M120" s="354"/>
      <c r="N120" s="482"/>
      <c r="AB120" s="195" t="str">
        <f t="shared" si="117"/>
        <v/>
      </c>
      <c r="AC120" s="195">
        <f t="shared" si="36"/>
        <v>1</v>
      </c>
      <c r="AD120" s="195" t="str">
        <f>IF(AND(AP120=""),"",IF(AP120=0,"",1+(MAX(AD$61:AD119))))</f>
        <v/>
      </c>
      <c r="AE120" s="51">
        <v>60</v>
      </c>
      <c r="AF120" s="48">
        <f t="shared" si="118"/>
        <v>0</v>
      </c>
      <c r="AG120" s="52">
        <f t="shared" si="119"/>
        <v>0</v>
      </c>
      <c r="AH120" s="52">
        <f t="shared" si="120"/>
        <v>0</v>
      </c>
      <c r="AI120" s="52">
        <f t="shared" si="121"/>
        <v>0</v>
      </c>
      <c r="AJ120" s="52">
        <f t="shared" si="122"/>
        <v>0</v>
      </c>
      <c r="AK120" s="52">
        <f t="shared" si="123"/>
        <v>0</v>
      </c>
      <c r="AL120" s="52">
        <f t="shared" si="124"/>
        <v>0</v>
      </c>
      <c r="AM120" s="52">
        <f t="shared" si="125"/>
        <v>0</v>
      </c>
      <c r="AN120" s="52">
        <f t="shared" si="158"/>
        <v>0</v>
      </c>
      <c r="AO120" s="52">
        <f t="shared" si="126"/>
        <v>0</v>
      </c>
      <c r="AP120" s="52" t="str">
        <f t="shared" si="14"/>
        <v/>
      </c>
      <c r="AQ120" s="195" t="str">
        <f>IF(AND(BC120=""),"",IF(BC120=0,"",1+(MAX(AQ$61:AQ119))))</f>
        <v/>
      </c>
      <c r="AR120" s="51">
        <v>60</v>
      </c>
      <c r="AS120" s="323">
        <f t="shared" si="149"/>
        <v>0</v>
      </c>
      <c r="AT120" s="49">
        <f t="shared" si="150"/>
        <v>0</v>
      </c>
      <c r="AU120" s="49">
        <f t="shared" si="151"/>
        <v>0</v>
      </c>
      <c r="AV120" s="49">
        <f t="shared" si="152"/>
        <v>0</v>
      </c>
      <c r="AW120" s="49">
        <f t="shared" si="153"/>
        <v>0</v>
      </c>
      <c r="AX120" s="49">
        <f t="shared" si="154"/>
        <v>0</v>
      </c>
      <c r="AY120" s="49">
        <f t="shared" si="155"/>
        <v>0</v>
      </c>
      <c r="AZ120" s="49">
        <f t="shared" si="156"/>
        <v>0</v>
      </c>
      <c r="BA120" s="49">
        <f t="shared" si="157"/>
        <v>0</v>
      </c>
      <c r="BB120" s="49">
        <f t="shared" si="127"/>
        <v>0</v>
      </c>
      <c r="BC120" s="52" t="str">
        <f t="shared" si="16"/>
        <v/>
      </c>
      <c r="BD120" s="195" t="str">
        <f>IF(AND(BP120=""),"",IF(BP120=0,"",1+(MAX(BD$61:BD119))))</f>
        <v/>
      </c>
      <c r="BE120" s="51">
        <v>60</v>
      </c>
      <c r="BF120" s="48">
        <f t="shared" si="99"/>
        <v>0</v>
      </c>
      <c r="BG120" s="52">
        <f t="shared" si="100"/>
        <v>0</v>
      </c>
      <c r="BH120" s="52">
        <f t="shared" si="101"/>
        <v>0</v>
      </c>
      <c r="BI120" s="52">
        <f t="shared" si="102"/>
        <v>0</v>
      </c>
      <c r="BJ120" s="52">
        <f t="shared" si="103"/>
        <v>0</v>
      </c>
      <c r="BK120" s="52">
        <f t="shared" si="104"/>
        <v>0</v>
      </c>
      <c r="BL120" s="52">
        <f t="shared" si="105"/>
        <v>0</v>
      </c>
      <c r="BM120" s="52">
        <f t="shared" si="106"/>
        <v>0</v>
      </c>
      <c r="BN120" s="52">
        <f t="shared" si="107"/>
        <v>0</v>
      </c>
      <c r="BO120" s="52">
        <f t="shared" si="128"/>
        <v>0</v>
      </c>
      <c r="BP120" s="52" t="str">
        <f t="shared" si="18"/>
        <v/>
      </c>
      <c r="BQ120" s="195" t="str">
        <f>IF(AND(CC120=""),"",IF(CC120=0,"",1+(MAX(BQ$61:BQ119))))</f>
        <v/>
      </c>
      <c r="BR120" s="51">
        <v>60</v>
      </c>
      <c r="BS120" s="322">
        <f t="shared" si="108"/>
        <v>0</v>
      </c>
      <c r="BT120" s="52">
        <f t="shared" si="109"/>
        <v>0</v>
      </c>
      <c r="BU120" s="52">
        <f t="shared" si="110"/>
        <v>0</v>
      </c>
      <c r="BV120" s="52">
        <f t="shared" si="111"/>
        <v>0</v>
      </c>
      <c r="BW120" s="52">
        <f t="shared" si="112"/>
        <v>0</v>
      </c>
      <c r="BX120" s="52">
        <f t="shared" si="113"/>
        <v>0</v>
      </c>
      <c r="BY120" s="52">
        <f t="shared" si="114"/>
        <v>0</v>
      </c>
      <c r="BZ120" s="52">
        <f t="shared" si="115"/>
        <v>0</v>
      </c>
      <c r="CA120" s="52">
        <f t="shared" si="116"/>
        <v>0</v>
      </c>
      <c r="CB120" s="52">
        <f t="shared" si="129"/>
        <v>0</v>
      </c>
      <c r="CC120" s="52" t="str">
        <f t="shared" si="20"/>
        <v/>
      </c>
      <c r="CD120" s="195" t="str">
        <f>IF(AND(CP120=""),"",IF(CP120=0,"",1+(MAX(CD$61:CD119))))</f>
        <v/>
      </c>
      <c r="CE120" s="51">
        <v>60</v>
      </c>
      <c r="CF120" s="48">
        <f t="shared" si="130"/>
        <v>0</v>
      </c>
      <c r="CG120" s="52">
        <f t="shared" si="131"/>
        <v>0</v>
      </c>
      <c r="CH120" s="52">
        <f t="shared" si="132"/>
        <v>0</v>
      </c>
      <c r="CI120" s="52">
        <f t="shared" si="133"/>
        <v>0</v>
      </c>
      <c r="CJ120" s="52">
        <f t="shared" si="134"/>
        <v>0</v>
      </c>
      <c r="CK120" s="52">
        <f t="shared" si="135"/>
        <v>0</v>
      </c>
      <c r="CL120" s="52">
        <f t="shared" si="136"/>
        <v>0</v>
      </c>
      <c r="CM120" s="52">
        <f t="shared" si="137"/>
        <v>0</v>
      </c>
      <c r="CN120" s="52">
        <f t="shared" si="138"/>
        <v>0</v>
      </c>
      <c r="CO120" s="52">
        <f t="shared" si="139"/>
        <v>0</v>
      </c>
      <c r="CP120" s="52" t="str">
        <f t="shared" si="22"/>
        <v/>
      </c>
      <c r="CQ120" s="195" t="str">
        <f>IF(AND(DC120=""),"",IF(DC120=0,"",1+(MAX(CQ$61:CQ119))))</f>
        <v/>
      </c>
      <c r="CR120" s="51">
        <v>60</v>
      </c>
      <c r="CS120" s="48">
        <f t="shared" si="88"/>
        <v>0</v>
      </c>
      <c r="CT120" s="52">
        <f t="shared" si="140"/>
        <v>0</v>
      </c>
      <c r="CU120" s="52">
        <f t="shared" si="141"/>
        <v>0</v>
      </c>
      <c r="CV120" s="52">
        <f t="shared" si="142"/>
        <v>0</v>
      </c>
      <c r="CW120" s="52">
        <f t="shared" si="143"/>
        <v>0</v>
      </c>
      <c r="CX120" s="52">
        <f t="shared" si="144"/>
        <v>0</v>
      </c>
      <c r="CY120" s="52">
        <f t="shared" si="145"/>
        <v>0</v>
      </c>
      <c r="CZ120" s="52">
        <f t="shared" si="146"/>
        <v>0</v>
      </c>
      <c r="DA120" s="52">
        <f t="shared" si="147"/>
        <v>0</v>
      </c>
      <c r="DB120" s="52">
        <f t="shared" si="148"/>
        <v>0</v>
      </c>
      <c r="DC120" s="52" t="str">
        <f t="shared" si="33"/>
        <v/>
      </c>
    </row>
    <row r="121" spans="1:108" s="195" customFormat="1" ht="15.75">
      <c r="A121" s="195">
        <f t="shared" si="34"/>
        <v>0</v>
      </c>
      <c r="B121" s="324">
        <f t="shared" si="35"/>
        <v>0</v>
      </c>
      <c r="C121" s="325">
        <v>61</v>
      </c>
      <c r="D121" s="349"/>
      <c r="E121" s="350"/>
      <c r="F121" s="663"/>
      <c r="G121" s="351"/>
      <c r="H121" s="350"/>
      <c r="I121" s="352"/>
      <c r="J121" s="353"/>
      <c r="K121" s="353"/>
      <c r="L121" s="353"/>
      <c r="M121" s="354"/>
      <c r="N121" s="482"/>
      <c r="AB121" s="195" t="str">
        <f t="shared" si="117"/>
        <v/>
      </c>
      <c r="AC121" s="195">
        <f t="shared" si="36"/>
        <v>1</v>
      </c>
      <c r="AD121" s="195" t="str">
        <f>IF(AND(AP121=""),"",IF(AP121=0,"",1+(MAX(AD$61:AD120))))</f>
        <v/>
      </c>
      <c r="AE121" s="18">
        <v>61</v>
      </c>
      <c r="AF121" s="48">
        <f t="shared" si="118"/>
        <v>0</v>
      </c>
      <c r="AG121" s="52">
        <f t="shared" si="119"/>
        <v>0</v>
      </c>
      <c r="AH121" s="52">
        <f t="shared" si="120"/>
        <v>0</v>
      </c>
      <c r="AI121" s="52">
        <f t="shared" si="121"/>
        <v>0</v>
      </c>
      <c r="AJ121" s="52">
        <f t="shared" si="122"/>
        <v>0</v>
      </c>
      <c r="AK121" s="52">
        <f t="shared" si="123"/>
        <v>0</v>
      </c>
      <c r="AL121" s="52">
        <f t="shared" si="124"/>
        <v>0</v>
      </c>
      <c r="AM121" s="52">
        <f t="shared" si="125"/>
        <v>0</v>
      </c>
      <c r="AN121" s="52">
        <f t="shared" si="158"/>
        <v>0</v>
      </c>
      <c r="AO121" s="52">
        <f t="shared" si="126"/>
        <v>0</v>
      </c>
      <c r="AP121" s="52" t="str">
        <f t="shared" si="14"/>
        <v/>
      </c>
      <c r="AQ121" s="195" t="str">
        <f>IF(AND(BC121=""),"",IF(BC121=0,"",1+(MAX(AQ$61:AQ120))))</f>
        <v/>
      </c>
      <c r="AR121" s="51">
        <v>61</v>
      </c>
      <c r="AS121" s="323">
        <f t="shared" si="149"/>
        <v>0</v>
      </c>
      <c r="AT121" s="49">
        <f t="shared" si="150"/>
        <v>0</v>
      </c>
      <c r="AU121" s="49">
        <f t="shared" si="151"/>
        <v>0</v>
      </c>
      <c r="AV121" s="49">
        <f t="shared" si="152"/>
        <v>0</v>
      </c>
      <c r="AW121" s="49">
        <f t="shared" si="153"/>
        <v>0</v>
      </c>
      <c r="AX121" s="49">
        <f t="shared" si="154"/>
        <v>0</v>
      </c>
      <c r="AY121" s="49">
        <f t="shared" si="155"/>
        <v>0</v>
      </c>
      <c r="AZ121" s="49">
        <f t="shared" si="156"/>
        <v>0</v>
      </c>
      <c r="BA121" s="49">
        <f t="shared" si="157"/>
        <v>0</v>
      </c>
      <c r="BB121" s="49">
        <f t="shared" si="127"/>
        <v>0</v>
      </c>
      <c r="BC121" s="52" t="str">
        <f t="shared" si="16"/>
        <v/>
      </c>
      <c r="BD121" s="195" t="str">
        <f>IF(AND(BP121=""),"",IF(BP121=0,"",1+(MAX(BD$61:BD120))))</f>
        <v/>
      </c>
      <c r="BE121" s="18">
        <v>61</v>
      </c>
      <c r="BF121" s="48">
        <f t="shared" si="99"/>
        <v>0</v>
      </c>
      <c r="BG121" s="52">
        <f t="shared" si="100"/>
        <v>0</v>
      </c>
      <c r="BH121" s="52">
        <f t="shared" si="101"/>
        <v>0</v>
      </c>
      <c r="BI121" s="52">
        <f t="shared" si="102"/>
        <v>0</v>
      </c>
      <c r="BJ121" s="52">
        <f t="shared" si="103"/>
        <v>0</v>
      </c>
      <c r="BK121" s="52">
        <f t="shared" si="104"/>
        <v>0</v>
      </c>
      <c r="BL121" s="52">
        <f t="shared" si="105"/>
        <v>0</v>
      </c>
      <c r="BM121" s="52">
        <f t="shared" si="106"/>
        <v>0</v>
      </c>
      <c r="BN121" s="52">
        <f t="shared" si="107"/>
        <v>0</v>
      </c>
      <c r="BO121" s="52">
        <f t="shared" si="128"/>
        <v>0</v>
      </c>
      <c r="BP121" s="52" t="str">
        <f t="shared" si="18"/>
        <v/>
      </c>
      <c r="BQ121" s="195" t="str">
        <f>IF(AND(CC121=""),"",IF(CC121=0,"",1+(MAX(BQ$61:BQ120))))</f>
        <v/>
      </c>
      <c r="BR121" s="18">
        <v>61</v>
      </c>
      <c r="BS121" s="322">
        <f t="shared" si="108"/>
        <v>0</v>
      </c>
      <c r="BT121" s="52">
        <f t="shared" si="109"/>
        <v>0</v>
      </c>
      <c r="BU121" s="52">
        <f t="shared" si="110"/>
        <v>0</v>
      </c>
      <c r="BV121" s="52">
        <f t="shared" si="111"/>
        <v>0</v>
      </c>
      <c r="BW121" s="52">
        <f t="shared" si="112"/>
        <v>0</v>
      </c>
      <c r="BX121" s="52">
        <f t="shared" si="113"/>
        <v>0</v>
      </c>
      <c r="BY121" s="52">
        <f t="shared" si="114"/>
        <v>0</v>
      </c>
      <c r="BZ121" s="52">
        <f t="shared" si="115"/>
        <v>0</v>
      </c>
      <c r="CA121" s="52">
        <f t="shared" si="116"/>
        <v>0</v>
      </c>
      <c r="CB121" s="52">
        <f t="shared" si="129"/>
        <v>0</v>
      </c>
      <c r="CC121" s="52" t="str">
        <f t="shared" si="20"/>
        <v/>
      </c>
      <c r="CD121" s="195" t="str">
        <f>IF(AND(CP121=""),"",IF(CP121=0,"",1+(MAX(CD$61:CD120))))</f>
        <v/>
      </c>
      <c r="CE121" s="18">
        <v>61</v>
      </c>
      <c r="CF121" s="48">
        <f t="shared" si="130"/>
        <v>0</v>
      </c>
      <c r="CG121" s="52">
        <f t="shared" si="131"/>
        <v>0</v>
      </c>
      <c r="CH121" s="52">
        <f t="shared" si="132"/>
        <v>0</v>
      </c>
      <c r="CI121" s="52">
        <f t="shared" si="133"/>
        <v>0</v>
      </c>
      <c r="CJ121" s="52">
        <f t="shared" si="134"/>
        <v>0</v>
      </c>
      <c r="CK121" s="52">
        <f t="shared" si="135"/>
        <v>0</v>
      </c>
      <c r="CL121" s="52">
        <f t="shared" si="136"/>
        <v>0</v>
      </c>
      <c r="CM121" s="52">
        <f t="shared" si="137"/>
        <v>0</v>
      </c>
      <c r="CN121" s="52">
        <f t="shared" si="138"/>
        <v>0</v>
      </c>
      <c r="CO121" s="52">
        <f t="shared" si="139"/>
        <v>0</v>
      </c>
      <c r="CP121" s="52" t="str">
        <f t="shared" si="22"/>
        <v/>
      </c>
      <c r="CQ121" s="195" t="str">
        <f>IF(AND(DC121=""),"",IF(DC121=0,"",1+(MAX(CQ$61:CQ120))))</f>
        <v/>
      </c>
      <c r="CR121" s="18">
        <v>61</v>
      </c>
      <c r="CS121" s="48">
        <f t="shared" si="88"/>
        <v>0</v>
      </c>
      <c r="CT121" s="52">
        <f t="shared" si="140"/>
        <v>0</v>
      </c>
      <c r="CU121" s="52">
        <f t="shared" si="141"/>
        <v>0</v>
      </c>
      <c r="CV121" s="52">
        <f t="shared" si="142"/>
        <v>0</v>
      </c>
      <c r="CW121" s="52">
        <f t="shared" si="143"/>
        <v>0</v>
      </c>
      <c r="CX121" s="52">
        <f t="shared" si="144"/>
        <v>0</v>
      </c>
      <c r="CY121" s="52">
        <f t="shared" si="145"/>
        <v>0</v>
      </c>
      <c r="CZ121" s="52">
        <f t="shared" si="146"/>
        <v>0</v>
      </c>
      <c r="DA121" s="52">
        <f t="shared" si="147"/>
        <v>0</v>
      </c>
      <c r="DB121" s="52">
        <f t="shared" si="148"/>
        <v>0</v>
      </c>
      <c r="DC121" s="52" t="str">
        <f t="shared" si="33"/>
        <v/>
      </c>
    </row>
    <row r="122" spans="1:108" s="195" customFormat="1" ht="15.75">
      <c r="A122" s="195">
        <f t="shared" si="34"/>
        <v>0</v>
      </c>
      <c r="B122" s="324">
        <f t="shared" si="35"/>
        <v>0</v>
      </c>
      <c r="C122" s="325">
        <v>62</v>
      </c>
      <c r="D122" s="349"/>
      <c r="E122" s="350"/>
      <c r="F122" s="663"/>
      <c r="G122" s="351"/>
      <c r="H122" s="350"/>
      <c r="I122" s="352"/>
      <c r="J122" s="353"/>
      <c r="K122" s="353"/>
      <c r="L122" s="353"/>
      <c r="M122" s="354"/>
      <c r="N122" s="482"/>
      <c r="AB122" s="195" t="str">
        <f t="shared" si="117"/>
        <v/>
      </c>
      <c r="AC122" s="195">
        <f t="shared" si="36"/>
        <v>1</v>
      </c>
      <c r="AD122" s="195" t="str">
        <f>IF(AND(AP122=""),"",IF(AP122=0,"",1+(MAX(AD$61:AD121))))</f>
        <v/>
      </c>
      <c r="AE122" s="51">
        <v>62</v>
      </c>
      <c r="AF122" s="48">
        <f t="shared" si="118"/>
        <v>0</v>
      </c>
      <c r="AG122" s="52">
        <f t="shared" si="119"/>
        <v>0</v>
      </c>
      <c r="AH122" s="52">
        <f t="shared" si="120"/>
        <v>0</v>
      </c>
      <c r="AI122" s="52">
        <f t="shared" si="121"/>
        <v>0</v>
      </c>
      <c r="AJ122" s="52">
        <f t="shared" si="122"/>
        <v>0</v>
      </c>
      <c r="AK122" s="52">
        <f t="shared" si="123"/>
        <v>0</v>
      </c>
      <c r="AL122" s="52">
        <f t="shared" si="124"/>
        <v>0</v>
      </c>
      <c r="AM122" s="52">
        <f t="shared" si="125"/>
        <v>0</v>
      </c>
      <c r="AN122" s="52">
        <f t="shared" si="158"/>
        <v>0</v>
      </c>
      <c r="AO122" s="52">
        <f t="shared" si="126"/>
        <v>0</v>
      </c>
      <c r="AP122" s="52" t="str">
        <f t="shared" si="14"/>
        <v/>
      </c>
      <c r="AQ122" s="195" t="str">
        <f>IF(AND(BC122=""),"",IF(BC122=0,"",1+(MAX(AQ$61:AQ121))))</f>
        <v/>
      </c>
      <c r="AR122" s="51">
        <v>62</v>
      </c>
      <c r="AS122" s="323">
        <f t="shared" si="149"/>
        <v>0</v>
      </c>
      <c r="AT122" s="49">
        <f t="shared" si="150"/>
        <v>0</v>
      </c>
      <c r="AU122" s="49">
        <f t="shared" si="151"/>
        <v>0</v>
      </c>
      <c r="AV122" s="49">
        <f t="shared" si="152"/>
        <v>0</v>
      </c>
      <c r="AW122" s="49">
        <f t="shared" si="153"/>
        <v>0</v>
      </c>
      <c r="AX122" s="49">
        <f t="shared" si="154"/>
        <v>0</v>
      </c>
      <c r="AY122" s="49">
        <f t="shared" si="155"/>
        <v>0</v>
      </c>
      <c r="AZ122" s="49">
        <f t="shared" si="156"/>
        <v>0</v>
      </c>
      <c r="BA122" s="49">
        <f t="shared" si="157"/>
        <v>0</v>
      </c>
      <c r="BB122" s="49">
        <f t="shared" si="127"/>
        <v>0</v>
      </c>
      <c r="BC122" s="52" t="str">
        <f t="shared" si="16"/>
        <v/>
      </c>
      <c r="BD122" s="195" t="str">
        <f>IF(AND(BP122=""),"",IF(BP122=0,"",1+(MAX(BD$61:BD121))))</f>
        <v/>
      </c>
      <c r="BE122" s="51">
        <v>62</v>
      </c>
      <c r="BF122" s="48">
        <f t="shared" si="99"/>
        <v>0</v>
      </c>
      <c r="BG122" s="52">
        <f t="shared" si="100"/>
        <v>0</v>
      </c>
      <c r="BH122" s="52">
        <f t="shared" si="101"/>
        <v>0</v>
      </c>
      <c r="BI122" s="52">
        <f t="shared" si="102"/>
        <v>0</v>
      </c>
      <c r="BJ122" s="52">
        <f t="shared" si="103"/>
        <v>0</v>
      </c>
      <c r="BK122" s="52">
        <f t="shared" si="104"/>
        <v>0</v>
      </c>
      <c r="BL122" s="52">
        <f t="shared" si="105"/>
        <v>0</v>
      </c>
      <c r="BM122" s="52">
        <f t="shared" si="106"/>
        <v>0</v>
      </c>
      <c r="BN122" s="52">
        <f t="shared" si="107"/>
        <v>0</v>
      </c>
      <c r="BO122" s="52">
        <f t="shared" si="128"/>
        <v>0</v>
      </c>
      <c r="BP122" s="52" t="str">
        <f t="shared" si="18"/>
        <v/>
      </c>
      <c r="BQ122" s="195" t="str">
        <f>IF(AND(CC122=""),"",IF(CC122=0,"",1+(MAX(BQ$61:BQ121))))</f>
        <v/>
      </c>
      <c r="BR122" s="51">
        <v>62</v>
      </c>
      <c r="BS122" s="322">
        <f t="shared" si="108"/>
        <v>0</v>
      </c>
      <c r="BT122" s="52">
        <f t="shared" si="109"/>
        <v>0</v>
      </c>
      <c r="BU122" s="52">
        <f t="shared" si="110"/>
        <v>0</v>
      </c>
      <c r="BV122" s="52">
        <f t="shared" si="111"/>
        <v>0</v>
      </c>
      <c r="BW122" s="52">
        <f t="shared" si="112"/>
        <v>0</v>
      </c>
      <c r="BX122" s="52">
        <f t="shared" si="113"/>
        <v>0</v>
      </c>
      <c r="BY122" s="52">
        <f t="shared" si="114"/>
        <v>0</v>
      </c>
      <c r="BZ122" s="52">
        <f t="shared" si="115"/>
        <v>0</v>
      </c>
      <c r="CA122" s="52">
        <f t="shared" si="116"/>
        <v>0</v>
      </c>
      <c r="CB122" s="52">
        <f t="shared" si="129"/>
        <v>0</v>
      </c>
      <c r="CC122" s="52" t="str">
        <f t="shared" si="20"/>
        <v/>
      </c>
      <c r="CD122" s="195" t="str">
        <f>IF(AND(CP122=""),"",IF(CP122=0,"",1+(MAX(CD$61:CD121))))</f>
        <v/>
      </c>
      <c r="CE122" s="51">
        <v>62</v>
      </c>
      <c r="CF122" s="48">
        <f t="shared" si="130"/>
        <v>0</v>
      </c>
      <c r="CG122" s="52">
        <f t="shared" si="131"/>
        <v>0</v>
      </c>
      <c r="CH122" s="52">
        <f t="shared" si="132"/>
        <v>0</v>
      </c>
      <c r="CI122" s="52">
        <f t="shared" si="133"/>
        <v>0</v>
      </c>
      <c r="CJ122" s="52">
        <f t="shared" si="134"/>
        <v>0</v>
      </c>
      <c r="CK122" s="52">
        <f t="shared" si="135"/>
        <v>0</v>
      </c>
      <c r="CL122" s="52">
        <f t="shared" si="136"/>
        <v>0</v>
      </c>
      <c r="CM122" s="52">
        <f t="shared" si="137"/>
        <v>0</v>
      </c>
      <c r="CN122" s="52">
        <f t="shared" si="138"/>
        <v>0</v>
      </c>
      <c r="CO122" s="52">
        <f t="shared" si="139"/>
        <v>0</v>
      </c>
      <c r="CP122" s="52" t="str">
        <f t="shared" si="22"/>
        <v/>
      </c>
      <c r="CQ122" s="195" t="str">
        <f>IF(AND(DC122=""),"",IF(DC122=0,"",1+(MAX(CQ$61:CQ121))))</f>
        <v/>
      </c>
      <c r="CR122" s="51">
        <v>62</v>
      </c>
      <c r="CS122" s="48">
        <f t="shared" si="88"/>
        <v>0</v>
      </c>
      <c r="CT122" s="52">
        <f t="shared" si="140"/>
        <v>0</v>
      </c>
      <c r="CU122" s="52">
        <f t="shared" si="141"/>
        <v>0</v>
      </c>
      <c r="CV122" s="52">
        <f t="shared" si="142"/>
        <v>0</v>
      </c>
      <c r="CW122" s="52">
        <f t="shared" si="143"/>
        <v>0</v>
      </c>
      <c r="CX122" s="52">
        <f t="shared" si="144"/>
        <v>0</v>
      </c>
      <c r="CY122" s="52">
        <f t="shared" si="145"/>
        <v>0</v>
      </c>
      <c r="CZ122" s="52">
        <f t="shared" si="146"/>
        <v>0</v>
      </c>
      <c r="DA122" s="52">
        <f t="shared" si="147"/>
        <v>0</v>
      </c>
      <c r="DB122" s="52">
        <f t="shared" si="148"/>
        <v>0</v>
      </c>
      <c r="DC122" s="52" t="str">
        <f t="shared" si="33"/>
        <v/>
      </c>
    </row>
    <row r="123" spans="1:108" s="195" customFormat="1" ht="15.75">
      <c r="A123" s="195">
        <f t="shared" si="34"/>
        <v>0</v>
      </c>
      <c r="B123" s="324">
        <f t="shared" si="35"/>
        <v>0</v>
      </c>
      <c r="C123" s="325">
        <v>63</v>
      </c>
      <c r="D123" s="349"/>
      <c r="E123" s="350"/>
      <c r="F123" s="663"/>
      <c r="G123" s="351"/>
      <c r="H123" s="350"/>
      <c r="I123" s="352"/>
      <c r="J123" s="353"/>
      <c r="K123" s="353"/>
      <c r="L123" s="353"/>
      <c r="M123" s="354"/>
      <c r="N123" s="482"/>
      <c r="AB123" s="195" t="str">
        <f t="shared" si="117"/>
        <v/>
      </c>
      <c r="AC123" s="195">
        <f t="shared" si="36"/>
        <v>1</v>
      </c>
      <c r="AD123" s="195" t="str">
        <f>IF(AND(AP123=""),"",IF(AP123=0,"",1+(MAX(AD$61:AD122))))</f>
        <v/>
      </c>
      <c r="AE123" s="18">
        <v>63</v>
      </c>
      <c r="AF123" s="48">
        <f t="shared" si="118"/>
        <v>0</v>
      </c>
      <c r="AG123" s="52">
        <f t="shared" si="119"/>
        <v>0</v>
      </c>
      <c r="AH123" s="52">
        <f t="shared" si="120"/>
        <v>0</v>
      </c>
      <c r="AI123" s="52">
        <f t="shared" si="121"/>
        <v>0</v>
      </c>
      <c r="AJ123" s="52">
        <f t="shared" si="122"/>
        <v>0</v>
      </c>
      <c r="AK123" s="52">
        <f t="shared" si="123"/>
        <v>0</v>
      </c>
      <c r="AL123" s="52">
        <f t="shared" si="124"/>
        <v>0</v>
      </c>
      <c r="AM123" s="52">
        <f t="shared" si="125"/>
        <v>0</v>
      </c>
      <c r="AN123" s="52">
        <f t="shared" si="158"/>
        <v>0</v>
      </c>
      <c r="AO123" s="52">
        <f t="shared" si="126"/>
        <v>0</v>
      </c>
      <c r="AP123" s="52" t="str">
        <f t="shared" si="14"/>
        <v/>
      </c>
      <c r="AQ123" s="195" t="str">
        <f>IF(AND(BC123=""),"",IF(BC123=0,"",1+(MAX(AQ$61:AQ122))))</f>
        <v/>
      </c>
      <c r="AR123" s="51">
        <v>63</v>
      </c>
      <c r="AS123" s="323">
        <f t="shared" si="149"/>
        <v>0</v>
      </c>
      <c r="AT123" s="49">
        <f t="shared" si="150"/>
        <v>0</v>
      </c>
      <c r="AU123" s="49">
        <f t="shared" si="151"/>
        <v>0</v>
      </c>
      <c r="AV123" s="49">
        <f t="shared" si="152"/>
        <v>0</v>
      </c>
      <c r="AW123" s="49">
        <f t="shared" si="153"/>
        <v>0</v>
      </c>
      <c r="AX123" s="49">
        <f t="shared" si="154"/>
        <v>0</v>
      </c>
      <c r="AY123" s="49">
        <f t="shared" si="155"/>
        <v>0</v>
      </c>
      <c r="AZ123" s="49">
        <f t="shared" si="156"/>
        <v>0</v>
      </c>
      <c r="BA123" s="49">
        <f t="shared" si="157"/>
        <v>0</v>
      </c>
      <c r="BB123" s="49">
        <f t="shared" si="127"/>
        <v>0</v>
      </c>
      <c r="BC123" s="52" t="str">
        <f t="shared" si="16"/>
        <v/>
      </c>
      <c r="BD123" s="195" t="str">
        <f>IF(AND(BP123=""),"",IF(BP123=0,"",1+(MAX(BD$61:BD122))))</f>
        <v/>
      </c>
      <c r="BE123" s="18">
        <v>63</v>
      </c>
      <c r="BF123" s="48">
        <f t="shared" si="99"/>
        <v>0</v>
      </c>
      <c r="BG123" s="52">
        <f t="shared" si="100"/>
        <v>0</v>
      </c>
      <c r="BH123" s="52">
        <f t="shared" si="101"/>
        <v>0</v>
      </c>
      <c r="BI123" s="52">
        <f t="shared" si="102"/>
        <v>0</v>
      </c>
      <c r="BJ123" s="52">
        <f t="shared" si="103"/>
        <v>0</v>
      </c>
      <c r="BK123" s="52">
        <f t="shared" si="104"/>
        <v>0</v>
      </c>
      <c r="BL123" s="52">
        <f t="shared" si="105"/>
        <v>0</v>
      </c>
      <c r="BM123" s="52">
        <f t="shared" si="106"/>
        <v>0</v>
      </c>
      <c r="BN123" s="52">
        <f t="shared" si="107"/>
        <v>0</v>
      </c>
      <c r="BO123" s="52">
        <f t="shared" si="128"/>
        <v>0</v>
      </c>
      <c r="BP123" s="52" t="str">
        <f t="shared" si="18"/>
        <v/>
      </c>
      <c r="BQ123" s="195" t="str">
        <f>IF(AND(CC123=""),"",IF(CC123=0,"",1+(MAX(BQ$61:BQ122))))</f>
        <v/>
      </c>
      <c r="BR123" s="18">
        <v>63</v>
      </c>
      <c r="BS123" s="322">
        <f t="shared" si="108"/>
        <v>0</v>
      </c>
      <c r="BT123" s="52">
        <f t="shared" si="109"/>
        <v>0</v>
      </c>
      <c r="BU123" s="52">
        <f t="shared" si="110"/>
        <v>0</v>
      </c>
      <c r="BV123" s="52">
        <f t="shared" si="111"/>
        <v>0</v>
      </c>
      <c r="BW123" s="52">
        <f t="shared" si="112"/>
        <v>0</v>
      </c>
      <c r="BX123" s="52">
        <f t="shared" si="113"/>
        <v>0</v>
      </c>
      <c r="BY123" s="52">
        <f t="shared" si="114"/>
        <v>0</v>
      </c>
      <c r="BZ123" s="52">
        <f t="shared" si="115"/>
        <v>0</v>
      </c>
      <c r="CA123" s="52">
        <f t="shared" si="116"/>
        <v>0</v>
      </c>
      <c r="CB123" s="52">
        <f t="shared" si="129"/>
        <v>0</v>
      </c>
      <c r="CC123" s="52" t="str">
        <f t="shared" si="20"/>
        <v/>
      </c>
      <c r="CD123" s="195" t="str">
        <f>IF(AND(CP123=""),"",IF(CP123=0,"",1+(MAX(CD$61:CD122))))</f>
        <v/>
      </c>
      <c r="CE123" s="18">
        <v>63</v>
      </c>
      <c r="CF123" s="48">
        <f t="shared" si="130"/>
        <v>0</v>
      </c>
      <c r="CG123" s="52">
        <f t="shared" si="131"/>
        <v>0</v>
      </c>
      <c r="CH123" s="52">
        <f t="shared" si="132"/>
        <v>0</v>
      </c>
      <c r="CI123" s="52">
        <f t="shared" si="133"/>
        <v>0</v>
      </c>
      <c r="CJ123" s="52">
        <f t="shared" si="134"/>
        <v>0</v>
      </c>
      <c r="CK123" s="52">
        <f t="shared" si="135"/>
        <v>0</v>
      </c>
      <c r="CL123" s="52">
        <f t="shared" si="136"/>
        <v>0</v>
      </c>
      <c r="CM123" s="52">
        <f t="shared" si="137"/>
        <v>0</v>
      </c>
      <c r="CN123" s="52">
        <f t="shared" si="138"/>
        <v>0</v>
      </c>
      <c r="CO123" s="52">
        <f t="shared" si="139"/>
        <v>0</v>
      </c>
      <c r="CP123" s="52" t="str">
        <f t="shared" si="22"/>
        <v/>
      </c>
      <c r="CQ123" s="195" t="str">
        <f>IF(AND(DC123=""),"",IF(DC123=0,"",1+(MAX(CQ$61:CQ122))))</f>
        <v/>
      </c>
      <c r="CR123" s="18">
        <v>63</v>
      </c>
      <c r="CS123" s="48">
        <f t="shared" si="88"/>
        <v>0</v>
      </c>
      <c r="CT123" s="52">
        <f t="shared" si="140"/>
        <v>0</v>
      </c>
      <c r="CU123" s="52">
        <f t="shared" si="141"/>
        <v>0</v>
      </c>
      <c r="CV123" s="52">
        <f t="shared" si="142"/>
        <v>0</v>
      </c>
      <c r="CW123" s="52">
        <f t="shared" si="143"/>
        <v>0</v>
      </c>
      <c r="CX123" s="52">
        <f t="shared" si="144"/>
        <v>0</v>
      </c>
      <c r="CY123" s="52">
        <f t="shared" si="145"/>
        <v>0</v>
      </c>
      <c r="CZ123" s="52">
        <f t="shared" si="146"/>
        <v>0</v>
      </c>
      <c r="DA123" s="52">
        <f t="shared" si="147"/>
        <v>0</v>
      </c>
      <c r="DB123" s="52">
        <f t="shared" si="148"/>
        <v>0</v>
      </c>
      <c r="DC123" s="52" t="str">
        <f t="shared" si="33"/>
        <v/>
      </c>
    </row>
    <row r="124" spans="1:108" s="195" customFormat="1" ht="15.75">
      <c r="A124" s="195">
        <f t="shared" si="34"/>
        <v>0</v>
      </c>
      <c r="B124" s="324">
        <f t="shared" si="35"/>
        <v>0</v>
      </c>
      <c r="C124" s="325">
        <v>64</v>
      </c>
      <c r="D124" s="349"/>
      <c r="E124" s="350"/>
      <c r="F124" s="663"/>
      <c r="G124" s="351"/>
      <c r="H124" s="350"/>
      <c r="I124" s="352"/>
      <c r="J124" s="353"/>
      <c r="K124" s="353"/>
      <c r="L124" s="353"/>
      <c r="M124" s="354"/>
      <c r="N124" s="482"/>
      <c r="AB124" s="195" t="str">
        <f t="shared" si="117"/>
        <v/>
      </c>
      <c r="AC124" s="195">
        <f t="shared" si="36"/>
        <v>1</v>
      </c>
      <c r="AD124" s="195" t="str">
        <f>IF(AND(AP124=""),"",IF(AP124=0,"",1+(MAX(AD$61:AD123))))</f>
        <v/>
      </c>
      <c r="AE124" s="51">
        <v>64</v>
      </c>
      <c r="AF124" s="48">
        <f t="shared" si="118"/>
        <v>0</v>
      </c>
      <c r="AG124" s="52">
        <f t="shared" si="119"/>
        <v>0</v>
      </c>
      <c r="AH124" s="52">
        <f t="shared" si="120"/>
        <v>0</v>
      </c>
      <c r="AI124" s="52">
        <f t="shared" si="121"/>
        <v>0</v>
      </c>
      <c r="AJ124" s="52">
        <f t="shared" si="122"/>
        <v>0</v>
      </c>
      <c r="AK124" s="52">
        <f t="shared" si="123"/>
        <v>0</v>
      </c>
      <c r="AL124" s="52">
        <f t="shared" si="124"/>
        <v>0</v>
      </c>
      <c r="AM124" s="52">
        <f t="shared" si="125"/>
        <v>0</v>
      </c>
      <c r="AN124" s="52">
        <f t="shared" si="158"/>
        <v>0</v>
      </c>
      <c r="AO124" s="52">
        <f t="shared" si="126"/>
        <v>0</v>
      </c>
      <c r="AP124" s="52" t="str">
        <f t="shared" si="14"/>
        <v/>
      </c>
      <c r="AQ124" s="195" t="str">
        <f>IF(AND(BC124=""),"",IF(BC124=0,"",1+(MAX(AQ$61:AQ123))))</f>
        <v/>
      </c>
      <c r="AR124" s="51">
        <v>64</v>
      </c>
      <c r="AS124" s="323">
        <f t="shared" si="149"/>
        <v>0</v>
      </c>
      <c r="AT124" s="49">
        <f t="shared" si="150"/>
        <v>0</v>
      </c>
      <c r="AU124" s="49">
        <f t="shared" si="151"/>
        <v>0</v>
      </c>
      <c r="AV124" s="49">
        <f t="shared" si="152"/>
        <v>0</v>
      </c>
      <c r="AW124" s="49">
        <f t="shared" si="153"/>
        <v>0</v>
      </c>
      <c r="AX124" s="49">
        <f t="shared" si="154"/>
        <v>0</v>
      </c>
      <c r="AY124" s="49">
        <f t="shared" si="155"/>
        <v>0</v>
      </c>
      <c r="AZ124" s="49">
        <f t="shared" si="156"/>
        <v>0</v>
      </c>
      <c r="BA124" s="49">
        <f t="shared" si="157"/>
        <v>0</v>
      </c>
      <c r="BB124" s="49">
        <f t="shared" si="127"/>
        <v>0</v>
      </c>
      <c r="BC124" s="52" t="str">
        <f t="shared" si="16"/>
        <v/>
      </c>
      <c r="BD124" s="195" t="str">
        <f>IF(AND(BP124=""),"",IF(BP124=0,"",1+(MAX(BD$61:BD123))))</f>
        <v/>
      </c>
      <c r="BE124" s="51">
        <v>64</v>
      </c>
      <c r="BF124" s="48">
        <f t="shared" si="99"/>
        <v>0</v>
      </c>
      <c r="BG124" s="52">
        <f t="shared" si="100"/>
        <v>0</v>
      </c>
      <c r="BH124" s="52">
        <f t="shared" si="101"/>
        <v>0</v>
      </c>
      <c r="BI124" s="52">
        <f t="shared" si="102"/>
        <v>0</v>
      </c>
      <c r="BJ124" s="52">
        <f t="shared" si="103"/>
        <v>0</v>
      </c>
      <c r="BK124" s="52">
        <f t="shared" si="104"/>
        <v>0</v>
      </c>
      <c r="BL124" s="52">
        <f t="shared" si="105"/>
        <v>0</v>
      </c>
      <c r="BM124" s="52">
        <f t="shared" si="106"/>
        <v>0</v>
      </c>
      <c r="BN124" s="52">
        <f t="shared" si="107"/>
        <v>0</v>
      </c>
      <c r="BO124" s="52">
        <f t="shared" si="128"/>
        <v>0</v>
      </c>
      <c r="BP124" s="52" t="str">
        <f t="shared" si="18"/>
        <v/>
      </c>
      <c r="BQ124" s="195" t="str">
        <f>IF(AND(CC124=""),"",IF(CC124=0,"",1+(MAX(BQ$61:BQ123))))</f>
        <v/>
      </c>
      <c r="BR124" s="51">
        <v>64</v>
      </c>
      <c r="BS124" s="322">
        <f t="shared" si="108"/>
        <v>0</v>
      </c>
      <c r="BT124" s="52">
        <f t="shared" si="109"/>
        <v>0</v>
      </c>
      <c r="BU124" s="52">
        <f t="shared" si="110"/>
        <v>0</v>
      </c>
      <c r="BV124" s="52">
        <f t="shared" si="111"/>
        <v>0</v>
      </c>
      <c r="BW124" s="52">
        <f t="shared" si="112"/>
        <v>0</v>
      </c>
      <c r="BX124" s="52">
        <f t="shared" si="113"/>
        <v>0</v>
      </c>
      <c r="BY124" s="52">
        <f t="shared" si="114"/>
        <v>0</v>
      </c>
      <c r="BZ124" s="52">
        <f t="shared" si="115"/>
        <v>0</v>
      </c>
      <c r="CA124" s="52">
        <f t="shared" si="116"/>
        <v>0</v>
      </c>
      <c r="CB124" s="52">
        <f t="shared" si="129"/>
        <v>0</v>
      </c>
      <c r="CC124" s="52" t="str">
        <f t="shared" si="20"/>
        <v/>
      </c>
      <c r="CD124" s="195" t="str">
        <f>IF(AND(CP124=""),"",IF(CP124=0,"",1+(MAX(CD$61:CD123))))</f>
        <v/>
      </c>
      <c r="CE124" s="51">
        <v>64</v>
      </c>
      <c r="CF124" s="48">
        <f t="shared" si="130"/>
        <v>0</v>
      </c>
      <c r="CG124" s="52">
        <f t="shared" si="131"/>
        <v>0</v>
      </c>
      <c r="CH124" s="52">
        <f t="shared" si="132"/>
        <v>0</v>
      </c>
      <c r="CI124" s="52">
        <f t="shared" si="133"/>
        <v>0</v>
      </c>
      <c r="CJ124" s="52">
        <f t="shared" si="134"/>
        <v>0</v>
      </c>
      <c r="CK124" s="52">
        <f t="shared" si="135"/>
        <v>0</v>
      </c>
      <c r="CL124" s="52">
        <f t="shared" si="136"/>
        <v>0</v>
      </c>
      <c r="CM124" s="52">
        <f t="shared" si="137"/>
        <v>0</v>
      </c>
      <c r="CN124" s="52">
        <f t="shared" si="138"/>
        <v>0</v>
      </c>
      <c r="CO124" s="52">
        <f t="shared" si="139"/>
        <v>0</v>
      </c>
      <c r="CP124" s="52" t="str">
        <f t="shared" si="22"/>
        <v/>
      </c>
      <c r="CQ124" s="195" t="str">
        <f>IF(AND(DC124=""),"",IF(DC124=0,"",1+(MAX(CQ$61:CQ123))))</f>
        <v/>
      </c>
      <c r="CR124" s="51">
        <v>64</v>
      </c>
      <c r="CS124" s="48">
        <f t="shared" si="88"/>
        <v>0</v>
      </c>
      <c r="CT124" s="52">
        <f t="shared" si="140"/>
        <v>0</v>
      </c>
      <c r="CU124" s="52">
        <f t="shared" si="141"/>
        <v>0</v>
      </c>
      <c r="CV124" s="52">
        <f t="shared" si="142"/>
        <v>0</v>
      </c>
      <c r="CW124" s="52">
        <f t="shared" si="143"/>
        <v>0</v>
      </c>
      <c r="CX124" s="52">
        <f t="shared" si="144"/>
        <v>0</v>
      </c>
      <c r="CY124" s="52">
        <f t="shared" si="145"/>
        <v>0</v>
      </c>
      <c r="CZ124" s="52">
        <f t="shared" si="146"/>
        <v>0</v>
      </c>
      <c r="DA124" s="52">
        <f t="shared" si="147"/>
        <v>0</v>
      </c>
      <c r="DB124" s="52">
        <f t="shared" si="148"/>
        <v>0</v>
      </c>
      <c r="DC124" s="52" t="str">
        <f t="shared" si="33"/>
        <v/>
      </c>
    </row>
    <row r="125" spans="1:108" s="195" customFormat="1" ht="15.75">
      <c r="A125" s="195">
        <f t="shared" si="34"/>
        <v>0</v>
      </c>
      <c r="B125" s="324">
        <f t="shared" si="35"/>
        <v>0</v>
      </c>
      <c r="C125" s="325">
        <v>65</v>
      </c>
      <c r="D125" s="349"/>
      <c r="E125" s="350"/>
      <c r="F125" s="663"/>
      <c r="G125" s="351"/>
      <c r="H125" s="350"/>
      <c r="I125" s="352"/>
      <c r="J125" s="353"/>
      <c r="K125" s="353"/>
      <c r="L125" s="353"/>
      <c r="M125" s="354"/>
      <c r="N125" s="482"/>
      <c r="AB125" s="195" t="str">
        <f t="shared" si="117"/>
        <v/>
      </c>
      <c r="AC125" s="195">
        <f t="shared" si="36"/>
        <v>1</v>
      </c>
      <c r="AD125" s="195" t="str">
        <f>IF(AND(AP125=""),"",IF(AP125=0,"",1+(MAX(AD$61:AD124))))</f>
        <v/>
      </c>
      <c r="AE125" s="18">
        <v>65</v>
      </c>
      <c r="AF125" s="48">
        <f t="shared" si="118"/>
        <v>0</v>
      </c>
      <c r="AG125" s="52">
        <f t="shared" si="119"/>
        <v>0</v>
      </c>
      <c r="AH125" s="52">
        <f t="shared" si="120"/>
        <v>0</v>
      </c>
      <c r="AI125" s="52">
        <f t="shared" si="121"/>
        <v>0</v>
      </c>
      <c r="AJ125" s="52">
        <f t="shared" si="122"/>
        <v>0</v>
      </c>
      <c r="AK125" s="52">
        <f t="shared" si="123"/>
        <v>0</v>
      </c>
      <c r="AL125" s="52">
        <f t="shared" si="124"/>
        <v>0</v>
      </c>
      <c r="AM125" s="52">
        <f t="shared" si="125"/>
        <v>0</v>
      </c>
      <c r="AN125" s="52">
        <f t="shared" si="158"/>
        <v>0</v>
      </c>
      <c r="AO125" s="52">
        <f t="shared" si="126"/>
        <v>0</v>
      </c>
      <c r="AP125" s="52" t="str">
        <f t="shared" ref="AP125:AP188" si="159">IF(AND(M125=""),"",IF(M125=AF$59,1,0))</f>
        <v/>
      </c>
      <c r="AQ125" s="195" t="str">
        <f>IF(AND(BC125=""),"",IF(BC125=0,"",1+(MAX(AQ$61:AQ124))))</f>
        <v/>
      </c>
      <c r="AR125" s="51">
        <v>65</v>
      </c>
      <c r="AS125" s="323">
        <f t="shared" si="149"/>
        <v>0</v>
      </c>
      <c r="AT125" s="49">
        <f t="shared" si="150"/>
        <v>0</v>
      </c>
      <c r="AU125" s="49">
        <f t="shared" si="151"/>
        <v>0</v>
      </c>
      <c r="AV125" s="49">
        <f t="shared" si="152"/>
        <v>0</v>
      </c>
      <c r="AW125" s="49">
        <f t="shared" si="153"/>
        <v>0</v>
      </c>
      <c r="AX125" s="49">
        <f t="shared" si="154"/>
        <v>0</v>
      </c>
      <c r="AY125" s="49">
        <f t="shared" si="155"/>
        <v>0</v>
      </c>
      <c r="AZ125" s="49">
        <f t="shared" si="156"/>
        <v>0</v>
      </c>
      <c r="BA125" s="49">
        <f t="shared" si="157"/>
        <v>0</v>
      </c>
      <c r="BB125" s="49">
        <f t="shared" si="127"/>
        <v>0</v>
      </c>
      <c r="BC125" s="52" t="str">
        <f t="shared" ref="BC125:BC188" si="160">IF(AND(M125=""),"",IF(M125=AS$59,1,0))</f>
        <v/>
      </c>
      <c r="BD125" s="195" t="str">
        <f>IF(AND(BP125=""),"",IF(BP125=0,"",1+(MAX(BD$61:BD124))))</f>
        <v/>
      </c>
      <c r="BE125" s="18">
        <v>65</v>
      </c>
      <c r="BF125" s="48">
        <f t="shared" si="99"/>
        <v>0</v>
      </c>
      <c r="BG125" s="52">
        <f t="shared" si="100"/>
        <v>0</v>
      </c>
      <c r="BH125" s="52">
        <f t="shared" si="101"/>
        <v>0</v>
      </c>
      <c r="BI125" s="52">
        <f t="shared" si="102"/>
        <v>0</v>
      </c>
      <c r="BJ125" s="52">
        <f t="shared" si="103"/>
        <v>0</v>
      </c>
      <c r="BK125" s="52">
        <f t="shared" si="104"/>
        <v>0</v>
      </c>
      <c r="BL125" s="52">
        <f t="shared" si="105"/>
        <v>0</v>
      </c>
      <c r="BM125" s="52">
        <f t="shared" si="106"/>
        <v>0</v>
      </c>
      <c r="BN125" s="52">
        <f t="shared" si="107"/>
        <v>0</v>
      </c>
      <c r="BO125" s="52">
        <f t="shared" si="128"/>
        <v>0</v>
      </c>
      <c r="BP125" s="52" t="str">
        <f t="shared" ref="BP125:BP188" si="161">IF(AND(M125=""),"",IF(M125=BF$59,1,0))</f>
        <v/>
      </c>
      <c r="BQ125" s="195" t="str">
        <f>IF(AND(CC125=""),"",IF(CC125=0,"",1+(MAX(BQ$61:BQ124))))</f>
        <v/>
      </c>
      <c r="BR125" s="18">
        <v>65</v>
      </c>
      <c r="BS125" s="322">
        <f t="shared" si="108"/>
        <v>0</v>
      </c>
      <c r="BT125" s="52">
        <f t="shared" si="109"/>
        <v>0</v>
      </c>
      <c r="BU125" s="52">
        <f t="shared" si="110"/>
        <v>0</v>
      </c>
      <c r="BV125" s="52">
        <f t="shared" si="111"/>
        <v>0</v>
      </c>
      <c r="BW125" s="52">
        <f t="shared" si="112"/>
        <v>0</v>
      </c>
      <c r="BX125" s="52">
        <f t="shared" si="113"/>
        <v>0</v>
      </c>
      <c r="BY125" s="52">
        <f t="shared" si="114"/>
        <v>0</v>
      </c>
      <c r="BZ125" s="52">
        <f t="shared" si="115"/>
        <v>0</v>
      </c>
      <c r="CA125" s="52">
        <f t="shared" si="116"/>
        <v>0</v>
      </c>
      <c r="CB125" s="52">
        <f t="shared" si="129"/>
        <v>0</v>
      </c>
      <c r="CC125" s="52" t="str">
        <f t="shared" ref="CC125:CC188" si="162">IF(AND(M125=""),"",IF(M125=BS$59,1,0))</f>
        <v/>
      </c>
      <c r="CD125" s="195" t="str">
        <f>IF(AND(CP125=""),"",IF(CP125=0,"",1+(MAX(CD$61:CD124))))</f>
        <v/>
      </c>
      <c r="CE125" s="18">
        <v>65</v>
      </c>
      <c r="CF125" s="48">
        <f t="shared" si="130"/>
        <v>0</v>
      </c>
      <c r="CG125" s="52">
        <f t="shared" si="131"/>
        <v>0</v>
      </c>
      <c r="CH125" s="52">
        <f t="shared" si="132"/>
        <v>0</v>
      </c>
      <c r="CI125" s="52">
        <f t="shared" si="133"/>
        <v>0</v>
      </c>
      <c r="CJ125" s="52">
        <f t="shared" si="134"/>
        <v>0</v>
      </c>
      <c r="CK125" s="52">
        <f t="shared" si="135"/>
        <v>0</v>
      </c>
      <c r="CL125" s="52">
        <f t="shared" si="136"/>
        <v>0</v>
      </c>
      <c r="CM125" s="52">
        <f t="shared" si="137"/>
        <v>0</v>
      </c>
      <c r="CN125" s="52">
        <f t="shared" si="138"/>
        <v>0</v>
      </c>
      <c r="CO125" s="52">
        <f t="shared" si="139"/>
        <v>0</v>
      </c>
      <c r="CP125" s="52" t="str">
        <f t="shared" ref="CP125:CP188" si="163">IF(AND(M125=""),"",IF(M125=CF$59,1,0))</f>
        <v/>
      </c>
      <c r="CQ125" s="195" t="str">
        <f>IF(AND(DC125=""),"",IF(DC125=0,"",1+(MAX(CQ$61:CQ124))))</f>
        <v/>
      </c>
      <c r="CR125" s="18">
        <v>65</v>
      </c>
      <c r="CS125" s="48">
        <f t="shared" si="88"/>
        <v>0</v>
      </c>
      <c r="CT125" s="52">
        <f t="shared" si="140"/>
        <v>0</v>
      </c>
      <c r="CU125" s="52">
        <f t="shared" si="141"/>
        <v>0</v>
      </c>
      <c r="CV125" s="52">
        <f t="shared" si="142"/>
        <v>0</v>
      </c>
      <c r="CW125" s="52">
        <f t="shared" si="143"/>
        <v>0</v>
      </c>
      <c r="CX125" s="52">
        <f t="shared" si="144"/>
        <v>0</v>
      </c>
      <c r="CY125" s="52">
        <f t="shared" si="145"/>
        <v>0</v>
      </c>
      <c r="CZ125" s="52">
        <f t="shared" si="146"/>
        <v>0</v>
      </c>
      <c r="DA125" s="52">
        <f t="shared" si="147"/>
        <v>0</v>
      </c>
      <c r="DB125" s="52">
        <f t="shared" si="148"/>
        <v>0</v>
      </c>
      <c r="DC125" s="52" t="str">
        <f t="shared" ref="DC125:DC188" si="164">IF(AND(M125=""),"",IF(M125=CS$59,1,0))</f>
        <v/>
      </c>
    </row>
    <row r="126" spans="1:108" s="195" customFormat="1" ht="15.75">
      <c r="A126" s="195">
        <f t="shared" ref="A126:A189" si="165">IF(OR(D126="in fjDr",D126="पद रिक्त",D126="Blank",D126="Post Blank"),0,E126)</f>
        <v>0</v>
      </c>
      <c r="B126" s="324">
        <f t="shared" ref="B126:B189" si="166">F126</f>
        <v>0</v>
      </c>
      <c r="C126" s="325">
        <v>66</v>
      </c>
      <c r="D126" s="349"/>
      <c r="E126" s="350"/>
      <c r="F126" s="663"/>
      <c r="G126" s="354"/>
      <c r="H126" s="350"/>
      <c r="I126" s="352"/>
      <c r="J126" s="353"/>
      <c r="K126" s="353"/>
      <c r="L126" s="353"/>
      <c r="M126" s="354"/>
      <c r="N126" s="482"/>
      <c r="AB126" s="195" t="str">
        <f t="shared" si="117"/>
        <v/>
      </c>
      <c r="AC126" s="195">
        <f t="shared" ref="AC126:AC286" si="167">IF(F126&lt;=0,1,0)*(IF(M126="SANVIDA",0,1))</f>
        <v>1</v>
      </c>
      <c r="AD126" s="195" t="str">
        <f>IF(AND(AP126=""),"",IF(AP126=0,"",1+(MAX(AD$61:AD125))))</f>
        <v/>
      </c>
      <c r="AE126" s="51">
        <v>66</v>
      </c>
      <c r="AF126" s="48">
        <f t="shared" si="118"/>
        <v>0</v>
      </c>
      <c r="AG126" s="52">
        <f t="shared" si="119"/>
        <v>0</v>
      </c>
      <c r="AH126" s="52">
        <f t="shared" si="120"/>
        <v>0</v>
      </c>
      <c r="AI126" s="52">
        <f t="shared" si="121"/>
        <v>0</v>
      </c>
      <c r="AJ126" s="52">
        <f t="shared" si="122"/>
        <v>0</v>
      </c>
      <c r="AK126" s="52">
        <f t="shared" si="123"/>
        <v>0</v>
      </c>
      <c r="AL126" s="52">
        <f t="shared" si="124"/>
        <v>0</v>
      </c>
      <c r="AM126" s="52">
        <f t="shared" si="125"/>
        <v>0</v>
      </c>
      <c r="AN126" s="52">
        <f t="shared" si="158"/>
        <v>0</v>
      </c>
      <c r="AO126" s="52">
        <f t="shared" si="126"/>
        <v>0</v>
      </c>
      <c r="AP126" s="52" t="str">
        <f t="shared" si="159"/>
        <v/>
      </c>
      <c r="AQ126" s="195" t="str">
        <f>IF(AND(BC126=""),"",IF(BC126=0,"",1+(MAX(AQ$61:AQ125))))</f>
        <v/>
      </c>
      <c r="AR126" s="51">
        <v>66</v>
      </c>
      <c r="AS126" s="323">
        <f t="shared" si="149"/>
        <v>0</v>
      </c>
      <c r="AT126" s="49">
        <f t="shared" si="150"/>
        <v>0</v>
      </c>
      <c r="AU126" s="49">
        <f t="shared" si="151"/>
        <v>0</v>
      </c>
      <c r="AV126" s="49">
        <f t="shared" si="152"/>
        <v>0</v>
      </c>
      <c r="AW126" s="49">
        <f t="shared" si="153"/>
        <v>0</v>
      </c>
      <c r="AX126" s="49">
        <f t="shared" si="154"/>
        <v>0</v>
      </c>
      <c r="AY126" s="49">
        <f t="shared" si="155"/>
        <v>0</v>
      </c>
      <c r="AZ126" s="49">
        <f t="shared" si="156"/>
        <v>0</v>
      </c>
      <c r="BA126" s="49">
        <f t="shared" si="157"/>
        <v>0</v>
      </c>
      <c r="BB126" s="49">
        <f t="shared" si="127"/>
        <v>0</v>
      </c>
      <c r="BC126" s="52" t="str">
        <f t="shared" si="160"/>
        <v/>
      </c>
      <c r="BD126" s="195" t="str">
        <f>IF(AND(BP126=""),"",IF(BP126=0,"",1+(MAX(BD$61:BD125))))</f>
        <v/>
      </c>
      <c r="BE126" s="51">
        <v>66</v>
      </c>
      <c r="BF126" s="48">
        <f t="shared" si="99"/>
        <v>0</v>
      </c>
      <c r="BG126" s="52">
        <f t="shared" si="100"/>
        <v>0</v>
      </c>
      <c r="BH126" s="52">
        <f t="shared" si="101"/>
        <v>0</v>
      </c>
      <c r="BI126" s="52">
        <f t="shared" si="102"/>
        <v>0</v>
      </c>
      <c r="BJ126" s="52">
        <f t="shared" si="103"/>
        <v>0</v>
      </c>
      <c r="BK126" s="52">
        <f t="shared" si="104"/>
        <v>0</v>
      </c>
      <c r="BL126" s="52">
        <f t="shared" si="105"/>
        <v>0</v>
      </c>
      <c r="BM126" s="52">
        <f t="shared" si="106"/>
        <v>0</v>
      </c>
      <c r="BN126" s="52">
        <f t="shared" si="107"/>
        <v>0</v>
      </c>
      <c r="BO126" s="52">
        <f t="shared" si="128"/>
        <v>0</v>
      </c>
      <c r="BP126" s="52" t="str">
        <f t="shared" si="161"/>
        <v/>
      </c>
      <c r="BQ126" s="195" t="str">
        <f>IF(AND(CC126=""),"",IF(CC126=0,"",1+(MAX(BQ$61:BQ125))))</f>
        <v/>
      </c>
      <c r="BR126" s="51">
        <v>66</v>
      </c>
      <c r="BS126" s="322">
        <f t="shared" si="108"/>
        <v>0</v>
      </c>
      <c r="BT126" s="52">
        <f t="shared" si="109"/>
        <v>0</v>
      </c>
      <c r="BU126" s="52">
        <f t="shared" si="110"/>
        <v>0</v>
      </c>
      <c r="BV126" s="52">
        <f t="shared" si="111"/>
        <v>0</v>
      </c>
      <c r="BW126" s="52">
        <f t="shared" si="112"/>
        <v>0</v>
      </c>
      <c r="BX126" s="52">
        <f t="shared" si="113"/>
        <v>0</v>
      </c>
      <c r="BY126" s="52">
        <f t="shared" si="114"/>
        <v>0</v>
      </c>
      <c r="BZ126" s="52">
        <f t="shared" si="115"/>
        <v>0</v>
      </c>
      <c r="CA126" s="52">
        <f t="shared" si="116"/>
        <v>0</v>
      </c>
      <c r="CB126" s="52">
        <f t="shared" si="129"/>
        <v>0</v>
      </c>
      <c r="CC126" s="52" t="str">
        <f t="shared" si="162"/>
        <v/>
      </c>
      <c r="CD126" s="195" t="str">
        <f>IF(AND(CP126=""),"",IF(CP126=0,"",1+(MAX(CD$61:CD125))))</f>
        <v/>
      </c>
      <c r="CE126" s="51">
        <v>66</v>
      </c>
      <c r="CF126" s="48">
        <f t="shared" si="130"/>
        <v>0</v>
      </c>
      <c r="CG126" s="52">
        <f t="shared" si="131"/>
        <v>0</v>
      </c>
      <c r="CH126" s="52">
        <f t="shared" si="132"/>
        <v>0</v>
      </c>
      <c r="CI126" s="52">
        <f t="shared" si="133"/>
        <v>0</v>
      </c>
      <c r="CJ126" s="52">
        <f t="shared" si="134"/>
        <v>0</v>
      </c>
      <c r="CK126" s="52">
        <f t="shared" si="135"/>
        <v>0</v>
      </c>
      <c r="CL126" s="52">
        <f t="shared" si="136"/>
        <v>0</v>
      </c>
      <c r="CM126" s="52">
        <f t="shared" si="137"/>
        <v>0</v>
      </c>
      <c r="CN126" s="52">
        <f t="shared" si="138"/>
        <v>0</v>
      </c>
      <c r="CO126" s="52">
        <f t="shared" si="139"/>
        <v>0</v>
      </c>
      <c r="CP126" s="52" t="str">
        <f t="shared" si="163"/>
        <v/>
      </c>
      <c r="CQ126" s="195" t="str">
        <f>IF(AND(DC126=""),"",IF(DC126=0,"",1+(MAX(CQ$61:CQ125))))</f>
        <v/>
      </c>
      <c r="CR126" s="51">
        <v>66</v>
      </c>
      <c r="CS126" s="48">
        <f t="shared" si="88"/>
        <v>0</v>
      </c>
      <c r="CT126" s="52">
        <f t="shared" si="140"/>
        <v>0</v>
      </c>
      <c r="CU126" s="52">
        <f t="shared" si="141"/>
        <v>0</v>
      </c>
      <c r="CV126" s="52">
        <f t="shared" si="142"/>
        <v>0</v>
      </c>
      <c r="CW126" s="52">
        <f t="shared" si="143"/>
        <v>0</v>
      </c>
      <c r="CX126" s="52">
        <f t="shared" si="144"/>
        <v>0</v>
      </c>
      <c r="CY126" s="52">
        <f t="shared" si="145"/>
        <v>0</v>
      </c>
      <c r="CZ126" s="52">
        <f t="shared" si="146"/>
        <v>0</v>
      </c>
      <c r="DA126" s="52">
        <f t="shared" si="147"/>
        <v>0</v>
      </c>
      <c r="DB126" s="52">
        <f t="shared" si="148"/>
        <v>0</v>
      </c>
      <c r="DC126" s="52" t="str">
        <f t="shared" si="164"/>
        <v/>
      </c>
    </row>
    <row r="127" spans="1:108" s="195" customFormat="1" ht="15.75">
      <c r="A127" s="195">
        <f t="shared" si="165"/>
        <v>0</v>
      </c>
      <c r="B127" s="324">
        <f t="shared" si="166"/>
        <v>0</v>
      </c>
      <c r="C127" s="325">
        <v>67</v>
      </c>
      <c r="D127" s="349"/>
      <c r="E127" s="350"/>
      <c r="F127" s="663"/>
      <c r="G127" s="351"/>
      <c r="H127" s="350"/>
      <c r="I127" s="352"/>
      <c r="J127" s="353"/>
      <c r="K127" s="353"/>
      <c r="L127" s="353"/>
      <c r="M127" s="354"/>
      <c r="N127" s="482"/>
      <c r="AB127" s="195" t="str">
        <f t="shared" si="117"/>
        <v/>
      </c>
      <c r="AC127" s="195">
        <f t="shared" si="167"/>
        <v>1</v>
      </c>
      <c r="AD127" s="195" t="str">
        <f>IF(AND(AP127=""),"",IF(AP127=0,"",1+(MAX(AD$61:AD126))))</f>
        <v/>
      </c>
      <c r="AE127" s="18">
        <v>67</v>
      </c>
      <c r="AF127" s="48">
        <f t="shared" si="118"/>
        <v>0</v>
      </c>
      <c r="AG127" s="52">
        <f t="shared" si="119"/>
        <v>0</v>
      </c>
      <c r="AH127" s="52">
        <f t="shared" si="120"/>
        <v>0</v>
      </c>
      <c r="AI127" s="52">
        <f t="shared" si="121"/>
        <v>0</v>
      </c>
      <c r="AJ127" s="52">
        <f t="shared" si="122"/>
        <v>0</v>
      </c>
      <c r="AK127" s="52">
        <f t="shared" si="123"/>
        <v>0</v>
      </c>
      <c r="AL127" s="52">
        <f t="shared" si="124"/>
        <v>0</v>
      </c>
      <c r="AM127" s="52">
        <f t="shared" si="125"/>
        <v>0</v>
      </c>
      <c r="AN127" s="52">
        <f t="shared" si="158"/>
        <v>0</v>
      </c>
      <c r="AO127" s="52">
        <f t="shared" si="126"/>
        <v>0</v>
      </c>
      <c r="AP127" s="52" t="str">
        <f t="shared" si="159"/>
        <v/>
      </c>
      <c r="AQ127" s="195" t="str">
        <f>IF(AND(BC127=""),"",IF(BC127=0,"",1+(MAX(AQ$61:AQ126))))</f>
        <v/>
      </c>
      <c r="AR127" s="51">
        <v>67</v>
      </c>
      <c r="AS127" s="323">
        <f t="shared" si="149"/>
        <v>0</v>
      </c>
      <c r="AT127" s="49">
        <f t="shared" si="150"/>
        <v>0</v>
      </c>
      <c r="AU127" s="49">
        <f t="shared" si="151"/>
        <v>0</v>
      </c>
      <c r="AV127" s="49">
        <f t="shared" si="152"/>
        <v>0</v>
      </c>
      <c r="AW127" s="49">
        <f t="shared" si="153"/>
        <v>0</v>
      </c>
      <c r="AX127" s="49">
        <f t="shared" si="154"/>
        <v>0</v>
      </c>
      <c r="AY127" s="49">
        <f t="shared" si="155"/>
        <v>0</v>
      </c>
      <c r="AZ127" s="49">
        <f t="shared" si="156"/>
        <v>0</v>
      </c>
      <c r="BA127" s="49">
        <f t="shared" si="157"/>
        <v>0</v>
      </c>
      <c r="BB127" s="49">
        <f t="shared" si="127"/>
        <v>0</v>
      </c>
      <c r="BC127" s="52" t="str">
        <f t="shared" si="160"/>
        <v/>
      </c>
      <c r="BD127" s="195" t="str">
        <f>IF(AND(BP127=""),"",IF(BP127=0,"",1+(MAX(BD$61:BD126))))</f>
        <v/>
      </c>
      <c r="BE127" s="18">
        <v>67</v>
      </c>
      <c r="BF127" s="48">
        <f t="shared" si="99"/>
        <v>0</v>
      </c>
      <c r="BG127" s="52">
        <f t="shared" si="100"/>
        <v>0</v>
      </c>
      <c r="BH127" s="52">
        <f t="shared" si="101"/>
        <v>0</v>
      </c>
      <c r="BI127" s="52">
        <f t="shared" si="102"/>
        <v>0</v>
      </c>
      <c r="BJ127" s="52">
        <f t="shared" si="103"/>
        <v>0</v>
      </c>
      <c r="BK127" s="52">
        <f t="shared" si="104"/>
        <v>0</v>
      </c>
      <c r="BL127" s="52">
        <f t="shared" si="105"/>
        <v>0</v>
      </c>
      <c r="BM127" s="52">
        <f t="shared" si="106"/>
        <v>0</v>
      </c>
      <c r="BN127" s="52">
        <f t="shared" si="107"/>
        <v>0</v>
      </c>
      <c r="BO127" s="52">
        <f t="shared" si="128"/>
        <v>0</v>
      </c>
      <c r="BP127" s="52" t="str">
        <f t="shared" si="161"/>
        <v/>
      </c>
      <c r="BQ127" s="195" t="str">
        <f>IF(AND(CC127=""),"",IF(CC127=0,"",1+(MAX(BQ$61:BQ126))))</f>
        <v/>
      </c>
      <c r="BR127" s="18">
        <v>67</v>
      </c>
      <c r="BS127" s="322">
        <f t="shared" si="108"/>
        <v>0</v>
      </c>
      <c r="BT127" s="52">
        <f t="shared" si="109"/>
        <v>0</v>
      </c>
      <c r="BU127" s="52">
        <f t="shared" si="110"/>
        <v>0</v>
      </c>
      <c r="BV127" s="52">
        <f t="shared" si="111"/>
        <v>0</v>
      </c>
      <c r="BW127" s="52">
        <f t="shared" si="112"/>
        <v>0</v>
      </c>
      <c r="BX127" s="52">
        <f t="shared" si="113"/>
        <v>0</v>
      </c>
      <c r="BY127" s="52">
        <f t="shared" si="114"/>
        <v>0</v>
      </c>
      <c r="BZ127" s="52">
        <f t="shared" si="115"/>
        <v>0</v>
      </c>
      <c r="CA127" s="52">
        <f t="shared" si="116"/>
        <v>0</v>
      </c>
      <c r="CB127" s="52">
        <f t="shared" si="129"/>
        <v>0</v>
      </c>
      <c r="CC127" s="52" t="str">
        <f t="shared" si="162"/>
        <v/>
      </c>
      <c r="CD127" s="195" t="str">
        <f>IF(AND(CP127=""),"",IF(CP127=0,"",1+(MAX(CD$61:CD126))))</f>
        <v/>
      </c>
      <c r="CE127" s="18">
        <v>67</v>
      </c>
      <c r="CF127" s="48">
        <f t="shared" si="130"/>
        <v>0</v>
      </c>
      <c r="CG127" s="52">
        <f t="shared" si="131"/>
        <v>0</v>
      </c>
      <c r="CH127" s="52">
        <f t="shared" si="132"/>
        <v>0</v>
      </c>
      <c r="CI127" s="52">
        <f t="shared" si="133"/>
        <v>0</v>
      </c>
      <c r="CJ127" s="52">
        <f t="shared" si="134"/>
        <v>0</v>
      </c>
      <c r="CK127" s="52">
        <f t="shared" si="135"/>
        <v>0</v>
      </c>
      <c r="CL127" s="52">
        <f t="shared" si="136"/>
        <v>0</v>
      </c>
      <c r="CM127" s="52">
        <f t="shared" si="137"/>
        <v>0</v>
      </c>
      <c r="CN127" s="52">
        <f t="shared" si="138"/>
        <v>0</v>
      </c>
      <c r="CO127" s="52">
        <f t="shared" si="139"/>
        <v>0</v>
      </c>
      <c r="CP127" s="52" t="str">
        <f t="shared" si="163"/>
        <v/>
      </c>
      <c r="CQ127" s="195" t="str">
        <f>IF(AND(DC127=""),"",IF(DC127=0,"",1+(MAX(CQ$61:CQ126))))</f>
        <v/>
      </c>
      <c r="CR127" s="18">
        <v>67</v>
      </c>
      <c r="CS127" s="48">
        <f t="shared" si="88"/>
        <v>0</v>
      </c>
      <c r="CT127" s="52">
        <f t="shared" si="140"/>
        <v>0</v>
      </c>
      <c r="CU127" s="52">
        <f t="shared" si="141"/>
        <v>0</v>
      </c>
      <c r="CV127" s="52">
        <f t="shared" si="142"/>
        <v>0</v>
      </c>
      <c r="CW127" s="52">
        <f t="shared" si="143"/>
        <v>0</v>
      </c>
      <c r="CX127" s="52">
        <f t="shared" si="144"/>
        <v>0</v>
      </c>
      <c r="CY127" s="52">
        <f t="shared" si="145"/>
        <v>0</v>
      </c>
      <c r="CZ127" s="52">
        <f t="shared" si="146"/>
        <v>0</v>
      </c>
      <c r="DA127" s="52">
        <f t="shared" si="147"/>
        <v>0</v>
      </c>
      <c r="DB127" s="52">
        <f t="shared" si="148"/>
        <v>0</v>
      </c>
      <c r="DC127" s="52" t="str">
        <f t="shared" si="164"/>
        <v/>
      </c>
    </row>
    <row r="128" spans="1:108" s="195" customFormat="1" ht="15.75">
      <c r="A128" s="195">
        <f t="shared" si="165"/>
        <v>0</v>
      </c>
      <c r="B128" s="324">
        <f t="shared" si="166"/>
        <v>0</v>
      </c>
      <c r="C128" s="325">
        <v>68</v>
      </c>
      <c r="D128" s="349"/>
      <c r="E128" s="350"/>
      <c r="F128" s="663"/>
      <c r="G128" s="351"/>
      <c r="H128" s="350"/>
      <c r="I128" s="352"/>
      <c r="J128" s="353"/>
      <c r="K128" s="353"/>
      <c r="L128" s="353"/>
      <c r="M128" s="354"/>
      <c r="N128" s="482"/>
      <c r="AB128" s="195" t="str">
        <f t="shared" si="117"/>
        <v/>
      </c>
      <c r="AC128" s="195">
        <f t="shared" si="167"/>
        <v>1</v>
      </c>
      <c r="AD128" s="195" t="str">
        <f>IF(AND(AP128=""),"",IF(AP128=0,"",1+(MAX(AD$61:AD127))))</f>
        <v/>
      </c>
      <c r="AE128" s="51">
        <v>68</v>
      </c>
      <c r="AF128" s="48">
        <f t="shared" si="118"/>
        <v>0</v>
      </c>
      <c r="AG128" s="52">
        <f t="shared" si="119"/>
        <v>0</v>
      </c>
      <c r="AH128" s="52">
        <f t="shared" si="120"/>
        <v>0</v>
      </c>
      <c r="AI128" s="52">
        <f t="shared" si="121"/>
        <v>0</v>
      </c>
      <c r="AJ128" s="52">
        <f t="shared" si="122"/>
        <v>0</v>
      </c>
      <c r="AK128" s="52">
        <f t="shared" si="123"/>
        <v>0</v>
      </c>
      <c r="AL128" s="52">
        <f t="shared" si="124"/>
        <v>0</v>
      </c>
      <c r="AM128" s="52">
        <f t="shared" si="125"/>
        <v>0</v>
      </c>
      <c r="AN128" s="52">
        <f t="shared" si="158"/>
        <v>0</v>
      </c>
      <c r="AO128" s="52">
        <f t="shared" si="126"/>
        <v>0</v>
      </c>
      <c r="AP128" s="52" t="str">
        <f t="shared" si="159"/>
        <v/>
      </c>
      <c r="AQ128" s="195" t="str">
        <f>IF(AND(BC128=""),"",IF(BC128=0,"",1+(MAX(AQ$61:AQ127))))</f>
        <v/>
      </c>
      <c r="AR128" s="51">
        <v>68</v>
      </c>
      <c r="AS128" s="323">
        <f t="shared" si="149"/>
        <v>0</v>
      </c>
      <c r="AT128" s="49">
        <f t="shared" si="150"/>
        <v>0</v>
      </c>
      <c r="AU128" s="49">
        <f t="shared" si="151"/>
        <v>0</v>
      </c>
      <c r="AV128" s="49">
        <f t="shared" si="152"/>
        <v>0</v>
      </c>
      <c r="AW128" s="49">
        <f t="shared" si="153"/>
        <v>0</v>
      </c>
      <c r="AX128" s="49">
        <f t="shared" si="154"/>
        <v>0</v>
      </c>
      <c r="AY128" s="49">
        <f t="shared" si="155"/>
        <v>0</v>
      </c>
      <c r="AZ128" s="49">
        <f t="shared" si="156"/>
        <v>0</v>
      </c>
      <c r="BA128" s="49">
        <f t="shared" si="157"/>
        <v>0</v>
      </c>
      <c r="BB128" s="49">
        <f t="shared" si="127"/>
        <v>0</v>
      </c>
      <c r="BC128" s="52" t="str">
        <f t="shared" si="160"/>
        <v/>
      </c>
      <c r="BD128" s="195" t="str">
        <f>IF(AND(BP128=""),"",IF(BP128=0,"",1+(MAX(BD$61:BD127))))</f>
        <v/>
      </c>
      <c r="BE128" s="51">
        <v>68</v>
      </c>
      <c r="BF128" s="48">
        <f t="shared" si="99"/>
        <v>0</v>
      </c>
      <c r="BG128" s="52">
        <f t="shared" si="100"/>
        <v>0</v>
      </c>
      <c r="BH128" s="52">
        <f t="shared" si="101"/>
        <v>0</v>
      </c>
      <c r="BI128" s="52">
        <f t="shared" si="102"/>
        <v>0</v>
      </c>
      <c r="BJ128" s="52">
        <f t="shared" si="103"/>
        <v>0</v>
      </c>
      <c r="BK128" s="52">
        <f t="shared" si="104"/>
        <v>0</v>
      </c>
      <c r="BL128" s="52">
        <f t="shared" si="105"/>
        <v>0</v>
      </c>
      <c r="BM128" s="52">
        <f t="shared" si="106"/>
        <v>0</v>
      </c>
      <c r="BN128" s="52">
        <f t="shared" si="107"/>
        <v>0</v>
      </c>
      <c r="BO128" s="52">
        <f t="shared" si="128"/>
        <v>0</v>
      </c>
      <c r="BP128" s="52" t="str">
        <f t="shared" si="161"/>
        <v/>
      </c>
      <c r="BQ128" s="195" t="str">
        <f>IF(AND(CC128=""),"",IF(CC128=0,"",1+(MAX(BQ$61:BQ127))))</f>
        <v/>
      </c>
      <c r="BR128" s="51">
        <v>68</v>
      </c>
      <c r="BS128" s="322">
        <f t="shared" si="108"/>
        <v>0</v>
      </c>
      <c r="BT128" s="52">
        <f t="shared" si="109"/>
        <v>0</v>
      </c>
      <c r="BU128" s="52">
        <f t="shared" si="110"/>
        <v>0</v>
      </c>
      <c r="BV128" s="52">
        <f t="shared" si="111"/>
        <v>0</v>
      </c>
      <c r="BW128" s="52">
        <f t="shared" si="112"/>
        <v>0</v>
      </c>
      <c r="BX128" s="52">
        <f t="shared" si="113"/>
        <v>0</v>
      </c>
      <c r="BY128" s="52">
        <f t="shared" si="114"/>
        <v>0</v>
      </c>
      <c r="BZ128" s="52">
        <f t="shared" si="115"/>
        <v>0</v>
      </c>
      <c r="CA128" s="52">
        <f t="shared" si="116"/>
        <v>0</v>
      </c>
      <c r="CB128" s="52">
        <f t="shared" si="129"/>
        <v>0</v>
      </c>
      <c r="CC128" s="52" t="str">
        <f t="shared" si="162"/>
        <v/>
      </c>
      <c r="CD128" s="195" t="str">
        <f>IF(AND(CP128=""),"",IF(CP128=0,"",1+(MAX(CD$61:CD127))))</f>
        <v/>
      </c>
      <c r="CE128" s="51">
        <v>68</v>
      </c>
      <c r="CF128" s="48">
        <f t="shared" si="130"/>
        <v>0</v>
      </c>
      <c r="CG128" s="52">
        <f t="shared" si="131"/>
        <v>0</v>
      </c>
      <c r="CH128" s="52">
        <f t="shared" si="132"/>
        <v>0</v>
      </c>
      <c r="CI128" s="52">
        <f t="shared" si="133"/>
        <v>0</v>
      </c>
      <c r="CJ128" s="52">
        <f t="shared" si="134"/>
        <v>0</v>
      </c>
      <c r="CK128" s="52">
        <f t="shared" si="135"/>
        <v>0</v>
      </c>
      <c r="CL128" s="52">
        <f t="shared" si="136"/>
        <v>0</v>
      </c>
      <c r="CM128" s="52">
        <f t="shared" si="137"/>
        <v>0</v>
      </c>
      <c r="CN128" s="52">
        <f t="shared" si="138"/>
        <v>0</v>
      </c>
      <c r="CO128" s="52">
        <f t="shared" si="139"/>
        <v>0</v>
      </c>
      <c r="CP128" s="52" t="str">
        <f t="shared" si="163"/>
        <v/>
      </c>
      <c r="CQ128" s="195" t="str">
        <f>IF(AND(DC128=""),"",IF(DC128=0,"",1+(MAX(CQ$61:CQ127))))</f>
        <v/>
      </c>
      <c r="CR128" s="51">
        <v>68</v>
      </c>
      <c r="CS128" s="48">
        <f t="shared" si="88"/>
        <v>0</v>
      </c>
      <c r="CT128" s="52">
        <f t="shared" si="140"/>
        <v>0</v>
      </c>
      <c r="CU128" s="52">
        <f t="shared" si="141"/>
        <v>0</v>
      </c>
      <c r="CV128" s="52">
        <f t="shared" si="142"/>
        <v>0</v>
      </c>
      <c r="CW128" s="52">
        <f t="shared" si="143"/>
        <v>0</v>
      </c>
      <c r="CX128" s="52">
        <f t="shared" si="144"/>
        <v>0</v>
      </c>
      <c r="CY128" s="52">
        <f t="shared" si="145"/>
        <v>0</v>
      </c>
      <c r="CZ128" s="52">
        <f t="shared" si="146"/>
        <v>0</v>
      </c>
      <c r="DA128" s="52">
        <f t="shared" si="147"/>
        <v>0</v>
      </c>
      <c r="DB128" s="52">
        <f t="shared" si="148"/>
        <v>0</v>
      </c>
      <c r="DC128" s="52" t="str">
        <f t="shared" si="164"/>
        <v/>
      </c>
    </row>
    <row r="129" spans="1:107" s="195" customFormat="1" ht="15.75">
      <c r="A129" s="195">
        <f t="shared" si="165"/>
        <v>0</v>
      </c>
      <c r="B129" s="324">
        <f t="shared" si="166"/>
        <v>0</v>
      </c>
      <c r="C129" s="325">
        <v>69</v>
      </c>
      <c r="D129" s="349"/>
      <c r="E129" s="350"/>
      <c r="F129" s="663"/>
      <c r="G129" s="351"/>
      <c r="H129" s="350"/>
      <c r="I129" s="352"/>
      <c r="J129" s="353"/>
      <c r="K129" s="353"/>
      <c r="L129" s="353"/>
      <c r="M129" s="354"/>
      <c r="N129" s="482"/>
      <c r="AB129" s="195" t="str">
        <f t="shared" si="117"/>
        <v/>
      </c>
      <c r="AC129" s="195">
        <f t="shared" si="167"/>
        <v>1</v>
      </c>
      <c r="AD129" s="195" t="str">
        <f>IF(AND(AP129=""),"",IF(AP129=0,"",1+(MAX(AD$61:AD128))))</f>
        <v/>
      </c>
      <c r="AE129" s="18">
        <v>69</v>
      </c>
      <c r="AF129" s="48">
        <f t="shared" si="118"/>
        <v>0</v>
      </c>
      <c r="AG129" s="52">
        <f t="shared" si="119"/>
        <v>0</v>
      </c>
      <c r="AH129" s="52">
        <f t="shared" si="120"/>
        <v>0</v>
      </c>
      <c r="AI129" s="52">
        <f t="shared" si="121"/>
        <v>0</v>
      </c>
      <c r="AJ129" s="52">
        <f t="shared" si="122"/>
        <v>0</v>
      </c>
      <c r="AK129" s="52">
        <f t="shared" si="123"/>
        <v>0</v>
      </c>
      <c r="AL129" s="52">
        <f t="shared" si="124"/>
        <v>0</v>
      </c>
      <c r="AM129" s="52">
        <f t="shared" si="125"/>
        <v>0</v>
      </c>
      <c r="AN129" s="52">
        <f t="shared" si="158"/>
        <v>0</v>
      </c>
      <c r="AO129" s="52">
        <f t="shared" si="126"/>
        <v>0</v>
      </c>
      <c r="AP129" s="52" t="str">
        <f t="shared" si="159"/>
        <v/>
      </c>
      <c r="AQ129" s="195" t="str">
        <f>IF(AND(BC129=""),"",IF(BC129=0,"",1+(MAX(AQ$61:AQ128))))</f>
        <v/>
      </c>
      <c r="AR129" s="51">
        <v>69</v>
      </c>
      <c r="AS129" s="323">
        <f t="shared" si="149"/>
        <v>0</v>
      </c>
      <c r="AT129" s="49">
        <f t="shared" si="150"/>
        <v>0</v>
      </c>
      <c r="AU129" s="49">
        <f t="shared" si="151"/>
        <v>0</v>
      </c>
      <c r="AV129" s="49">
        <f t="shared" si="152"/>
        <v>0</v>
      </c>
      <c r="AW129" s="49">
        <f t="shared" si="153"/>
        <v>0</v>
      </c>
      <c r="AX129" s="49">
        <f t="shared" si="154"/>
        <v>0</v>
      </c>
      <c r="AY129" s="49">
        <f t="shared" si="155"/>
        <v>0</v>
      </c>
      <c r="AZ129" s="49">
        <f t="shared" si="156"/>
        <v>0</v>
      </c>
      <c r="BA129" s="49">
        <f t="shared" si="157"/>
        <v>0</v>
      </c>
      <c r="BB129" s="49">
        <f t="shared" si="127"/>
        <v>0</v>
      </c>
      <c r="BC129" s="52" t="str">
        <f t="shared" si="160"/>
        <v/>
      </c>
      <c r="BD129" s="195" t="str">
        <f>IF(AND(BP129=""),"",IF(BP129=0,"",1+(MAX(BD$61:BD128))))</f>
        <v/>
      </c>
      <c r="BE129" s="18">
        <v>69</v>
      </c>
      <c r="BF129" s="48">
        <f t="shared" si="99"/>
        <v>0</v>
      </c>
      <c r="BG129" s="52">
        <f t="shared" si="100"/>
        <v>0</v>
      </c>
      <c r="BH129" s="52">
        <f t="shared" si="101"/>
        <v>0</v>
      </c>
      <c r="BI129" s="52">
        <f t="shared" si="102"/>
        <v>0</v>
      </c>
      <c r="BJ129" s="52">
        <f t="shared" si="103"/>
        <v>0</v>
      </c>
      <c r="BK129" s="52">
        <f t="shared" si="104"/>
        <v>0</v>
      </c>
      <c r="BL129" s="52">
        <f t="shared" si="105"/>
        <v>0</v>
      </c>
      <c r="BM129" s="52">
        <f t="shared" si="106"/>
        <v>0</v>
      </c>
      <c r="BN129" s="52">
        <f t="shared" si="107"/>
        <v>0</v>
      </c>
      <c r="BO129" s="52">
        <f t="shared" si="128"/>
        <v>0</v>
      </c>
      <c r="BP129" s="52" t="str">
        <f t="shared" si="161"/>
        <v/>
      </c>
      <c r="BQ129" s="195" t="str">
        <f>IF(AND(CC129=""),"",IF(CC129=0,"",1+(MAX(BQ$61:BQ128))))</f>
        <v/>
      </c>
      <c r="BR129" s="18">
        <v>69</v>
      </c>
      <c r="BS129" s="322">
        <f t="shared" si="108"/>
        <v>0</v>
      </c>
      <c r="BT129" s="52">
        <f t="shared" si="109"/>
        <v>0</v>
      </c>
      <c r="BU129" s="52">
        <f t="shared" si="110"/>
        <v>0</v>
      </c>
      <c r="BV129" s="52">
        <f t="shared" si="111"/>
        <v>0</v>
      </c>
      <c r="BW129" s="52">
        <f t="shared" si="112"/>
        <v>0</v>
      </c>
      <c r="BX129" s="52">
        <f t="shared" si="113"/>
        <v>0</v>
      </c>
      <c r="BY129" s="52">
        <f t="shared" si="114"/>
        <v>0</v>
      </c>
      <c r="BZ129" s="52">
        <f t="shared" si="115"/>
        <v>0</v>
      </c>
      <c r="CA129" s="52">
        <f t="shared" si="116"/>
        <v>0</v>
      </c>
      <c r="CB129" s="52">
        <f t="shared" si="129"/>
        <v>0</v>
      </c>
      <c r="CC129" s="52" t="str">
        <f t="shared" si="162"/>
        <v/>
      </c>
      <c r="CD129" s="195" t="str">
        <f>IF(AND(CP129=""),"",IF(CP129=0,"",1+(MAX(CD$61:CD128))))</f>
        <v/>
      </c>
      <c r="CE129" s="18">
        <v>69</v>
      </c>
      <c r="CF129" s="48">
        <f t="shared" si="130"/>
        <v>0</v>
      </c>
      <c r="CG129" s="52">
        <f t="shared" si="131"/>
        <v>0</v>
      </c>
      <c r="CH129" s="52">
        <f t="shared" si="132"/>
        <v>0</v>
      </c>
      <c r="CI129" s="52">
        <f t="shared" si="133"/>
        <v>0</v>
      </c>
      <c r="CJ129" s="52">
        <f t="shared" si="134"/>
        <v>0</v>
      </c>
      <c r="CK129" s="52">
        <f t="shared" si="135"/>
        <v>0</v>
      </c>
      <c r="CL129" s="52">
        <f t="shared" si="136"/>
        <v>0</v>
      </c>
      <c r="CM129" s="52">
        <f t="shared" si="137"/>
        <v>0</v>
      </c>
      <c r="CN129" s="52">
        <f t="shared" si="138"/>
        <v>0</v>
      </c>
      <c r="CO129" s="52">
        <f t="shared" si="139"/>
        <v>0</v>
      </c>
      <c r="CP129" s="52" t="str">
        <f t="shared" si="163"/>
        <v/>
      </c>
      <c r="CQ129" s="195" t="str">
        <f>IF(AND(DC129=""),"",IF(DC129=0,"",1+(MAX(CQ$61:CQ128))))</f>
        <v/>
      </c>
      <c r="CR129" s="18">
        <v>69</v>
      </c>
      <c r="CS129" s="48">
        <f t="shared" si="88"/>
        <v>0</v>
      </c>
      <c r="CT129" s="52">
        <f t="shared" si="140"/>
        <v>0</v>
      </c>
      <c r="CU129" s="52">
        <f t="shared" si="141"/>
        <v>0</v>
      </c>
      <c r="CV129" s="52">
        <f t="shared" si="142"/>
        <v>0</v>
      </c>
      <c r="CW129" s="52">
        <f t="shared" si="143"/>
        <v>0</v>
      </c>
      <c r="CX129" s="52">
        <f t="shared" si="144"/>
        <v>0</v>
      </c>
      <c r="CY129" s="52">
        <f t="shared" si="145"/>
        <v>0</v>
      </c>
      <c r="CZ129" s="52">
        <f t="shared" si="146"/>
        <v>0</v>
      </c>
      <c r="DA129" s="52">
        <f t="shared" si="147"/>
        <v>0</v>
      </c>
      <c r="DB129" s="52">
        <f t="shared" si="148"/>
        <v>0</v>
      </c>
      <c r="DC129" s="52" t="str">
        <f t="shared" si="164"/>
        <v/>
      </c>
    </row>
    <row r="130" spans="1:107" s="195" customFormat="1" ht="15.75">
      <c r="A130" s="195">
        <f t="shared" si="165"/>
        <v>0</v>
      </c>
      <c r="B130" s="324">
        <f t="shared" si="166"/>
        <v>0</v>
      </c>
      <c r="C130" s="325">
        <v>70</v>
      </c>
      <c r="D130" s="349"/>
      <c r="E130" s="350"/>
      <c r="F130" s="663"/>
      <c r="G130" s="351"/>
      <c r="H130" s="350"/>
      <c r="I130" s="352"/>
      <c r="J130" s="353"/>
      <c r="K130" s="353"/>
      <c r="L130" s="353"/>
      <c r="M130" s="354"/>
      <c r="N130" s="482"/>
      <c r="AB130" s="195" t="str">
        <f t="shared" si="117"/>
        <v/>
      </c>
      <c r="AC130" s="195">
        <f t="shared" si="167"/>
        <v>1</v>
      </c>
      <c r="AD130" s="195" t="str">
        <f>IF(AND(AP130=""),"",IF(AP130=0,"",1+(MAX(AD$61:AD129))))</f>
        <v/>
      </c>
      <c r="AE130" s="51">
        <v>70</v>
      </c>
      <c r="AF130" s="48">
        <f t="shared" si="118"/>
        <v>0</v>
      </c>
      <c r="AG130" s="52">
        <f t="shared" si="119"/>
        <v>0</v>
      </c>
      <c r="AH130" s="52">
        <f t="shared" si="120"/>
        <v>0</v>
      </c>
      <c r="AI130" s="52">
        <f t="shared" si="121"/>
        <v>0</v>
      </c>
      <c r="AJ130" s="52">
        <f t="shared" si="122"/>
        <v>0</v>
      </c>
      <c r="AK130" s="52">
        <f t="shared" si="123"/>
        <v>0</v>
      </c>
      <c r="AL130" s="52">
        <f t="shared" si="124"/>
        <v>0</v>
      </c>
      <c r="AM130" s="52">
        <f t="shared" si="125"/>
        <v>0</v>
      </c>
      <c r="AN130" s="52">
        <f t="shared" si="158"/>
        <v>0</v>
      </c>
      <c r="AO130" s="52">
        <f t="shared" si="126"/>
        <v>0</v>
      </c>
      <c r="AP130" s="52" t="str">
        <f t="shared" si="159"/>
        <v/>
      </c>
      <c r="AQ130" s="195" t="str">
        <f>IF(AND(BC130=""),"",IF(BC130=0,"",1+(MAX(AQ$61:AQ129))))</f>
        <v/>
      </c>
      <c r="AR130" s="51">
        <v>70</v>
      </c>
      <c r="AS130" s="323">
        <f t="shared" si="149"/>
        <v>0</v>
      </c>
      <c r="AT130" s="49">
        <f t="shared" si="150"/>
        <v>0</v>
      </c>
      <c r="AU130" s="49">
        <f t="shared" si="151"/>
        <v>0</v>
      </c>
      <c r="AV130" s="49">
        <f t="shared" si="152"/>
        <v>0</v>
      </c>
      <c r="AW130" s="49">
        <f t="shared" si="153"/>
        <v>0</v>
      </c>
      <c r="AX130" s="49">
        <f t="shared" si="154"/>
        <v>0</v>
      </c>
      <c r="AY130" s="49">
        <f t="shared" si="155"/>
        <v>0</v>
      </c>
      <c r="AZ130" s="49">
        <f t="shared" si="156"/>
        <v>0</v>
      </c>
      <c r="BA130" s="49">
        <f t="shared" si="157"/>
        <v>0</v>
      </c>
      <c r="BB130" s="49">
        <f t="shared" si="127"/>
        <v>0</v>
      </c>
      <c r="BC130" s="52" t="str">
        <f t="shared" si="160"/>
        <v/>
      </c>
      <c r="BD130" s="195" t="str">
        <f>IF(AND(BP130=""),"",IF(BP130=0,"",1+(MAX(BD$61:BD129))))</f>
        <v/>
      </c>
      <c r="BE130" s="51">
        <v>70</v>
      </c>
      <c r="BF130" s="48">
        <f t="shared" si="99"/>
        <v>0</v>
      </c>
      <c r="BG130" s="52">
        <f t="shared" si="100"/>
        <v>0</v>
      </c>
      <c r="BH130" s="52">
        <f t="shared" si="101"/>
        <v>0</v>
      </c>
      <c r="BI130" s="52">
        <f t="shared" si="102"/>
        <v>0</v>
      </c>
      <c r="BJ130" s="52">
        <f t="shared" si="103"/>
        <v>0</v>
      </c>
      <c r="BK130" s="52">
        <f t="shared" si="104"/>
        <v>0</v>
      </c>
      <c r="BL130" s="52">
        <f t="shared" si="105"/>
        <v>0</v>
      </c>
      <c r="BM130" s="52">
        <f t="shared" si="106"/>
        <v>0</v>
      </c>
      <c r="BN130" s="52">
        <f t="shared" si="107"/>
        <v>0</v>
      </c>
      <c r="BO130" s="52">
        <f t="shared" si="128"/>
        <v>0</v>
      </c>
      <c r="BP130" s="52" t="str">
        <f t="shared" si="161"/>
        <v/>
      </c>
      <c r="BQ130" s="195" t="str">
        <f>IF(AND(CC130=""),"",IF(CC130=0,"",1+(MAX(BQ$61:BQ129))))</f>
        <v/>
      </c>
      <c r="BR130" s="51">
        <v>70</v>
      </c>
      <c r="BS130" s="322">
        <f t="shared" si="108"/>
        <v>0</v>
      </c>
      <c r="BT130" s="52">
        <f t="shared" si="109"/>
        <v>0</v>
      </c>
      <c r="BU130" s="52">
        <f t="shared" si="110"/>
        <v>0</v>
      </c>
      <c r="BV130" s="52">
        <f t="shared" si="111"/>
        <v>0</v>
      </c>
      <c r="BW130" s="52">
        <f t="shared" si="112"/>
        <v>0</v>
      </c>
      <c r="BX130" s="52">
        <f t="shared" si="113"/>
        <v>0</v>
      </c>
      <c r="BY130" s="52">
        <f t="shared" si="114"/>
        <v>0</v>
      </c>
      <c r="BZ130" s="52">
        <f t="shared" si="115"/>
        <v>0</v>
      </c>
      <c r="CA130" s="52">
        <f t="shared" si="116"/>
        <v>0</v>
      </c>
      <c r="CB130" s="52">
        <f t="shared" si="129"/>
        <v>0</v>
      </c>
      <c r="CC130" s="52" t="str">
        <f t="shared" si="162"/>
        <v/>
      </c>
      <c r="CD130" s="195" t="str">
        <f>IF(AND(CP130=""),"",IF(CP130=0,"",1+(MAX(CD$61:CD129))))</f>
        <v/>
      </c>
      <c r="CE130" s="51">
        <v>70</v>
      </c>
      <c r="CF130" s="48">
        <f t="shared" si="130"/>
        <v>0</v>
      </c>
      <c r="CG130" s="52">
        <f t="shared" si="131"/>
        <v>0</v>
      </c>
      <c r="CH130" s="52">
        <f t="shared" si="132"/>
        <v>0</v>
      </c>
      <c r="CI130" s="52">
        <f t="shared" si="133"/>
        <v>0</v>
      </c>
      <c r="CJ130" s="52">
        <f t="shared" si="134"/>
        <v>0</v>
      </c>
      <c r="CK130" s="52">
        <f t="shared" si="135"/>
        <v>0</v>
      </c>
      <c r="CL130" s="52">
        <f t="shared" si="136"/>
        <v>0</v>
      </c>
      <c r="CM130" s="52">
        <f t="shared" si="137"/>
        <v>0</v>
      </c>
      <c r="CN130" s="52">
        <f t="shared" si="138"/>
        <v>0</v>
      </c>
      <c r="CO130" s="52">
        <f t="shared" si="139"/>
        <v>0</v>
      </c>
      <c r="CP130" s="52" t="str">
        <f t="shared" si="163"/>
        <v/>
      </c>
      <c r="CQ130" s="195" t="str">
        <f>IF(AND(DC130=""),"",IF(DC130=0,"",1+(MAX(CQ$61:CQ129))))</f>
        <v/>
      </c>
      <c r="CR130" s="51">
        <v>70</v>
      </c>
      <c r="CS130" s="48">
        <f t="shared" si="88"/>
        <v>0</v>
      </c>
      <c r="CT130" s="52">
        <f t="shared" si="140"/>
        <v>0</v>
      </c>
      <c r="CU130" s="52">
        <f t="shared" si="141"/>
        <v>0</v>
      </c>
      <c r="CV130" s="52">
        <f t="shared" si="142"/>
        <v>0</v>
      </c>
      <c r="CW130" s="52">
        <f t="shared" si="143"/>
        <v>0</v>
      </c>
      <c r="CX130" s="52">
        <f t="shared" si="144"/>
        <v>0</v>
      </c>
      <c r="CY130" s="52">
        <f t="shared" si="145"/>
        <v>0</v>
      </c>
      <c r="CZ130" s="52">
        <f t="shared" si="146"/>
        <v>0</v>
      </c>
      <c r="DA130" s="52">
        <f t="shared" si="147"/>
        <v>0</v>
      </c>
      <c r="DB130" s="52">
        <f t="shared" si="148"/>
        <v>0</v>
      </c>
      <c r="DC130" s="52" t="str">
        <f t="shared" si="164"/>
        <v/>
      </c>
    </row>
    <row r="131" spans="1:107" s="195" customFormat="1" ht="15.75">
      <c r="A131" s="195">
        <f t="shared" si="165"/>
        <v>0</v>
      </c>
      <c r="B131" s="324">
        <f t="shared" si="166"/>
        <v>0</v>
      </c>
      <c r="C131" s="325">
        <v>71</v>
      </c>
      <c r="D131" s="349"/>
      <c r="E131" s="350"/>
      <c r="F131" s="663"/>
      <c r="G131" s="351"/>
      <c r="H131" s="350"/>
      <c r="I131" s="352"/>
      <c r="J131" s="353"/>
      <c r="K131" s="353"/>
      <c r="L131" s="353"/>
      <c r="M131" s="354"/>
      <c r="N131" s="482"/>
      <c r="AB131" s="195" t="str">
        <f t="shared" si="117"/>
        <v/>
      </c>
      <c r="AC131" s="195">
        <f t="shared" si="167"/>
        <v>1</v>
      </c>
      <c r="AD131" s="195" t="str">
        <f>IF(AND(AP131=""),"",IF(AP131=0,"",1+(MAX(AD$61:AD130))))</f>
        <v/>
      </c>
      <c r="AE131" s="18">
        <v>71</v>
      </c>
      <c r="AF131" s="48">
        <f t="shared" si="118"/>
        <v>0</v>
      </c>
      <c r="AG131" s="52">
        <f t="shared" si="119"/>
        <v>0</v>
      </c>
      <c r="AH131" s="52">
        <f t="shared" si="120"/>
        <v>0</v>
      </c>
      <c r="AI131" s="52">
        <f t="shared" si="121"/>
        <v>0</v>
      </c>
      <c r="AJ131" s="52">
        <f t="shared" si="122"/>
        <v>0</v>
      </c>
      <c r="AK131" s="52">
        <f t="shared" si="123"/>
        <v>0</v>
      </c>
      <c r="AL131" s="52">
        <f t="shared" si="124"/>
        <v>0</v>
      </c>
      <c r="AM131" s="52">
        <f t="shared" si="125"/>
        <v>0</v>
      </c>
      <c r="AN131" s="52">
        <f t="shared" si="158"/>
        <v>0</v>
      </c>
      <c r="AO131" s="52">
        <f t="shared" si="126"/>
        <v>0</v>
      </c>
      <c r="AP131" s="52" t="str">
        <f t="shared" si="159"/>
        <v/>
      </c>
      <c r="AQ131" s="195" t="str">
        <f>IF(AND(BC131=""),"",IF(BC131=0,"",1+(MAX(AQ$61:AQ130))))</f>
        <v/>
      </c>
      <c r="AR131" s="51">
        <v>71</v>
      </c>
      <c r="AS131" s="323">
        <f t="shared" si="149"/>
        <v>0</v>
      </c>
      <c r="AT131" s="49">
        <f t="shared" si="150"/>
        <v>0</v>
      </c>
      <c r="AU131" s="49">
        <f t="shared" si="151"/>
        <v>0</v>
      </c>
      <c r="AV131" s="49">
        <f t="shared" si="152"/>
        <v>0</v>
      </c>
      <c r="AW131" s="49">
        <f t="shared" si="153"/>
        <v>0</v>
      </c>
      <c r="AX131" s="49">
        <f t="shared" si="154"/>
        <v>0</v>
      </c>
      <c r="AY131" s="49">
        <f t="shared" si="155"/>
        <v>0</v>
      </c>
      <c r="AZ131" s="49">
        <f t="shared" si="156"/>
        <v>0</v>
      </c>
      <c r="BA131" s="49">
        <f t="shared" si="157"/>
        <v>0</v>
      </c>
      <c r="BB131" s="49">
        <f t="shared" si="127"/>
        <v>0</v>
      </c>
      <c r="BC131" s="52" t="str">
        <f t="shared" si="160"/>
        <v/>
      </c>
      <c r="BD131" s="195" t="str">
        <f>IF(AND(BP131=""),"",IF(BP131=0,"",1+(MAX(BD$61:BD130))))</f>
        <v/>
      </c>
      <c r="BE131" s="18">
        <v>71</v>
      </c>
      <c r="BF131" s="48">
        <f t="shared" si="99"/>
        <v>0</v>
      </c>
      <c r="BG131" s="52">
        <f t="shared" si="100"/>
        <v>0</v>
      </c>
      <c r="BH131" s="52">
        <f t="shared" si="101"/>
        <v>0</v>
      </c>
      <c r="BI131" s="52">
        <f t="shared" si="102"/>
        <v>0</v>
      </c>
      <c r="BJ131" s="52">
        <f t="shared" si="103"/>
        <v>0</v>
      </c>
      <c r="BK131" s="52">
        <f t="shared" si="104"/>
        <v>0</v>
      </c>
      <c r="BL131" s="52">
        <f t="shared" si="105"/>
        <v>0</v>
      </c>
      <c r="BM131" s="52">
        <f t="shared" si="106"/>
        <v>0</v>
      </c>
      <c r="BN131" s="52">
        <f t="shared" si="107"/>
        <v>0</v>
      </c>
      <c r="BO131" s="52">
        <f t="shared" si="128"/>
        <v>0</v>
      </c>
      <c r="BP131" s="52" t="str">
        <f t="shared" si="161"/>
        <v/>
      </c>
      <c r="BQ131" s="195" t="str">
        <f>IF(AND(CC131=""),"",IF(CC131=0,"",1+(MAX(BQ$61:BQ130))))</f>
        <v/>
      </c>
      <c r="BR131" s="18">
        <v>71</v>
      </c>
      <c r="BS131" s="322">
        <f t="shared" si="108"/>
        <v>0</v>
      </c>
      <c r="BT131" s="52">
        <f t="shared" si="109"/>
        <v>0</v>
      </c>
      <c r="BU131" s="52">
        <f t="shared" si="110"/>
        <v>0</v>
      </c>
      <c r="BV131" s="52">
        <f t="shared" si="111"/>
        <v>0</v>
      </c>
      <c r="BW131" s="52">
        <f t="shared" si="112"/>
        <v>0</v>
      </c>
      <c r="BX131" s="52">
        <f t="shared" si="113"/>
        <v>0</v>
      </c>
      <c r="BY131" s="52">
        <f t="shared" si="114"/>
        <v>0</v>
      </c>
      <c r="BZ131" s="52">
        <f t="shared" si="115"/>
        <v>0</v>
      </c>
      <c r="CA131" s="52">
        <f t="shared" si="116"/>
        <v>0</v>
      </c>
      <c r="CB131" s="52">
        <f t="shared" si="129"/>
        <v>0</v>
      </c>
      <c r="CC131" s="52" t="str">
        <f t="shared" si="162"/>
        <v/>
      </c>
      <c r="CD131" s="195" t="str">
        <f>IF(AND(CP131=""),"",IF(CP131=0,"",1+(MAX(CD$61:CD130))))</f>
        <v/>
      </c>
      <c r="CE131" s="18">
        <v>71</v>
      </c>
      <c r="CF131" s="48">
        <f t="shared" si="130"/>
        <v>0</v>
      </c>
      <c r="CG131" s="52">
        <f t="shared" si="131"/>
        <v>0</v>
      </c>
      <c r="CH131" s="52">
        <f t="shared" si="132"/>
        <v>0</v>
      </c>
      <c r="CI131" s="52">
        <f t="shared" si="133"/>
        <v>0</v>
      </c>
      <c r="CJ131" s="52">
        <f t="shared" si="134"/>
        <v>0</v>
      </c>
      <c r="CK131" s="52">
        <f t="shared" si="135"/>
        <v>0</v>
      </c>
      <c r="CL131" s="52">
        <f t="shared" si="136"/>
        <v>0</v>
      </c>
      <c r="CM131" s="52">
        <f t="shared" si="137"/>
        <v>0</v>
      </c>
      <c r="CN131" s="52">
        <f t="shared" si="138"/>
        <v>0</v>
      </c>
      <c r="CO131" s="52">
        <f t="shared" si="139"/>
        <v>0</v>
      </c>
      <c r="CP131" s="52" t="str">
        <f t="shared" si="163"/>
        <v/>
      </c>
      <c r="CQ131" s="195" t="str">
        <f>IF(AND(DC131=""),"",IF(DC131=0,"",1+(MAX(CQ$61:CQ130))))</f>
        <v/>
      </c>
      <c r="CR131" s="18">
        <v>71</v>
      </c>
      <c r="CS131" s="48">
        <f t="shared" si="88"/>
        <v>0</v>
      </c>
      <c r="CT131" s="52">
        <f t="shared" si="140"/>
        <v>0</v>
      </c>
      <c r="CU131" s="52">
        <f t="shared" si="141"/>
        <v>0</v>
      </c>
      <c r="CV131" s="52">
        <f t="shared" si="142"/>
        <v>0</v>
      </c>
      <c r="CW131" s="52">
        <f t="shared" si="143"/>
        <v>0</v>
      </c>
      <c r="CX131" s="52">
        <f t="shared" si="144"/>
        <v>0</v>
      </c>
      <c r="CY131" s="52">
        <f t="shared" si="145"/>
        <v>0</v>
      </c>
      <c r="CZ131" s="52">
        <f t="shared" si="146"/>
        <v>0</v>
      </c>
      <c r="DA131" s="52">
        <f t="shared" si="147"/>
        <v>0</v>
      </c>
      <c r="DB131" s="52">
        <f t="shared" si="148"/>
        <v>0</v>
      </c>
      <c r="DC131" s="52" t="str">
        <f t="shared" si="164"/>
        <v/>
      </c>
    </row>
    <row r="132" spans="1:107" s="195" customFormat="1" ht="15.75">
      <c r="A132" s="195">
        <f t="shared" si="165"/>
        <v>0</v>
      </c>
      <c r="B132" s="324">
        <f t="shared" si="166"/>
        <v>0</v>
      </c>
      <c r="C132" s="325">
        <v>72</v>
      </c>
      <c r="D132" s="349"/>
      <c r="E132" s="350"/>
      <c r="F132" s="663"/>
      <c r="G132" s="351"/>
      <c r="H132" s="350"/>
      <c r="I132" s="352"/>
      <c r="J132" s="353"/>
      <c r="K132" s="353"/>
      <c r="L132" s="353"/>
      <c r="M132" s="354"/>
      <c r="N132" s="482"/>
      <c r="AB132" s="195" t="str">
        <f t="shared" si="117"/>
        <v/>
      </c>
      <c r="AC132" s="195">
        <f t="shared" si="167"/>
        <v>1</v>
      </c>
      <c r="AD132" s="195" t="str">
        <f>IF(AND(AP132=""),"",IF(AP132=0,"",1+(MAX(AD$61:AD131))))</f>
        <v/>
      </c>
      <c r="AE132" s="51">
        <v>72</v>
      </c>
      <c r="AF132" s="48">
        <f t="shared" si="118"/>
        <v>0</v>
      </c>
      <c r="AG132" s="52">
        <f t="shared" si="119"/>
        <v>0</v>
      </c>
      <c r="AH132" s="52">
        <f t="shared" si="120"/>
        <v>0</v>
      </c>
      <c r="AI132" s="52">
        <f t="shared" si="121"/>
        <v>0</v>
      </c>
      <c r="AJ132" s="52">
        <f t="shared" si="122"/>
        <v>0</v>
      </c>
      <c r="AK132" s="52">
        <f t="shared" si="123"/>
        <v>0</v>
      </c>
      <c r="AL132" s="52">
        <f t="shared" si="124"/>
        <v>0</v>
      </c>
      <c r="AM132" s="52">
        <f t="shared" si="125"/>
        <v>0</v>
      </c>
      <c r="AN132" s="52">
        <f t="shared" si="158"/>
        <v>0</v>
      </c>
      <c r="AO132" s="52">
        <f t="shared" si="126"/>
        <v>0</v>
      </c>
      <c r="AP132" s="52" t="str">
        <f t="shared" si="159"/>
        <v/>
      </c>
      <c r="AQ132" s="195" t="str">
        <f>IF(AND(BC132=""),"",IF(BC132=0,"",1+(MAX(AQ$61:AQ131))))</f>
        <v/>
      </c>
      <c r="AR132" s="51">
        <v>72</v>
      </c>
      <c r="AS132" s="323">
        <f t="shared" si="149"/>
        <v>0</v>
      </c>
      <c r="AT132" s="49">
        <f t="shared" si="150"/>
        <v>0</v>
      </c>
      <c r="AU132" s="49">
        <f t="shared" si="151"/>
        <v>0</v>
      </c>
      <c r="AV132" s="49">
        <f t="shared" si="152"/>
        <v>0</v>
      </c>
      <c r="AW132" s="49">
        <f t="shared" si="153"/>
        <v>0</v>
      </c>
      <c r="AX132" s="49">
        <f t="shared" si="154"/>
        <v>0</v>
      </c>
      <c r="AY132" s="49">
        <f t="shared" si="155"/>
        <v>0</v>
      </c>
      <c r="AZ132" s="49">
        <f t="shared" si="156"/>
        <v>0</v>
      </c>
      <c r="BA132" s="49">
        <f t="shared" si="157"/>
        <v>0</v>
      </c>
      <c r="BB132" s="49">
        <f t="shared" si="127"/>
        <v>0</v>
      </c>
      <c r="BC132" s="52" t="str">
        <f t="shared" si="160"/>
        <v/>
      </c>
      <c r="BD132" s="195" t="str">
        <f>IF(AND(BP132=""),"",IF(BP132=0,"",1+(MAX(BD$61:BD131))))</f>
        <v/>
      </c>
      <c r="BE132" s="51">
        <v>72</v>
      </c>
      <c r="BF132" s="48">
        <f t="shared" si="99"/>
        <v>0</v>
      </c>
      <c r="BG132" s="52">
        <f t="shared" si="100"/>
        <v>0</v>
      </c>
      <c r="BH132" s="52">
        <f t="shared" si="101"/>
        <v>0</v>
      </c>
      <c r="BI132" s="52">
        <f t="shared" si="102"/>
        <v>0</v>
      </c>
      <c r="BJ132" s="52">
        <f t="shared" si="103"/>
        <v>0</v>
      </c>
      <c r="BK132" s="52">
        <f t="shared" si="104"/>
        <v>0</v>
      </c>
      <c r="BL132" s="52">
        <f t="shared" si="105"/>
        <v>0</v>
      </c>
      <c r="BM132" s="52">
        <f t="shared" si="106"/>
        <v>0</v>
      </c>
      <c r="BN132" s="52">
        <f t="shared" si="107"/>
        <v>0</v>
      </c>
      <c r="BO132" s="52">
        <f t="shared" si="128"/>
        <v>0</v>
      </c>
      <c r="BP132" s="52" t="str">
        <f t="shared" si="161"/>
        <v/>
      </c>
      <c r="BQ132" s="195" t="str">
        <f>IF(AND(CC132=""),"",IF(CC132=0,"",1+(MAX(BQ$61:BQ131))))</f>
        <v/>
      </c>
      <c r="BR132" s="51">
        <v>72</v>
      </c>
      <c r="BS132" s="322">
        <f t="shared" si="108"/>
        <v>0</v>
      </c>
      <c r="BT132" s="52">
        <f t="shared" si="109"/>
        <v>0</v>
      </c>
      <c r="BU132" s="52">
        <f t="shared" si="110"/>
        <v>0</v>
      </c>
      <c r="BV132" s="52">
        <f t="shared" si="111"/>
        <v>0</v>
      </c>
      <c r="BW132" s="52">
        <f t="shared" si="112"/>
        <v>0</v>
      </c>
      <c r="BX132" s="52">
        <f t="shared" si="113"/>
        <v>0</v>
      </c>
      <c r="BY132" s="52">
        <f t="shared" si="114"/>
        <v>0</v>
      </c>
      <c r="BZ132" s="52">
        <f t="shared" si="115"/>
        <v>0</v>
      </c>
      <c r="CA132" s="52">
        <f t="shared" si="116"/>
        <v>0</v>
      </c>
      <c r="CB132" s="52">
        <f t="shared" si="129"/>
        <v>0</v>
      </c>
      <c r="CC132" s="52" t="str">
        <f t="shared" si="162"/>
        <v/>
      </c>
      <c r="CD132" s="195" t="str">
        <f>IF(AND(CP132=""),"",IF(CP132=0,"",1+(MAX(CD$61:CD131))))</f>
        <v/>
      </c>
      <c r="CE132" s="51">
        <v>72</v>
      </c>
      <c r="CF132" s="48">
        <f t="shared" si="130"/>
        <v>0</v>
      </c>
      <c r="CG132" s="52">
        <f t="shared" si="131"/>
        <v>0</v>
      </c>
      <c r="CH132" s="52">
        <f t="shared" si="132"/>
        <v>0</v>
      </c>
      <c r="CI132" s="52">
        <f t="shared" si="133"/>
        <v>0</v>
      </c>
      <c r="CJ132" s="52">
        <f t="shared" si="134"/>
        <v>0</v>
      </c>
      <c r="CK132" s="52">
        <f t="shared" si="135"/>
        <v>0</v>
      </c>
      <c r="CL132" s="52">
        <f t="shared" si="136"/>
        <v>0</v>
      </c>
      <c r="CM132" s="52">
        <f t="shared" si="137"/>
        <v>0</v>
      </c>
      <c r="CN132" s="52">
        <f t="shared" si="138"/>
        <v>0</v>
      </c>
      <c r="CO132" s="52">
        <f t="shared" si="139"/>
        <v>0</v>
      </c>
      <c r="CP132" s="52" t="str">
        <f t="shared" si="163"/>
        <v/>
      </c>
      <c r="CQ132" s="195" t="str">
        <f>IF(AND(DC132=""),"",IF(DC132=0,"",1+(MAX(CQ$61:CQ131))))</f>
        <v/>
      </c>
      <c r="CR132" s="51">
        <v>72</v>
      </c>
      <c r="CS132" s="48">
        <f t="shared" si="88"/>
        <v>0</v>
      </c>
      <c r="CT132" s="52">
        <f t="shared" si="140"/>
        <v>0</v>
      </c>
      <c r="CU132" s="52">
        <f t="shared" si="141"/>
        <v>0</v>
      </c>
      <c r="CV132" s="52">
        <f t="shared" si="142"/>
        <v>0</v>
      </c>
      <c r="CW132" s="52">
        <f t="shared" si="143"/>
        <v>0</v>
      </c>
      <c r="CX132" s="52">
        <f t="shared" si="144"/>
        <v>0</v>
      </c>
      <c r="CY132" s="52">
        <f t="shared" si="145"/>
        <v>0</v>
      </c>
      <c r="CZ132" s="52">
        <f t="shared" si="146"/>
        <v>0</v>
      </c>
      <c r="DA132" s="52">
        <f t="shared" si="147"/>
        <v>0</v>
      </c>
      <c r="DB132" s="52">
        <f t="shared" si="148"/>
        <v>0</v>
      </c>
      <c r="DC132" s="52" t="str">
        <f t="shared" si="164"/>
        <v/>
      </c>
    </row>
    <row r="133" spans="1:107" s="195" customFormat="1" ht="15.75">
      <c r="A133" s="195">
        <f t="shared" si="165"/>
        <v>0</v>
      </c>
      <c r="B133" s="324">
        <f t="shared" si="166"/>
        <v>0</v>
      </c>
      <c r="C133" s="325">
        <v>73</v>
      </c>
      <c r="D133" s="349"/>
      <c r="E133" s="350"/>
      <c r="F133" s="663"/>
      <c r="G133" s="351"/>
      <c r="H133" s="350"/>
      <c r="I133" s="355"/>
      <c r="J133" s="353"/>
      <c r="K133" s="353"/>
      <c r="L133" s="353"/>
      <c r="M133" s="354"/>
      <c r="N133" s="482"/>
      <c r="AB133" s="195" t="str">
        <f t="shared" si="117"/>
        <v/>
      </c>
      <c r="AC133" s="195">
        <f t="shared" si="167"/>
        <v>1</v>
      </c>
      <c r="AD133" s="195" t="str">
        <f>IF(AND(AP133=""),"",IF(AP133=0,"",1+(MAX(AD$61:AD132))))</f>
        <v/>
      </c>
      <c r="AE133" s="18">
        <v>73</v>
      </c>
      <c r="AF133" s="48">
        <f t="shared" si="118"/>
        <v>0</v>
      </c>
      <c r="AG133" s="52">
        <f t="shared" si="119"/>
        <v>0</v>
      </c>
      <c r="AH133" s="52">
        <f t="shared" si="120"/>
        <v>0</v>
      </c>
      <c r="AI133" s="52">
        <f t="shared" si="121"/>
        <v>0</v>
      </c>
      <c r="AJ133" s="52">
        <f t="shared" si="122"/>
        <v>0</v>
      </c>
      <c r="AK133" s="52">
        <f t="shared" si="123"/>
        <v>0</v>
      </c>
      <c r="AL133" s="52">
        <f t="shared" si="124"/>
        <v>0</v>
      </c>
      <c r="AM133" s="52">
        <f t="shared" si="125"/>
        <v>0</v>
      </c>
      <c r="AN133" s="52">
        <f t="shared" si="158"/>
        <v>0</v>
      </c>
      <c r="AO133" s="52">
        <f t="shared" si="126"/>
        <v>0</v>
      </c>
      <c r="AP133" s="52" t="str">
        <f t="shared" si="159"/>
        <v/>
      </c>
      <c r="AQ133" s="195" t="str">
        <f>IF(AND(BC133=""),"",IF(BC133=0,"",1+(MAX(AQ$61:AQ132))))</f>
        <v/>
      </c>
      <c r="AR133" s="51">
        <v>73</v>
      </c>
      <c r="AS133" s="323">
        <f t="shared" si="149"/>
        <v>0</v>
      </c>
      <c r="AT133" s="49">
        <f t="shared" si="150"/>
        <v>0</v>
      </c>
      <c r="AU133" s="49">
        <f t="shared" si="151"/>
        <v>0</v>
      </c>
      <c r="AV133" s="49">
        <f t="shared" si="152"/>
        <v>0</v>
      </c>
      <c r="AW133" s="49">
        <f t="shared" si="153"/>
        <v>0</v>
      </c>
      <c r="AX133" s="49">
        <f t="shared" si="154"/>
        <v>0</v>
      </c>
      <c r="AY133" s="49">
        <f t="shared" si="155"/>
        <v>0</v>
      </c>
      <c r="AZ133" s="49">
        <f t="shared" si="156"/>
        <v>0</v>
      </c>
      <c r="BA133" s="49">
        <f t="shared" si="157"/>
        <v>0</v>
      </c>
      <c r="BB133" s="49">
        <f t="shared" si="127"/>
        <v>0</v>
      </c>
      <c r="BC133" s="52" t="str">
        <f t="shared" si="160"/>
        <v/>
      </c>
      <c r="BD133" s="195" t="str">
        <f>IF(AND(BP133=""),"",IF(BP133=0,"",1+(MAX(BD$61:BD132))))</f>
        <v/>
      </c>
      <c r="BE133" s="18">
        <v>73</v>
      </c>
      <c r="BF133" s="48">
        <f t="shared" si="99"/>
        <v>0</v>
      </c>
      <c r="BG133" s="52">
        <f t="shared" si="100"/>
        <v>0</v>
      </c>
      <c r="BH133" s="52">
        <f t="shared" si="101"/>
        <v>0</v>
      </c>
      <c r="BI133" s="52">
        <f t="shared" si="102"/>
        <v>0</v>
      </c>
      <c r="BJ133" s="52">
        <f t="shared" si="103"/>
        <v>0</v>
      </c>
      <c r="BK133" s="52">
        <f t="shared" si="104"/>
        <v>0</v>
      </c>
      <c r="BL133" s="52">
        <f t="shared" si="105"/>
        <v>0</v>
      </c>
      <c r="BM133" s="52">
        <f t="shared" si="106"/>
        <v>0</v>
      </c>
      <c r="BN133" s="52">
        <f t="shared" si="107"/>
        <v>0</v>
      </c>
      <c r="BO133" s="52">
        <f t="shared" si="128"/>
        <v>0</v>
      </c>
      <c r="BP133" s="52" t="str">
        <f t="shared" si="161"/>
        <v/>
      </c>
      <c r="BQ133" s="195" t="str">
        <f>IF(AND(CC133=""),"",IF(CC133=0,"",1+(MAX(BQ$61:BQ132))))</f>
        <v/>
      </c>
      <c r="BR133" s="18">
        <v>73</v>
      </c>
      <c r="BS133" s="322">
        <f t="shared" si="108"/>
        <v>0</v>
      </c>
      <c r="BT133" s="52">
        <f t="shared" si="109"/>
        <v>0</v>
      </c>
      <c r="BU133" s="52">
        <f t="shared" si="110"/>
        <v>0</v>
      </c>
      <c r="BV133" s="52">
        <f t="shared" si="111"/>
        <v>0</v>
      </c>
      <c r="BW133" s="52">
        <f t="shared" si="112"/>
        <v>0</v>
      </c>
      <c r="BX133" s="52">
        <f t="shared" si="113"/>
        <v>0</v>
      </c>
      <c r="BY133" s="52">
        <f t="shared" si="114"/>
        <v>0</v>
      </c>
      <c r="BZ133" s="52">
        <f t="shared" si="115"/>
        <v>0</v>
      </c>
      <c r="CA133" s="52">
        <f t="shared" si="116"/>
        <v>0</v>
      </c>
      <c r="CB133" s="52">
        <f t="shared" si="129"/>
        <v>0</v>
      </c>
      <c r="CC133" s="52" t="str">
        <f t="shared" si="162"/>
        <v/>
      </c>
      <c r="CD133" s="195" t="str">
        <f>IF(AND(CP133=""),"",IF(CP133=0,"",1+(MAX(CD$61:CD132))))</f>
        <v/>
      </c>
      <c r="CE133" s="18">
        <v>73</v>
      </c>
      <c r="CF133" s="48">
        <f t="shared" si="130"/>
        <v>0</v>
      </c>
      <c r="CG133" s="52">
        <f t="shared" si="131"/>
        <v>0</v>
      </c>
      <c r="CH133" s="52">
        <f t="shared" si="132"/>
        <v>0</v>
      </c>
      <c r="CI133" s="52">
        <f t="shared" si="133"/>
        <v>0</v>
      </c>
      <c r="CJ133" s="52">
        <f t="shared" si="134"/>
        <v>0</v>
      </c>
      <c r="CK133" s="52">
        <f t="shared" si="135"/>
        <v>0</v>
      </c>
      <c r="CL133" s="52">
        <f t="shared" si="136"/>
        <v>0</v>
      </c>
      <c r="CM133" s="52">
        <f t="shared" si="137"/>
        <v>0</v>
      </c>
      <c r="CN133" s="52">
        <f t="shared" si="138"/>
        <v>0</v>
      </c>
      <c r="CO133" s="52">
        <f t="shared" si="139"/>
        <v>0</v>
      </c>
      <c r="CP133" s="52" t="str">
        <f t="shared" si="163"/>
        <v/>
      </c>
      <c r="CQ133" s="195" t="str">
        <f>IF(AND(DC133=""),"",IF(DC133=0,"",1+(MAX(CQ$61:CQ132))))</f>
        <v/>
      </c>
      <c r="CR133" s="18">
        <v>73</v>
      </c>
      <c r="CS133" s="48">
        <f t="shared" si="88"/>
        <v>0</v>
      </c>
      <c r="CT133" s="52">
        <f t="shared" si="140"/>
        <v>0</v>
      </c>
      <c r="CU133" s="52">
        <f t="shared" si="141"/>
        <v>0</v>
      </c>
      <c r="CV133" s="52">
        <f t="shared" si="142"/>
        <v>0</v>
      </c>
      <c r="CW133" s="52">
        <f t="shared" si="143"/>
        <v>0</v>
      </c>
      <c r="CX133" s="52">
        <f t="shared" si="144"/>
        <v>0</v>
      </c>
      <c r="CY133" s="52">
        <f t="shared" si="145"/>
        <v>0</v>
      </c>
      <c r="CZ133" s="52">
        <f t="shared" si="146"/>
        <v>0</v>
      </c>
      <c r="DA133" s="52">
        <f t="shared" si="147"/>
        <v>0</v>
      </c>
      <c r="DB133" s="52">
        <f t="shared" si="148"/>
        <v>0</v>
      </c>
      <c r="DC133" s="52" t="str">
        <f t="shared" si="164"/>
        <v/>
      </c>
    </row>
    <row r="134" spans="1:107" s="195" customFormat="1" ht="15.75">
      <c r="A134" s="195">
        <f t="shared" si="165"/>
        <v>0</v>
      </c>
      <c r="B134" s="324">
        <f t="shared" si="166"/>
        <v>0</v>
      </c>
      <c r="C134" s="325">
        <v>74</v>
      </c>
      <c r="D134" s="349"/>
      <c r="E134" s="350"/>
      <c r="F134" s="663"/>
      <c r="G134" s="351"/>
      <c r="H134" s="350"/>
      <c r="I134" s="355"/>
      <c r="J134" s="353"/>
      <c r="K134" s="353"/>
      <c r="L134" s="353"/>
      <c r="M134" s="354"/>
      <c r="N134" s="482"/>
      <c r="AB134" s="195" t="str">
        <f t="shared" si="117"/>
        <v/>
      </c>
      <c r="AC134" s="195">
        <f t="shared" si="167"/>
        <v>1</v>
      </c>
      <c r="AD134" s="195" t="str">
        <f>IF(AND(AP134=""),"",IF(AP134=0,"",1+(MAX(AD$61:AD133))))</f>
        <v/>
      </c>
      <c r="AE134" s="51">
        <v>74</v>
      </c>
      <c r="AF134" s="48">
        <f t="shared" si="118"/>
        <v>0</v>
      </c>
      <c r="AG134" s="52">
        <f t="shared" si="119"/>
        <v>0</v>
      </c>
      <c r="AH134" s="52">
        <f t="shared" si="120"/>
        <v>0</v>
      </c>
      <c r="AI134" s="52">
        <f t="shared" si="121"/>
        <v>0</v>
      </c>
      <c r="AJ134" s="52">
        <f t="shared" si="122"/>
        <v>0</v>
      </c>
      <c r="AK134" s="52">
        <f t="shared" si="123"/>
        <v>0</v>
      </c>
      <c r="AL134" s="52">
        <f t="shared" si="124"/>
        <v>0</v>
      </c>
      <c r="AM134" s="52">
        <f t="shared" si="125"/>
        <v>0</v>
      </c>
      <c r="AN134" s="52">
        <f t="shared" si="158"/>
        <v>0</v>
      </c>
      <c r="AO134" s="52">
        <f t="shared" si="126"/>
        <v>0</v>
      </c>
      <c r="AP134" s="52" t="str">
        <f t="shared" si="159"/>
        <v/>
      </c>
      <c r="AQ134" s="195" t="str">
        <f>IF(AND(BC134=""),"",IF(BC134=0,"",1+(MAX(AQ$61:AQ133))))</f>
        <v/>
      </c>
      <c r="AR134" s="51">
        <v>74</v>
      </c>
      <c r="AS134" s="323">
        <f t="shared" si="149"/>
        <v>0</v>
      </c>
      <c r="AT134" s="49">
        <f t="shared" si="150"/>
        <v>0</v>
      </c>
      <c r="AU134" s="49">
        <f t="shared" si="151"/>
        <v>0</v>
      </c>
      <c r="AV134" s="49">
        <f t="shared" si="152"/>
        <v>0</v>
      </c>
      <c r="AW134" s="49">
        <f t="shared" si="153"/>
        <v>0</v>
      </c>
      <c r="AX134" s="49">
        <f t="shared" si="154"/>
        <v>0</v>
      </c>
      <c r="AY134" s="49">
        <f t="shared" si="155"/>
        <v>0</v>
      </c>
      <c r="AZ134" s="49">
        <f t="shared" si="156"/>
        <v>0</v>
      </c>
      <c r="BA134" s="49">
        <f t="shared" si="157"/>
        <v>0</v>
      </c>
      <c r="BB134" s="49">
        <f t="shared" si="127"/>
        <v>0</v>
      </c>
      <c r="BC134" s="52" t="str">
        <f t="shared" si="160"/>
        <v/>
      </c>
      <c r="BD134" s="195" t="str">
        <f>IF(AND(BP134=""),"",IF(BP134=0,"",1+(MAX(BD$61:BD133))))</f>
        <v/>
      </c>
      <c r="BE134" s="51">
        <v>74</v>
      </c>
      <c r="BF134" s="48">
        <f t="shared" si="99"/>
        <v>0</v>
      </c>
      <c r="BG134" s="52">
        <f t="shared" si="100"/>
        <v>0</v>
      </c>
      <c r="BH134" s="52">
        <f t="shared" si="101"/>
        <v>0</v>
      </c>
      <c r="BI134" s="52">
        <f t="shared" si="102"/>
        <v>0</v>
      </c>
      <c r="BJ134" s="52">
        <f t="shared" si="103"/>
        <v>0</v>
      </c>
      <c r="BK134" s="52">
        <f t="shared" si="104"/>
        <v>0</v>
      </c>
      <c r="BL134" s="52">
        <f t="shared" si="105"/>
        <v>0</v>
      </c>
      <c r="BM134" s="52">
        <f t="shared" si="106"/>
        <v>0</v>
      </c>
      <c r="BN134" s="52">
        <f t="shared" si="107"/>
        <v>0</v>
      </c>
      <c r="BO134" s="52">
        <f t="shared" si="128"/>
        <v>0</v>
      </c>
      <c r="BP134" s="52" t="str">
        <f t="shared" si="161"/>
        <v/>
      </c>
      <c r="BQ134" s="195" t="str">
        <f>IF(AND(CC134=""),"",IF(CC134=0,"",1+(MAX(BQ$61:BQ133))))</f>
        <v/>
      </c>
      <c r="BR134" s="51">
        <v>74</v>
      </c>
      <c r="BS134" s="322">
        <f t="shared" si="108"/>
        <v>0</v>
      </c>
      <c r="BT134" s="52">
        <f t="shared" si="109"/>
        <v>0</v>
      </c>
      <c r="BU134" s="52">
        <f t="shared" si="110"/>
        <v>0</v>
      </c>
      <c r="BV134" s="52">
        <f t="shared" si="111"/>
        <v>0</v>
      </c>
      <c r="BW134" s="52">
        <f t="shared" si="112"/>
        <v>0</v>
      </c>
      <c r="BX134" s="52">
        <f t="shared" si="113"/>
        <v>0</v>
      </c>
      <c r="BY134" s="52">
        <f t="shared" si="114"/>
        <v>0</v>
      </c>
      <c r="BZ134" s="52">
        <f t="shared" si="115"/>
        <v>0</v>
      </c>
      <c r="CA134" s="52">
        <f t="shared" si="116"/>
        <v>0</v>
      </c>
      <c r="CB134" s="52">
        <f t="shared" si="129"/>
        <v>0</v>
      </c>
      <c r="CC134" s="52" t="str">
        <f t="shared" si="162"/>
        <v/>
      </c>
      <c r="CD134" s="195" t="str">
        <f>IF(AND(CP134=""),"",IF(CP134=0,"",1+(MAX(CD$61:CD133))))</f>
        <v/>
      </c>
      <c r="CE134" s="51">
        <v>74</v>
      </c>
      <c r="CF134" s="48">
        <f t="shared" si="130"/>
        <v>0</v>
      </c>
      <c r="CG134" s="52">
        <f t="shared" si="131"/>
        <v>0</v>
      </c>
      <c r="CH134" s="52">
        <f t="shared" si="132"/>
        <v>0</v>
      </c>
      <c r="CI134" s="52">
        <f t="shared" si="133"/>
        <v>0</v>
      </c>
      <c r="CJ134" s="52">
        <f t="shared" si="134"/>
        <v>0</v>
      </c>
      <c r="CK134" s="52">
        <f t="shared" si="135"/>
        <v>0</v>
      </c>
      <c r="CL134" s="52">
        <f t="shared" si="136"/>
        <v>0</v>
      </c>
      <c r="CM134" s="52">
        <f t="shared" si="137"/>
        <v>0</v>
      </c>
      <c r="CN134" s="52">
        <f t="shared" si="138"/>
        <v>0</v>
      </c>
      <c r="CO134" s="52">
        <f t="shared" si="139"/>
        <v>0</v>
      </c>
      <c r="CP134" s="52" t="str">
        <f t="shared" si="163"/>
        <v/>
      </c>
      <c r="CQ134" s="195" t="str">
        <f>IF(AND(DC134=""),"",IF(DC134=0,"",1+(MAX(CQ$61:CQ133))))</f>
        <v/>
      </c>
      <c r="CR134" s="51">
        <v>74</v>
      </c>
      <c r="CS134" s="48">
        <f t="shared" si="88"/>
        <v>0</v>
      </c>
      <c r="CT134" s="52">
        <f t="shared" si="140"/>
        <v>0</v>
      </c>
      <c r="CU134" s="52">
        <f t="shared" si="141"/>
        <v>0</v>
      </c>
      <c r="CV134" s="52">
        <f t="shared" si="142"/>
        <v>0</v>
      </c>
      <c r="CW134" s="52">
        <f t="shared" si="143"/>
        <v>0</v>
      </c>
      <c r="CX134" s="52">
        <f t="shared" si="144"/>
        <v>0</v>
      </c>
      <c r="CY134" s="52">
        <f t="shared" si="145"/>
        <v>0</v>
      </c>
      <c r="CZ134" s="52">
        <f t="shared" si="146"/>
        <v>0</v>
      </c>
      <c r="DA134" s="52">
        <f t="shared" si="147"/>
        <v>0</v>
      </c>
      <c r="DB134" s="52">
        <f t="shared" si="148"/>
        <v>0</v>
      </c>
      <c r="DC134" s="52" t="str">
        <f t="shared" si="164"/>
        <v/>
      </c>
    </row>
    <row r="135" spans="1:107" s="195" customFormat="1" ht="15.75">
      <c r="A135" s="195">
        <f t="shared" si="165"/>
        <v>0</v>
      </c>
      <c r="B135" s="324">
        <f t="shared" si="166"/>
        <v>0</v>
      </c>
      <c r="C135" s="325">
        <v>75</v>
      </c>
      <c r="D135" s="349"/>
      <c r="E135" s="350"/>
      <c r="F135" s="663"/>
      <c r="G135" s="351"/>
      <c r="H135" s="350"/>
      <c r="I135" s="355"/>
      <c r="J135" s="353"/>
      <c r="K135" s="353"/>
      <c r="L135" s="353"/>
      <c r="M135" s="354"/>
      <c r="N135" s="482"/>
      <c r="AB135" s="195" t="str">
        <f t="shared" si="117"/>
        <v/>
      </c>
      <c r="AC135" s="195">
        <f t="shared" si="167"/>
        <v>1</v>
      </c>
      <c r="AD135" s="195" t="str">
        <f>IF(AND(AP135=""),"",IF(AP135=0,"",1+(MAX(AD$61:AD134))))</f>
        <v/>
      </c>
      <c r="AE135" s="18">
        <v>75</v>
      </c>
      <c r="AF135" s="48">
        <f t="shared" si="118"/>
        <v>0</v>
      </c>
      <c r="AG135" s="52">
        <f t="shared" si="119"/>
        <v>0</v>
      </c>
      <c r="AH135" s="52">
        <f t="shared" si="120"/>
        <v>0</v>
      </c>
      <c r="AI135" s="52">
        <f t="shared" si="121"/>
        <v>0</v>
      </c>
      <c r="AJ135" s="52">
        <f t="shared" si="122"/>
        <v>0</v>
      </c>
      <c r="AK135" s="52">
        <f t="shared" si="123"/>
        <v>0</v>
      </c>
      <c r="AL135" s="52">
        <f t="shared" si="124"/>
        <v>0</v>
      </c>
      <c r="AM135" s="52">
        <f t="shared" si="125"/>
        <v>0</v>
      </c>
      <c r="AN135" s="52">
        <f t="shared" si="158"/>
        <v>0</v>
      </c>
      <c r="AO135" s="52">
        <f t="shared" si="126"/>
        <v>0</v>
      </c>
      <c r="AP135" s="52" t="str">
        <f t="shared" si="159"/>
        <v/>
      </c>
      <c r="AQ135" s="195" t="str">
        <f>IF(AND(BC135=""),"",IF(BC135=0,"",1+(MAX(AQ$61:AQ134))))</f>
        <v/>
      </c>
      <c r="AR135" s="51">
        <v>75</v>
      </c>
      <c r="AS135" s="323">
        <f t="shared" si="149"/>
        <v>0</v>
      </c>
      <c r="AT135" s="49">
        <f t="shared" si="150"/>
        <v>0</v>
      </c>
      <c r="AU135" s="49">
        <f t="shared" si="151"/>
        <v>0</v>
      </c>
      <c r="AV135" s="49">
        <f t="shared" si="152"/>
        <v>0</v>
      </c>
      <c r="AW135" s="49">
        <f t="shared" si="153"/>
        <v>0</v>
      </c>
      <c r="AX135" s="49">
        <f t="shared" si="154"/>
        <v>0</v>
      </c>
      <c r="AY135" s="49">
        <f t="shared" si="155"/>
        <v>0</v>
      </c>
      <c r="AZ135" s="49">
        <f t="shared" si="156"/>
        <v>0</v>
      </c>
      <c r="BA135" s="49">
        <f t="shared" si="157"/>
        <v>0</v>
      </c>
      <c r="BB135" s="49">
        <f t="shared" si="127"/>
        <v>0</v>
      </c>
      <c r="BC135" s="52" t="str">
        <f t="shared" si="160"/>
        <v/>
      </c>
      <c r="BD135" s="195" t="str">
        <f>IF(AND(BP135=""),"",IF(BP135=0,"",1+(MAX(BD$61:BD134))))</f>
        <v/>
      </c>
      <c r="BE135" s="18">
        <v>75</v>
      </c>
      <c r="BF135" s="48">
        <f t="shared" si="99"/>
        <v>0</v>
      </c>
      <c r="BG135" s="52">
        <f t="shared" si="100"/>
        <v>0</v>
      </c>
      <c r="BH135" s="52">
        <f t="shared" si="101"/>
        <v>0</v>
      </c>
      <c r="BI135" s="52">
        <f t="shared" si="102"/>
        <v>0</v>
      </c>
      <c r="BJ135" s="52">
        <f t="shared" si="103"/>
        <v>0</v>
      </c>
      <c r="BK135" s="52">
        <f t="shared" si="104"/>
        <v>0</v>
      </c>
      <c r="BL135" s="52">
        <f t="shared" si="105"/>
        <v>0</v>
      </c>
      <c r="BM135" s="52">
        <f t="shared" si="106"/>
        <v>0</v>
      </c>
      <c r="BN135" s="52">
        <f t="shared" si="107"/>
        <v>0</v>
      </c>
      <c r="BO135" s="52">
        <f t="shared" si="128"/>
        <v>0</v>
      </c>
      <c r="BP135" s="52" t="str">
        <f t="shared" si="161"/>
        <v/>
      </c>
      <c r="BQ135" s="195" t="str">
        <f>IF(AND(CC135=""),"",IF(CC135=0,"",1+(MAX(BQ$61:BQ134))))</f>
        <v/>
      </c>
      <c r="BR135" s="18">
        <v>75</v>
      </c>
      <c r="BS135" s="322">
        <f t="shared" si="108"/>
        <v>0</v>
      </c>
      <c r="BT135" s="52">
        <f t="shared" si="109"/>
        <v>0</v>
      </c>
      <c r="BU135" s="52">
        <f t="shared" si="110"/>
        <v>0</v>
      </c>
      <c r="BV135" s="52">
        <f t="shared" si="111"/>
        <v>0</v>
      </c>
      <c r="BW135" s="52">
        <f t="shared" si="112"/>
        <v>0</v>
      </c>
      <c r="BX135" s="52">
        <f t="shared" si="113"/>
        <v>0</v>
      </c>
      <c r="BY135" s="52">
        <f t="shared" si="114"/>
        <v>0</v>
      </c>
      <c r="BZ135" s="52">
        <f t="shared" si="115"/>
        <v>0</v>
      </c>
      <c r="CA135" s="52">
        <f t="shared" si="116"/>
        <v>0</v>
      </c>
      <c r="CB135" s="52">
        <f t="shared" si="129"/>
        <v>0</v>
      </c>
      <c r="CC135" s="52" t="str">
        <f t="shared" si="162"/>
        <v/>
      </c>
      <c r="CD135" s="195" t="str">
        <f>IF(AND(CP135=""),"",IF(CP135=0,"",1+(MAX(CD$61:CD134))))</f>
        <v/>
      </c>
      <c r="CE135" s="18">
        <v>75</v>
      </c>
      <c r="CF135" s="48">
        <f t="shared" si="130"/>
        <v>0</v>
      </c>
      <c r="CG135" s="52">
        <f t="shared" si="131"/>
        <v>0</v>
      </c>
      <c r="CH135" s="52">
        <f t="shared" si="132"/>
        <v>0</v>
      </c>
      <c r="CI135" s="52">
        <f t="shared" si="133"/>
        <v>0</v>
      </c>
      <c r="CJ135" s="52">
        <f t="shared" si="134"/>
        <v>0</v>
      </c>
      <c r="CK135" s="52">
        <f t="shared" si="135"/>
        <v>0</v>
      </c>
      <c r="CL135" s="52">
        <f t="shared" si="136"/>
        <v>0</v>
      </c>
      <c r="CM135" s="52">
        <f t="shared" si="137"/>
        <v>0</v>
      </c>
      <c r="CN135" s="52">
        <f t="shared" si="138"/>
        <v>0</v>
      </c>
      <c r="CO135" s="52">
        <f t="shared" si="139"/>
        <v>0</v>
      </c>
      <c r="CP135" s="52" t="str">
        <f t="shared" si="163"/>
        <v/>
      </c>
      <c r="CQ135" s="195" t="str">
        <f>IF(AND(DC135=""),"",IF(DC135=0,"",1+(MAX(CQ$61:CQ134))))</f>
        <v/>
      </c>
      <c r="CR135" s="18">
        <v>75</v>
      </c>
      <c r="CS135" s="48">
        <f t="shared" si="88"/>
        <v>0</v>
      </c>
      <c r="CT135" s="52">
        <f t="shared" si="140"/>
        <v>0</v>
      </c>
      <c r="CU135" s="52">
        <f t="shared" si="141"/>
        <v>0</v>
      </c>
      <c r="CV135" s="52">
        <f t="shared" si="142"/>
        <v>0</v>
      </c>
      <c r="CW135" s="52">
        <f t="shared" si="143"/>
        <v>0</v>
      </c>
      <c r="CX135" s="52">
        <f t="shared" si="144"/>
        <v>0</v>
      </c>
      <c r="CY135" s="52">
        <f t="shared" si="145"/>
        <v>0</v>
      </c>
      <c r="CZ135" s="52">
        <f t="shared" si="146"/>
        <v>0</v>
      </c>
      <c r="DA135" s="52">
        <f t="shared" si="147"/>
        <v>0</v>
      </c>
      <c r="DB135" s="52">
        <f t="shared" si="148"/>
        <v>0</v>
      </c>
      <c r="DC135" s="52" t="str">
        <f t="shared" si="164"/>
        <v/>
      </c>
    </row>
    <row r="136" spans="1:107" s="195" customFormat="1" ht="15.75" hidden="1">
      <c r="A136" s="195">
        <f t="shared" si="165"/>
        <v>0</v>
      </c>
      <c r="B136" s="324">
        <f t="shared" si="166"/>
        <v>0</v>
      </c>
      <c r="C136" s="325">
        <v>76</v>
      </c>
      <c r="D136" s="349"/>
      <c r="E136" s="350"/>
      <c r="F136" s="663"/>
      <c r="G136" s="351"/>
      <c r="H136" s="350"/>
      <c r="I136" s="355"/>
      <c r="J136" s="353"/>
      <c r="K136" s="353"/>
      <c r="L136" s="353"/>
      <c r="M136" s="354"/>
      <c r="N136" s="482"/>
      <c r="AB136" s="195" t="str">
        <f t="shared" si="117"/>
        <v/>
      </c>
      <c r="AC136" s="195">
        <f t="shared" si="167"/>
        <v>1</v>
      </c>
      <c r="AD136" s="195" t="str">
        <f>IF(AND(AP136=""),"",IF(AP136=0,"",1+(MAX(AD$61:AD135))))</f>
        <v/>
      </c>
      <c r="AE136" s="51">
        <v>76</v>
      </c>
      <c r="AF136" s="48">
        <f t="shared" si="118"/>
        <v>0</v>
      </c>
      <c r="AG136" s="52">
        <f t="shared" si="119"/>
        <v>0</v>
      </c>
      <c r="AH136" s="52">
        <f t="shared" si="120"/>
        <v>0</v>
      </c>
      <c r="AI136" s="52">
        <f t="shared" si="121"/>
        <v>0</v>
      </c>
      <c r="AJ136" s="52">
        <f t="shared" si="122"/>
        <v>0</v>
      </c>
      <c r="AK136" s="52">
        <f t="shared" si="123"/>
        <v>0</v>
      </c>
      <c r="AL136" s="52">
        <f t="shared" si="124"/>
        <v>0</v>
      </c>
      <c r="AM136" s="52">
        <f t="shared" si="125"/>
        <v>0</v>
      </c>
      <c r="AN136" s="52">
        <f t="shared" si="158"/>
        <v>0</v>
      </c>
      <c r="AO136" s="52">
        <f t="shared" si="126"/>
        <v>0</v>
      </c>
      <c r="AP136" s="52" t="str">
        <f t="shared" si="159"/>
        <v/>
      </c>
      <c r="AQ136" s="195" t="str">
        <f>IF(AND(BC136=""),"",IF(BC136=0,"",1+(MAX(AQ$61:AQ135))))</f>
        <v/>
      </c>
      <c r="AR136" s="51">
        <v>76</v>
      </c>
      <c r="AS136" s="323">
        <f t="shared" si="149"/>
        <v>0</v>
      </c>
      <c r="AT136" s="49">
        <f t="shared" si="150"/>
        <v>0</v>
      </c>
      <c r="AU136" s="49">
        <f t="shared" si="151"/>
        <v>0</v>
      </c>
      <c r="AV136" s="49">
        <f t="shared" si="152"/>
        <v>0</v>
      </c>
      <c r="AW136" s="49">
        <f t="shared" si="153"/>
        <v>0</v>
      </c>
      <c r="AX136" s="49">
        <f t="shared" si="154"/>
        <v>0</v>
      </c>
      <c r="AY136" s="49">
        <f t="shared" si="155"/>
        <v>0</v>
      </c>
      <c r="AZ136" s="49">
        <f t="shared" si="156"/>
        <v>0</v>
      </c>
      <c r="BA136" s="49">
        <f t="shared" si="157"/>
        <v>0</v>
      </c>
      <c r="BB136" s="49">
        <f t="shared" si="127"/>
        <v>0</v>
      </c>
      <c r="BC136" s="52" t="str">
        <f t="shared" si="160"/>
        <v/>
      </c>
      <c r="BD136" s="195" t="str">
        <f>IF(AND(BP136=""),"",IF(BP136=0,"",1+(MAX(BD$61:BD135))))</f>
        <v/>
      </c>
      <c r="BE136" s="51">
        <v>76</v>
      </c>
      <c r="BF136" s="48">
        <f t="shared" si="99"/>
        <v>0</v>
      </c>
      <c r="BG136" s="52">
        <f t="shared" si="100"/>
        <v>0</v>
      </c>
      <c r="BH136" s="52">
        <f t="shared" si="101"/>
        <v>0</v>
      </c>
      <c r="BI136" s="52">
        <f t="shared" si="102"/>
        <v>0</v>
      </c>
      <c r="BJ136" s="52">
        <f t="shared" si="103"/>
        <v>0</v>
      </c>
      <c r="BK136" s="52">
        <f t="shared" si="104"/>
        <v>0</v>
      </c>
      <c r="BL136" s="52">
        <f t="shared" si="105"/>
        <v>0</v>
      </c>
      <c r="BM136" s="52">
        <f t="shared" si="106"/>
        <v>0</v>
      </c>
      <c r="BN136" s="52">
        <f t="shared" si="107"/>
        <v>0</v>
      </c>
      <c r="BO136" s="52">
        <f t="shared" si="128"/>
        <v>0</v>
      </c>
      <c r="BP136" s="52" t="str">
        <f t="shared" si="161"/>
        <v/>
      </c>
      <c r="BQ136" s="195" t="str">
        <f>IF(AND(CC136=""),"",IF(CC136=0,"",1+(MAX(BQ$61:BQ135))))</f>
        <v/>
      </c>
      <c r="BR136" s="51">
        <v>76</v>
      </c>
      <c r="BS136" s="322">
        <f t="shared" si="108"/>
        <v>0</v>
      </c>
      <c r="BT136" s="52">
        <f t="shared" si="109"/>
        <v>0</v>
      </c>
      <c r="BU136" s="52">
        <f t="shared" si="110"/>
        <v>0</v>
      </c>
      <c r="BV136" s="52">
        <f t="shared" si="111"/>
        <v>0</v>
      </c>
      <c r="BW136" s="52">
        <f t="shared" si="112"/>
        <v>0</v>
      </c>
      <c r="BX136" s="52">
        <f t="shared" si="113"/>
        <v>0</v>
      </c>
      <c r="BY136" s="52">
        <f t="shared" si="114"/>
        <v>0</v>
      </c>
      <c r="BZ136" s="52">
        <f t="shared" si="115"/>
        <v>0</v>
      </c>
      <c r="CA136" s="52">
        <f t="shared" si="116"/>
        <v>0</v>
      </c>
      <c r="CB136" s="52">
        <f t="shared" si="129"/>
        <v>0</v>
      </c>
      <c r="CC136" s="52" t="str">
        <f t="shared" si="162"/>
        <v/>
      </c>
      <c r="CD136" s="195" t="str">
        <f>IF(AND(CP136=""),"",IF(CP136=0,"",1+(MAX(CD$61:CD135))))</f>
        <v/>
      </c>
      <c r="CE136" s="51">
        <v>76</v>
      </c>
      <c r="CF136" s="48">
        <f t="shared" si="130"/>
        <v>0</v>
      </c>
      <c r="CG136" s="52">
        <f t="shared" si="131"/>
        <v>0</v>
      </c>
      <c r="CH136" s="52">
        <f t="shared" si="132"/>
        <v>0</v>
      </c>
      <c r="CI136" s="52">
        <f t="shared" si="133"/>
        <v>0</v>
      </c>
      <c r="CJ136" s="52">
        <f t="shared" si="134"/>
        <v>0</v>
      </c>
      <c r="CK136" s="52">
        <f t="shared" si="135"/>
        <v>0</v>
      </c>
      <c r="CL136" s="52">
        <f t="shared" si="136"/>
        <v>0</v>
      </c>
      <c r="CM136" s="52">
        <f t="shared" si="137"/>
        <v>0</v>
      </c>
      <c r="CN136" s="52">
        <f t="shared" si="138"/>
        <v>0</v>
      </c>
      <c r="CO136" s="52">
        <f t="shared" si="139"/>
        <v>0</v>
      </c>
      <c r="CP136" s="52" t="str">
        <f t="shared" si="163"/>
        <v/>
      </c>
      <c r="CQ136" s="195" t="str">
        <f>IF(AND(DC136=""),"",IF(DC136=0,"",1+(MAX(CQ$61:CQ135))))</f>
        <v/>
      </c>
      <c r="CR136" s="51">
        <v>76</v>
      </c>
      <c r="CS136" s="48">
        <f t="shared" si="88"/>
        <v>0</v>
      </c>
      <c r="CT136" s="52">
        <f t="shared" si="140"/>
        <v>0</v>
      </c>
      <c r="CU136" s="52">
        <f t="shared" si="141"/>
        <v>0</v>
      </c>
      <c r="CV136" s="52">
        <f t="shared" si="142"/>
        <v>0</v>
      </c>
      <c r="CW136" s="52">
        <f t="shared" si="143"/>
        <v>0</v>
      </c>
      <c r="CX136" s="52">
        <f t="shared" si="144"/>
        <v>0</v>
      </c>
      <c r="CY136" s="52">
        <f t="shared" si="145"/>
        <v>0</v>
      </c>
      <c r="CZ136" s="52">
        <f t="shared" si="146"/>
        <v>0</v>
      </c>
      <c r="DA136" s="52">
        <f t="shared" si="147"/>
        <v>0</v>
      </c>
      <c r="DB136" s="52">
        <f t="shared" si="148"/>
        <v>0</v>
      </c>
      <c r="DC136" s="52" t="str">
        <f t="shared" si="164"/>
        <v/>
      </c>
    </row>
    <row r="137" spans="1:107" s="195" customFormat="1" ht="15.75" hidden="1">
      <c r="A137" s="195">
        <f t="shared" si="165"/>
        <v>0</v>
      </c>
      <c r="B137" s="324">
        <f t="shared" si="166"/>
        <v>0</v>
      </c>
      <c r="C137" s="325">
        <v>77</v>
      </c>
      <c r="D137" s="349"/>
      <c r="E137" s="350"/>
      <c r="F137" s="663"/>
      <c r="G137" s="351"/>
      <c r="H137" s="350"/>
      <c r="I137" s="355"/>
      <c r="J137" s="353"/>
      <c r="K137" s="353"/>
      <c r="L137" s="353"/>
      <c r="M137" s="354"/>
      <c r="N137" s="482"/>
      <c r="AB137" s="195" t="str">
        <f t="shared" si="117"/>
        <v/>
      </c>
      <c r="AC137" s="195">
        <f t="shared" si="167"/>
        <v>1</v>
      </c>
      <c r="AD137" s="195" t="str">
        <f>IF(AND(AP137=""),"",IF(AP137=0,"",1+(MAX(AD$61:AD136))))</f>
        <v/>
      </c>
      <c r="AE137" s="18">
        <v>77</v>
      </c>
      <c r="AF137" s="48">
        <f t="shared" si="118"/>
        <v>0</v>
      </c>
      <c r="AG137" s="52">
        <f t="shared" si="119"/>
        <v>0</v>
      </c>
      <c r="AH137" s="52">
        <f t="shared" si="120"/>
        <v>0</v>
      </c>
      <c r="AI137" s="52">
        <f t="shared" si="121"/>
        <v>0</v>
      </c>
      <c r="AJ137" s="52">
        <f t="shared" si="122"/>
        <v>0</v>
      </c>
      <c r="AK137" s="52">
        <f t="shared" si="123"/>
        <v>0</v>
      </c>
      <c r="AL137" s="52">
        <f t="shared" si="124"/>
        <v>0</v>
      </c>
      <c r="AM137" s="52">
        <f t="shared" si="125"/>
        <v>0</v>
      </c>
      <c r="AN137" s="52">
        <f t="shared" si="158"/>
        <v>0</v>
      </c>
      <c r="AO137" s="52">
        <f t="shared" si="126"/>
        <v>0</v>
      </c>
      <c r="AP137" s="52" t="str">
        <f t="shared" si="159"/>
        <v/>
      </c>
      <c r="AQ137" s="195" t="str">
        <f>IF(AND(BC137=""),"",IF(BC137=0,"",1+(MAX(AQ$61:AQ136))))</f>
        <v/>
      </c>
      <c r="AR137" s="51">
        <v>77</v>
      </c>
      <c r="AS137" s="323">
        <f t="shared" si="149"/>
        <v>0</v>
      </c>
      <c r="AT137" s="49">
        <f t="shared" si="150"/>
        <v>0</v>
      </c>
      <c r="AU137" s="49">
        <f t="shared" si="151"/>
        <v>0</v>
      </c>
      <c r="AV137" s="49">
        <f t="shared" si="152"/>
        <v>0</v>
      </c>
      <c r="AW137" s="49">
        <f t="shared" si="153"/>
        <v>0</v>
      </c>
      <c r="AX137" s="49">
        <f t="shared" si="154"/>
        <v>0</v>
      </c>
      <c r="AY137" s="49">
        <f t="shared" si="155"/>
        <v>0</v>
      </c>
      <c r="AZ137" s="49">
        <f t="shared" si="156"/>
        <v>0</v>
      </c>
      <c r="BA137" s="49">
        <f t="shared" si="157"/>
        <v>0</v>
      </c>
      <c r="BB137" s="49">
        <f t="shared" si="127"/>
        <v>0</v>
      </c>
      <c r="BC137" s="52" t="str">
        <f t="shared" si="160"/>
        <v/>
      </c>
      <c r="BD137" s="195" t="str">
        <f>IF(AND(BP137=""),"",IF(BP137=0,"",1+(MAX(BD$61:BD136))))</f>
        <v/>
      </c>
      <c r="BE137" s="18">
        <v>77</v>
      </c>
      <c r="BF137" s="48">
        <f t="shared" si="99"/>
        <v>0</v>
      </c>
      <c r="BG137" s="52">
        <f t="shared" si="100"/>
        <v>0</v>
      </c>
      <c r="BH137" s="52">
        <f t="shared" si="101"/>
        <v>0</v>
      </c>
      <c r="BI137" s="52">
        <f t="shared" si="102"/>
        <v>0</v>
      </c>
      <c r="BJ137" s="52">
        <f t="shared" si="103"/>
        <v>0</v>
      </c>
      <c r="BK137" s="52">
        <f t="shared" si="104"/>
        <v>0</v>
      </c>
      <c r="BL137" s="52">
        <f t="shared" si="105"/>
        <v>0</v>
      </c>
      <c r="BM137" s="52">
        <f t="shared" si="106"/>
        <v>0</v>
      </c>
      <c r="BN137" s="52">
        <f t="shared" si="107"/>
        <v>0</v>
      </c>
      <c r="BO137" s="52">
        <f t="shared" si="128"/>
        <v>0</v>
      </c>
      <c r="BP137" s="52" t="str">
        <f t="shared" si="161"/>
        <v/>
      </c>
      <c r="BQ137" s="195" t="str">
        <f>IF(AND(CC137=""),"",IF(CC137=0,"",1+(MAX(BQ$61:BQ136))))</f>
        <v/>
      </c>
      <c r="BR137" s="18">
        <v>77</v>
      </c>
      <c r="BS137" s="322">
        <f t="shared" si="108"/>
        <v>0</v>
      </c>
      <c r="BT137" s="52">
        <f t="shared" si="109"/>
        <v>0</v>
      </c>
      <c r="BU137" s="52">
        <f t="shared" si="110"/>
        <v>0</v>
      </c>
      <c r="BV137" s="52">
        <f t="shared" si="111"/>
        <v>0</v>
      </c>
      <c r="BW137" s="52">
        <f t="shared" si="112"/>
        <v>0</v>
      </c>
      <c r="BX137" s="52">
        <f t="shared" si="113"/>
        <v>0</v>
      </c>
      <c r="BY137" s="52">
        <f t="shared" si="114"/>
        <v>0</v>
      </c>
      <c r="BZ137" s="52">
        <f t="shared" si="115"/>
        <v>0</v>
      </c>
      <c r="CA137" s="52">
        <f t="shared" si="116"/>
        <v>0</v>
      </c>
      <c r="CB137" s="52">
        <f t="shared" si="129"/>
        <v>0</v>
      </c>
      <c r="CC137" s="52" t="str">
        <f t="shared" si="162"/>
        <v/>
      </c>
      <c r="CD137" s="195" t="str">
        <f>IF(AND(CP137=""),"",IF(CP137=0,"",1+(MAX(CD$61:CD136))))</f>
        <v/>
      </c>
      <c r="CE137" s="18">
        <v>77</v>
      </c>
      <c r="CF137" s="48">
        <f t="shared" si="130"/>
        <v>0</v>
      </c>
      <c r="CG137" s="52">
        <f t="shared" si="131"/>
        <v>0</v>
      </c>
      <c r="CH137" s="52">
        <f t="shared" si="132"/>
        <v>0</v>
      </c>
      <c r="CI137" s="52">
        <f t="shared" si="133"/>
        <v>0</v>
      </c>
      <c r="CJ137" s="52">
        <f t="shared" si="134"/>
        <v>0</v>
      </c>
      <c r="CK137" s="52">
        <f t="shared" si="135"/>
        <v>0</v>
      </c>
      <c r="CL137" s="52">
        <f t="shared" si="136"/>
        <v>0</v>
      </c>
      <c r="CM137" s="52">
        <f t="shared" si="137"/>
        <v>0</v>
      </c>
      <c r="CN137" s="52">
        <f t="shared" si="138"/>
        <v>0</v>
      </c>
      <c r="CO137" s="52">
        <f t="shared" si="139"/>
        <v>0</v>
      </c>
      <c r="CP137" s="52" t="str">
        <f t="shared" si="163"/>
        <v/>
      </c>
      <c r="CQ137" s="195" t="str">
        <f>IF(AND(DC137=""),"",IF(DC137=0,"",1+(MAX(CQ$61:CQ136))))</f>
        <v/>
      </c>
      <c r="CR137" s="18">
        <v>77</v>
      </c>
      <c r="CS137" s="48">
        <f t="shared" si="88"/>
        <v>0</v>
      </c>
      <c r="CT137" s="52">
        <f t="shared" si="140"/>
        <v>0</v>
      </c>
      <c r="CU137" s="52">
        <f t="shared" si="141"/>
        <v>0</v>
      </c>
      <c r="CV137" s="52">
        <f t="shared" si="142"/>
        <v>0</v>
      </c>
      <c r="CW137" s="52">
        <f t="shared" si="143"/>
        <v>0</v>
      </c>
      <c r="CX137" s="52">
        <f t="shared" si="144"/>
        <v>0</v>
      </c>
      <c r="CY137" s="52">
        <f t="shared" si="145"/>
        <v>0</v>
      </c>
      <c r="CZ137" s="52">
        <f t="shared" si="146"/>
        <v>0</v>
      </c>
      <c r="DA137" s="52">
        <f t="shared" si="147"/>
        <v>0</v>
      </c>
      <c r="DB137" s="52">
        <f t="shared" si="148"/>
        <v>0</v>
      </c>
      <c r="DC137" s="52" t="str">
        <f t="shared" si="164"/>
        <v/>
      </c>
    </row>
    <row r="138" spans="1:107" s="195" customFormat="1" ht="15.75" hidden="1">
      <c r="A138" s="195">
        <f t="shared" si="165"/>
        <v>0</v>
      </c>
      <c r="B138" s="324">
        <f t="shared" si="166"/>
        <v>0</v>
      </c>
      <c r="C138" s="325">
        <v>78</v>
      </c>
      <c r="D138" s="349"/>
      <c r="E138" s="350"/>
      <c r="F138" s="663"/>
      <c r="G138" s="351"/>
      <c r="H138" s="350"/>
      <c r="I138" s="355"/>
      <c r="J138" s="353"/>
      <c r="K138" s="353"/>
      <c r="L138" s="353"/>
      <c r="M138" s="354"/>
      <c r="N138" s="482"/>
      <c r="AB138" s="195" t="str">
        <f t="shared" si="117"/>
        <v/>
      </c>
      <c r="AC138" s="195">
        <f t="shared" si="167"/>
        <v>1</v>
      </c>
      <c r="AD138" s="195" t="str">
        <f>IF(AND(AP138=""),"",IF(AP138=0,"",1+(MAX(AD$61:AD137))))</f>
        <v/>
      </c>
      <c r="AE138" s="51">
        <v>78</v>
      </c>
      <c r="AF138" s="48">
        <f t="shared" si="118"/>
        <v>0</v>
      </c>
      <c r="AG138" s="52">
        <f t="shared" si="119"/>
        <v>0</v>
      </c>
      <c r="AH138" s="52">
        <f t="shared" si="120"/>
        <v>0</v>
      </c>
      <c r="AI138" s="52">
        <f t="shared" si="121"/>
        <v>0</v>
      </c>
      <c r="AJ138" s="52">
        <f t="shared" si="122"/>
        <v>0</v>
      </c>
      <c r="AK138" s="52">
        <f t="shared" si="123"/>
        <v>0</v>
      </c>
      <c r="AL138" s="52">
        <f t="shared" si="124"/>
        <v>0</v>
      </c>
      <c r="AM138" s="52">
        <f t="shared" si="125"/>
        <v>0</v>
      </c>
      <c r="AN138" s="52">
        <f t="shared" si="158"/>
        <v>0</v>
      </c>
      <c r="AO138" s="52">
        <f t="shared" si="126"/>
        <v>0</v>
      </c>
      <c r="AP138" s="52" t="str">
        <f t="shared" si="159"/>
        <v/>
      </c>
      <c r="AQ138" s="195" t="str">
        <f>IF(AND(BC138=""),"",IF(BC138=0,"",1+(MAX(AQ$61:AQ137))))</f>
        <v/>
      </c>
      <c r="AR138" s="51">
        <v>78</v>
      </c>
      <c r="AS138" s="323">
        <f t="shared" si="149"/>
        <v>0</v>
      </c>
      <c r="AT138" s="49">
        <f t="shared" si="150"/>
        <v>0</v>
      </c>
      <c r="AU138" s="49">
        <f t="shared" si="151"/>
        <v>0</v>
      </c>
      <c r="AV138" s="49">
        <f t="shared" si="152"/>
        <v>0</v>
      </c>
      <c r="AW138" s="49">
        <f t="shared" si="153"/>
        <v>0</v>
      </c>
      <c r="AX138" s="49">
        <f t="shared" si="154"/>
        <v>0</v>
      </c>
      <c r="AY138" s="49">
        <f t="shared" si="155"/>
        <v>0</v>
      </c>
      <c r="AZ138" s="49">
        <f t="shared" si="156"/>
        <v>0</v>
      </c>
      <c r="BA138" s="49">
        <f t="shared" si="157"/>
        <v>0</v>
      </c>
      <c r="BB138" s="49">
        <f t="shared" si="127"/>
        <v>0</v>
      </c>
      <c r="BC138" s="52" t="str">
        <f t="shared" si="160"/>
        <v/>
      </c>
      <c r="BD138" s="195" t="str">
        <f>IF(AND(BP138=""),"",IF(BP138=0,"",1+(MAX(BD$61:BD137))))</f>
        <v/>
      </c>
      <c r="BE138" s="51">
        <v>78</v>
      </c>
      <c r="BF138" s="48">
        <f t="shared" si="99"/>
        <v>0</v>
      </c>
      <c r="BG138" s="52">
        <f t="shared" si="100"/>
        <v>0</v>
      </c>
      <c r="BH138" s="52">
        <f t="shared" si="101"/>
        <v>0</v>
      </c>
      <c r="BI138" s="52">
        <f t="shared" si="102"/>
        <v>0</v>
      </c>
      <c r="BJ138" s="52">
        <f t="shared" si="103"/>
        <v>0</v>
      </c>
      <c r="BK138" s="52">
        <f t="shared" si="104"/>
        <v>0</v>
      </c>
      <c r="BL138" s="52">
        <f t="shared" si="105"/>
        <v>0</v>
      </c>
      <c r="BM138" s="52">
        <f t="shared" si="106"/>
        <v>0</v>
      </c>
      <c r="BN138" s="52">
        <f t="shared" si="107"/>
        <v>0</v>
      </c>
      <c r="BO138" s="52">
        <f t="shared" si="128"/>
        <v>0</v>
      </c>
      <c r="BP138" s="52" t="str">
        <f t="shared" si="161"/>
        <v/>
      </c>
      <c r="BQ138" s="195" t="str">
        <f>IF(AND(CC138=""),"",IF(CC138=0,"",1+(MAX(BQ$61:BQ137))))</f>
        <v/>
      </c>
      <c r="BR138" s="51">
        <v>78</v>
      </c>
      <c r="BS138" s="322">
        <f t="shared" si="108"/>
        <v>0</v>
      </c>
      <c r="BT138" s="52">
        <f t="shared" si="109"/>
        <v>0</v>
      </c>
      <c r="BU138" s="52">
        <f t="shared" si="110"/>
        <v>0</v>
      </c>
      <c r="BV138" s="52">
        <f t="shared" si="111"/>
        <v>0</v>
      </c>
      <c r="BW138" s="52">
        <f t="shared" si="112"/>
        <v>0</v>
      </c>
      <c r="BX138" s="52">
        <f t="shared" si="113"/>
        <v>0</v>
      </c>
      <c r="BY138" s="52">
        <f t="shared" si="114"/>
        <v>0</v>
      </c>
      <c r="BZ138" s="52">
        <f t="shared" si="115"/>
        <v>0</v>
      </c>
      <c r="CA138" s="52">
        <f t="shared" si="116"/>
        <v>0</v>
      </c>
      <c r="CB138" s="52">
        <f t="shared" si="129"/>
        <v>0</v>
      </c>
      <c r="CC138" s="52" t="str">
        <f t="shared" si="162"/>
        <v/>
      </c>
      <c r="CD138" s="195" t="str">
        <f>IF(AND(CP138=""),"",IF(CP138=0,"",1+(MAX(CD$61:CD137))))</f>
        <v/>
      </c>
      <c r="CE138" s="51">
        <v>78</v>
      </c>
      <c r="CF138" s="48">
        <f t="shared" si="130"/>
        <v>0</v>
      </c>
      <c r="CG138" s="52">
        <f t="shared" si="131"/>
        <v>0</v>
      </c>
      <c r="CH138" s="52">
        <f t="shared" si="132"/>
        <v>0</v>
      </c>
      <c r="CI138" s="52">
        <f t="shared" si="133"/>
        <v>0</v>
      </c>
      <c r="CJ138" s="52">
        <f t="shared" si="134"/>
        <v>0</v>
      </c>
      <c r="CK138" s="52">
        <f t="shared" si="135"/>
        <v>0</v>
      </c>
      <c r="CL138" s="52">
        <f t="shared" si="136"/>
        <v>0</v>
      </c>
      <c r="CM138" s="52">
        <f t="shared" si="137"/>
        <v>0</v>
      </c>
      <c r="CN138" s="52">
        <f t="shared" si="138"/>
        <v>0</v>
      </c>
      <c r="CO138" s="52">
        <f t="shared" si="139"/>
        <v>0</v>
      </c>
      <c r="CP138" s="52" t="str">
        <f t="shared" si="163"/>
        <v/>
      </c>
      <c r="CQ138" s="195" t="str">
        <f>IF(AND(DC138=""),"",IF(DC138=0,"",1+(MAX(CQ$61:CQ137))))</f>
        <v/>
      </c>
      <c r="CR138" s="51">
        <v>78</v>
      </c>
      <c r="CS138" s="48">
        <f t="shared" si="88"/>
        <v>0</v>
      </c>
      <c r="CT138" s="52">
        <f t="shared" si="140"/>
        <v>0</v>
      </c>
      <c r="CU138" s="52">
        <f t="shared" si="141"/>
        <v>0</v>
      </c>
      <c r="CV138" s="52">
        <f t="shared" si="142"/>
        <v>0</v>
      </c>
      <c r="CW138" s="52">
        <f t="shared" si="143"/>
        <v>0</v>
      </c>
      <c r="CX138" s="52">
        <f t="shared" si="144"/>
        <v>0</v>
      </c>
      <c r="CY138" s="52">
        <f t="shared" si="145"/>
        <v>0</v>
      </c>
      <c r="CZ138" s="52">
        <f t="shared" si="146"/>
        <v>0</v>
      </c>
      <c r="DA138" s="52">
        <f t="shared" si="147"/>
        <v>0</v>
      </c>
      <c r="DB138" s="52">
        <f t="shared" si="148"/>
        <v>0</v>
      </c>
      <c r="DC138" s="52" t="str">
        <f t="shared" si="164"/>
        <v/>
      </c>
    </row>
    <row r="139" spans="1:107" s="195" customFormat="1" ht="15.75" hidden="1">
      <c r="A139" s="195">
        <f t="shared" si="165"/>
        <v>0</v>
      </c>
      <c r="B139" s="324">
        <f t="shared" si="166"/>
        <v>0</v>
      </c>
      <c r="C139" s="325">
        <v>79</v>
      </c>
      <c r="D139" s="349"/>
      <c r="E139" s="350"/>
      <c r="F139" s="663"/>
      <c r="G139" s="351"/>
      <c r="H139" s="350"/>
      <c r="I139" s="355"/>
      <c r="J139" s="353"/>
      <c r="K139" s="353"/>
      <c r="L139" s="353"/>
      <c r="M139" s="354"/>
      <c r="N139" s="482"/>
      <c r="AB139" s="195" t="str">
        <f t="shared" si="117"/>
        <v/>
      </c>
      <c r="AC139" s="195">
        <f t="shared" si="167"/>
        <v>1</v>
      </c>
      <c r="AD139" s="195" t="str">
        <f>IF(AND(AP139=""),"",IF(AP139=0,"",1+(MAX(AD$61:AD138))))</f>
        <v/>
      </c>
      <c r="AE139" s="18">
        <v>79</v>
      </c>
      <c r="AF139" s="48">
        <f t="shared" si="118"/>
        <v>0</v>
      </c>
      <c r="AG139" s="52">
        <f t="shared" si="119"/>
        <v>0</v>
      </c>
      <c r="AH139" s="52">
        <f t="shared" si="120"/>
        <v>0</v>
      </c>
      <c r="AI139" s="52">
        <f t="shared" si="121"/>
        <v>0</v>
      </c>
      <c r="AJ139" s="52">
        <f t="shared" si="122"/>
        <v>0</v>
      </c>
      <c r="AK139" s="52">
        <f t="shared" si="123"/>
        <v>0</v>
      </c>
      <c r="AL139" s="52">
        <f t="shared" si="124"/>
        <v>0</v>
      </c>
      <c r="AM139" s="52">
        <f t="shared" si="125"/>
        <v>0</v>
      </c>
      <c r="AN139" s="52">
        <f t="shared" si="158"/>
        <v>0</v>
      </c>
      <c r="AO139" s="52">
        <f t="shared" si="126"/>
        <v>0</v>
      </c>
      <c r="AP139" s="52" t="str">
        <f t="shared" si="159"/>
        <v/>
      </c>
      <c r="AQ139" s="195" t="str">
        <f>IF(AND(BC139=""),"",IF(BC139=0,"",1+(MAX(AQ$61:AQ138))))</f>
        <v/>
      </c>
      <c r="AR139" s="51">
        <v>79</v>
      </c>
      <c r="AS139" s="323">
        <f t="shared" si="149"/>
        <v>0</v>
      </c>
      <c r="AT139" s="49">
        <f t="shared" si="150"/>
        <v>0</v>
      </c>
      <c r="AU139" s="49">
        <f t="shared" si="151"/>
        <v>0</v>
      </c>
      <c r="AV139" s="49">
        <f t="shared" si="152"/>
        <v>0</v>
      </c>
      <c r="AW139" s="49">
        <f t="shared" si="153"/>
        <v>0</v>
      </c>
      <c r="AX139" s="49">
        <f t="shared" si="154"/>
        <v>0</v>
      </c>
      <c r="AY139" s="49">
        <f t="shared" si="155"/>
        <v>0</v>
      </c>
      <c r="AZ139" s="49">
        <f t="shared" si="156"/>
        <v>0</v>
      </c>
      <c r="BA139" s="49">
        <f t="shared" si="157"/>
        <v>0</v>
      </c>
      <c r="BB139" s="49">
        <f t="shared" si="127"/>
        <v>0</v>
      </c>
      <c r="BC139" s="52" t="str">
        <f t="shared" si="160"/>
        <v/>
      </c>
      <c r="BD139" s="195" t="str">
        <f>IF(AND(BP139=""),"",IF(BP139=0,"",1+(MAX(BD$61:BD138))))</f>
        <v/>
      </c>
      <c r="BE139" s="18">
        <v>79</v>
      </c>
      <c r="BF139" s="48">
        <f t="shared" si="99"/>
        <v>0</v>
      </c>
      <c r="BG139" s="52">
        <f t="shared" si="100"/>
        <v>0</v>
      </c>
      <c r="BH139" s="52">
        <f t="shared" si="101"/>
        <v>0</v>
      </c>
      <c r="BI139" s="52">
        <f t="shared" si="102"/>
        <v>0</v>
      </c>
      <c r="BJ139" s="52">
        <f t="shared" si="103"/>
        <v>0</v>
      </c>
      <c r="BK139" s="52">
        <f t="shared" si="104"/>
        <v>0</v>
      </c>
      <c r="BL139" s="52">
        <f t="shared" si="105"/>
        <v>0</v>
      </c>
      <c r="BM139" s="52">
        <f t="shared" si="106"/>
        <v>0</v>
      </c>
      <c r="BN139" s="52">
        <f t="shared" si="107"/>
        <v>0</v>
      </c>
      <c r="BO139" s="52">
        <f t="shared" si="128"/>
        <v>0</v>
      </c>
      <c r="BP139" s="52" t="str">
        <f t="shared" si="161"/>
        <v/>
      </c>
      <c r="BQ139" s="195" t="str">
        <f>IF(AND(CC139=""),"",IF(CC139=0,"",1+(MAX(BQ$61:BQ138))))</f>
        <v/>
      </c>
      <c r="BR139" s="18">
        <v>79</v>
      </c>
      <c r="BS139" s="322">
        <f t="shared" si="108"/>
        <v>0</v>
      </c>
      <c r="BT139" s="52">
        <f t="shared" si="109"/>
        <v>0</v>
      </c>
      <c r="BU139" s="52">
        <f t="shared" si="110"/>
        <v>0</v>
      </c>
      <c r="BV139" s="52">
        <f t="shared" si="111"/>
        <v>0</v>
      </c>
      <c r="BW139" s="52">
        <f t="shared" si="112"/>
        <v>0</v>
      </c>
      <c r="BX139" s="52">
        <f t="shared" si="113"/>
        <v>0</v>
      </c>
      <c r="BY139" s="52">
        <f t="shared" si="114"/>
        <v>0</v>
      </c>
      <c r="BZ139" s="52">
        <f t="shared" si="115"/>
        <v>0</v>
      </c>
      <c r="CA139" s="52">
        <f t="shared" si="116"/>
        <v>0</v>
      </c>
      <c r="CB139" s="52">
        <f t="shared" si="129"/>
        <v>0</v>
      </c>
      <c r="CC139" s="52" t="str">
        <f t="shared" si="162"/>
        <v/>
      </c>
      <c r="CD139" s="195" t="str">
        <f>IF(AND(CP139=""),"",IF(CP139=0,"",1+(MAX(CD$61:CD138))))</f>
        <v/>
      </c>
      <c r="CE139" s="18">
        <v>79</v>
      </c>
      <c r="CF139" s="48">
        <f t="shared" si="130"/>
        <v>0</v>
      </c>
      <c r="CG139" s="52">
        <f t="shared" si="131"/>
        <v>0</v>
      </c>
      <c r="CH139" s="52">
        <f t="shared" si="132"/>
        <v>0</v>
      </c>
      <c r="CI139" s="52">
        <f t="shared" si="133"/>
        <v>0</v>
      </c>
      <c r="CJ139" s="52">
        <f t="shared" si="134"/>
        <v>0</v>
      </c>
      <c r="CK139" s="52">
        <f t="shared" si="135"/>
        <v>0</v>
      </c>
      <c r="CL139" s="52">
        <f t="shared" si="136"/>
        <v>0</v>
      </c>
      <c r="CM139" s="52">
        <f t="shared" si="137"/>
        <v>0</v>
      </c>
      <c r="CN139" s="52">
        <f t="shared" si="138"/>
        <v>0</v>
      </c>
      <c r="CO139" s="52">
        <f t="shared" si="139"/>
        <v>0</v>
      </c>
      <c r="CP139" s="52" t="str">
        <f t="shared" si="163"/>
        <v/>
      </c>
      <c r="CQ139" s="195" t="str">
        <f>IF(AND(DC139=""),"",IF(DC139=0,"",1+(MAX(CQ$61:CQ138))))</f>
        <v/>
      </c>
      <c r="CR139" s="18">
        <v>79</v>
      </c>
      <c r="CS139" s="48">
        <f t="shared" si="88"/>
        <v>0</v>
      </c>
      <c r="CT139" s="52">
        <f t="shared" si="140"/>
        <v>0</v>
      </c>
      <c r="CU139" s="52">
        <f t="shared" si="141"/>
        <v>0</v>
      </c>
      <c r="CV139" s="52">
        <f t="shared" si="142"/>
        <v>0</v>
      </c>
      <c r="CW139" s="52">
        <f t="shared" si="143"/>
        <v>0</v>
      </c>
      <c r="CX139" s="52">
        <f t="shared" si="144"/>
        <v>0</v>
      </c>
      <c r="CY139" s="52">
        <f t="shared" si="145"/>
        <v>0</v>
      </c>
      <c r="CZ139" s="52">
        <f t="shared" si="146"/>
        <v>0</v>
      </c>
      <c r="DA139" s="52">
        <f t="shared" si="147"/>
        <v>0</v>
      </c>
      <c r="DB139" s="52">
        <f t="shared" si="148"/>
        <v>0</v>
      </c>
      <c r="DC139" s="52" t="str">
        <f t="shared" si="164"/>
        <v/>
      </c>
    </row>
    <row r="140" spans="1:107" s="195" customFormat="1" ht="15.75" hidden="1">
      <c r="A140" s="195">
        <f t="shared" si="165"/>
        <v>0</v>
      </c>
      <c r="B140" s="324">
        <f t="shared" si="166"/>
        <v>0</v>
      </c>
      <c r="C140" s="325">
        <v>80</v>
      </c>
      <c r="D140" s="349"/>
      <c r="E140" s="350"/>
      <c r="F140" s="663"/>
      <c r="G140" s="351"/>
      <c r="H140" s="350"/>
      <c r="I140" s="355"/>
      <c r="J140" s="353"/>
      <c r="K140" s="353"/>
      <c r="L140" s="353"/>
      <c r="M140" s="354"/>
      <c r="N140" s="482"/>
      <c r="AB140" s="195" t="str">
        <f t="shared" si="117"/>
        <v/>
      </c>
      <c r="AC140" s="195">
        <f t="shared" si="167"/>
        <v>1</v>
      </c>
      <c r="AD140" s="195" t="str">
        <f>IF(AND(AP140=""),"",IF(AP140=0,"",1+(MAX(AD$61:AD139))))</f>
        <v/>
      </c>
      <c r="AE140" s="51">
        <v>80</v>
      </c>
      <c r="AF140" s="48">
        <f t="shared" si="118"/>
        <v>0</v>
      </c>
      <c r="AG140" s="52">
        <f t="shared" si="119"/>
        <v>0</v>
      </c>
      <c r="AH140" s="52">
        <f t="shared" si="120"/>
        <v>0</v>
      </c>
      <c r="AI140" s="52">
        <f t="shared" si="121"/>
        <v>0</v>
      </c>
      <c r="AJ140" s="52">
        <f t="shared" si="122"/>
        <v>0</v>
      </c>
      <c r="AK140" s="52">
        <f t="shared" si="123"/>
        <v>0</v>
      </c>
      <c r="AL140" s="52">
        <f t="shared" si="124"/>
        <v>0</v>
      </c>
      <c r="AM140" s="52">
        <f t="shared" si="125"/>
        <v>0</v>
      </c>
      <c r="AN140" s="52">
        <f t="shared" si="158"/>
        <v>0</v>
      </c>
      <c r="AO140" s="52">
        <f t="shared" si="126"/>
        <v>0</v>
      </c>
      <c r="AP140" s="52" t="str">
        <f t="shared" si="159"/>
        <v/>
      </c>
      <c r="AQ140" s="195" t="str">
        <f>IF(AND(BC140=""),"",IF(BC140=0,"",1+(MAX(AQ$61:AQ139))))</f>
        <v/>
      </c>
      <c r="AR140" s="51">
        <v>80</v>
      </c>
      <c r="AS140" s="323">
        <f t="shared" si="149"/>
        <v>0</v>
      </c>
      <c r="AT140" s="49">
        <f t="shared" si="150"/>
        <v>0</v>
      </c>
      <c r="AU140" s="49">
        <f t="shared" si="151"/>
        <v>0</v>
      </c>
      <c r="AV140" s="49">
        <f t="shared" si="152"/>
        <v>0</v>
      </c>
      <c r="AW140" s="49">
        <f t="shared" si="153"/>
        <v>0</v>
      </c>
      <c r="AX140" s="49">
        <f t="shared" si="154"/>
        <v>0</v>
      </c>
      <c r="AY140" s="49">
        <f t="shared" si="155"/>
        <v>0</v>
      </c>
      <c r="AZ140" s="49">
        <f t="shared" si="156"/>
        <v>0</v>
      </c>
      <c r="BA140" s="49">
        <f t="shared" si="157"/>
        <v>0</v>
      </c>
      <c r="BB140" s="49">
        <f t="shared" si="127"/>
        <v>0</v>
      </c>
      <c r="BC140" s="52" t="str">
        <f t="shared" si="160"/>
        <v/>
      </c>
      <c r="BD140" s="195" t="str">
        <f>IF(AND(BP140=""),"",IF(BP140=0,"",1+(MAX(BD$61:BD139))))</f>
        <v/>
      </c>
      <c r="BE140" s="51">
        <v>80</v>
      </c>
      <c r="BF140" s="48">
        <f t="shared" si="99"/>
        <v>0</v>
      </c>
      <c r="BG140" s="52">
        <f t="shared" si="100"/>
        <v>0</v>
      </c>
      <c r="BH140" s="52">
        <f t="shared" si="101"/>
        <v>0</v>
      </c>
      <c r="BI140" s="52">
        <f t="shared" si="102"/>
        <v>0</v>
      </c>
      <c r="BJ140" s="52">
        <f t="shared" si="103"/>
        <v>0</v>
      </c>
      <c r="BK140" s="52">
        <f t="shared" si="104"/>
        <v>0</v>
      </c>
      <c r="BL140" s="52">
        <f t="shared" si="105"/>
        <v>0</v>
      </c>
      <c r="BM140" s="52">
        <f t="shared" si="106"/>
        <v>0</v>
      </c>
      <c r="BN140" s="52">
        <f t="shared" si="107"/>
        <v>0</v>
      </c>
      <c r="BO140" s="52">
        <f t="shared" si="128"/>
        <v>0</v>
      </c>
      <c r="BP140" s="52" t="str">
        <f t="shared" si="161"/>
        <v/>
      </c>
      <c r="BQ140" s="195" t="str">
        <f>IF(AND(CC140=""),"",IF(CC140=0,"",1+(MAX(BQ$61:BQ139))))</f>
        <v/>
      </c>
      <c r="BR140" s="51">
        <v>80</v>
      </c>
      <c r="BS140" s="322">
        <f t="shared" si="108"/>
        <v>0</v>
      </c>
      <c r="BT140" s="52">
        <f t="shared" si="109"/>
        <v>0</v>
      </c>
      <c r="BU140" s="52">
        <f t="shared" si="110"/>
        <v>0</v>
      </c>
      <c r="BV140" s="52">
        <f t="shared" si="111"/>
        <v>0</v>
      </c>
      <c r="BW140" s="52">
        <f t="shared" si="112"/>
        <v>0</v>
      </c>
      <c r="BX140" s="52">
        <f t="shared" si="113"/>
        <v>0</v>
      </c>
      <c r="BY140" s="52">
        <f t="shared" si="114"/>
        <v>0</v>
      </c>
      <c r="BZ140" s="52">
        <f t="shared" si="115"/>
        <v>0</v>
      </c>
      <c r="CA140" s="52">
        <f t="shared" si="116"/>
        <v>0</v>
      </c>
      <c r="CB140" s="52">
        <f t="shared" si="129"/>
        <v>0</v>
      </c>
      <c r="CC140" s="52" t="str">
        <f t="shared" si="162"/>
        <v/>
      </c>
      <c r="CD140" s="195" t="str">
        <f>IF(AND(CP140=""),"",IF(CP140=0,"",1+(MAX(CD$61:CD139))))</f>
        <v/>
      </c>
      <c r="CE140" s="51">
        <v>80</v>
      </c>
      <c r="CF140" s="48">
        <f t="shared" si="130"/>
        <v>0</v>
      </c>
      <c r="CG140" s="52">
        <f t="shared" si="131"/>
        <v>0</v>
      </c>
      <c r="CH140" s="52">
        <f t="shared" si="132"/>
        <v>0</v>
      </c>
      <c r="CI140" s="52">
        <f t="shared" si="133"/>
        <v>0</v>
      </c>
      <c r="CJ140" s="52">
        <f t="shared" si="134"/>
        <v>0</v>
      </c>
      <c r="CK140" s="52">
        <f t="shared" si="135"/>
        <v>0</v>
      </c>
      <c r="CL140" s="52">
        <f t="shared" si="136"/>
        <v>0</v>
      </c>
      <c r="CM140" s="52">
        <f t="shared" si="137"/>
        <v>0</v>
      </c>
      <c r="CN140" s="52">
        <f t="shared" si="138"/>
        <v>0</v>
      </c>
      <c r="CO140" s="52">
        <f t="shared" si="139"/>
        <v>0</v>
      </c>
      <c r="CP140" s="52" t="str">
        <f t="shared" si="163"/>
        <v/>
      </c>
      <c r="CQ140" s="195" t="str">
        <f>IF(AND(DC140=""),"",IF(DC140=0,"",1+(MAX(CQ$61:CQ139))))</f>
        <v/>
      </c>
      <c r="CR140" s="51">
        <v>80</v>
      </c>
      <c r="CS140" s="48">
        <f t="shared" si="88"/>
        <v>0</v>
      </c>
      <c r="CT140" s="52">
        <f t="shared" si="140"/>
        <v>0</v>
      </c>
      <c r="CU140" s="52">
        <f t="shared" si="141"/>
        <v>0</v>
      </c>
      <c r="CV140" s="52">
        <f t="shared" si="142"/>
        <v>0</v>
      </c>
      <c r="CW140" s="52">
        <f t="shared" si="143"/>
        <v>0</v>
      </c>
      <c r="CX140" s="52">
        <f t="shared" si="144"/>
        <v>0</v>
      </c>
      <c r="CY140" s="52">
        <f t="shared" si="145"/>
        <v>0</v>
      </c>
      <c r="CZ140" s="52">
        <f t="shared" si="146"/>
        <v>0</v>
      </c>
      <c r="DA140" s="52">
        <f t="shared" si="147"/>
        <v>0</v>
      </c>
      <c r="DB140" s="52">
        <f t="shared" si="148"/>
        <v>0</v>
      </c>
      <c r="DC140" s="52" t="str">
        <f t="shared" si="164"/>
        <v/>
      </c>
    </row>
    <row r="141" spans="1:107" s="195" customFormat="1" ht="15.75" hidden="1">
      <c r="A141" s="195">
        <f t="shared" si="165"/>
        <v>0</v>
      </c>
      <c r="B141" s="324">
        <f t="shared" si="166"/>
        <v>0</v>
      </c>
      <c r="C141" s="325">
        <v>81</v>
      </c>
      <c r="D141" s="349"/>
      <c r="E141" s="350"/>
      <c r="F141" s="663"/>
      <c r="G141" s="351"/>
      <c r="H141" s="350"/>
      <c r="I141" s="355"/>
      <c r="J141" s="353"/>
      <c r="K141" s="353"/>
      <c r="L141" s="353"/>
      <c r="M141" s="354"/>
      <c r="N141" s="482"/>
      <c r="AB141" s="195" t="str">
        <f t="shared" si="117"/>
        <v/>
      </c>
      <c r="AC141" s="195">
        <f t="shared" si="167"/>
        <v>1</v>
      </c>
      <c r="AD141" s="195" t="str">
        <f>IF(AND(AP141=""),"",IF(AP141=0,"",1+(MAX(AD$61:AD140))))</f>
        <v/>
      </c>
      <c r="AE141" s="18">
        <v>81</v>
      </c>
      <c r="AF141" s="48">
        <f t="shared" si="118"/>
        <v>0</v>
      </c>
      <c r="AG141" s="52">
        <f t="shared" si="119"/>
        <v>0</v>
      </c>
      <c r="AH141" s="52">
        <f t="shared" si="120"/>
        <v>0</v>
      </c>
      <c r="AI141" s="52">
        <f t="shared" si="121"/>
        <v>0</v>
      </c>
      <c r="AJ141" s="52">
        <f t="shared" si="122"/>
        <v>0</v>
      </c>
      <c r="AK141" s="52">
        <f t="shared" si="123"/>
        <v>0</v>
      </c>
      <c r="AL141" s="52">
        <f t="shared" si="124"/>
        <v>0</v>
      </c>
      <c r="AM141" s="52">
        <f t="shared" si="125"/>
        <v>0</v>
      </c>
      <c r="AN141" s="52">
        <f t="shared" si="158"/>
        <v>0</v>
      </c>
      <c r="AO141" s="52">
        <f t="shared" si="126"/>
        <v>0</v>
      </c>
      <c r="AP141" s="52" t="str">
        <f t="shared" si="159"/>
        <v/>
      </c>
      <c r="AQ141" s="195" t="str">
        <f>IF(AND(BC141=""),"",IF(BC141=0,"",1+(MAX(AQ$61:AQ140))))</f>
        <v/>
      </c>
      <c r="AR141" s="51">
        <v>81</v>
      </c>
      <c r="AS141" s="323">
        <f t="shared" si="149"/>
        <v>0</v>
      </c>
      <c r="AT141" s="49">
        <f t="shared" si="150"/>
        <v>0</v>
      </c>
      <c r="AU141" s="49">
        <f t="shared" si="151"/>
        <v>0</v>
      </c>
      <c r="AV141" s="49">
        <f t="shared" si="152"/>
        <v>0</v>
      </c>
      <c r="AW141" s="49">
        <f t="shared" si="153"/>
        <v>0</v>
      </c>
      <c r="AX141" s="49">
        <f t="shared" si="154"/>
        <v>0</v>
      </c>
      <c r="AY141" s="49">
        <f t="shared" si="155"/>
        <v>0</v>
      </c>
      <c r="AZ141" s="49">
        <f t="shared" si="156"/>
        <v>0</v>
      </c>
      <c r="BA141" s="49">
        <f t="shared" si="157"/>
        <v>0</v>
      </c>
      <c r="BB141" s="49">
        <f t="shared" si="127"/>
        <v>0</v>
      </c>
      <c r="BC141" s="52" t="str">
        <f t="shared" si="160"/>
        <v/>
      </c>
      <c r="BD141" s="195" t="str">
        <f>IF(AND(BP141=""),"",IF(BP141=0,"",1+(MAX(BD$61:BD140))))</f>
        <v/>
      </c>
      <c r="BE141" s="18">
        <v>81</v>
      </c>
      <c r="BF141" s="48">
        <f t="shared" si="99"/>
        <v>0</v>
      </c>
      <c r="BG141" s="52">
        <f t="shared" si="100"/>
        <v>0</v>
      </c>
      <c r="BH141" s="52">
        <f t="shared" si="101"/>
        <v>0</v>
      </c>
      <c r="BI141" s="52">
        <f t="shared" si="102"/>
        <v>0</v>
      </c>
      <c r="BJ141" s="52">
        <f t="shared" si="103"/>
        <v>0</v>
      </c>
      <c r="BK141" s="52">
        <f t="shared" si="104"/>
        <v>0</v>
      </c>
      <c r="BL141" s="52">
        <f t="shared" si="105"/>
        <v>0</v>
      </c>
      <c r="BM141" s="52">
        <f t="shared" si="106"/>
        <v>0</v>
      </c>
      <c r="BN141" s="52">
        <f t="shared" si="107"/>
        <v>0</v>
      </c>
      <c r="BO141" s="52">
        <f t="shared" si="128"/>
        <v>0</v>
      </c>
      <c r="BP141" s="52" t="str">
        <f t="shared" si="161"/>
        <v/>
      </c>
      <c r="BQ141" s="195" t="str">
        <f>IF(AND(CC141=""),"",IF(CC141=0,"",1+(MAX(BQ$61:BQ140))))</f>
        <v/>
      </c>
      <c r="BR141" s="18">
        <v>81</v>
      </c>
      <c r="BS141" s="322">
        <f t="shared" si="108"/>
        <v>0</v>
      </c>
      <c r="BT141" s="52">
        <f t="shared" si="109"/>
        <v>0</v>
      </c>
      <c r="BU141" s="52">
        <f t="shared" si="110"/>
        <v>0</v>
      </c>
      <c r="BV141" s="52">
        <f t="shared" si="111"/>
        <v>0</v>
      </c>
      <c r="BW141" s="52">
        <f t="shared" si="112"/>
        <v>0</v>
      </c>
      <c r="BX141" s="52">
        <f t="shared" si="113"/>
        <v>0</v>
      </c>
      <c r="BY141" s="52">
        <f t="shared" si="114"/>
        <v>0</v>
      </c>
      <c r="BZ141" s="52">
        <f t="shared" si="115"/>
        <v>0</v>
      </c>
      <c r="CA141" s="52">
        <f t="shared" si="116"/>
        <v>0</v>
      </c>
      <c r="CB141" s="52">
        <f t="shared" si="129"/>
        <v>0</v>
      </c>
      <c r="CC141" s="52" t="str">
        <f t="shared" si="162"/>
        <v/>
      </c>
      <c r="CD141" s="195" t="str">
        <f>IF(AND(CP141=""),"",IF(CP141=0,"",1+(MAX(CD$61:CD140))))</f>
        <v/>
      </c>
      <c r="CE141" s="18">
        <v>81</v>
      </c>
      <c r="CF141" s="48">
        <f t="shared" si="130"/>
        <v>0</v>
      </c>
      <c r="CG141" s="52">
        <f t="shared" si="131"/>
        <v>0</v>
      </c>
      <c r="CH141" s="52">
        <f t="shared" si="132"/>
        <v>0</v>
      </c>
      <c r="CI141" s="52">
        <f t="shared" si="133"/>
        <v>0</v>
      </c>
      <c r="CJ141" s="52">
        <f t="shared" si="134"/>
        <v>0</v>
      </c>
      <c r="CK141" s="52">
        <f t="shared" si="135"/>
        <v>0</v>
      </c>
      <c r="CL141" s="52">
        <f t="shared" si="136"/>
        <v>0</v>
      </c>
      <c r="CM141" s="52">
        <f t="shared" si="137"/>
        <v>0</v>
      </c>
      <c r="CN141" s="52">
        <f t="shared" si="138"/>
        <v>0</v>
      </c>
      <c r="CO141" s="52">
        <f t="shared" si="139"/>
        <v>0</v>
      </c>
      <c r="CP141" s="52" t="str">
        <f t="shared" si="163"/>
        <v/>
      </c>
      <c r="CQ141" s="195" t="str">
        <f>IF(AND(DC141=""),"",IF(DC141=0,"",1+(MAX(CQ$61:CQ140))))</f>
        <v/>
      </c>
      <c r="CR141" s="18">
        <v>81</v>
      </c>
      <c r="CS141" s="48">
        <f t="shared" ref="CS141:CS177" si="168">IF($M141="NON GAZETTED - SANVIDA",D141,0)</f>
        <v>0</v>
      </c>
      <c r="CT141" s="52">
        <f t="shared" si="140"/>
        <v>0</v>
      </c>
      <c r="CU141" s="52">
        <f t="shared" si="141"/>
        <v>0</v>
      </c>
      <c r="CV141" s="52">
        <f t="shared" si="142"/>
        <v>0</v>
      </c>
      <c r="CW141" s="52">
        <f t="shared" si="143"/>
        <v>0</v>
      </c>
      <c r="CX141" s="52">
        <f t="shared" si="144"/>
        <v>0</v>
      </c>
      <c r="CY141" s="52">
        <f t="shared" si="145"/>
        <v>0</v>
      </c>
      <c r="CZ141" s="52">
        <f t="shared" si="146"/>
        <v>0</v>
      </c>
      <c r="DA141" s="52">
        <f t="shared" si="147"/>
        <v>0</v>
      </c>
      <c r="DB141" s="52">
        <f t="shared" si="148"/>
        <v>0</v>
      </c>
      <c r="DC141" s="52" t="str">
        <f t="shared" si="164"/>
        <v/>
      </c>
    </row>
    <row r="142" spans="1:107" s="195" customFormat="1" ht="15.75" hidden="1">
      <c r="A142" s="195">
        <f t="shared" si="165"/>
        <v>0</v>
      </c>
      <c r="B142" s="324">
        <f t="shared" si="166"/>
        <v>0</v>
      </c>
      <c r="C142" s="325">
        <v>82</v>
      </c>
      <c r="D142" s="349"/>
      <c r="E142" s="350"/>
      <c r="F142" s="663"/>
      <c r="G142" s="351"/>
      <c r="H142" s="350"/>
      <c r="I142" s="355"/>
      <c r="J142" s="353"/>
      <c r="K142" s="353"/>
      <c r="L142" s="353"/>
      <c r="M142" s="354"/>
      <c r="N142" s="482"/>
      <c r="AB142" s="195" t="str">
        <f t="shared" si="117"/>
        <v/>
      </c>
      <c r="AC142" s="195">
        <f t="shared" si="167"/>
        <v>1</v>
      </c>
      <c r="AD142" s="195" t="str">
        <f>IF(AND(AP142=""),"",IF(AP142=0,"",1+(MAX(AD$61:AD141))))</f>
        <v/>
      </c>
      <c r="AE142" s="51">
        <v>82</v>
      </c>
      <c r="AF142" s="48">
        <f t="shared" si="118"/>
        <v>0</v>
      </c>
      <c r="AG142" s="52">
        <f t="shared" si="119"/>
        <v>0</v>
      </c>
      <c r="AH142" s="52">
        <f t="shared" si="120"/>
        <v>0</v>
      </c>
      <c r="AI142" s="52">
        <f t="shared" si="121"/>
        <v>0</v>
      </c>
      <c r="AJ142" s="52">
        <f t="shared" si="122"/>
        <v>0</v>
      </c>
      <c r="AK142" s="52">
        <f t="shared" si="123"/>
        <v>0</v>
      </c>
      <c r="AL142" s="52">
        <f t="shared" si="124"/>
        <v>0</v>
      </c>
      <c r="AM142" s="52">
        <f t="shared" si="125"/>
        <v>0</v>
      </c>
      <c r="AN142" s="52">
        <f t="shared" si="158"/>
        <v>0</v>
      </c>
      <c r="AO142" s="52">
        <f t="shared" si="126"/>
        <v>0</v>
      </c>
      <c r="AP142" s="52" t="str">
        <f t="shared" si="159"/>
        <v/>
      </c>
      <c r="AQ142" s="195" t="str">
        <f>IF(AND(BC142=""),"",IF(BC142=0,"",1+(MAX(AQ$61:AQ141))))</f>
        <v/>
      </c>
      <c r="AR142" s="51">
        <v>82</v>
      </c>
      <c r="AS142" s="323">
        <f t="shared" si="149"/>
        <v>0</v>
      </c>
      <c r="AT142" s="49">
        <f t="shared" si="150"/>
        <v>0</v>
      </c>
      <c r="AU142" s="49">
        <f t="shared" si="151"/>
        <v>0</v>
      </c>
      <c r="AV142" s="49">
        <f t="shared" si="152"/>
        <v>0</v>
      </c>
      <c r="AW142" s="49">
        <f t="shared" si="153"/>
        <v>0</v>
      </c>
      <c r="AX142" s="49">
        <f t="shared" si="154"/>
        <v>0</v>
      </c>
      <c r="AY142" s="49">
        <f t="shared" si="155"/>
        <v>0</v>
      </c>
      <c r="AZ142" s="49">
        <f t="shared" si="156"/>
        <v>0</v>
      </c>
      <c r="BA142" s="49">
        <f t="shared" si="157"/>
        <v>0</v>
      </c>
      <c r="BB142" s="49">
        <f t="shared" si="127"/>
        <v>0</v>
      </c>
      <c r="BC142" s="52" t="str">
        <f t="shared" si="160"/>
        <v/>
      </c>
      <c r="BD142" s="195" t="str">
        <f>IF(AND(BP142=""),"",IF(BP142=0,"",1+(MAX(BD$61:BD141))))</f>
        <v/>
      </c>
      <c r="BE142" s="51">
        <v>82</v>
      </c>
      <c r="BF142" s="48">
        <f t="shared" si="99"/>
        <v>0</v>
      </c>
      <c r="BG142" s="52">
        <f t="shared" si="100"/>
        <v>0</v>
      </c>
      <c r="BH142" s="52">
        <f t="shared" si="101"/>
        <v>0</v>
      </c>
      <c r="BI142" s="52">
        <f t="shared" si="102"/>
        <v>0</v>
      </c>
      <c r="BJ142" s="52">
        <f t="shared" si="103"/>
        <v>0</v>
      </c>
      <c r="BK142" s="52">
        <f t="shared" si="104"/>
        <v>0</v>
      </c>
      <c r="BL142" s="52">
        <f t="shared" si="105"/>
        <v>0</v>
      </c>
      <c r="BM142" s="52">
        <f t="shared" si="106"/>
        <v>0</v>
      </c>
      <c r="BN142" s="52">
        <f t="shared" si="107"/>
        <v>0</v>
      </c>
      <c r="BO142" s="52">
        <f t="shared" si="128"/>
        <v>0</v>
      </c>
      <c r="BP142" s="52" t="str">
        <f t="shared" si="161"/>
        <v/>
      </c>
      <c r="BQ142" s="195" t="str">
        <f>IF(AND(CC142=""),"",IF(CC142=0,"",1+(MAX(BQ$61:BQ141))))</f>
        <v/>
      </c>
      <c r="BR142" s="51">
        <v>82</v>
      </c>
      <c r="BS142" s="322">
        <f t="shared" si="108"/>
        <v>0</v>
      </c>
      <c r="BT142" s="52">
        <f t="shared" si="109"/>
        <v>0</v>
      </c>
      <c r="BU142" s="52">
        <f t="shared" si="110"/>
        <v>0</v>
      </c>
      <c r="BV142" s="52">
        <f t="shared" si="111"/>
        <v>0</v>
      </c>
      <c r="BW142" s="52">
        <f t="shared" si="112"/>
        <v>0</v>
      </c>
      <c r="BX142" s="52">
        <f t="shared" si="113"/>
        <v>0</v>
      </c>
      <c r="BY142" s="52">
        <f t="shared" si="114"/>
        <v>0</v>
      </c>
      <c r="BZ142" s="52">
        <f t="shared" si="115"/>
        <v>0</v>
      </c>
      <c r="CA142" s="52">
        <f t="shared" si="116"/>
        <v>0</v>
      </c>
      <c r="CB142" s="52">
        <f t="shared" si="129"/>
        <v>0</v>
      </c>
      <c r="CC142" s="52" t="str">
        <f t="shared" si="162"/>
        <v/>
      </c>
      <c r="CD142" s="195" t="str">
        <f>IF(AND(CP142=""),"",IF(CP142=0,"",1+(MAX(CD$61:CD141))))</f>
        <v/>
      </c>
      <c r="CE142" s="51">
        <v>82</v>
      </c>
      <c r="CF142" s="48">
        <f t="shared" si="130"/>
        <v>0</v>
      </c>
      <c r="CG142" s="52">
        <f t="shared" si="131"/>
        <v>0</v>
      </c>
      <c r="CH142" s="52">
        <f t="shared" si="132"/>
        <v>0</v>
      </c>
      <c r="CI142" s="52">
        <f t="shared" si="133"/>
        <v>0</v>
      </c>
      <c r="CJ142" s="52">
        <f t="shared" si="134"/>
        <v>0</v>
      </c>
      <c r="CK142" s="52">
        <f t="shared" si="135"/>
        <v>0</v>
      </c>
      <c r="CL142" s="52">
        <f t="shared" si="136"/>
        <v>0</v>
      </c>
      <c r="CM142" s="52">
        <f t="shared" si="137"/>
        <v>0</v>
      </c>
      <c r="CN142" s="52">
        <f t="shared" si="138"/>
        <v>0</v>
      </c>
      <c r="CO142" s="52">
        <f t="shared" si="139"/>
        <v>0</v>
      </c>
      <c r="CP142" s="52" t="str">
        <f t="shared" si="163"/>
        <v/>
      </c>
      <c r="CQ142" s="195" t="str">
        <f>IF(AND(DC142=""),"",IF(DC142=0,"",1+(MAX(CQ$61:CQ141))))</f>
        <v/>
      </c>
      <c r="CR142" s="51">
        <v>82</v>
      </c>
      <c r="CS142" s="48">
        <f t="shared" si="168"/>
        <v>0</v>
      </c>
      <c r="CT142" s="52">
        <f t="shared" si="140"/>
        <v>0</v>
      </c>
      <c r="CU142" s="52">
        <f t="shared" si="141"/>
        <v>0</v>
      </c>
      <c r="CV142" s="52">
        <f t="shared" si="142"/>
        <v>0</v>
      </c>
      <c r="CW142" s="52">
        <f t="shared" si="143"/>
        <v>0</v>
      </c>
      <c r="CX142" s="52">
        <f t="shared" si="144"/>
        <v>0</v>
      </c>
      <c r="CY142" s="52">
        <f t="shared" si="145"/>
        <v>0</v>
      </c>
      <c r="CZ142" s="52">
        <f t="shared" si="146"/>
        <v>0</v>
      </c>
      <c r="DA142" s="52">
        <f t="shared" si="147"/>
        <v>0</v>
      </c>
      <c r="DB142" s="52">
        <f t="shared" si="148"/>
        <v>0</v>
      </c>
      <c r="DC142" s="52" t="str">
        <f t="shared" si="164"/>
        <v/>
      </c>
    </row>
    <row r="143" spans="1:107" s="195" customFormat="1" ht="15.75" hidden="1">
      <c r="A143" s="195">
        <f t="shared" si="165"/>
        <v>0</v>
      </c>
      <c r="B143" s="324">
        <f t="shared" si="166"/>
        <v>0</v>
      </c>
      <c r="C143" s="325">
        <v>83</v>
      </c>
      <c r="D143" s="349"/>
      <c r="E143" s="350"/>
      <c r="F143" s="663"/>
      <c r="G143" s="351"/>
      <c r="H143" s="350"/>
      <c r="I143" s="355"/>
      <c r="J143" s="353"/>
      <c r="K143" s="353"/>
      <c r="L143" s="353"/>
      <c r="M143" s="354"/>
      <c r="N143" s="482"/>
      <c r="AB143" s="195" t="str">
        <f t="shared" si="117"/>
        <v/>
      </c>
      <c r="AC143" s="195">
        <f t="shared" si="167"/>
        <v>1</v>
      </c>
      <c r="AD143" s="195" t="str">
        <f>IF(AND(AP143=""),"",IF(AP143=0,"",1+(MAX(AD$61:AD142))))</f>
        <v/>
      </c>
      <c r="AE143" s="18">
        <v>83</v>
      </c>
      <c r="AF143" s="48">
        <f t="shared" si="118"/>
        <v>0</v>
      </c>
      <c r="AG143" s="52">
        <f t="shared" si="119"/>
        <v>0</v>
      </c>
      <c r="AH143" s="52">
        <f t="shared" si="120"/>
        <v>0</v>
      </c>
      <c r="AI143" s="52">
        <f t="shared" si="121"/>
        <v>0</v>
      </c>
      <c r="AJ143" s="52">
        <f t="shared" si="122"/>
        <v>0</v>
      </c>
      <c r="AK143" s="52">
        <f t="shared" si="123"/>
        <v>0</v>
      </c>
      <c r="AL143" s="52">
        <f t="shared" si="124"/>
        <v>0</v>
      </c>
      <c r="AM143" s="52">
        <f t="shared" si="125"/>
        <v>0</v>
      </c>
      <c r="AN143" s="52">
        <f t="shared" si="158"/>
        <v>0</v>
      </c>
      <c r="AO143" s="52">
        <f t="shared" si="126"/>
        <v>0</v>
      </c>
      <c r="AP143" s="52" t="str">
        <f t="shared" si="159"/>
        <v/>
      </c>
      <c r="AQ143" s="195" t="str">
        <f>IF(AND(BC143=""),"",IF(BC143=0,"",1+(MAX(AQ$61:AQ142))))</f>
        <v/>
      </c>
      <c r="AR143" s="51">
        <v>83</v>
      </c>
      <c r="AS143" s="323">
        <f t="shared" si="149"/>
        <v>0</v>
      </c>
      <c r="AT143" s="49">
        <f t="shared" si="150"/>
        <v>0</v>
      </c>
      <c r="AU143" s="49">
        <f t="shared" si="151"/>
        <v>0</v>
      </c>
      <c r="AV143" s="49">
        <f t="shared" si="152"/>
        <v>0</v>
      </c>
      <c r="AW143" s="49">
        <f t="shared" si="153"/>
        <v>0</v>
      </c>
      <c r="AX143" s="49">
        <f t="shared" si="154"/>
        <v>0</v>
      </c>
      <c r="AY143" s="49">
        <f t="shared" si="155"/>
        <v>0</v>
      </c>
      <c r="AZ143" s="49">
        <f t="shared" si="156"/>
        <v>0</v>
      </c>
      <c r="BA143" s="49">
        <f t="shared" si="157"/>
        <v>0</v>
      </c>
      <c r="BB143" s="49">
        <f t="shared" si="127"/>
        <v>0</v>
      </c>
      <c r="BC143" s="52" t="str">
        <f t="shared" si="160"/>
        <v/>
      </c>
      <c r="BD143" s="195" t="str">
        <f>IF(AND(BP143=""),"",IF(BP143=0,"",1+(MAX(BD$61:BD142))))</f>
        <v/>
      </c>
      <c r="BE143" s="18">
        <v>83</v>
      </c>
      <c r="BF143" s="48">
        <f t="shared" si="99"/>
        <v>0</v>
      </c>
      <c r="BG143" s="52">
        <f t="shared" si="100"/>
        <v>0</v>
      </c>
      <c r="BH143" s="52">
        <f t="shared" si="101"/>
        <v>0</v>
      </c>
      <c r="BI143" s="52">
        <f t="shared" si="102"/>
        <v>0</v>
      </c>
      <c r="BJ143" s="52">
        <f t="shared" si="103"/>
        <v>0</v>
      </c>
      <c r="BK143" s="52">
        <f t="shared" si="104"/>
        <v>0</v>
      </c>
      <c r="BL143" s="52">
        <f t="shared" si="105"/>
        <v>0</v>
      </c>
      <c r="BM143" s="52">
        <f t="shared" si="106"/>
        <v>0</v>
      </c>
      <c r="BN143" s="52">
        <f t="shared" si="107"/>
        <v>0</v>
      </c>
      <c r="BO143" s="52">
        <f t="shared" si="128"/>
        <v>0</v>
      </c>
      <c r="BP143" s="52" t="str">
        <f t="shared" si="161"/>
        <v/>
      </c>
      <c r="BQ143" s="195" t="str">
        <f>IF(AND(CC143=""),"",IF(CC143=0,"",1+(MAX(BQ$61:BQ142))))</f>
        <v/>
      </c>
      <c r="BR143" s="18">
        <v>83</v>
      </c>
      <c r="BS143" s="322">
        <f t="shared" si="108"/>
        <v>0</v>
      </c>
      <c r="BT143" s="52">
        <f t="shared" si="109"/>
        <v>0</v>
      </c>
      <c r="BU143" s="52">
        <f t="shared" si="110"/>
        <v>0</v>
      </c>
      <c r="BV143" s="52">
        <f t="shared" si="111"/>
        <v>0</v>
      </c>
      <c r="BW143" s="52">
        <f t="shared" si="112"/>
        <v>0</v>
      </c>
      <c r="BX143" s="52">
        <f t="shared" si="113"/>
        <v>0</v>
      </c>
      <c r="BY143" s="52">
        <f t="shared" si="114"/>
        <v>0</v>
      </c>
      <c r="BZ143" s="52">
        <f t="shared" si="115"/>
        <v>0</v>
      </c>
      <c r="CA143" s="52">
        <f t="shared" si="116"/>
        <v>0</v>
      </c>
      <c r="CB143" s="52">
        <f t="shared" si="129"/>
        <v>0</v>
      </c>
      <c r="CC143" s="52" t="str">
        <f t="shared" si="162"/>
        <v/>
      </c>
      <c r="CD143" s="195" t="str">
        <f>IF(AND(CP143=""),"",IF(CP143=0,"",1+(MAX(CD$61:CD142))))</f>
        <v/>
      </c>
      <c r="CE143" s="18">
        <v>83</v>
      </c>
      <c r="CF143" s="48">
        <f t="shared" si="130"/>
        <v>0</v>
      </c>
      <c r="CG143" s="52">
        <f t="shared" si="131"/>
        <v>0</v>
      </c>
      <c r="CH143" s="52">
        <f t="shared" si="132"/>
        <v>0</v>
      </c>
      <c r="CI143" s="52">
        <f t="shared" si="133"/>
        <v>0</v>
      </c>
      <c r="CJ143" s="52">
        <f t="shared" si="134"/>
        <v>0</v>
      </c>
      <c r="CK143" s="52">
        <f t="shared" si="135"/>
        <v>0</v>
      </c>
      <c r="CL143" s="52">
        <f t="shared" si="136"/>
        <v>0</v>
      </c>
      <c r="CM143" s="52">
        <f t="shared" si="137"/>
        <v>0</v>
      </c>
      <c r="CN143" s="52">
        <f t="shared" si="138"/>
        <v>0</v>
      </c>
      <c r="CO143" s="52">
        <f t="shared" si="139"/>
        <v>0</v>
      </c>
      <c r="CP143" s="52" t="str">
        <f t="shared" si="163"/>
        <v/>
      </c>
      <c r="CQ143" s="195" t="str">
        <f>IF(AND(DC143=""),"",IF(DC143=0,"",1+(MAX(CQ$61:CQ142))))</f>
        <v/>
      </c>
      <c r="CR143" s="18">
        <v>83</v>
      </c>
      <c r="CS143" s="48">
        <f t="shared" si="168"/>
        <v>0</v>
      </c>
      <c r="CT143" s="52">
        <f t="shared" si="140"/>
        <v>0</v>
      </c>
      <c r="CU143" s="52">
        <f t="shared" si="141"/>
        <v>0</v>
      </c>
      <c r="CV143" s="52">
        <f t="shared" si="142"/>
        <v>0</v>
      </c>
      <c r="CW143" s="52">
        <f t="shared" si="143"/>
        <v>0</v>
      </c>
      <c r="CX143" s="52">
        <f t="shared" si="144"/>
        <v>0</v>
      </c>
      <c r="CY143" s="52">
        <f t="shared" si="145"/>
        <v>0</v>
      </c>
      <c r="CZ143" s="52">
        <f t="shared" si="146"/>
        <v>0</v>
      </c>
      <c r="DA143" s="52">
        <f t="shared" si="147"/>
        <v>0</v>
      </c>
      <c r="DB143" s="52">
        <f t="shared" si="148"/>
        <v>0</v>
      </c>
      <c r="DC143" s="52" t="str">
        <f t="shared" si="164"/>
        <v/>
      </c>
    </row>
    <row r="144" spans="1:107" s="195" customFormat="1" ht="15.75" hidden="1">
      <c r="A144" s="195">
        <f t="shared" si="165"/>
        <v>0</v>
      </c>
      <c r="B144" s="324">
        <f t="shared" si="166"/>
        <v>0</v>
      </c>
      <c r="C144" s="325">
        <v>84</v>
      </c>
      <c r="D144" s="349"/>
      <c r="E144" s="350"/>
      <c r="F144" s="663"/>
      <c r="G144" s="351"/>
      <c r="H144" s="350"/>
      <c r="I144" s="355"/>
      <c r="J144" s="353"/>
      <c r="K144" s="353"/>
      <c r="L144" s="353"/>
      <c r="M144" s="354"/>
      <c r="N144" s="482"/>
      <c r="AB144" s="195" t="str">
        <f t="shared" si="117"/>
        <v/>
      </c>
      <c r="AC144" s="195">
        <f t="shared" si="167"/>
        <v>1</v>
      </c>
      <c r="AD144" s="195" t="str">
        <f>IF(AND(AP144=""),"",IF(AP144=0,"",1+(MAX(AD$61:AD143))))</f>
        <v/>
      </c>
      <c r="AE144" s="51">
        <v>84</v>
      </c>
      <c r="AF144" s="48">
        <f t="shared" si="118"/>
        <v>0</v>
      </c>
      <c r="AG144" s="52">
        <f t="shared" si="119"/>
        <v>0</v>
      </c>
      <c r="AH144" s="52">
        <f t="shared" si="120"/>
        <v>0</v>
      </c>
      <c r="AI144" s="52">
        <f t="shared" si="121"/>
        <v>0</v>
      </c>
      <c r="AJ144" s="52">
        <f t="shared" si="122"/>
        <v>0</v>
      </c>
      <c r="AK144" s="52">
        <f t="shared" si="123"/>
        <v>0</v>
      </c>
      <c r="AL144" s="52">
        <f t="shared" si="124"/>
        <v>0</v>
      </c>
      <c r="AM144" s="52">
        <f t="shared" si="125"/>
        <v>0</v>
      </c>
      <c r="AN144" s="52">
        <f t="shared" si="158"/>
        <v>0</v>
      </c>
      <c r="AO144" s="52">
        <f t="shared" si="126"/>
        <v>0</v>
      </c>
      <c r="AP144" s="52" t="str">
        <f t="shared" si="159"/>
        <v/>
      </c>
      <c r="AQ144" s="195" t="str">
        <f>IF(AND(BC144=""),"",IF(BC144=0,"",1+(MAX(AQ$61:AQ143))))</f>
        <v/>
      </c>
      <c r="AR144" s="51">
        <v>84</v>
      </c>
      <c r="AS144" s="323">
        <f t="shared" si="149"/>
        <v>0</v>
      </c>
      <c r="AT144" s="49">
        <f t="shared" si="150"/>
        <v>0</v>
      </c>
      <c r="AU144" s="49">
        <f t="shared" si="151"/>
        <v>0</v>
      </c>
      <c r="AV144" s="49">
        <f t="shared" si="152"/>
        <v>0</v>
      </c>
      <c r="AW144" s="49">
        <f t="shared" si="153"/>
        <v>0</v>
      </c>
      <c r="AX144" s="49">
        <f t="shared" si="154"/>
        <v>0</v>
      </c>
      <c r="AY144" s="49">
        <f t="shared" si="155"/>
        <v>0</v>
      </c>
      <c r="AZ144" s="49">
        <f t="shared" si="156"/>
        <v>0</v>
      </c>
      <c r="BA144" s="49">
        <f t="shared" si="157"/>
        <v>0</v>
      </c>
      <c r="BB144" s="49">
        <f t="shared" si="127"/>
        <v>0</v>
      </c>
      <c r="BC144" s="52" t="str">
        <f t="shared" si="160"/>
        <v/>
      </c>
      <c r="BD144" s="195" t="str">
        <f>IF(AND(BP144=""),"",IF(BP144=0,"",1+(MAX(BD$61:BD143))))</f>
        <v/>
      </c>
      <c r="BE144" s="51">
        <v>84</v>
      </c>
      <c r="BF144" s="48">
        <f t="shared" ref="BF144:BF286" si="169">IF($M144="GAZETTED - FIX PAY",D144,0)</f>
        <v>0</v>
      </c>
      <c r="BG144" s="52">
        <f t="shared" ref="BG144:BG286" si="170">IF($M144="GAZETTED - FIX PAY",E144,0)</f>
        <v>0</v>
      </c>
      <c r="BH144" s="52">
        <f t="shared" ref="BH144:BH286" si="171">IF($M144="GAZETTED - FIX PAY",F144,0)</f>
        <v>0</v>
      </c>
      <c r="BI144" s="52">
        <f t="shared" ref="BI144:BI286" si="172">IF($M144="GAZETTED - FIX PAY",G144,0)</f>
        <v>0</v>
      </c>
      <c r="BJ144" s="52">
        <f t="shared" ref="BJ144:BJ286" si="173">IF($M144="GAZETTED - FIX PAY",H144,0)</f>
        <v>0</v>
      </c>
      <c r="BK144" s="52">
        <f t="shared" ref="BK144:BK286" si="174">IF($M144="GAZETTED - FIX PAY",I144,0)</f>
        <v>0</v>
      </c>
      <c r="BL144" s="52">
        <f t="shared" ref="BL144:BL286" si="175">IF($M144="GAZETTED - FIX PAY",J144,0)</f>
        <v>0</v>
      </c>
      <c r="BM144" s="52">
        <f t="shared" ref="BM144:BM286" si="176">IF($M144="GAZETTED - FIX PAY",K144,0)</f>
        <v>0</v>
      </c>
      <c r="BN144" s="52">
        <f t="shared" ref="BN144:BN286" si="177">IF($M144="GAZETTED - FIX PAY",L144,0)</f>
        <v>0</v>
      </c>
      <c r="BO144" s="52">
        <f t="shared" si="128"/>
        <v>0</v>
      </c>
      <c r="BP144" s="52" t="str">
        <f t="shared" si="161"/>
        <v/>
      </c>
      <c r="BQ144" s="195" t="str">
        <f>IF(AND(CC144=""),"",IF(CC144=0,"",1+(MAX(BQ$61:BQ143))))</f>
        <v/>
      </c>
      <c r="BR144" s="51">
        <v>84</v>
      </c>
      <c r="BS144" s="322">
        <f t="shared" ref="BS144:BS286" si="178">IF($M144="NON GAZETTED - FIX PAY",D144,0)</f>
        <v>0</v>
      </c>
      <c r="BT144" s="52">
        <f t="shared" ref="BT144:BT286" si="179">IF($M144="NON GAZETTED - FIX PAY",E144,0)</f>
        <v>0</v>
      </c>
      <c r="BU144" s="52">
        <f t="shared" ref="BU144:BU286" si="180">IF($M144="NON GAZETTED - FIX PAY",F144,0)</f>
        <v>0</v>
      </c>
      <c r="BV144" s="52">
        <f t="shared" ref="BV144:BV286" si="181">IF($M144="NON GAZETTED - FIX PAY",G144,0)</f>
        <v>0</v>
      </c>
      <c r="BW144" s="52">
        <f t="shared" ref="BW144:BW286" si="182">IF($M144="NON GAZETTED - FIX PAY",H144,0)</f>
        <v>0</v>
      </c>
      <c r="BX144" s="52">
        <f t="shared" ref="BX144:BX286" si="183">IF($M144="NON GAZETTED - FIX PAY",I144,0)</f>
        <v>0</v>
      </c>
      <c r="BY144" s="52">
        <f t="shared" ref="BY144:BY286" si="184">IF($M144="NON GAZETTED - FIX PAY",J144,0)</f>
        <v>0</v>
      </c>
      <c r="BZ144" s="52">
        <f t="shared" ref="BZ144:BZ286" si="185">IF($M144="NON GAZETTED - FIX PAY",K144,0)</f>
        <v>0</v>
      </c>
      <c r="CA144" s="52">
        <f t="shared" ref="CA144:CA286" si="186">IF($M144="NON GAZETTED - FIX PAY",L144,0)</f>
        <v>0</v>
      </c>
      <c r="CB144" s="52">
        <f t="shared" si="129"/>
        <v>0</v>
      </c>
      <c r="CC144" s="52" t="str">
        <f t="shared" si="162"/>
        <v/>
      </c>
      <c r="CD144" s="195" t="str">
        <f>IF(AND(CP144=""),"",IF(CP144=0,"",1+(MAX(CD$61:CD143))))</f>
        <v/>
      </c>
      <c r="CE144" s="51">
        <v>84</v>
      </c>
      <c r="CF144" s="48">
        <f t="shared" si="130"/>
        <v>0</v>
      </c>
      <c r="CG144" s="52">
        <f t="shared" si="131"/>
        <v>0</v>
      </c>
      <c r="CH144" s="52">
        <f t="shared" si="132"/>
        <v>0</v>
      </c>
      <c r="CI144" s="52">
        <f t="shared" si="133"/>
        <v>0</v>
      </c>
      <c r="CJ144" s="52">
        <f t="shared" si="134"/>
        <v>0</v>
      </c>
      <c r="CK144" s="52">
        <f t="shared" si="135"/>
        <v>0</v>
      </c>
      <c r="CL144" s="52">
        <f t="shared" si="136"/>
        <v>0</v>
      </c>
      <c r="CM144" s="52">
        <f t="shared" si="137"/>
        <v>0</v>
      </c>
      <c r="CN144" s="52">
        <f t="shared" si="138"/>
        <v>0</v>
      </c>
      <c r="CO144" s="52">
        <f t="shared" si="139"/>
        <v>0</v>
      </c>
      <c r="CP144" s="52" t="str">
        <f t="shared" si="163"/>
        <v/>
      </c>
      <c r="CQ144" s="195" t="str">
        <f>IF(AND(DC144=""),"",IF(DC144=0,"",1+(MAX(CQ$61:CQ143))))</f>
        <v/>
      </c>
      <c r="CR144" s="51">
        <v>84</v>
      </c>
      <c r="CS144" s="48">
        <f t="shared" si="168"/>
        <v>0</v>
      </c>
      <c r="CT144" s="52">
        <f t="shared" si="140"/>
        <v>0</v>
      </c>
      <c r="CU144" s="52">
        <f t="shared" si="141"/>
        <v>0</v>
      </c>
      <c r="CV144" s="52">
        <f t="shared" si="142"/>
        <v>0</v>
      </c>
      <c r="CW144" s="52">
        <f t="shared" si="143"/>
        <v>0</v>
      </c>
      <c r="CX144" s="52">
        <f t="shared" si="144"/>
        <v>0</v>
      </c>
      <c r="CY144" s="52">
        <f t="shared" si="145"/>
        <v>0</v>
      </c>
      <c r="CZ144" s="52">
        <f t="shared" si="146"/>
        <v>0</v>
      </c>
      <c r="DA144" s="52">
        <f t="shared" si="147"/>
        <v>0</v>
      </c>
      <c r="DB144" s="52">
        <f t="shared" si="148"/>
        <v>0</v>
      </c>
      <c r="DC144" s="52" t="str">
        <f t="shared" si="164"/>
        <v/>
      </c>
    </row>
    <row r="145" spans="1:107" s="195" customFormat="1" ht="15.75" hidden="1">
      <c r="A145" s="195">
        <f t="shared" si="165"/>
        <v>0</v>
      </c>
      <c r="B145" s="324">
        <f t="shared" si="166"/>
        <v>0</v>
      </c>
      <c r="C145" s="325">
        <v>85</v>
      </c>
      <c r="D145" s="349"/>
      <c r="E145" s="350"/>
      <c r="F145" s="662"/>
      <c r="G145" s="351"/>
      <c r="H145" s="350"/>
      <c r="I145" s="355"/>
      <c r="J145" s="353"/>
      <c r="K145" s="353"/>
      <c r="L145" s="353"/>
      <c r="M145" s="354"/>
      <c r="N145" s="482"/>
      <c r="AB145" s="195" t="str">
        <f t="shared" si="117"/>
        <v/>
      </c>
      <c r="AC145" s="195">
        <f t="shared" si="167"/>
        <v>1</v>
      </c>
      <c r="AD145" s="195" t="str">
        <f>IF(AND(AP145=""),"",IF(AP145=0,"",1+(MAX(AD$61:AD144))))</f>
        <v/>
      </c>
      <c r="AE145" s="18">
        <v>85</v>
      </c>
      <c r="AF145" s="48">
        <f t="shared" si="118"/>
        <v>0</v>
      </c>
      <c r="AG145" s="52">
        <f t="shared" si="119"/>
        <v>0</v>
      </c>
      <c r="AH145" s="52">
        <f t="shared" si="120"/>
        <v>0</v>
      </c>
      <c r="AI145" s="52">
        <f t="shared" si="121"/>
        <v>0</v>
      </c>
      <c r="AJ145" s="52">
        <f t="shared" si="122"/>
        <v>0</v>
      </c>
      <c r="AK145" s="52">
        <f t="shared" si="123"/>
        <v>0</v>
      </c>
      <c r="AL145" s="52">
        <f t="shared" si="124"/>
        <v>0</v>
      </c>
      <c r="AM145" s="52">
        <f t="shared" si="125"/>
        <v>0</v>
      </c>
      <c r="AN145" s="52">
        <f t="shared" si="158"/>
        <v>0</v>
      </c>
      <c r="AO145" s="52">
        <f t="shared" si="126"/>
        <v>0</v>
      </c>
      <c r="AP145" s="52" t="str">
        <f t="shared" si="159"/>
        <v/>
      </c>
      <c r="AQ145" s="195" t="str">
        <f>IF(AND(BC145=""),"",IF(BC145=0,"",1+(MAX(AQ$61:AQ144))))</f>
        <v/>
      </c>
      <c r="AR145" s="51">
        <v>85</v>
      </c>
      <c r="AS145" s="323">
        <f t="shared" si="149"/>
        <v>0</v>
      </c>
      <c r="AT145" s="49">
        <f t="shared" si="150"/>
        <v>0</v>
      </c>
      <c r="AU145" s="49">
        <f t="shared" si="151"/>
        <v>0</v>
      </c>
      <c r="AV145" s="49">
        <f t="shared" si="152"/>
        <v>0</v>
      </c>
      <c r="AW145" s="49">
        <f t="shared" si="153"/>
        <v>0</v>
      </c>
      <c r="AX145" s="49">
        <f t="shared" si="154"/>
        <v>0</v>
      </c>
      <c r="AY145" s="49">
        <f t="shared" si="155"/>
        <v>0</v>
      </c>
      <c r="AZ145" s="49">
        <f t="shared" si="156"/>
        <v>0</v>
      </c>
      <c r="BA145" s="49">
        <f t="shared" si="157"/>
        <v>0</v>
      </c>
      <c r="BB145" s="49">
        <f t="shared" si="127"/>
        <v>0</v>
      </c>
      <c r="BC145" s="52" t="str">
        <f t="shared" si="160"/>
        <v/>
      </c>
      <c r="BD145" s="195" t="str">
        <f>IF(AND(BP145=""),"",IF(BP145=0,"",1+(MAX(BD$61:BD144))))</f>
        <v/>
      </c>
      <c r="BE145" s="18">
        <v>85</v>
      </c>
      <c r="BF145" s="48">
        <f t="shared" si="169"/>
        <v>0</v>
      </c>
      <c r="BG145" s="52">
        <f t="shared" si="170"/>
        <v>0</v>
      </c>
      <c r="BH145" s="52">
        <f t="shared" si="171"/>
        <v>0</v>
      </c>
      <c r="BI145" s="52">
        <f t="shared" si="172"/>
        <v>0</v>
      </c>
      <c r="BJ145" s="52">
        <f t="shared" si="173"/>
        <v>0</v>
      </c>
      <c r="BK145" s="52">
        <f t="shared" si="174"/>
        <v>0</v>
      </c>
      <c r="BL145" s="52">
        <f t="shared" si="175"/>
        <v>0</v>
      </c>
      <c r="BM145" s="52">
        <f t="shared" si="176"/>
        <v>0</v>
      </c>
      <c r="BN145" s="52">
        <f t="shared" si="177"/>
        <v>0</v>
      </c>
      <c r="BO145" s="52">
        <f t="shared" si="128"/>
        <v>0</v>
      </c>
      <c r="BP145" s="52" t="str">
        <f t="shared" si="161"/>
        <v/>
      </c>
      <c r="BQ145" s="195" t="str">
        <f>IF(AND(CC145=""),"",IF(CC145=0,"",1+(MAX(BQ$61:BQ144))))</f>
        <v/>
      </c>
      <c r="BR145" s="18">
        <v>85</v>
      </c>
      <c r="BS145" s="322">
        <f t="shared" si="178"/>
        <v>0</v>
      </c>
      <c r="BT145" s="52">
        <f t="shared" si="179"/>
        <v>0</v>
      </c>
      <c r="BU145" s="52">
        <f t="shared" si="180"/>
        <v>0</v>
      </c>
      <c r="BV145" s="52">
        <f t="shared" si="181"/>
        <v>0</v>
      </c>
      <c r="BW145" s="52">
        <f t="shared" si="182"/>
        <v>0</v>
      </c>
      <c r="BX145" s="52">
        <f t="shared" si="183"/>
        <v>0</v>
      </c>
      <c r="BY145" s="52">
        <f t="shared" si="184"/>
        <v>0</v>
      </c>
      <c r="BZ145" s="52">
        <f t="shared" si="185"/>
        <v>0</v>
      </c>
      <c r="CA145" s="52">
        <f t="shared" si="186"/>
        <v>0</v>
      </c>
      <c r="CB145" s="52">
        <f t="shared" si="129"/>
        <v>0</v>
      </c>
      <c r="CC145" s="52" t="str">
        <f t="shared" si="162"/>
        <v/>
      </c>
      <c r="CD145" s="195" t="str">
        <f>IF(AND(CP145=""),"",IF(CP145=0,"",1+(MAX(CD$61:CD144))))</f>
        <v/>
      </c>
      <c r="CE145" s="18">
        <v>85</v>
      </c>
      <c r="CF145" s="48">
        <f t="shared" si="130"/>
        <v>0</v>
      </c>
      <c r="CG145" s="52">
        <f t="shared" si="131"/>
        <v>0</v>
      </c>
      <c r="CH145" s="52">
        <f t="shared" si="132"/>
        <v>0</v>
      </c>
      <c r="CI145" s="52">
        <f t="shared" si="133"/>
        <v>0</v>
      </c>
      <c r="CJ145" s="52">
        <f t="shared" si="134"/>
        <v>0</v>
      </c>
      <c r="CK145" s="52">
        <f t="shared" si="135"/>
        <v>0</v>
      </c>
      <c r="CL145" s="52">
        <f t="shared" si="136"/>
        <v>0</v>
      </c>
      <c r="CM145" s="52">
        <f t="shared" si="137"/>
        <v>0</v>
      </c>
      <c r="CN145" s="52">
        <f t="shared" si="138"/>
        <v>0</v>
      </c>
      <c r="CO145" s="52">
        <f t="shared" si="139"/>
        <v>0</v>
      </c>
      <c r="CP145" s="52" t="str">
        <f t="shared" si="163"/>
        <v/>
      </c>
      <c r="CQ145" s="195" t="str">
        <f>IF(AND(DC145=""),"",IF(DC145=0,"",1+(MAX(CQ$61:CQ144))))</f>
        <v/>
      </c>
      <c r="CR145" s="18">
        <v>85</v>
      </c>
      <c r="CS145" s="48">
        <f t="shared" si="168"/>
        <v>0</v>
      </c>
      <c r="CT145" s="52">
        <f t="shared" si="140"/>
        <v>0</v>
      </c>
      <c r="CU145" s="52">
        <f t="shared" si="141"/>
        <v>0</v>
      </c>
      <c r="CV145" s="52">
        <f t="shared" si="142"/>
        <v>0</v>
      </c>
      <c r="CW145" s="52">
        <f t="shared" si="143"/>
        <v>0</v>
      </c>
      <c r="CX145" s="52">
        <f t="shared" si="144"/>
        <v>0</v>
      </c>
      <c r="CY145" s="52">
        <f t="shared" si="145"/>
        <v>0</v>
      </c>
      <c r="CZ145" s="52">
        <f t="shared" si="146"/>
        <v>0</v>
      </c>
      <c r="DA145" s="52">
        <f t="shared" si="147"/>
        <v>0</v>
      </c>
      <c r="DB145" s="52">
        <f t="shared" si="148"/>
        <v>0</v>
      </c>
      <c r="DC145" s="52" t="str">
        <f t="shared" si="164"/>
        <v/>
      </c>
    </row>
    <row r="146" spans="1:107" s="195" customFormat="1" ht="15.75" hidden="1">
      <c r="A146" s="195">
        <f t="shared" si="165"/>
        <v>0</v>
      </c>
      <c r="B146" s="324">
        <f t="shared" si="166"/>
        <v>0</v>
      </c>
      <c r="C146" s="325">
        <v>86</v>
      </c>
      <c r="D146" s="349"/>
      <c r="E146" s="350"/>
      <c r="F146" s="663"/>
      <c r="G146" s="351"/>
      <c r="H146" s="350"/>
      <c r="I146" s="355"/>
      <c r="J146" s="353"/>
      <c r="K146" s="353"/>
      <c r="L146" s="353"/>
      <c r="M146" s="354"/>
      <c r="N146" s="482"/>
      <c r="AB146" s="195" t="str">
        <f t="shared" si="117"/>
        <v/>
      </c>
      <c r="AC146" s="195">
        <f t="shared" si="167"/>
        <v>1</v>
      </c>
      <c r="AD146" s="195" t="str">
        <f>IF(AND(AP146=""),"",IF(AP146=0,"",1+(MAX(AD$61:AD145))))</f>
        <v/>
      </c>
      <c r="AE146" s="51">
        <v>86</v>
      </c>
      <c r="AF146" s="48">
        <f t="shared" si="118"/>
        <v>0</v>
      </c>
      <c r="AG146" s="52">
        <f t="shared" si="119"/>
        <v>0</v>
      </c>
      <c r="AH146" s="52">
        <f t="shared" si="120"/>
        <v>0</v>
      </c>
      <c r="AI146" s="52">
        <f t="shared" si="121"/>
        <v>0</v>
      </c>
      <c r="AJ146" s="52">
        <f t="shared" si="122"/>
        <v>0</v>
      </c>
      <c r="AK146" s="52">
        <f t="shared" si="123"/>
        <v>0</v>
      </c>
      <c r="AL146" s="52">
        <f t="shared" si="124"/>
        <v>0</v>
      </c>
      <c r="AM146" s="52">
        <f t="shared" si="125"/>
        <v>0</v>
      </c>
      <c r="AN146" s="52">
        <f t="shared" si="158"/>
        <v>0</v>
      </c>
      <c r="AO146" s="52">
        <f t="shared" si="126"/>
        <v>0</v>
      </c>
      <c r="AP146" s="52" t="str">
        <f t="shared" si="159"/>
        <v/>
      </c>
      <c r="AQ146" s="195" t="str">
        <f>IF(AND(BC146=""),"",IF(BC146=0,"",1+(MAX(AQ$61:AQ145))))</f>
        <v/>
      </c>
      <c r="AR146" s="51">
        <v>86</v>
      </c>
      <c r="AS146" s="323">
        <f t="shared" si="149"/>
        <v>0</v>
      </c>
      <c r="AT146" s="49">
        <f t="shared" si="150"/>
        <v>0</v>
      </c>
      <c r="AU146" s="49">
        <f t="shared" si="151"/>
        <v>0</v>
      </c>
      <c r="AV146" s="49">
        <f t="shared" si="152"/>
        <v>0</v>
      </c>
      <c r="AW146" s="49">
        <f t="shared" si="153"/>
        <v>0</v>
      </c>
      <c r="AX146" s="49">
        <f t="shared" si="154"/>
        <v>0</v>
      </c>
      <c r="AY146" s="49">
        <f t="shared" si="155"/>
        <v>0</v>
      </c>
      <c r="AZ146" s="49">
        <f t="shared" si="156"/>
        <v>0</v>
      </c>
      <c r="BA146" s="49">
        <f t="shared" si="157"/>
        <v>0</v>
      </c>
      <c r="BB146" s="49">
        <f t="shared" si="127"/>
        <v>0</v>
      </c>
      <c r="BC146" s="52" t="str">
        <f t="shared" si="160"/>
        <v/>
      </c>
      <c r="BD146" s="195" t="str">
        <f>IF(AND(BP146=""),"",IF(BP146=0,"",1+(MAX(BD$61:BD145))))</f>
        <v/>
      </c>
      <c r="BE146" s="51">
        <v>86</v>
      </c>
      <c r="BF146" s="48">
        <f t="shared" si="169"/>
        <v>0</v>
      </c>
      <c r="BG146" s="52">
        <f t="shared" si="170"/>
        <v>0</v>
      </c>
      <c r="BH146" s="52">
        <f t="shared" si="171"/>
        <v>0</v>
      </c>
      <c r="BI146" s="52">
        <f t="shared" si="172"/>
        <v>0</v>
      </c>
      <c r="BJ146" s="52">
        <f t="shared" si="173"/>
        <v>0</v>
      </c>
      <c r="BK146" s="52">
        <f t="shared" si="174"/>
        <v>0</v>
      </c>
      <c r="BL146" s="52">
        <f t="shared" si="175"/>
        <v>0</v>
      </c>
      <c r="BM146" s="52">
        <f t="shared" si="176"/>
        <v>0</v>
      </c>
      <c r="BN146" s="52">
        <f t="shared" si="177"/>
        <v>0</v>
      </c>
      <c r="BO146" s="52">
        <f t="shared" si="128"/>
        <v>0</v>
      </c>
      <c r="BP146" s="52" t="str">
        <f t="shared" si="161"/>
        <v/>
      </c>
      <c r="BQ146" s="195" t="str">
        <f>IF(AND(CC146=""),"",IF(CC146=0,"",1+(MAX(BQ$61:BQ145))))</f>
        <v/>
      </c>
      <c r="BR146" s="51">
        <v>86</v>
      </c>
      <c r="BS146" s="322">
        <f t="shared" si="178"/>
        <v>0</v>
      </c>
      <c r="BT146" s="52">
        <f t="shared" si="179"/>
        <v>0</v>
      </c>
      <c r="BU146" s="52">
        <f t="shared" si="180"/>
        <v>0</v>
      </c>
      <c r="BV146" s="52">
        <f t="shared" si="181"/>
        <v>0</v>
      </c>
      <c r="BW146" s="52">
        <f t="shared" si="182"/>
        <v>0</v>
      </c>
      <c r="BX146" s="52">
        <f t="shared" si="183"/>
        <v>0</v>
      </c>
      <c r="BY146" s="52">
        <f t="shared" si="184"/>
        <v>0</v>
      </c>
      <c r="BZ146" s="52">
        <f t="shared" si="185"/>
        <v>0</v>
      </c>
      <c r="CA146" s="52">
        <f t="shared" si="186"/>
        <v>0</v>
      </c>
      <c r="CB146" s="52">
        <f t="shared" si="129"/>
        <v>0</v>
      </c>
      <c r="CC146" s="52" t="str">
        <f t="shared" si="162"/>
        <v/>
      </c>
      <c r="CD146" s="195" t="str">
        <f>IF(AND(CP146=""),"",IF(CP146=0,"",1+(MAX(CD$61:CD145))))</f>
        <v/>
      </c>
      <c r="CE146" s="51">
        <v>86</v>
      </c>
      <c r="CF146" s="48">
        <f t="shared" si="130"/>
        <v>0</v>
      </c>
      <c r="CG146" s="52">
        <f t="shared" si="131"/>
        <v>0</v>
      </c>
      <c r="CH146" s="52">
        <f t="shared" si="132"/>
        <v>0</v>
      </c>
      <c r="CI146" s="52">
        <f t="shared" si="133"/>
        <v>0</v>
      </c>
      <c r="CJ146" s="52">
        <f t="shared" si="134"/>
        <v>0</v>
      </c>
      <c r="CK146" s="52">
        <f t="shared" si="135"/>
        <v>0</v>
      </c>
      <c r="CL146" s="52">
        <f t="shared" si="136"/>
        <v>0</v>
      </c>
      <c r="CM146" s="52">
        <f t="shared" si="137"/>
        <v>0</v>
      </c>
      <c r="CN146" s="52">
        <f t="shared" si="138"/>
        <v>0</v>
      </c>
      <c r="CO146" s="52">
        <f t="shared" si="139"/>
        <v>0</v>
      </c>
      <c r="CP146" s="52" t="str">
        <f t="shared" si="163"/>
        <v/>
      </c>
      <c r="CQ146" s="195" t="str">
        <f>IF(AND(DC146=""),"",IF(DC146=0,"",1+(MAX(CQ$61:CQ145))))</f>
        <v/>
      </c>
      <c r="CR146" s="51">
        <v>86</v>
      </c>
      <c r="CS146" s="48">
        <f t="shared" si="168"/>
        <v>0</v>
      </c>
      <c r="CT146" s="52">
        <f t="shared" si="140"/>
        <v>0</v>
      </c>
      <c r="CU146" s="52">
        <f t="shared" si="141"/>
        <v>0</v>
      </c>
      <c r="CV146" s="52">
        <f t="shared" si="142"/>
        <v>0</v>
      </c>
      <c r="CW146" s="52">
        <f t="shared" si="143"/>
        <v>0</v>
      </c>
      <c r="CX146" s="52">
        <f t="shared" si="144"/>
        <v>0</v>
      </c>
      <c r="CY146" s="52">
        <f t="shared" si="145"/>
        <v>0</v>
      </c>
      <c r="CZ146" s="52">
        <f t="shared" si="146"/>
        <v>0</v>
      </c>
      <c r="DA146" s="52">
        <f t="shared" si="147"/>
        <v>0</v>
      </c>
      <c r="DB146" s="52">
        <f t="shared" si="148"/>
        <v>0</v>
      </c>
      <c r="DC146" s="52" t="str">
        <f t="shared" si="164"/>
        <v/>
      </c>
    </row>
    <row r="147" spans="1:107" s="195" customFormat="1" ht="15.75" hidden="1">
      <c r="A147" s="195">
        <f t="shared" si="165"/>
        <v>0</v>
      </c>
      <c r="B147" s="324">
        <f t="shared" si="166"/>
        <v>0</v>
      </c>
      <c r="C147" s="325">
        <v>87</v>
      </c>
      <c r="D147" s="349"/>
      <c r="E147" s="350"/>
      <c r="F147" s="663"/>
      <c r="G147" s="351"/>
      <c r="H147" s="350"/>
      <c r="I147" s="355"/>
      <c r="J147" s="353"/>
      <c r="K147" s="353"/>
      <c r="L147" s="353"/>
      <c r="M147" s="354"/>
      <c r="N147" s="482"/>
      <c r="AB147" s="195" t="str">
        <f t="shared" si="117"/>
        <v/>
      </c>
      <c r="AC147" s="195">
        <f t="shared" si="167"/>
        <v>1</v>
      </c>
      <c r="AD147" s="195" t="str">
        <f>IF(AND(AP147=""),"",IF(AP147=0,"",1+(MAX(AD$61:AD146))))</f>
        <v/>
      </c>
      <c r="AE147" s="18">
        <v>87</v>
      </c>
      <c r="AF147" s="48">
        <f t="shared" si="118"/>
        <v>0</v>
      </c>
      <c r="AG147" s="52">
        <f t="shared" si="119"/>
        <v>0</v>
      </c>
      <c r="AH147" s="52">
        <f t="shared" si="120"/>
        <v>0</v>
      </c>
      <c r="AI147" s="52">
        <f t="shared" si="121"/>
        <v>0</v>
      </c>
      <c r="AJ147" s="52">
        <f t="shared" si="122"/>
        <v>0</v>
      </c>
      <c r="AK147" s="52">
        <f t="shared" si="123"/>
        <v>0</v>
      </c>
      <c r="AL147" s="52">
        <f t="shared" si="124"/>
        <v>0</v>
      </c>
      <c r="AM147" s="52">
        <f t="shared" si="125"/>
        <v>0</v>
      </c>
      <c r="AN147" s="52">
        <f t="shared" si="158"/>
        <v>0</v>
      </c>
      <c r="AO147" s="52">
        <f t="shared" si="126"/>
        <v>0</v>
      </c>
      <c r="AP147" s="52" t="str">
        <f t="shared" si="159"/>
        <v/>
      </c>
      <c r="AQ147" s="195" t="str">
        <f>IF(AND(BC147=""),"",IF(BC147=0,"",1+(MAX(AQ$61:AQ146))))</f>
        <v/>
      </c>
      <c r="AR147" s="51">
        <v>87</v>
      </c>
      <c r="AS147" s="323">
        <f t="shared" si="149"/>
        <v>0</v>
      </c>
      <c r="AT147" s="49">
        <f t="shared" si="150"/>
        <v>0</v>
      </c>
      <c r="AU147" s="49">
        <f t="shared" si="151"/>
        <v>0</v>
      </c>
      <c r="AV147" s="49">
        <f t="shared" si="152"/>
        <v>0</v>
      </c>
      <c r="AW147" s="49">
        <f t="shared" si="153"/>
        <v>0</v>
      </c>
      <c r="AX147" s="49">
        <f t="shared" si="154"/>
        <v>0</v>
      </c>
      <c r="AY147" s="49">
        <f t="shared" si="155"/>
        <v>0</v>
      </c>
      <c r="AZ147" s="49">
        <f t="shared" si="156"/>
        <v>0</v>
      </c>
      <c r="BA147" s="49">
        <f t="shared" si="157"/>
        <v>0</v>
      </c>
      <c r="BB147" s="49">
        <f t="shared" si="127"/>
        <v>0</v>
      </c>
      <c r="BC147" s="52" t="str">
        <f t="shared" si="160"/>
        <v/>
      </c>
      <c r="BD147" s="195" t="str">
        <f>IF(AND(BP147=""),"",IF(BP147=0,"",1+(MAX(BD$61:BD146))))</f>
        <v/>
      </c>
      <c r="BE147" s="18">
        <v>87</v>
      </c>
      <c r="BF147" s="48">
        <f t="shared" si="169"/>
        <v>0</v>
      </c>
      <c r="BG147" s="52">
        <f t="shared" si="170"/>
        <v>0</v>
      </c>
      <c r="BH147" s="52">
        <f t="shared" si="171"/>
        <v>0</v>
      </c>
      <c r="BI147" s="52">
        <f t="shared" si="172"/>
        <v>0</v>
      </c>
      <c r="BJ147" s="52">
        <f t="shared" si="173"/>
        <v>0</v>
      </c>
      <c r="BK147" s="52">
        <f t="shared" si="174"/>
        <v>0</v>
      </c>
      <c r="BL147" s="52">
        <f t="shared" si="175"/>
        <v>0</v>
      </c>
      <c r="BM147" s="52">
        <f t="shared" si="176"/>
        <v>0</v>
      </c>
      <c r="BN147" s="52">
        <f t="shared" si="177"/>
        <v>0</v>
      </c>
      <c r="BO147" s="52">
        <f t="shared" si="128"/>
        <v>0</v>
      </c>
      <c r="BP147" s="52" t="str">
        <f t="shared" si="161"/>
        <v/>
      </c>
      <c r="BQ147" s="195" t="str">
        <f>IF(AND(CC147=""),"",IF(CC147=0,"",1+(MAX(BQ$61:BQ146))))</f>
        <v/>
      </c>
      <c r="BR147" s="18">
        <v>87</v>
      </c>
      <c r="BS147" s="322">
        <f t="shared" si="178"/>
        <v>0</v>
      </c>
      <c r="BT147" s="52">
        <f t="shared" si="179"/>
        <v>0</v>
      </c>
      <c r="BU147" s="52">
        <f t="shared" si="180"/>
        <v>0</v>
      </c>
      <c r="BV147" s="52">
        <f t="shared" si="181"/>
        <v>0</v>
      </c>
      <c r="BW147" s="52">
        <f t="shared" si="182"/>
        <v>0</v>
      </c>
      <c r="BX147" s="52">
        <f t="shared" si="183"/>
        <v>0</v>
      </c>
      <c r="BY147" s="52">
        <f t="shared" si="184"/>
        <v>0</v>
      </c>
      <c r="BZ147" s="52">
        <f t="shared" si="185"/>
        <v>0</v>
      </c>
      <c r="CA147" s="52">
        <f t="shared" si="186"/>
        <v>0</v>
      </c>
      <c r="CB147" s="52">
        <f t="shared" si="129"/>
        <v>0</v>
      </c>
      <c r="CC147" s="52" t="str">
        <f t="shared" si="162"/>
        <v/>
      </c>
      <c r="CD147" s="195" t="str">
        <f>IF(AND(CP147=""),"",IF(CP147=0,"",1+(MAX(CD$61:CD146))))</f>
        <v/>
      </c>
      <c r="CE147" s="18">
        <v>87</v>
      </c>
      <c r="CF147" s="48">
        <f t="shared" si="130"/>
        <v>0</v>
      </c>
      <c r="CG147" s="52">
        <f t="shared" si="131"/>
        <v>0</v>
      </c>
      <c r="CH147" s="52">
        <f t="shared" si="132"/>
        <v>0</v>
      </c>
      <c r="CI147" s="52">
        <f t="shared" si="133"/>
        <v>0</v>
      </c>
      <c r="CJ147" s="52">
        <f t="shared" si="134"/>
        <v>0</v>
      </c>
      <c r="CK147" s="52">
        <f t="shared" si="135"/>
        <v>0</v>
      </c>
      <c r="CL147" s="52">
        <f t="shared" si="136"/>
        <v>0</v>
      </c>
      <c r="CM147" s="52">
        <f t="shared" si="137"/>
        <v>0</v>
      </c>
      <c r="CN147" s="52">
        <f t="shared" si="138"/>
        <v>0</v>
      </c>
      <c r="CO147" s="52">
        <f t="shared" si="139"/>
        <v>0</v>
      </c>
      <c r="CP147" s="52" t="str">
        <f t="shared" si="163"/>
        <v/>
      </c>
      <c r="CQ147" s="195" t="str">
        <f>IF(AND(DC147=""),"",IF(DC147=0,"",1+(MAX(CQ$61:CQ146))))</f>
        <v/>
      </c>
      <c r="CR147" s="18">
        <v>87</v>
      </c>
      <c r="CS147" s="48">
        <f t="shared" si="168"/>
        <v>0</v>
      </c>
      <c r="CT147" s="52">
        <f t="shared" si="140"/>
        <v>0</v>
      </c>
      <c r="CU147" s="52">
        <f t="shared" si="141"/>
        <v>0</v>
      </c>
      <c r="CV147" s="52">
        <f t="shared" si="142"/>
        <v>0</v>
      </c>
      <c r="CW147" s="52">
        <f t="shared" si="143"/>
        <v>0</v>
      </c>
      <c r="CX147" s="52">
        <f t="shared" si="144"/>
        <v>0</v>
      </c>
      <c r="CY147" s="52">
        <f t="shared" si="145"/>
        <v>0</v>
      </c>
      <c r="CZ147" s="52">
        <f t="shared" si="146"/>
        <v>0</v>
      </c>
      <c r="DA147" s="52">
        <f t="shared" si="147"/>
        <v>0</v>
      </c>
      <c r="DB147" s="52">
        <f t="shared" si="148"/>
        <v>0</v>
      </c>
      <c r="DC147" s="52" t="str">
        <f t="shared" si="164"/>
        <v/>
      </c>
    </row>
    <row r="148" spans="1:107" s="195" customFormat="1" ht="15.75" hidden="1">
      <c r="A148" s="195">
        <f t="shared" si="165"/>
        <v>0</v>
      </c>
      <c r="B148" s="324">
        <f t="shared" si="166"/>
        <v>0</v>
      </c>
      <c r="C148" s="325">
        <v>88</v>
      </c>
      <c r="D148" s="349"/>
      <c r="E148" s="350"/>
      <c r="F148" s="663"/>
      <c r="G148" s="351"/>
      <c r="H148" s="350"/>
      <c r="I148" s="355"/>
      <c r="J148" s="353"/>
      <c r="K148" s="353"/>
      <c r="L148" s="353"/>
      <c r="M148" s="354"/>
      <c r="N148" s="482"/>
      <c r="AB148" s="195" t="str">
        <f t="shared" si="117"/>
        <v/>
      </c>
      <c r="AC148" s="195">
        <f t="shared" si="167"/>
        <v>1</v>
      </c>
      <c r="AD148" s="195" t="str">
        <f>IF(AND(AP148=""),"",IF(AP148=0,"",1+(MAX(AD$61:AD147))))</f>
        <v/>
      </c>
      <c r="AE148" s="51">
        <v>88</v>
      </c>
      <c r="AF148" s="48">
        <f t="shared" si="118"/>
        <v>0</v>
      </c>
      <c r="AG148" s="52">
        <f t="shared" si="119"/>
        <v>0</v>
      </c>
      <c r="AH148" s="52">
        <f t="shared" si="120"/>
        <v>0</v>
      </c>
      <c r="AI148" s="52">
        <f t="shared" si="121"/>
        <v>0</v>
      </c>
      <c r="AJ148" s="52">
        <f t="shared" si="122"/>
        <v>0</v>
      </c>
      <c r="AK148" s="52">
        <f t="shared" si="123"/>
        <v>0</v>
      </c>
      <c r="AL148" s="52">
        <f t="shared" si="124"/>
        <v>0</v>
      </c>
      <c r="AM148" s="52">
        <f t="shared" si="125"/>
        <v>0</v>
      </c>
      <c r="AN148" s="52">
        <f t="shared" si="158"/>
        <v>0</v>
      </c>
      <c r="AO148" s="52">
        <f t="shared" si="126"/>
        <v>0</v>
      </c>
      <c r="AP148" s="52" t="str">
        <f t="shared" si="159"/>
        <v/>
      </c>
      <c r="AQ148" s="195" t="str">
        <f>IF(AND(BC148=""),"",IF(BC148=0,"",1+(MAX(AQ$61:AQ147))))</f>
        <v/>
      </c>
      <c r="AR148" s="51">
        <v>88</v>
      </c>
      <c r="AS148" s="323">
        <f t="shared" si="149"/>
        <v>0</v>
      </c>
      <c r="AT148" s="49">
        <f t="shared" si="150"/>
        <v>0</v>
      </c>
      <c r="AU148" s="49">
        <f t="shared" si="151"/>
        <v>0</v>
      </c>
      <c r="AV148" s="49">
        <f t="shared" si="152"/>
        <v>0</v>
      </c>
      <c r="AW148" s="49">
        <f t="shared" si="153"/>
        <v>0</v>
      </c>
      <c r="AX148" s="49">
        <f t="shared" si="154"/>
        <v>0</v>
      </c>
      <c r="AY148" s="49">
        <f t="shared" si="155"/>
        <v>0</v>
      </c>
      <c r="AZ148" s="49">
        <f t="shared" si="156"/>
        <v>0</v>
      </c>
      <c r="BA148" s="49">
        <f t="shared" si="157"/>
        <v>0</v>
      </c>
      <c r="BB148" s="49">
        <f t="shared" si="127"/>
        <v>0</v>
      </c>
      <c r="BC148" s="52" t="str">
        <f t="shared" si="160"/>
        <v/>
      </c>
      <c r="BD148" s="195" t="str">
        <f>IF(AND(BP148=""),"",IF(BP148=0,"",1+(MAX(BD$61:BD147))))</f>
        <v/>
      </c>
      <c r="BE148" s="51">
        <v>88</v>
      </c>
      <c r="BF148" s="48">
        <f t="shared" si="169"/>
        <v>0</v>
      </c>
      <c r="BG148" s="52">
        <f t="shared" si="170"/>
        <v>0</v>
      </c>
      <c r="BH148" s="52">
        <f t="shared" si="171"/>
        <v>0</v>
      </c>
      <c r="BI148" s="52">
        <f t="shared" si="172"/>
        <v>0</v>
      </c>
      <c r="BJ148" s="52">
        <f t="shared" si="173"/>
        <v>0</v>
      </c>
      <c r="BK148" s="52">
        <f t="shared" si="174"/>
        <v>0</v>
      </c>
      <c r="BL148" s="52">
        <f t="shared" si="175"/>
        <v>0</v>
      </c>
      <c r="BM148" s="52">
        <f t="shared" si="176"/>
        <v>0</v>
      </c>
      <c r="BN148" s="52">
        <f t="shared" si="177"/>
        <v>0</v>
      </c>
      <c r="BO148" s="52">
        <f t="shared" si="128"/>
        <v>0</v>
      </c>
      <c r="BP148" s="52" t="str">
        <f t="shared" si="161"/>
        <v/>
      </c>
      <c r="BQ148" s="195" t="str">
        <f>IF(AND(CC148=""),"",IF(CC148=0,"",1+(MAX(BQ$61:BQ147))))</f>
        <v/>
      </c>
      <c r="BR148" s="51">
        <v>88</v>
      </c>
      <c r="BS148" s="322">
        <f t="shared" si="178"/>
        <v>0</v>
      </c>
      <c r="BT148" s="52">
        <f t="shared" si="179"/>
        <v>0</v>
      </c>
      <c r="BU148" s="52">
        <f t="shared" si="180"/>
        <v>0</v>
      </c>
      <c r="BV148" s="52">
        <f t="shared" si="181"/>
        <v>0</v>
      </c>
      <c r="BW148" s="52">
        <f t="shared" si="182"/>
        <v>0</v>
      </c>
      <c r="BX148" s="52">
        <f t="shared" si="183"/>
        <v>0</v>
      </c>
      <c r="BY148" s="52">
        <f t="shared" si="184"/>
        <v>0</v>
      </c>
      <c r="BZ148" s="52">
        <f t="shared" si="185"/>
        <v>0</v>
      </c>
      <c r="CA148" s="52">
        <f t="shared" si="186"/>
        <v>0</v>
      </c>
      <c r="CB148" s="52">
        <f t="shared" si="129"/>
        <v>0</v>
      </c>
      <c r="CC148" s="52" t="str">
        <f t="shared" si="162"/>
        <v/>
      </c>
      <c r="CD148" s="195" t="str">
        <f>IF(AND(CP148=""),"",IF(CP148=0,"",1+(MAX(CD$61:CD147))))</f>
        <v/>
      </c>
      <c r="CE148" s="51">
        <v>88</v>
      </c>
      <c r="CF148" s="48">
        <f t="shared" si="130"/>
        <v>0</v>
      </c>
      <c r="CG148" s="52">
        <f t="shared" si="131"/>
        <v>0</v>
      </c>
      <c r="CH148" s="52">
        <f t="shared" si="132"/>
        <v>0</v>
      </c>
      <c r="CI148" s="52">
        <f t="shared" si="133"/>
        <v>0</v>
      </c>
      <c r="CJ148" s="52">
        <f t="shared" si="134"/>
        <v>0</v>
      </c>
      <c r="CK148" s="52">
        <f t="shared" si="135"/>
        <v>0</v>
      </c>
      <c r="CL148" s="52">
        <f t="shared" si="136"/>
        <v>0</v>
      </c>
      <c r="CM148" s="52">
        <f t="shared" si="137"/>
        <v>0</v>
      </c>
      <c r="CN148" s="52">
        <f t="shared" si="138"/>
        <v>0</v>
      </c>
      <c r="CO148" s="52">
        <f t="shared" si="139"/>
        <v>0</v>
      </c>
      <c r="CP148" s="52" t="str">
        <f t="shared" si="163"/>
        <v/>
      </c>
      <c r="CQ148" s="195" t="str">
        <f>IF(AND(DC148=""),"",IF(DC148=0,"",1+(MAX(CQ$61:CQ147))))</f>
        <v/>
      </c>
      <c r="CR148" s="51">
        <v>88</v>
      </c>
      <c r="CS148" s="48">
        <f t="shared" si="168"/>
        <v>0</v>
      </c>
      <c r="CT148" s="52">
        <f t="shared" si="140"/>
        <v>0</v>
      </c>
      <c r="CU148" s="52">
        <f t="shared" si="141"/>
        <v>0</v>
      </c>
      <c r="CV148" s="52">
        <f t="shared" si="142"/>
        <v>0</v>
      </c>
      <c r="CW148" s="52">
        <f t="shared" si="143"/>
        <v>0</v>
      </c>
      <c r="CX148" s="52">
        <f t="shared" si="144"/>
        <v>0</v>
      </c>
      <c r="CY148" s="52">
        <f t="shared" si="145"/>
        <v>0</v>
      </c>
      <c r="CZ148" s="52">
        <f t="shared" si="146"/>
        <v>0</v>
      </c>
      <c r="DA148" s="52">
        <f t="shared" si="147"/>
        <v>0</v>
      </c>
      <c r="DB148" s="52">
        <f t="shared" si="148"/>
        <v>0</v>
      </c>
      <c r="DC148" s="52" t="str">
        <f t="shared" si="164"/>
        <v/>
      </c>
    </row>
    <row r="149" spans="1:107" s="195" customFormat="1" ht="15.75" hidden="1">
      <c r="A149" s="195">
        <f t="shared" si="165"/>
        <v>0</v>
      </c>
      <c r="B149" s="324">
        <f t="shared" si="166"/>
        <v>0</v>
      </c>
      <c r="C149" s="325">
        <v>89</v>
      </c>
      <c r="D149" s="349"/>
      <c r="E149" s="350"/>
      <c r="F149" s="663"/>
      <c r="G149" s="351"/>
      <c r="H149" s="350"/>
      <c r="I149" s="355"/>
      <c r="J149" s="353"/>
      <c r="K149" s="353"/>
      <c r="L149" s="353"/>
      <c r="M149" s="354"/>
      <c r="N149" s="482"/>
      <c r="AB149" s="195" t="str">
        <f t="shared" si="117"/>
        <v/>
      </c>
      <c r="AC149" s="195">
        <f t="shared" si="167"/>
        <v>1</v>
      </c>
      <c r="AD149" s="195" t="str">
        <f>IF(AND(AP149=""),"",IF(AP149=0,"",1+(MAX(AD$61:AD148))))</f>
        <v/>
      </c>
      <c r="AE149" s="18">
        <v>89</v>
      </c>
      <c r="AF149" s="48">
        <f t="shared" si="118"/>
        <v>0</v>
      </c>
      <c r="AG149" s="52">
        <f t="shared" si="119"/>
        <v>0</v>
      </c>
      <c r="AH149" s="52">
        <f t="shared" si="120"/>
        <v>0</v>
      </c>
      <c r="AI149" s="52">
        <f t="shared" si="121"/>
        <v>0</v>
      </c>
      <c r="AJ149" s="52">
        <f t="shared" si="122"/>
        <v>0</v>
      </c>
      <c r="AK149" s="52">
        <f t="shared" si="123"/>
        <v>0</v>
      </c>
      <c r="AL149" s="52">
        <f t="shared" si="124"/>
        <v>0</v>
      </c>
      <c r="AM149" s="52">
        <f t="shared" si="125"/>
        <v>0</v>
      </c>
      <c r="AN149" s="52">
        <f t="shared" si="158"/>
        <v>0</v>
      </c>
      <c r="AO149" s="52">
        <f t="shared" si="126"/>
        <v>0</v>
      </c>
      <c r="AP149" s="52" t="str">
        <f t="shared" si="159"/>
        <v/>
      </c>
      <c r="AQ149" s="195" t="str">
        <f>IF(AND(BC149=""),"",IF(BC149=0,"",1+(MAX(AQ$61:AQ148))))</f>
        <v/>
      </c>
      <c r="AR149" s="51">
        <v>89</v>
      </c>
      <c r="AS149" s="323">
        <f t="shared" si="149"/>
        <v>0</v>
      </c>
      <c r="AT149" s="49">
        <f t="shared" si="150"/>
        <v>0</v>
      </c>
      <c r="AU149" s="49">
        <f t="shared" si="151"/>
        <v>0</v>
      </c>
      <c r="AV149" s="49">
        <f t="shared" si="152"/>
        <v>0</v>
      </c>
      <c r="AW149" s="49">
        <f t="shared" si="153"/>
        <v>0</v>
      </c>
      <c r="AX149" s="49">
        <f t="shared" si="154"/>
        <v>0</v>
      </c>
      <c r="AY149" s="49">
        <f t="shared" si="155"/>
        <v>0</v>
      </c>
      <c r="AZ149" s="49">
        <f t="shared" si="156"/>
        <v>0</v>
      </c>
      <c r="BA149" s="49">
        <f t="shared" si="157"/>
        <v>0</v>
      </c>
      <c r="BB149" s="49">
        <f t="shared" si="127"/>
        <v>0</v>
      </c>
      <c r="BC149" s="52" t="str">
        <f t="shared" si="160"/>
        <v/>
      </c>
      <c r="BD149" s="195" t="str">
        <f>IF(AND(BP149=""),"",IF(BP149=0,"",1+(MAX(BD$61:BD148))))</f>
        <v/>
      </c>
      <c r="BE149" s="18">
        <v>89</v>
      </c>
      <c r="BF149" s="48">
        <f t="shared" si="169"/>
        <v>0</v>
      </c>
      <c r="BG149" s="52">
        <f t="shared" si="170"/>
        <v>0</v>
      </c>
      <c r="BH149" s="52">
        <f t="shared" si="171"/>
        <v>0</v>
      </c>
      <c r="BI149" s="52">
        <f t="shared" si="172"/>
        <v>0</v>
      </c>
      <c r="BJ149" s="52">
        <f t="shared" si="173"/>
        <v>0</v>
      </c>
      <c r="BK149" s="52">
        <f t="shared" si="174"/>
        <v>0</v>
      </c>
      <c r="BL149" s="52">
        <f t="shared" si="175"/>
        <v>0</v>
      </c>
      <c r="BM149" s="52">
        <f t="shared" si="176"/>
        <v>0</v>
      </c>
      <c r="BN149" s="52">
        <f t="shared" si="177"/>
        <v>0</v>
      </c>
      <c r="BO149" s="52">
        <f t="shared" si="128"/>
        <v>0</v>
      </c>
      <c r="BP149" s="52" t="str">
        <f t="shared" si="161"/>
        <v/>
      </c>
      <c r="BQ149" s="195" t="str">
        <f>IF(AND(CC149=""),"",IF(CC149=0,"",1+(MAX(BQ$61:BQ148))))</f>
        <v/>
      </c>
      <c r="BR149" s="18">
        <v>89</v>
      </c>
      <c r="BS149" s="322">
        <f t="shared" si="178"/>
        <v>0</v>
      </c>
      <c r="BT149" s="52">
        <f t="shared" si="179"/>
        <v>0</v>
      </c>
      <c r="BU149" s="52">
        <f t="shared" si="180"/>
        <v>0</v>
      </c>
      <c r="BV149" s="52">
        <f t="shared" si="181"/>
        <v>0</v>
      </c>
      <c r="BW149" s="52">
        <f t="shared" si="182"/>
        <v>0</v>
      </c>
      <c r="BX149" s="52">
        <f t="shared" si="183"/>
        <v>0</v>
      </c>
      <c r="BY149" s="52">
        <f t="shared" si="184"/>
        <v>0</v>
      </c>
      <c r="BZ149" s="52">
        <f t="shared" si="185"/>
        <v>0</v>
      </c>
      <c r="CA149" s="52">
        <f t="shared" si="186"/>
        <v>0</v>
      </c>
      <c r="CB149" s="52">
        <f t="shared" si="129"/>
        <v>0</v>
      </c>
      <c r="CC149" s="52" t="str">
        <f t="shared" si="162"/>
        <v/>
      </c>
      <c r="CD149" s="195" t="str">
        <f>IF(AND(CP149=""),"",IF(CP149=0,"",1+(MAX(CD$61:CD148))))</f>
        <v/>
      </c>
      <c r="CE149" s="18">
        <v>89</v>
      </c>
      <c r="CF149" s="48">
        <f t="shared" si="130"/>
        <v>0</v>
      </c>
      <c r="CG149" s="52">
        <f t="shared" si="131"/>
        <v>0</v>
      </c>
      <c r="CH149" s="52">
        <f t="shared" si="132"/>
        <v>0</v>
      </c>
      <c r="CI149" s="52">
        <f t="shared" si="133"/>
        <v>0</v>
      </c>
      <c r="CJ149" s="52">
        <f t="shared" si="134"/>
        <v>0</v>
      </c>
      <c r="CK149" s="52">
        <f t="shared" si="135"/>
        <v>0</v>
      </c>
      <c r="CL149" s="52">
        <f t="shared" si="136"/>
        <v>0</v>
      </c>
      <c r="CM149" s="52">
        <f t="shared" si="137"/>
        <v>0</v>
      </c>
      <c r="CN149" s="52">
        <f t="shared" si="138"/>
        <v>0</v>
      </c>
      <c r="CO149" s="52">
        <f t="shared" si="139"/>
        <v>0</v>
      </c>
      <c r="CP149" s="52" t="str">
        <f t="shared" si="163"/>
        <v/>
      </c>
      <c r="CQ149" s="195" t="str">
        <f>IF(AND(DC149=""),"",IF(DC149=0,"",1+(MAX(CQ$61:CQ148))))</f>
        <v/>
      </c>
      <c r="CR149" s="18">
        <v>89</v>
      </c>
      <c r="CS149" s="48">
        <f t="shared" si="168"/>
        <v>0</v>
      </c>
      <c r="CT149" s="52">
        <f t="shared" si="140"/>
        <v>0</v>
      </c>
      <c r="CU149" s="52">
        <f t="shared" si="141"/>
        <v>0</v>
      </c>
      <c r="CV149" s="52">
        <f t="shared" si="142"/>
        <v>0</v>
      </c>
      <c r="CW149" s="52">
        <f t="shared" si="143"/>
        <v>0</v>
      </c>
      <c r="CX149" s="52">
        <f t="shared" si="144"/>
        <v>0</v>
      </c>
      <c r="CY149" s="52">
        <f t="shared" si="145"/>
        <v>0</v>
      </c>
      <c r="CZ149" s="52">
        <f t="shared" si="146"/>
        <v>0</v>
      </c>
      <c r="DA149" s="52">
        <f t="shared" si="147"/>
        <v>0</v>
      </c>
      <c r="DB149" s="52">
        <f t="shared" si="148"/>
        <v>0</v>
      </c>
      <c r="DC149" s="52" t="str">
        <f t="shared" si="164"/>
        <v/>
      </c>
    </row>
    <row r="150" spans="1:107" s="195" customFormat="1" ht="15.75" hidden="1">
      <c r="A150" s="195">
        <f t="shared" si="165"/>
        <v>0</v>
      </c>
      <c r="B150" s="324">
        <f t="shared" si="166"/>
        <v>0</v>
      </c>
      <c r="C150" s="325">
        <v>90</v>
      </c>
      <c r="D150" s="349"/>
      <c r="E150" s="350"/>
      <c r="F150" s="663"/>
      <c r="G150" s="351"/>
      <c r="H150" s="350"/>
      <c r="I150" s="355"/>
      <c r="J150" s="353"/>
      <c r="K150" s="353"/>
      <c r="L150" s="353"/>
      <c r="M150" s="354"/>
      <c r="N150" s="482"/>
      <c r="AB150" s="195" t="str">
        <f t="shared" si="117"/>
        <v/>
      </c>
      <c r="AC150" s="195">
        <f t="shared" si="167"/>
        <v>1</v>
      </c>
      <c r="AD150" s="195" t="str">
        <f>IF(AND(AP150=""),"",IF(AP150=0,"",1+(MAX(AD$61:AD149))))</f>
        <v/>
      </c>
      <c r="AE150" s="51">
        <v>90</v>
      </c>
      <c r="AF150" s="48">
        <f t="shared" si="118"/>
        <v>0</v>
      </c>
      <c r="AG150" s="52">
        <f t="shared" si="119"/>
        <v>0</v>
      </c>
      <c r="AH150" s="52">
        <f t="shared" si="120"/>
        <v>0</v>
      </c>
      <c r="AI150" s="52">
        <f t="shared" si="121"/>
        <v>0</v>
      </c>
      <c r="AJ150" s="52">
        <f t="shared" si="122"/>
        <v>0</v>
      </c>
      <c r="AK150" s="52">
        <f t="shared" si="123"/>
        <v>0</v>
      </c>
      <c r="AL150" s="52">
        <f t="shared" si="124"/>
        <v>0</v>
      </c>
      <c r="AM150" s="52">
        <f t="shared" si="125"/>
        <v>0</v>
      </c>
      <c r="AN150" s="52">
        <f t="shared" si="158"/>
        <v>0</v>
      </c>
      <c r="AO150" s="52">
        <f t="shared" si="126"/>
        <v>0</v>
      </c>
      <c r="AP150" s="52" t="str">
        <f t="shared" si="159"/>
        <v/>
      </c>
      <c r="AQ150" s="195" t="str">
        <f>IF(AND(BC150=""),"",IF(BC150=0,"",1+(MAX(AQ$61:AQ149))))</f>
        <v/>
      </c>
      <c r="AR150" s="51">
        <v>90</v>
      </c>
      <c r="AS150" s="323">
        <f t="shared" si="149"/>
        <v>0</v>
      </c>
      <c r="AT150" s="49">
        <f t="shared" si="150"/>
        <v>0</v>
      </c>
      <c r="AU150" s="49">
        <f t="shared" si="151"/>
        <v>0</v>
      </c>
      <c r="AV150" s="49">
        <f t="shared" si="152"/>
        <v>0</v>
      </c>
      <c r="AW150" s="49">
        <f t="shared" si="153"/>
        <v>0</v>
      </c>
      <c r="AX150" s="49">
        <f t="shared" si="154"/>
        <v>0</v>
      </c>
      <c r="AY150" s="49">
        <f t="shared" si="155"/>
        <v>0</v>
      </c>
      <c r="AZ150" s="49">
        <f t="shared" si="156"/>
        <v>0</v>
      </c>
      <c r="BA150" s="49">
        <f t="shared" si="157"/>
        <v>0</v>
      </c>
      <c r="BB150" s="49">
        <f t="shared" si="127"/>
        <v>0</v>
      </c>
      <c r="BC150" s="52" t="str">
        <f t="shared" si="160"/>
        <v/>
      </c>
      <c r="BD150" s="195" t="str">
        <f>IF(AND(BP150=""),"",IF(BP150=0,"",1+(MAX(BD$61:BD149))))</f>
        <v/>
      </c>
      <c r="BE150" s="51">
        <v>90</v>
      </c>
      <c r="BF150" s="48">
        <f t="shared" si="169"/>
        <v>0</v>
      </c>
      <c r="BG150" s="52">
        <f t="shared" si="170"/>
        <v>0</v>
      </c>
      <c r="BH150" s="52">
        <f t="shared" si="171"/>
        <v>0</v>
      </c>
      <c r="BI150" s="52">
        <f t="shared" si="172"/>
        <v>0</v>
      </c>
      <c r="BJ150" s="52">
        <f t="shared" si="173"/>
        <v>0</v>
      </c>
      <c r="BK150" s="52">
        <f t="shared" si="174"/>
        <v>0</v>
      </c>
      <c r="BL150" s="52">
        <f t="shared" si="175"/>
        <v>0</v>
      </c>
      <c r="BM150" s="52">
        <f t="shared" si="176"/>
        <v>0</v>
      </c>
      <c r="BN150" s="52">
        <f t="shared" si="177"/>
        <v>0</v>
      </c>
      <c r="BO150" s="52">
        <f t="shared" si="128"/>
        <v>0</v>
      </c>
      <c r="BP150" s="52" t="str">
        <f t="shared" si="161"/>
        <v/>
      </c>
      <c r="BQ150" s="195" t="str">
        <f>IF(AND(CC150=""),"",IF(CC150=0,"",1+(MAX(BQ$61:BQ149))))</f>
        <v/>
      </c>
      <c r="BR150" s="51">
        <v>90</v>
      </c>
      <c r="BS150" s="322">
        <f t="shared" si="178"/>
        <v>0</v>
      </c>
      <c r="BT150" s="52">
        <f t="shared" si="179"/>
        <v>0</v>
      </c>
      <c r="BU150" s="52">
        <f t="shared" si="180"/>
        <v>0</v>
      </c>
      <c r="BV150" s="52">
        <f t="shared" si="181"/>
        <v>0</v>
      </c>
      <c r="BW150" s="52">
        <f t="shared" si="182"/>
        <v>0</v>
      </c>
      <c r="BX150" s="52">
        <f t="shared" si="183"/>
        <v>0</v>
      </c>
      <c r="BY150" s="52">
        <f t="shared" si="184"/>
        <v>0</v>
      </c>
      <c r="BZ150" s="52">
        <f t="shared" si="185"/>
        <v>0</v>
      </c>
      <c r="CA150" s="52">
        <f t="shared" si="186"/>
        <v>0</v>
      </c>
      <c r="CB150" s="52">
        <f t="shared" si="129"/>
        <v>0</v>
      </c>
      <c r="CC150" s="52" t="str">
        <f t="shared" si="162"/>
        <v/>
      </c>
      <c r="CD150" s="195" t="str">
        <f>IF(AND(CP150=""),"",IF(CP150=0,"",1+(MAX(CD$61:CD149))))</f>
        <v/>
      </c>
      <c r="CE150" s="51">
        <v>90</v>
      </c>
      <c r="CF150" s="48">
        <f t="shared" si="130"/>
        <v>0</v>
      </c>
      <c r="CG150" s="52">
        <f t="shared" si="131"/>
        <v>0</v>
      </c>
      <c r="CH150" s="52">
        <f t="shared" si="132"/>
        <v>0</v>
      </c>
      <c r="CI150" s="52">
        <f t="shared" si="133"/>
        <v>0</v>
      </c>
      <c r="CJ150" s="52">
        <f t="shared" si="134"/>
        <v>0</v>
      </c>
      <c r="CK150" s="52">
        <f t="shared" si="135"/>
        <v>0</v>
      </c>
      <c r="CL150" s="52">
        <f t="shared" si="136"/>
        <v>0</v>
      </c>
      <c r="CM150" s="52">
        <f t="shared" si="137"/>
        <v>0</v>
      </c>
      <c r="CN150" s="52">
        <f t="shared" si="138"/>
        <v>0</v>
      </c>
      <c r="CO150" s="52">
        <f t="shared" si="139"/>
        <v>0</v>
      </c>
      <c r="CP150" s="52" t="str">
        <f t="shared" si="163"/>
        <v/>
      </c>
      <c r="CQ150" s="195" t="str">
        <f>IF(AND(DC150=""),"",IF(DC150=0,"",1+(MAX(CQ$61:CQ149))))</f>
        <v/>
      </c>
      <c r="CR150" s="51">
        <v>90</v>
      </c>
      <c r="CS150" s="48">
        <f t="shared" si="168"/>
        <v>0</v>
      </c>
      <c r="CT150" s="52">
        <f t="shared" si="140"/>
        <v>0</v>
      </c>
      <c r="CU150" s="52">
        <f t="shared" si="141"/>
        <v>0</v>
      </c>
      <c r="CV150" s="52">
        <f t="shared" si="142"/>
        <v>0</v>
      </c>
      <c r="CW150" s="52">
        <f t="shared" si="143"/>
        <v>0</v>
      </c>
      <c r="CX150" s="52">
        <f t="shared" si="144"/>
        <v>0</v>
      </c>
      <c r="CY150" s="52">
        <f t="shared" si="145"/>
        <v>0</v>
      </c>
      <c r="CZ150" s="52">
        <f t="shared" si="146"/>
        <v>0</v>
      </c>
      <c r="DA150" s="52">
        <f t="shared" si="147"/>
        <v>0</v>
      </c>
      <c r="DB150" s="52">
        <f t="shared" si="148"/>
        <v>0</v>
      </c>
      <c r="DC150" s="52" t="str">
        <f t="shared" si="164"/>
        <v/>
      </c>
    </row>
    <row r="151" spans="1:107" s="195" customFormat="1" ht="15.75" hidden="1">
      <c r="A151" s="195">
        <f t="shared" si="165"/>
        <v>0</v>
      </c>
      <c r="B151" s="324">
        <f t="shared" si="166"/>
        <v>0</v>
      </c>
      <c r="C151" s="325">
        <v>91</v>
      </c>
      <c r="D151" s="349"/>
      <c r="E151" s="350"/>
      <c r="F151" s="663"/>
      <c r="G151" s="351"/>
      <c r="H151" s="350"/>
      <c r="I151" s="355"/>
      <c r="J151" s="353"/>
      <c r="K151" s="353"/>
      <c r="L151" s="353"/>
      <c r="M151" s="354"/>
      <c r="N151" s="482"/>
      <c r="AB151" s="195" t="str">
        <f t="shared" si="117"/>
        <v/>
      </c>
      <c r="AC151" s="195">
        <f t="shared" si="167"/>
        <v>1</v>
      </c>
      <c r="AD151" s="195" t="str">
        <f>IF(AND(AP151=""),"",IF(AP151=0,"",1+(MAX(AD$61:AD150))))</f>
        <v/>
      </c>
      <c r="AE151" s="18">
        <v>91</v>
      </c>
      <c r="AF151" s="48">
        <f t="shared" si="118"/>
        <v>0</v>
      </c>
      <c r="AG151" s="52">
        <f t="shared" si="119"/>
        <v>0</v>
      </c>
      <c r="AH151" s="52">
        <f t="shared" si="120"/>
        <v>0</v>
      </c>
      <c r="AI151" s="52">
        <f t="shared" si="121"/>
        <v>0</v>
      </c>
      <c r="AJ151" s="52">
        <f t="shared" si="122"/>
        <v>0</v>
      </c>
      <c r="AK151" s="52">
        <f t="shared" si="123"/>
        <v>0</v>
      </c>
      <c r="AL151" s="52">
        <f t="shared" si="124"/>
        <v>0</v>
      </c>
      <c r="AM151" s="52">
        <f t="shared" si="125"/>
        <v>0</v>
      </c>
      <c r="AN151" s="52">
        <f t="shared" si="158"/>
        <v>0</v>
      </c>
      <c r="AO151" s="52">
        <f t="shared" si="126"/>
        <v>0</v>
      </c>
      <c r="AP151" s="52" t="str">
        <f t="shared" si="159"/>
        <v/>
      </c>
      <c r="AQ151" s="195" t="str">
        <f>IF(AND(BC151=""),"",IF(BC151=0,"",1+(MAX(AQ$61:AQ150))))</f>
        <v/>
      </c>
      <c r="AR151" s="51">
        <v>91</v>
      </c>
      <c r="AS151" s="323">
        <f t="shared" si="149"/>
        <v>0</v>
      </c>
      <c r="AT151" s="49">
        <f t="shared" si="150"/>
        <v>0</v>
      </c>
      <c r="AU151" s="49">
        <f t="shared" si="151"/>
        <v>0</v>
      </c>
      <c r="AV151" s="49">
        <f t="shared" si="152"/>
        <v>0</v>
      </c>
      <c r="AW151" s="49">
        <f t="shared" si="153"/>
        <v>0</v>
      </c>
      <c r="AX151" s="49">
        <f t="shared" si="154"/>
        <v>0</v>
      </c>
      <c r="AY151" s="49">
        <f t="shared" si="155"/>
        <v>0</v>
      </c>
      <c r="AZ151" s="49">
        <f t="shared" si="156"/>
        <v>0</v>
      </c>
      <c r="BA151" s="49">
        <f t="shared" si="157"/>
        <v>0</v>
      </c>
      <c r="BB151" s="49">
        <f t="shared" si="127"/>
        <v>0</v>
      </c>
      <c r="BC151" s="52" t="str">
        <f t="shared" si="160"/>
        <v/>
      </c>
      <c r="BD151" s="195" t="str">
        <f>IF(AND(BP151=""),"",IF(BP151=0,"",1+(MAX(BD$61:BD150))))</f>
        <v/>
      </c>
      <c r="BE151" s="18">
        <v>91</v>
      </c>
      <c r="BF151" s="48">
        <f t="shared" si="169"/>
        <v>0</v>
      </c>
      <c r="BG151" s="52">
        <f t="shared" si="170"/>
        <v>0</v>
      </c>
      <c r="BH151" s="52">
        <f t="shared" si="171"/>
        <v>0</v>
      </c>
      <c r="BI151" s="52">
        <f t="shared" si="172"/>
        <v>0</v>
      </c>
      <c r="BJ151" s="52">
        <f t="shared" si="173"/>
        <v>0</v>
      </c>
      <c r="BK151" s="52">
        <f t="shared" si="174"/>
        <v>0</v>
      </c>
      <c r="BL151" s="52">
        <f t="shared" si="175"/>
        <v>0</v>
      </c>
      <c r="BM151" s="52">
        <f t="shared" si="176"/>
        <v>0</v>
      </c>
      <c r="BN151" s="52">
        <f t="shared" si="177"/>
        <v>0</v>
      </c>
      <c r="BO151" s="52">
        <f t="shared" si="128"/>
        <v>0</v>
      </c>
      <c r="BP151" s="52" t="str">
        <f t="shared" si="161"/>
        <v/>
      </c>
      <c r="BQ151" s="195" t="str">
        <f>IF(AND(CC151=""),"",IF(CC151=0,"",1+(MAX(BQ$61:BQ150))))</f>
        <v/>
      </c>
      <c r="BR151" s="18">
        <v>91</v>
      </c>
      <c r="BS151" s="322">
        <f t="shared" si="178"/>
        <v>0</v>
      </c>
      <c r="BT151" s="52">
        <f t="shared" si="179"/>
        <v>0</v>
      </c>
      <c r="BU151" s="52">
        <f t="shared" si="180"/>
        <v>0</v>
      </c>
      <c r="BV151" s="52">
        <f t="shared" si="181"/>
        <v>0</v>
      </c>
      <c r="BW151" s="52">
        <f t="shared" si="182"/>
        <v>0</v>
      </c>
      <c r="BX151" s="52">
        <f t="shared" si="183"/>
        <v>0</v>
      </c>
      <c r="BY151" s="52">
        <f t="shared" si="184"/>
        <v>0</v>
      </c>
      <c r="BZ151" s="52">
        <f t="shared" si="185"/>
        <v>0</v>
      </c>
      <c r="CA151" s="52">
        <f t="shared" si="186"/>
        <v>0</v>
      </c>
      <c r="CB151" s="52">
        <f t="shared" si="129"/>
        <v>0</v>
      </c>
      <c r="CC151" s="52" t="str">
        <f t="shared" si="162"/>
        <v/>
      </c>
      <c r="CD151" s="195" t="str">
        <f>IF(AND(CP151=""),"",IF(CP151=0,"",1+(MAX(CD$61:CD150))))</f>
        <v/>
      </c>
      <c r="CE151" s="18">
        <v>91</v>
      </c>
      <c r="CF151" s="48">
        <f t="shared" si="130"/>
        <v>0</v>
      </c>
      <c r="CG151" s="52">
        <f t="shared" si="131"/>
        <v>0</v>
      </c>
      <c r="CH151" s="52">
        <f t="shared" si="132"/>
        <v>0</v>
      </c>
      <c r="CI151" s="52">
        <f t="shared" si="133"/>
        <v>0</v>
      </c>
      <c r="CJ151" s="52">
        <f t="shared" si="134"/>
        <v>0</v>
      </c>
      <c r="CK151" s="52">
        <f t="shared" si="135"/>
        <v>0</v>
      </c>
      <c r="CL151" s="52">
        <f t="shared" si="136"/>
        <v>0</v>
      </c>
      <c r="CM151" s="52">
        <f t="shared" si="137"/>
        <v>0</v>
      </c>
      <c r="CN151" s="52">
        <f t="shared" si="138"/>
        <v>0</v>
      </c>
      <c r="CO151" s="52">
        <f t="shared" si="139"/>
        <v>0</v>
      </c>
      <c r="CP151" s="52" t="str">
        <f t="shared" si="163"/>
        <v/>
      </c>
      <c r="CQ151" s="195" t="str">
        <f>IF(AND(DC151=""),"",IF(DC151=0,"",1+(MAX(CQ$61:CQ150))))</f>
        <v/>
      </c>
      <c r="CR151" s="18">
        <v>91</v>
      </c>
      <c r="CS151" s="48">
        <f t="shared" si="168"/>
        <v>0</v>
      </c>
      <c r="CT151" s="52">
        <f t="shared" si="140"/>
        <v>0</v>
      </c>
      <c r="CU151" s="52">
        <f t="shared" si="141"/>
        <v>0</v>
      </c>
      <c r="CV151" s="52">
        <f t="shared" si="142"/>
        <v>0</v>
      </c>
      <c r="CW151" s="52">
        <f t="shared" si="143"/>
        <v>0</v>
      </c>
      <c r="CX151" s="52">
        <f t="shared" si="144"/>
        <v>0</v>
      </c>
      <c r="CY151" s="52">
        <f t="shared" si="145"/>
        <v>0</v>
      </c>
      <c r="CZ151" s="52">
        <f t="shared" si="146"/>
        <v>0</v>
      </c>
      <c r="DA151" s="52">
        <f t="shared" si="147"/>
        <v>0</v>
      </c>
      <c r="DB151" s="52">
        <f t="shared" si="148"/>
        <v>0</v>
      </c>
      <c r="DC151" s="52" t="str">
        <f t="shared" si="164"/>
        <v/>
      </c>
    </row>
    <row r="152" spans="1:107" s="195" customFormat="1" ht="15.75" hidden="1">
      <c r="A152" s="195">
        <f t="shared" si="165"/>
        <v>0</v>
      </c>
      <c r="B152" s="324">
        <f t="shared" si="166"/>
        <v>0</v>
      </c>
      <c r="C152" s="325">
        <v>92</v>
      </c>
      <c r="D152" s="349"/>
      <c r="E152" s="350"/>
      <c r="F152" s="663"/>
      <c r="G152" s="351"/>
      <c r="H152" s="350"/>
      <c r="I152" s="355"/>
      <c r="J152" s="353"/>
      <c r="K152" s="353"/>
      <c r="L152" s="353"/>
      <c r="M152" s="354"/>
      <c r="N152" s="482"/>
      <c r="AB152" s="195" t="str">
        <f t="shared" si="117"/>
        <v/>
      </c>
      <c r="AC152" s="195">
        <f t="shared" si="167"/>
        <v>1</v>
      </c>
      <c r="AD152" s="195" t="str">
        <f>IF(AND(AP152=""),"",IF(AP152=0,"",1+(MAX(AD$61:AD151))))</f>
        <v/>
      </c>
      <c r="AE152" s="51">
        <v>92</v>
      </c>
      <c r="AF152" s="48">
        <f t="shared" si="118"/>
        <v>0</v>
      </c>
      <c r="AG152" s="52">
        <f t="shared" si="119"/>
        <v>0</v>
      </c>
      <c r="AH152" s="52">
        <f t="shared" si="120"/>
        <v>0</v>
      </c>
      <c r="AI152" s="52">
        <f t="shared" si="121"/>
        <v>0</v>
      </c>
      <c r="AJ152" s="52">
        <f t="shared" si="122"/>
        <v>0</v>
      </c>
      <c r="AK152" s="52">
        <f t="shared" si="123"/>
        <v>0</v>
      </c>
      <c r="AL152" s="52">
        <f t="shared" si="124"/>
        <v>0</v>
      </c>
      <c r="AM152" s="52">
        <f t="shared" si="125"/>
        <v>0</v>
      </c>
      <c r="AN152" s="52">
        <f t="shared" si="158"/>
        <v>0</v>
      </c>
      <c r="AO152" s="52">
        <f t="shared" si="126"/>
        <v>0</v>
      </c>
      <c r="AP152" s="52" t="str">
        <f t="shared" si="159"/>
        <v/>
      </c>
      <c r="AQ152" s="195" t="str">
        <f>IF(AND(BC152=""),"",IF(BC152=0,"",1+(MAX(AQ$61:AQ151))))</f>
        <v/>
      </c>
      <c r="AR152" s="51">
        <v>92</v>
      </c>
      <c r="AS152" s="323">
        <f t="shared" si="149"/>
        <v>0</v>
      </c>
      <c r="AT152" s="49">
        <f t="shared" si="150"/>
        <v>0</v>
      </c>
      <c r="AU152" s="49">
        <f t="shared" si="151"/>
        <v>0</v>
      </c>
      <c r="AV152" s="49">
        <f t="shared" si="152"/>
        <v>0</v>
      </c>
      <c r="AW152" s="49">
        <f t="shared" si="153"/>
        <v>0</v>
      </c>
      <c r="AX152" s="49">
        <f t="shared" si="154"/>
        <v>0</v>
      </c>
      <c r="AY152" s="49">
        <f t="shared" si="155"/>
        <v>0</v>
      </c>
      <c r="AZ152" s="49">
        <f t="shared" si="156"/>
        <v>0</v>
      </c>
      <c r="BA152" s="49">
        <f t="shared" si="157"/>
        <v>0</v>
      </c>
      <c r="BB152" s="49">
        <f t="shared" si="127"/>
        <v>0</v>
      </c>
      <c r="BC152" s="52" t="str">
        <f t="shared" si="160"/>
        <v/>
      </c>
      <c r="BD152" s="195" t="str">
        <f>IF(AND(BP152=""),"",IF(BP152=0,"",1+(MAX(BD$61:BD151))))</f>
        <v/>
      </c>
      <c r="BE152" s="51">
        <v>92</v>
      </c>
      <c r="BF152" s="48">
        <f t="shared" si="169"/>
        <v>0</v>
      </c>
      <c r="BG152" s="52">
        <f t="shared" si="170"/>
        <v>0</v>
      </c>
      <c r="BH152" s="52">
        <f t="shared" si="171"/>
        <v>0</v>
      </c>
      <c r="BI152" s="52">
        <f t="shared" si="172"/>
        <v>0</v>
      </c>
      <c r="BJ152" s="52">
        <f t="shared" si="173"/>
        <v>0</v>
      </c>
      <c r="BK152" s="52">
        <f t="shared" si="174"/>
        <v>0</v>
      </c>
      <c r="BL152" s="52">
        <f t="shared" si="175"/>
        <v>0</v>
      </c>
      <c r="BM152" s="52">
        <f t="shared" si="176"/>
        <v>0</v>
      </c>
      <c r="BN152" s="52">
        <f t="shared" si="177"/>
        <v>0</v>
      </c>
      <c r="BO152" s="52">
        <f t="shared" si="128"/>
        <v>0</v>
      </c>
      <c r="BP152" s="52" t="str">
        <f t="shared" si="161"/>
        <v/>
      </c>
      <c r="BQ152" s="195" t="str">
        <f>IF(AND(CC152=""),"",IF(CC152=0,"",1+(MAX(BQ$61:BQ151))))</f>
        <v/>
      </c>
      <c r="BR152" s="51">
        <v>92</v>
      </c>
      <c r="BS152" s="322">
        <f t="shared" si="178"/>
        <v>0</v>
      </c>
      <c r="BT152" s="52">
        <f t="shared" si="179"/>
        <v>0</v>
      </c>
      <c r="BU152" s="52">
        <f t="shared" si="180"/>
        <v>0</v>
      </c>
      <c r="BV152" s="52">
        <f t="shared" si="181"/>
        <v>0</v>
      </c>
      <c r="BW152" s="52">
        <f t="shared" si="182"/>
        <v>0</v>
      </c>
      <c r="BX152" s="52">
        <f t="shared" si="183"/>
        <v>0</v>
      </c>
      <c r="BY152" s="52">
        <f t="shared" si="184"/>
        <v>0</v>
      </c>
      <c r="BZ152" s="52">
        <f t="shared" si="185"/>
        <v>0</v>
      </c>
      <c r="CA152" s="52">
        <f t="shared" si="186"/>
        <v>0</v>
      </c>
      <c r="CB152" s="52">
        <f t="shared" si="129"/>
        <v>0</v>
      </c>
      <c r="CC152" s="52" t="str">
        <f t="shared" si="162"/>
        <v/>
      </c>
      <c r="CD152" s="195" t="str">
        <f>IF(AND(CP152=""),"",IF(CP152=0,"",1+(MAX(CD$61:CD151))))</f>
        <v/>
      </c>
      <c r="CE152" s="51">
        <v>92</v>
      </c>
      <c r="CF152" s="48">
        <f t="shared" si="130"/>
        <v>0</v>
      </c>
      <c r="CG152" s="52">
        <f t="shared" si="131"/>
        <v>0</v>
      </c>
      <c r="CH152" s="52">
        <f t="shared" si="132"/>
        <v>0</v>
      </c>
      <c r="CI152" s="52">
        <f t="shared" si="133"/>
        <v>0</v>
      </c>
      <c r="CJ152" s="52">
        <f t="shared" si="134"/>
        <v>0</v>
      </c>
      <c r="CK152" s="52">
        <f t="shared" si="135"/>
        <v>0</v>
      </c>
      <c r="CL152" s="52">
        <f t="shared" si="136"/>
        <v>0</v>
      </c>
      <c r="CM152" s="52">
        <f t="shared" si="137"/>
        <v>0</v>
      </c>
      <c r="CN152" s="52">
        <f t="shared" si="138"/>
        <v>0</v>
      </c>
      <c r="CO152" s="52">
        <f t="shared" si="139"/>
        <v>0</v>
      </c>
      <c r="CP152" s="52" t="str">
        <f t="shared" si="163"/>
        <v/>
      </c>
      <c r="CQ152" s="195" t="str">
        <f>IF(AND(DC152=""),"",IF(DC152=0,"",1+(MAX(CQ$61:CQ151))))</f>
        <v/>
      </c>
      <c r="CR152" s="51">
        <v>92</v>
      </c>
      <c r="CS152" s="48">
        <f t="shared" si="168"/>
        <v>0</v>
      </c>
      <c r="CT152" s="52">
        <f t="shared" si="140"/>
        <v>0</v>
      </c>
      <c r="CU152" s="52">
        <f t="shared" si="141"/>
        <v>0</v>
      </c>
      <c r="CV152" s="52">
        <f t="shared" si="142"/>
        <v>0</v>
      </c>
      <c r="CW152" s="52">
        <f t="shared" si="143"/>
        <v>0</v>
      </c>
      <c r="CX152" s="52">
        <f t="shared" si="144"/>
        <v>0</v>
      </c>
      <c r="CY152" s="52">
        <f t="shared" si="145"/>
        <v>0</v>
      </c>
      <c r="CZ152" s="52">
        <f t="shared" si="146"/>
        <v>0</v>
      </c>
      <c r="DA152" s="52">
        <f t="shared" si="147"/>
        <v>0</v>
      </c>
      <c r="DB152" s="52">
        <f t="shared" si="148"/>
        <v>0</v>
      </c>
      <c r="DC152" s="52" t="str">
        <f t="shared" si="164"/>
        <v/>
      </c>
    </row>
    <row r="153" spans="1:107" s="195" customFormat="1" ht="15.75" hidden="1">
      <c r="A153" s="195">
        <f t="shared" si="165"/>
        <v>0</v>
      </c>
      <c r="B153" s="324">
        <f t="shared" si="166"/>
        <v>0</v>
      </c>
      <c r="C153" s="325">
        <v>93</v>
      </c>
      <c r="D153" s="349"/>
      <c r="E153" s="350"/>
      <c r="F153" s="663"/>
      <c r="G153" s="351"/>
      <c r="H153" s="350"/>
      <c r="I153" s="355"/>
      <c r="J153" s="353"/>
      <c r="K153" s="353"/>
      <c r="L153" s="353"/>
      <c r="M153" s="354"/>
      <c r="N153" s="482"/>
      <c r="AB153" s="195" t="str">
        <f t="shared" si="117"/>
        <v/>
      </c>
      <c r="AC153" s="195">
        <f t="shared" si="167"/>
        <v>1</v>
      </c>
      <c r="AD153" s="195" t="str">
        <f>IF(AND(AP153=""),"",IF(AP153=0,"",1+(MAX(AD$61:AD152))))</f>
        <v/>
      </c>
      <c r="AE153" s="18">
        <v>93</v>
      </c>
      <c r="AF153" s="48">
        <f t="shared" si="118"/>
        <v>0</v>
      </c>
      <c r="AG153" s="52">
        <f t="shared" si="119"/>
        <v>0</v>
      </c>
      <c r="AH153" s="52">
        <f t="shared" si="120"/>
        <v>0</v>
      </c>
      <c r="AI153" s="52">
        <f t="shared" si="121"/>
        <v>0</v>
      </c>
      <c r="AJ153" s="52">
        <f t="shared" si="122"/>
        <v>0</v>
      </c>
      <c r="AK153" s="52">
        <f t="shared" si="123"/>
        <v>0</v>
      </c>
      <c r="AL153" s="52">
        <f t="shared" si="124"/>
        <v>0</v>
      </c>
      <c r="AM153" s="52">
        <f t="shared" si="125"/>
        <v>0</v>
      </c>
      <c r="AN153" s="52">
        <f t="shared" si="158"/>
        <v>0</v>
      </c>
      <c r="AO153" s="52">
        <f t="shared" si="126"/>
        <v>0</v>
      </c>
      <c r="AP153" s="52" t="str">
        <f t="shared" si="159"/>
        <v/>
      </c>
      <c r="AQ153" s="195" t="str">
        <f>IF(AND(BC153=""),"",IF(BC153=0,"",1+(MAX(AQ$61:AQ152))))</f>
        <v/>
      </c>
      <c r="AR153" s="51">
        <v>93</v>
      </c>
      <c r="AS153" s="323">
        <f t="shared" si="149"/>
        <v>0</v>
      </c>
      <c r="AT153" s="49">
        <f t="shared" si="150"/>
        <v>0</v>
      </c>
      <c r="AU153" s="49">
        <f t="shared" si="151"/>
        <v>0</v>
      </c>
      <c r="AV153" s="49">
        <f t="shared" si="152"/>
        <v>0</v>
      </c>
      <c r="AW153" s="49">
        <f t="shared" si="153"/>
        <v>0</v>
      </c>
      <c r="AX153" s="49">
        <f t="shared" si="154"/>
        <v>0</v>
      </c>
      <c r="AY153" s="49">
        <f t="shared" si="155"/>
        <v>0</v>
      </c>
      <c r="AZ153" s="49">
        <f t="shared" si="156"/>
        <v>0</v>
      </c>
      <c r="BA153" s="49">
        <f t="shared" si="157"/>
        <v>0</v>
      </c>
      <c r="BB153" s="49">
        <f t="shared" si="127"/>
        <v>0</v>
      </c>
      <c r="BC153" s="52" t="str">
        <f t="shared" si="160"/>
        <v/>
      </c>
      <c r="BD153" s="195" t="str">
        <f>IF(AND(BP153=""),"",IF(BP153=0,"",1+(MAX(BD$61:BD152))))</f>
        <v/>
      </c>
      <c r="BE153" s="18">
        <v>93</v>
      </c>
      <c r="BF153" s="48">
        <f t="shared" si="169"/>
        <v>0</v>
      </c>
      <c r="BG153" s="52">
        <f t="shared" si="170"/>
        <v>0</v>
      </c>
      <c r="BH153" s="52">
        <f t="shared" si="171"/>
        <v>0</v>
      </c>
      <c r="BI153" s="52">
        <f t="shared" si="172"/>
        <v>0</v>
      </c>
      <c r="BJ153" s="52">
        <f t="shared" si="173"/>
        <v>0</v>
      </c>
      <c r="BK153" s="52">
        <f t="shared" si="174"/>
        <v>0</v>
      </c>
      <c r="BL153" s="52">
        <f t="shared" si="175"/>
        <v>0</v>
      </c>
      <c r="BM153" s="52">
        <f t="shared" si="176"/>
        <v>0</v>
      </c>
      <c r="BN153" s="52">
        <f t="shared" si="177"/>
        <v>0</v>
      </c>
      <c r="BO153" s="52">
        <f t="shared" si="128"/>
        <v>0</v>
      </c>
      <c r="BP153" s="52" t="str">
        <f t="shared" si="161"/>
        <v/>
      </c>
      <c r="BQ153" s="195" t="str">
        <f>IF(AND(CC153=""),"",IF(CC153=0,"",1+(MAX(BQ$61:BQ152))))</f>
        <v/>
      </c>
      <c r="BR153" s="18">
        <v>93</v>
      </c>
      <c r="BS153" s="322">
        <f t="shared" si="178"/>
        <v>0</v>
      </c>
      <c r="BT153" s="52">
        <f t="shared" si="179"/>
        <v>0</v>
      </c>
      <c r="BU153" s="52">
        <f t="shared" si="180"/>
        <v>0</v>
      </c>
      <c r="BV153" s="52">
        <f t="shared" si="181"/>
        <v>0</v>
      </c>
      <c r="BW153" s="52">
        <f t="shared" si="182"/>
        <v>0</v>
      </c>
      <c r="BX153" s="52">
        <f t="shared" si="183"/>
        <v>0</v>
      </c>
      <c r="BY153" s="52">
        <f t="shared" si="184"/>
        <v>0</v>
      </c>
      <c r="BZ153" s="52">
        <f t="shared" si="185"/>
        <v>0</v>
      </c>
      <c r="CA153" s="52">
        <f t="shared" si="186"/>
        <v>0</v>
      </c>
      <c r="CB153" s="52">
        <f t="shared" si="129"/>
        <v>0</v>
      </c>
      <c r="CC153" s="52" t="str">
        <f t="shared" si="162"/>
        <v/>
      </c>
      <c r="CD153" s="195" t="str">
        <f>IF(AND(CP153=""),"",IF(CP153=0,"",1+(MAX(CD$61:CD152))))</f>
        <v/>
      </c>
      <c r="CE153" s="18">
        <v>93</v>
      </c>
      <c r="CF153" s="48">
        <f t="shared" si="130"/>
        <v>0</v>
      </c>
      <c r="CG153" s="52">
        <f t="shared" si="131"/>
        <v>0</v>
      </c>
      <c r="CH153" s="52">
        <f t="shared" si="132"/>
        <v>0</v>
      </c>
      <c r="CI153" s="52">
        <f t="shared" si="133"/>
        <v>0</v>
      </c>
      <c r="CJ153" s="52">
        <f t="shared" si="134"/>
        <v>0</v>
      </c>
      <c r="CK153" s="52">
        <f t="shared" si="135"/>
        <v>0</v>
      </c>
      <c r="CL153" s="52">
        <f t="shared" si="136"/>
        <v>0</v>
      </c>
      <c r="CM153" s="52">
        <f t="shared" si="137"/>
        <v>0</v>
      </c>
      <c r="CN153" s="52">
        <f t="shared" si="138"/>
        <v>0</v>
      </c>
      <c r="CO153" s="52">
        <f t="shared" si="139"/>
        <v>0</v>
      </c>
      <c r="CP153" s="52" t="str">
        <f t="shared" si="163"/>
        <v/>
      </c>
      <c r="CQ153" s="195" t="str">
        <f>IF(AND(DC153=""),"",IF(DC153=0,"",1+(MAX(CQ$61:CQ152))))</f>
        <v/>
      </c>
      <c r="CR153" s="18">
        <v>93</v>
      </c>
      <c r="CS153" s="48">
        <f t="shared" si="168"/>
        <v>0</v>
      </c>
      <c r="CT153" s="52">
        <f t="shared" si="140"/>
        <v>0</v>
      </c>
      <c r="CU153" s="52">
        <f t="shared" si="141"/>
        <v>0</v>
      </c>
      <c r="CV153" s="52">
        <f t="shared" si="142"/>
        <v>0</v>
      </c>
      <c r="CW153" s="52">
        <f t="shared" si="143"/>
        <v>0</v>
      </c>
      <c r="CX153" s="52">
        <f t="shared" si="144"/>
        <v>0</v>
      </c>
      <c r="CY153" s="52">
        <f t="shared" si="145"/>
        <v>0</v>
      </c>
      <c r="CZ153" s="52">
        <f t="shared" si="146"/>
        <v>0</v>
      </c>
      <c r="DA153" s="52">
        <f t="shared" si="147"/>
        <v>0</v>
      </c>
      <c r="DB153" s="52">
        <f t="shared" si="148"/>
        <v>0</v>
      </c>
      <c r="DC153" s="52" t="str">
        <f t="shared" si="164"/>
        <v/>
      </c>
    </row>
    <row r="154" spans="1:107" s="195" customFormat="1" ht="15.75" hidden="1">
      <c r="A154" s="195">
        <f t="shared" si="165"/>
        <v>0</v>
      </c>
      <c r="B154" s="324">
        <f t="shared" si="166"/>
        <v>0</v>
      </c>
      <c r="C154" s="325">
        <v>94</v>
      </c>
      <c r="D154" s="349"/>
      <c r="E154" s="350"/>
      <c r="F154" s="663"/>
      <c r="G154" s="351"/>
      <c r="H154" s="350"/>
      <c r="I154" s="355"/>
      <c r="J154" s="353"/>
      <c r="K154" s="353"/>
      <c r="L154" s="353"/>
      <c r="M154" s="354"/>
      <c r="N154" s="482"/>
      <c r="AB154" s="195" t="str">
        <f t="shared" si="117"/>
        <v/>
      </c>
      <c r="AC154" s="195">
        <f t="shared" si="167"/>
        <v>1</v>
      </c>
      <c r="AD154" s="195" t="str">
        <f>IF(AND(AP154=""),"",IF(AP154=0,"",1+(MAX(AD$61:AD153))))</f>
        <v/>
      </c>
      <c r="AE154" s="51">
        <v>94</v>
      </c>
      <c r="AF154" s="48">
        <f t="shared" si="118"/>
        <v>0</v>
      </c>
      <c r="AG154" s="52">
        <f t="shared" si="119"/>
        <v>0</v>
      </c>
      <c r="AH154" s="52">
        <f t="shared" si="120"/>
        <v>0</v>
      </c>
      <c r="AI154" s="52">
        <f t="shared" si="121"/>
        <v>0</v>
      </c>
      <c r="AJ154" s="52">
        <f t="shared" si="122"/>
        <v>0</v>
      </c>
      <c r="AK154" s="52">
        <f t="shared" si="123"/>
        <v>0</v>
      </c>
      <c r="AL154" s="52">
        <f t="shared" si="124"/>
        <v>0</v>
      </c>
      <c r="AM154" s="52">
        <f t="shared" si="125"/>
        <v>0</v>
      </c>
      <c r="AN154" s="52">
        <f t="shared" si="158"/>
        <v>0</v>
      </c>
      <c r="AO154" s="52">
        <f t="shared" si="126"/>
        <v>0</v>
      </c>
      <c r="AP154" s="52" t="str">
        <f t="shared" si="159"/>
        <v/>
      </c>
      <c r="AQ154" s="195" t="str">
        <f>IF(AND(BC154=""),"",IF(BC154=0,"",1+(MAX(AQ$61:AQ153))))</f>
        <v/>
      </c>
      <c r="AR154" s="51">
        <v>94</v>
      </c>
      <c r="AS154" s="323">
        <f t="shared" si="149"/>
        <v>0</v>
      </c>
      <c r="AT154" s="49">
        <f t="shared" si="150"/>
        <v>0</v>
      </c>
      <c r="AU154" s="49">
        <f t="shared" si="151"/>
        <v>0</v>
      </c>
      <c r="AV154" s="49">
        <f t="shared" si="152"/>
        <v>0</v>
      </c>
      <c r="AW154" s="49">
        <f t="shared" si="153"/>
        <v>0</v>
      </c>
      <c r="AX154" s="49">
        <f t="shared" si="154"/>
        <v>0</v>
      </c>
      <c r="AY154" s="49">
        <f t="shared" si="155"/>
        <v>0</v>
      </c>
      <c r="AZ154" s="49">
        <f t="shared" si="156"/>
        <v>0</v>
      </c>
      <c r="BA154" s="49">
        <f t="shared" si="157"/>
        <v>0</v>
      </c>
      <c r="BB154" s="49">
        <f t="shared" si="127"/>
        <v>0</v>
      </c>
      <c r="BC154" s="52" t="str">
        <f t="shared" si="160"/>
        <v/>
      </c>
      <c r="BD154" s="195" t="str">
        <f>IF(AND(BP154=""),"",IF(BP154=0,"",1+(MAX(BD$61:BD153))))</f>
        <v/>
      </c>
      <c r="BE154" s="51">
        <v>94</v>
      </c>
      <c r="BF154" s="48">
        <f t="shared" si="169"/>
        <v>0</v>
      </c>
      <c r="BG154" s="52">
        <f t="shared" si="170"/>
        <v>0</v>
      </c>
      <c r="BH154" s="52">
        <f t="shared" si="171"/>
        <v>0</v>
      </c>
      <c r="BI154" s="52">
        <f t="shared" si="172"/>
        <v>0</v>
      </c>
      <c r="BJ154" s="52">
        <f t="shared" si="173"/>
        <v>0</v>
      </c>
      <c r="BK154" s="52">
        <f t="shared" si="174"/>
        <v>0</v>
      </c>
      <c r="BL154" s="52">
        <f t="shared" si="175"/>
        <v>0</v>
      </c>
      <c r="BM154" s="52">
        <f t="shared" si="176"/>
        <v>0</v>
      </c>
      <c r="BN154" s="52">
        <f t="shared" si="177"/>
        <v>0</v>
      </c>
      <c r="BO154" s="52">
        <f t="shared" si="128"/>
        <v>0</v>
      </c>
      <c r="BP154" s="52" t="str">
        <f t="shared" si="161"/>
        <v/>
      </c>
      <c r="BQ154" s="195" t="str">
        <f>IF(AND(CC154=""),"",IF(CC154=0,"",1+(MAX(BQ$61:BQ153))))</f>
        <v/>
      </c>
      <c r="BR154" s="51">
        <v>94</v>
      </c>
      <c r="BS154" s="322">
        <f t="shared" si="178"/>
        <v>0</v>
      </c>
      <c r="BT154" s="52">
        <f t="shared" si="179"/>
        <v>0</v>
      </c>
      <c r="BU154" s="52">
        <f t="shared" si="180"/>
        <v>0</v>
      </c>
      <c r="BV154" s="52">
        <f t="shared" si="181"/>
        <v>0</v>
      </c>
      <c r="BW154" s="52">
        <f t="shared" si="182"/>
        <v>0</v>
      </c>
      <c r="BX154" s="52">
        <f t="shared" si="183"/>
        <v>0</v>
      </c>
      <c r="BY154" s="52">
        <f t="shared" si="184"/>
        <v>0</v>
      </c>
      <c r="BZ154" s="52">
        <f t="shared" si="185"/>
        <v>0</v>
      </c>
      <c r="CA154" s="52">
        <f t="shared" si="186"/>
        <v>0</v>
      </c>
      <c r="CB154" s="52">
        <f t="shared" si="129"/>
        <v>0</v>
      </c>
      <c r="CC154" s="52" t="str">
        <f t="shared" si="162"/>
        <v/>
      </c>
      <c r="CD154" s="195" t="str">
        <f>IF(AND(CP154=""),"",IF(CP154=0,"",1+(MAX(CD$61:CD153))))</f>
        <v/>
      </c>
      <c r="CE154" s="51">
        <v>94</v>
      </c>
      <c r="CF154" s="48">
        <f t="shared" si="130"/>
        <v>0</v>
      </c>
      <c r="CG154" s="52">
        <f t="shared" si="131"/>
        <v>0</v>
      </c>
      <c r="CH154" s="52">
        <f t="shared" si="132"/>
        <v>0</v>
      </c>
      <c r="CI154" s="52">
        <f t="shared" si="133"/>
        <v>0</v>
      </c>
      <c r="CJ154" s="52">
        <f t="shared" si="134"/>
        <v>0</v>
      </c>
      <c r="CK154" s="52">
        <f t="shared" si="135"/>
        <v>0</v>
      </c>
      <c r="CL154" s="52">
        <f t="shared" si="136"/>
        <v>0</v>
      </c>
      <c r="CM154" s="52">
        <f t="shared" si="137"/>
        <v>0</v>
      </c>
      <c r="CN154" s="52">
        <f t="shared" si="138"/>
        <v>0</v>
      </c>
      <c r="CO154" s="52">
        <f t="shared" si="139"/>
        <v>0</v>
      </c>
      <c r="CP154" s="52" t="str">
        <f t="shared" si="163"/>
        <v/>
      </c>
      <c r="CQ154" s="195" t="str">
        <f>IF(AND(DC154=""),"",IF(DC154=0,"",1+(MAX(CQ$61:CQ153))))</f>
        <v/>
      </c>
      <c r="CR154" s="51">
        <v>94</v>
      </c>
      <c r="CS154" s="48">
        <f t="shared" si="168"/>
        <v>0</v>
      </c>
      <c r="CT154" s="52">
        <f t="shared" si="140"/>
        <v>0</v>
      </c>
      <c r="CU154" s="52">
        <f t="shared" si="141"/>
        <v>0</v>
      </c>
      <c r="CV154" s="52">
        <f t="shared" si="142"/>
        <v>0</v>
      </c>
      <c r="CW154" s="52">
        <f t="shared" si="143"/>
        <v>0</v>
      </c>
      <c r="CX154" s="52">
        <f t="shared" si="144"/>
        <v>0</v>
      </c>
      <c r="CY154" s="52">
        <f t="shared" si="145"/>
        <v>0</v>
      </c>
      <c r="CZ154" s="52">
        <f t="shared" si="146"/>
        <v>0</v>
      </c>
      <c r="DA154" s="52">
        <f t="shared" si="147"/>
        <v>0</v>
      </c>
      <c r="DB154" s="52">
        <f t="shared" si="148"/>
        <v>0</v>
      </c>
      <c r="DC154" s="52" t="str">
        <f t="shared" si="164"/>
        <v/>
      </c>
    </row>
    <row r="155" spans="1:107" s="195" customFormat="1" ht="15.75" hidden="1">
      <c r="A155" s="195">
        <f t="shared" si="165"/>
        <v>0</v>
      </c>
      <c r="B155" s="324">
        <f t="shared" si="166"/>
        <v>0</v>
      </c>
      <c r="C155" s="325">
        <v>95</v>
      </c>
      <c r="D155" s="349"/>
      <c r="E155" s="350"/>
      <c r="F155" s="663"/>
      <c r="G155" s="351"/>
      <c r="H155" s="350"/>
      <c r="I155" s="355"/>
      <c r="J155" s="353"/>
      <c r="K155" s="353"/>
      <c r="L155" s="353"/>
      <c r="M155" s="354"/>
      <c r="N155" s="482"/>
      <c r="AB155" s="195" t="str">
        <f t="shared" si="117"/>
        <v/>
      </c>
      <c r="AC155" s="195">
        <f t="shared" si="167"/>
        <v>1</v>
      </c>
      <c r="AD155" s="195" t="str">
        <f>IF(AND(AP155=""),"",IF(AP155=0,"",1+(MAX(AD$61:AD154))))</f>
        <v/>
      </c>
      <c r="AE155" s="18">
        <v>95</v>
      </c>
      <c r="AF155" s="48">
        <f t="shared" si="118"/>
        <v>0</v>
      </c>
      <c r="AG155" s="52">
        <f t="shared" si="119"/>
        <v>0</v>
      </c>
      <c r="AH155" s="52">
        <f t="shared" si="120"/>
        <v>0</v>
      </c>
      <c r="AI155" s="52">
        <f t="shared" si="121"/>
        <v>0</v>
      </c>
      <c r="AJ155" s="52">
        <f t="shared" si="122"/>
        <v>0</v>
      </c>
      <c r="AK155" s="52">
        <f t="shared" si="123"/>
        <v>0</v>
      </c>
      <c r="AL155" s="52">
        <f t="shared" si="124"/>
        <v>0</v>
      </c>
      <c r="AM155" s="52">
        <f t="shared" si="125"/>
        <v>0</v>
      </c>
      <c r="AN155" s="52">
        <f t="shared" si="158"/>
        <v>0</v>
      </c>
      <c r="AO155" s="52">
        <f t="shared" si="126"/>
        <v>0</v>
      </c>
      <c r="AP155" s="52" t="str">
        <f t="shared" si="159"/>
        <v/>
      </c>
      <c r="AQ155" s="195" t="str">
        <f>IF(AND(BC155=""),"",IF(BC155=0,"",1+(MAX(AQ$61:AQ154))))</f>
        <v/>
      </c>
      <c r="AR155" s="51">
        <v>95</v>
      </c>
      <c r="AS155" s="323">
        <f t="shared" si="149"/>
        <v>0</v>
      </c>
      <c r="AT155" s="49">
        <f t="shared" si="150"/>
        <v>0</v>
      </c>
      <c r="AU155" s="49">
        <f t="shared" si="151"/>
        <v>0</v>
      </c>
      <c r="AV155" s="49">
        <f t="shared" si="152"/>
        <v>0</v>
      </c>
      <c r="AW155" s="49">
        <f t="shared" si="153"/>
        <v>0</v>
      </c>
      <c r="AX155" s="49">
        <f t="shared" si="154"/>
        <v>0</v>
      </c>
      <c r="AY155" s="49">
        <f t="shared" si="155"/>
        <v>0</v>
      </c>
      <c r="AZ155" s="49">
        <f t="shared" si="156"/>
        <v>0</v>
      </c>
      <c r="BA155" s="49">
        <f t="shared" si="157"/>
        <v>0</v>
      </c>
      <c r="BB155" s="49">
        <f t="shared" si="127"/>
        <v>0</v>
      </c>
      <c r="BC155" s="52" t="str">
        <f t="shared" si="160"/>
        <v/>
      </c>
      <c r="BD155" s="195" t="str">
        <f>IF(AND(BP155=""),"",IF(BP155=0,"",1+(MAX(BD$61:BD154))))</f>
        <v/>
      </c>
      <c r="BE155" s="18">
        <v>95</v>
      </c>
      <c r="BF155" s="48">
        <f t="shared" si="169"/>
        <v>0</v>
      </c>
      <c r="BG155" s="52">
        <f t="shared" si="170"/>
        <v>0</v>
      </c>
      <c r="BH155" s="52">
        <f t="shared" si="171"/>
        <v>0</v>
      </c>
      <c r="BI155" s="52">
        <f t="shared" si="172"/>
        <v>0</v>
      </c>
      <c r="BJ155" s="52">
        <f t="shared" si="173"/>
        <v>0</v>
      </c>
      <c r="BK155" s="52">
        <f t="shared" si="174"/>
        <v>0</v>
      </c>
      <c r="BL155" s="52">
        <f t="shared" si="175"/>
        <v>0</v>
      </c>
      <c r="BM155" s="52">
        <f t="shared" si="176"/>
        <v>0</v>
      </c>
      <c r="BN155" s="52">
        <f t="shared" si="177"/>
        <v>0</v>
      </c>
      <c r="BO155" s="52">
        <f t="shared" si="128"/>
        <v>0</v>
      </c>
      <c r="BP155" s="52" t="str">
        <f t="shared" si="161"/>
        <v/>
      </c>
      <c r="BQ155" s="195" t="str">
        <f>IF(AND(CC155=""),"",IF(CC155=0,"",1+(MAX(BQ$61:BQ154))))</f>
        <v/>
      </c>
      <c r="BR155" s="18">
        <v>95</v>
      </c>
      <c r="BS155" s="322">
        <f t="shared" si="178"/>
        <v>0</v>
      </c>
      <c r="BT155" s="52">
        <f t="shared" si="179"/>
        <v>0</v>
      </c>
      <c r="BU155" s="52">
        <f t="shared" si="180"/>
        <v>0</v>
      </c>
      <c r="BV155" s="52">
        <f t="shared" si="181"/>
        <v>0</v>
      </c>
      <c r="BW155" s="52">
        <f t="shared" si="182"/>
        <v>0</v>
      </c>
      <c r="BX155" s="52">
        <f t="shared" si="183"/>
        <v>0</v>
      </c>
      <c r="BY155" s="52">
        <f t="shared" si="184"/>
        <v>0</v>
      </c>
      <c r="BZ155" s="52">
        <f t="shared" si="185"/>
        <v>0</v>
      </c>
      <c r="CA155" s="52">
        <f t="shared" si="186"/>
        <v>0</v>
      </c>
      <c r="CB155" s="52">
        <f t="shared" si="129"/>
        <v>0</v>
      </c>
      <c r="CC155" s="52" t="str">
        <f t="shared" si="162"/>
        <v/>
      </c>
      <c r="CD155" s="195" t="str">
        <f>IF(AND(CP155=""),"",IF(CP155=0,"",1+(MAX(CD$61:CD154))))</f>
        <v/>
      </c>
      <c r="CE155" s="18">
        <v>95</v>
      </c>
      <c r="CF155" s="48">
        <f t="shared" si="130"/>
        <v>0</v>
      </c>
      <c r="CG155" s="52">
        <f t="shared" si="131"/>
        <v>0</v>
      </c>
      <c r="CH155" s="52">
        <f t="shared" si="132"/>
        <v>0</v>
      </c>
      <c r="CI155" s="52">
        <f t="shared" si="133"/>
        <v>0</v>
      </c>
      <c r="CJ155" s="52">
        <f t="shared" si="134"/>
        <v>0</v>
      </c>
      <c r="CK155" s="52">
        <f t="shared" si="135"/>
        <v>0</v>
      </c>
      <c r="CL155" s="52">
        <f t="shared" si="136"/>
        <v>0</v>
      </c>
      <c r="CM155" s="52">
        <f t="shared" si="137"/>
        <v>0</v>
      </c>
      <c r="CN155" s="52">
        <f t="shared" si="138"/>
        <v>0</v>
      </c>
      <c r="CO155" s="52">
        <f t="shared" si="139"/>
        <v>0</v>
      </c>
      <c r="CP155" s="52" t="str">
        <f t="shared" si="163"/>
        <v/>
      </c>
      <c r="CQ155" s="195" t="str">
        <f>IF(AND(DC155=""),"",IF(DC155=0,"",1+(MAX(CQ$61:CQ154))))</f>
        <v/>
      </c>
      <c r="CR155" s="18">
        <v>95</v>
      </c>
      <c r="CS155" s="48">
        <f t="shared" si="168"/>
        <v>0</v>
      </c>
      <c r="CT155" s="52">
        <f t="shared" si="140"/>
        <v>0</v>
      </c>
      <c r="CU155" s="52">
        <f t="shared" si="141"/>
        <v>0</v>
      </c>
      <c r="CV155" s="52">
        <f t="shared" si="142"/>
        <v>0</v>
      </c>
      <c r="CW155" s="52">
        <f t="shared" si="143"/>
        <v>0</v>
      </c>
      <c r="CX155" s="52">
        <f t="shared" si="144"/>
        <v>0</v>
      </c>
      <c r="CY155" s="52">
        <f t="shared" si="145"/>
        <v>0</v>
      </c>
      <c r="CZ155" s="52">
        <f t="shared" si="146"/>
        <v>0</v>
      </c>
      <c r="DA155" s="52">
        <f t="shared" si="147"/>
        <v>0</v>
      </c>
      <c r="DB155" s="52">
        <f t="shared" si="148"/>
        <v>0</v>
      </c>
      <c r="DC155" s="52" t="str">
        <f t="shared" si="164"/>
        <v/>
      </c>
    </row>
    <row r="156" spans="1:107" s="195" customFormat="1" ht="15.75" hidden="1">
      <c r="A156" s="195">
        <f t="shared" si="165"/>
        <v>0</v>
      </c>
      <c r="B156" s="324">
        <f t="shared" si="166"/>
        <v>0</v>
      </c>
      <c r="C156" s="325">
        <v>96</v>
      </c>
      <c r="D156" s="349"/>
      <c r="E156" s="350"/>
      <c r="F156" s="663"/>
      <c r="G156" s="351"/>
      <c r="H156" s="350"/>
      <c r="I156" s="355"/>
      <c r="J156" s="353"/>
      <c r="K156" s="353"/>
      <c r="L156" s="353"/>
      <c r="M156" s="354"/>
      <c r="N156" s="482"/>
      <c r="AB156" s="195" t="str">
        <f t="shared" si="117"/>
        <v/>
      </c>
      <c r="AC156" s="195">
        <f t="shared" si="167"/>
        <v>1</v>
      </c>
      <c r="AD156" s="195" t="str">
        <f>IF(AND(AP156=""),"",IF(AP156=0,"",1+(MAX(AD$61:AD155))))</f>
        <v/>
      </c>
      <c r="AE156" s="51">
        <v>96</v>
      </c>
      <c r="AF156" s="48">
        <f t="shared" si="118"/>
        <v>0</v>
      </c>
      <c r="AG156" s="52">
        <f t="shared" si="119"/>
        <v>0</v>
      </c>
      <c r="AH156" s="52">
        <f t="shared" si="120"/>
        <v>0</v>
      </c>
      <c r="AI156" s="52">
        <f t="shared" si="121"/>
        <v>0</v>
      </c>
      <c r="AJ156" s="52">
        <f t="shared" si="122"/>
        <v>0</v>
      </c>
      <c r="AK156" s="52">
        <f t="shared" si="123"/>
        <v>0</v>
      </c>
      <c r="AL156" s="52">
        <f t="shared" si="124"/>
        <v>0</v>
      </c>
      <c r="AM156" s="52">
        <f t="shared" si="125"/>
        <v>0</v>
      </c>
      <c r="AN156" s="52">
        <f t="shared" si="158"/>
        <v>0</v>
      </c>
      <c r="AO156" s="52">
        <f t="shared" si="126"/>
        <v>0</v>
      </c>
      <c r="AP156" s="52" t="str">
        <f t="shared" si="159"/>
        <v/>
      </c>
      <c r="AQ156" s="195" t="str">
        <f>IF(AND(BC156=""),"",IF(BC156=0,"",1+(MAX(AQ$61:AQ155))))</f>
        <v/>
      </c>
      <c r="AR156" s="51">
        <v>96</v>
      </c>
      <c r="AS156" s="323">
        <f t="shared" si="149"/>
        <v>0</v>
      </c>
      <c r="AT156" s="49">
        <f t="shared" si="150"/>
        <v>0</v>
      </c>
      <c r="AU156" s="49">
        <f t="shared" si="151"/>
        <v>0</v>
      </c>
      <c r="AV156" s="49">
        <f t="shared" si="152"/>
        <v>0</v>
      </c>
      <c r="AW156" s="49">
        <f t="shared" si="153"/>
        <v>0</v>
      </c>
      <c r="AX156" s="49">
        <f t="shared" si="154"/>
        <v>0</v>
      </c>
      <c r="AY156" s="49">
        <f t="shared" si="155"/>
        <v>0</v>
      </c>
      <c r="AZ156" s="49">
        <f t="shared" si="156"/>
        <v>0</v>
      </c>
      <c r="BA156" s="49">
        <f t="shared" si="157"/>
        <v>0</v>
      </c>
      <c r="BB156" s="49">
        <f t="shared" si="127"/>
        <v>0</v>
      </c>
      <c r="BC156" s="52" t="str">
        <f t="shared" si="160"/>
        <v/>
      </c>
      <c r="BD156" s="195" t="str">
        <f>IF(AND(BP156=""),"",IF(BP156=0,"",1+(MAX(BD$61:BD155))))</f>
        <v/>
      </c>
      <c r="BE156" s="51">
        <v>96</v>
      </c>
      <c r="BF156" s="48">
        <f t="shared" si="169"/>
        <v>0</v>
      </c>
      <c r="BG156" s="52">
        <f t="shared" si="170"/>
        <v>0</v>
      </c>
      <c r="BH156" s="52">
        <f t="shared" si="171"/>
        <v>0</v>
      </c>
      <c r="BI156" s="52">
        <f t="shared" si="172"/>
        <v>0</v>
      </c>
      <c r="BJ156" s="52">
        <f t="shared" si="173"/>
        <v>0</v>
      </c>
      <c r="BK156" s="52">
        <f t="shared" si="174"/>
        <v>0</v>
      </c>
      <c r="BL156" s="52">
        <f t="shared" si="175"/>
        <v>0</v>
      </c>
      <c r="BM156" s="52">
        <f t="shared" si="176"/>
        <v>0</v>
      </c>
      <c r="BN156" s="52">
        <f t="shared" si="177"/>
        <v>0</v>
      </c>
      <c r="BO156" s="52">
        <f t="shared" si="128"/>
        <v>0</v>
      </c>
      <c r="BP156" s="52" t="str">
        <f t="shared" si="161"/>
        <v/>
      </c>
      <c r="BQ156" s="195" t="str">
        <f>IF(AND(CC156=""),"",IF(CC156=0,"",1+(MAX(BQ$61:BQ155))))</f>
        <v/>
      </c>
      <c r="BR156" s="51">
        <v>96</v>
      </c>
      <c r="BS156" s="322">
        <f t="shared" si="178"/>
        <v>0</v>
      </c>
      <c r="BT156" s="52">
        <f t="shared" si="179"/>
        <v>0</v>
      </c>
      <c r="BU156" s="52">
        <f t="shared" si="180"/>
        <v>0</v>
      </c>
      <c r="BV156" s="52">
        <f t="shared" si="181"/>
        <v>0</v>
      </c>
      <c r="BW156" s="52">
        <f t="shared" si="182"/>
        <v>0</v>
      </c>
      <c r="BX156" s="52">
        <f t="shared" si="183"/>
        <v>0</v>
      </c>
      <c r="BY156" s="52">
        <f t="shared" si="184"/>
        <v>0</v>
      </c>
      <c r="BZ156" s="52">
        <f t="shared" si="185"/>
        <v>0</v>
      </c>
      <c r="CA156" s="52">
        <f t="shared" si="186"/>
        <v>0</v>
      </c>
      <c r="CB156" s="52">
        <f t="shared" si="129"/>
        <v>0</v>
      </c>
      <c r="CC156" s="52" t="str">
        <f t="shared" si="162"/>
        <v/>
      </c>
      <c r="CD156" s="195" t="str">
        <f>IF(AND(CP156=""),"",IF(CP156=0,"",1+(MAX(CD$61:CD155))))</f>
        <v/>
      </c>
      <c r="CE156" s="51">
        <v>96</v>
      </c>
      <c r="CF156" s="48">
        <f t="shared" si="130"/>
        <v>0</v>
      </c>
      <c r="CG156" s="52">
        <f t="shared" si="131"/>
        <v>0</v>
      </c>
      <c r="CH156" s="52">
        <f t="shared" si="132"/>
        <v>0</v>
      </c>
      <c r="CI156" s="52">
        <f t="shared" si="133"/>
        <v>0</v>
      </c>
      <c r="CJ156" s="52">
        <f t="shared" si="134"/>
        <v>0</v>
      </c>
      <c r="CK156" s="52">
        <f t="shared" si="135"/>
        <v>0</v>
      </c>
      <c r="CL156" s="52">
        <f t="shared" si="136"/>
        <v>0</v>
      </c>
      <c r="CM156" s="52">
        <f t="shared" si="137"/>
        <v>0</v>
      </c>
      <c r="CN156" s="52">
        <f t="shared" si="138"/>
        <v>0</v>
      </c>
      <c r="CO156" s="52">
        <f t="shared" si="139"/>
        <v>0</v>
      </c>
      <c r="CP156" s="52" t="str">
        <f t="shared" si="163"/>
        <v/>
      </c>
      <c r="CQ156" s="195" t="str">
        <f>IF(AND(DC156=""),"",IF(DC156=0,"",1+(MAX(CQ$61:CQ155))))</f>
        <v/>
      </c>
      <c r="CR156" s="51">
        <v>96</v>
      </c>
      <c r="CS156" s="48">
        <f t="shared" si="168"/>
        <v>0</v>
      </c>
      <c r="CT156" s="52">
        <f t="shared" si="140"/>
        <v>0</v>
      </c>
      <c r="CU156" s="52">
        <f t="shared" si="141"/>
        <v>0</v>
      </c>
      <c r="CV156" s="52">
        <f t="shared" si="142"/>
        <v>0</v>
      </c>
      <c r="CW156" s="52">
        <f t="shared" si="143"/>
        <v>0</v>
      </c>
      <c r="CX156" s="52">
        <f t="shared" si="144"/>
        <v>0</v>
      </c>
      <c r="CY156" s="52">
        <f t="shared" si="145"/>
        <v>0</v>
      </c>
      <c r="CZ156" s="52">
        <f t="shared" si="146"/>
        <v>0</v>
      </c>
      <c r="DA156" s="52">
        <f t="shared" si="147"/>
        <v>0</v>
      </c>
      <c r="DB156" s="52">
        <f t="shared" si="148"/>
        <v>0</v>
      </c>
      <c r="DC156" s="52" t="str">
        <f t="shared" si="164"/>
        <v/>
      </c>
    </row>
    <row r="157" spans="1:107" s="195" customFormat="1" ht="15.75" hidden="1">
      <c r="A157" s="195">
        <f t="shared" si="165"/>
        <v>0</v>
      </c>
      <c r="B157" s="324">
        <f t="shared" si="166"/>
        <v>0</v>
      </c>
      <c r="C157" s="325">
        <v>97</v>
      </c>
      <c r="D157" s="349"/>
      <c r="E157" s="350"/>
      <c r="F157" s="663"/>
      <c r="G157" s="351"/>
      <c r="H157" s="350"/>
      <c r="I157" s="355"/>
      <c r="J157" s="353"/>
      <c r="K157" s="353"/>
      <c r="L157" s="353"/>
      <c r="M157" s="354"/>
      <c r="N157" s="482"/>
      <c r="AB157" s="195" t="str">
        <f t="shared" si="117"/>
        <v/>
      </c>
      <c r="AC157" s="195">
        <f t="shared" si="167"/>
        <v>1</v>
      </c>
      <c r="AD157" s="195" t="str">
        <f>IF(AND(AP157=""),"",IF(AP157=0,"",1+(MAX(AD$61:AD156))))</f>
        <v/>
      </c>
      <c r="AE157" s="18">
        <v>97</v>
      </c>
      <c r="AF157" s="48">
        <f t="shared" si="118"/>
        <v>0</v>
      </c>
      <c r="AG157" s="52">
        <f t="shared" si="119"/>
        <v>0</v>
      </c>
      <c r="AH157" s="52">
        <f t="shared" si="120"/>
        <v>0</v>
      </c>
      <c r="AI157" s="52">
        <f t="shared" si="121"/>
        <v>0</v>
      </c>
      <c r="AJ157" s="52">
        <f t="shared" si="122"/>
        <v>0</v>
      </c>
      <c r="AK157" s="52">
        <f t="shared" si="123"/>
        <v>0</v>
      </c>
      <c r="AL157" s="52">
        <f t="shared" si="124"/>
        <v>0</v>
      </c>
      <c r="AM157" s="52">
        <f t="shared" si="125"/>
        <v>0</v>
      </c>
      <c r="AN157" s="52">
        <f t="shared" si="158"/>
        <v>0</v>
      </c>
      <c r="AO157" s="52">
        <f t="shared" si="126"/>
        <v>0</v>
      </c>
      <c r="AP157" s="52" t="str">
        <f t="shared" si="159"/>
        <v/>
      </c>
      <c r="AQ157" s="195" t="str">
        <f>IF(AND(BC157=""),"",IF(BC157=0,"",1+(MAX(AQ$61:AQ156))))</f>
        <v/>
      </c>
      <c r="AR157" s="51">
        <v>97</v>
      </c>
      <c r="AS157" s="323">
        <f t="shared" si="149"/>
        <v>0</v>
      </c>
      <c r="AT157" s="49">
        <f t="shared" si="150"/>
        <v>0</v>
      </c>
      <c r="AU157" s="49">
        <f t="shared" si="151"/>
        <v>0</v>
      </c>
      <c r="AV157" s="49">
        <f t="shared" si="152"/>
        <v>0</v>
      </c>
      <c r="AW157" s="49">
        <f t="shared" si="153"/>
        <v>0</v>
      </c>
      <c r="AX157" s="49">
        <f t="shared" si="154"/>
        <v>0</v>
      </c>
      <c r="AY157" s="49">
        <f t="shared" si="155"/>
        <v>0</v>
      </c>
      <c r="AZ157" s="49">
        <f t="shared" si="156"/>
        <v>0</v>
      </c>
      <c r="BA157" s="49">
        <f t="shared" si="157"/>
        <v>0</v>
      </c>
      <c r="BB157" s="49">
        <f t="shared" si="127"/>
        <v>0</v>
      </c>
      <c r="BC157" s="52" t="str">
        <f t="shared" si="160"/>
        <v/>
      </c>
      <c r="BD157" s="195" t="str">
        <f>IF(AND(BP157=""),"",IF(BP157=0,"",1+(MAX(BD$61:BD156))))</f>
        <v/>
      </c>
      <c r="BE157" s="18">
        <v>97</v>
      </c>
      <c r="BF157" s="48">
        <f t="shared" si="169"/>
        <v>0</v>
      </c>
      <c r="BG157" s="52">
        <f t="shared" si="170"/>
        <v>0</v>
      </c>
      <c r="BH157" s="52">
        <f t="shared" si="171"/>
        <v>0</v>
      </c>
      <c r="BI157" s="52">
        <f t="shared" si="172"/>
        <v>0</v>
      </c>
      <c r="BJ157" s="52">
        <f t="shared" si="173"/>
        <v>0</v>
      </c>
      <c r="BK157" s="52">
        <f t="shared" si="174"/>
        <v>0</v>
      </c>
      <c r="BL157" s="52">
        <f t="shared" si="175"/>
        <v>0</v>
      </c>
      <c r="BM157" s="52">
        <f t="shared" si="176"/>
        <v>0</v>
      </c>
      <c r="BN157" s="52">
        <f t="shared" si="177"/>
        <v>0</v>
      </c>
      <c r="BO157" s="52">
        <f t="shared" si="128"/>
        <v>0</v>
      </c>
      <c r="BP157" s="52" t="str">
        <f t="shared" si="161"/>
        <v/>
      </c>
      <c r="BQ157" s="195" t="str">
        <f>IF(AND(CC157=""),"",IF(CC157=0,"",1+(MAX(BQ$61:BQ156))))</f>
        <v/>
      </c>
      <c r="BR157" s="18">
        <v>97</v>
      </c>
      <c r="BS157" s="322">
        <f t="shared" si="178"/>
        <v>0</v>
      </c>
      <c r="BT157" s="52">
        <f t="shared" si="179"/>
        <v>0</v>
      </c>
      <c r="BU157" s="52">
        <f t="shared" si="180"/>
        <v>0</v>
      </c>
      <c r="BV157" s="52">
        <f t="shared" si="181"/>
        <v>0</v>
      </c>
      <c r="BW157" s="52">
        <f t="shared" si="182"/>
        <v>0</v>
      </c>
      <c r="BX157" s="52">
        <f t="shared" si="183"/>
        <v>0</v>
      </c>
      <c r="BY157" s="52">
        <f t="shared" si="184"/>
        <v>0</v>
      </c>
      <c r="BZ157" s="52">
        <f t="shared" si="185"/>
        <v>0</v>
      </c>
      <c r="CA157" s="52">
        <f t="shared" si="186"/>
        <v>0</v>
      </c>
      <c r="CB157" s="52">
        <f t="shared" si="129"/>
        <v>0</v>
      </c>
      <c r="CC157" s="52" t="str">
        <f t="shared" si="162"/>
        <v/>
      </c>
      <c r="CD157" s="195" t="str">
        <f>IF(AND(CP157=""),"",IF(CP157=0,"",1+(MAX(CD$61:CD156))))</f>
        <v/>
      </c>
      <c r="CE157" s="18">
        <v>97</v>
      </c>
      <c r="CF157" s="48">
        <f t="shared" si="130"/>
        <v>0</v>
      </c>
      <c r="CG157" s="52">
        <f t="shared" si="131"/>
        <v>0</v>
      </c>
      <c r="CH157" s="52">
        <f t="shared" si="132"/>
        <v>0</v>
      </c>
      <c r="CI157" s="52">
        <f t="shared" si="133"/>
        <v>0</v>
      </c>
      <c r="CJ157" s="52">
        <f t="shared" si="134"/>
        <v>0</v>
      </c>
      <c r="CK157" s="52">
        <f t="shared" si="135"/>
        <v>0</v>
      </c>
      <c r="CL157" s="52">
        <f t="shared" si="136"/>
        <v>0</v>
      </c>
      <c r="CM157" s="52">
        <f t="shared" si="137"/>
        <v>0</v>
      </c>
      <c r="CN157" s="52">
        <f t="shared" si="138"/>
        <v>0</v>
      </c>
      <c r="CO157" s="52">
        <f t="shared" si="139"/>
        <v>0</v>
      </c>
      <c r="CP157" s="52" t="str">
        <f t="shared" si="163"/>
        <v/>
      </c>
      <c r="CQ157" s="195" t="str">
        <f>IF(AND(DC157=""),"",IF(DC157=0,"",1+(MAX(CQ$61:CQ156))))</f>
        <v/>
      </c>
      <c r="CR157" s="18">
        <v>97</v>
      </c>
      <c r="CS157" s="48">
        <f t="shared" si="168"/>
        <v>0</v>
      </c>
      <c r="CT157" s="52">
        <f t="shared" si="140"/>
        <v>0</v>
      </c>
      <c r="CU157" s="52">
        <f t="shared" si="141"/>
        <v>0</v>
      </c>
      <c r="CV157" s="52">
        <f t="shared" si="142"/>
        <v>0</v>
      </c>
      <c r="CW157" s="52">
        <f t="shared" si="143"/>
        <v>0</v>
      </c>
      <c r="CX157" s="52">
        <f t="shared" si="144"/>
        <v>0</v>
      </c>
      <c r="CY157" s="52">
        <f t="shared" si="145"/>
        <v>0</v>
      </c>
      <c r="CZ157" s="52">
        <f t="shared" si="146"/>
        <v>0</v>
      </c>
      <c r="DA157" s="52">
        <f t="shared" si="147"/>
        <v>0</v>
      </c>
      <c r="DB157" s="52">
        <f t="shared" si="148"/>
        <v>0</v>
      </c>
      <c r="DC157" s="52" t="str">
        <f t="shared" si="164"/>
        <v/>
      </c>
    </row>
    <row r="158" spans="1:107" s="195" customFormat="1" ht="15.75" hidden="1">
      <c r="A158" s="195">
        <f t="shared" si="165"/>
        <v>0</v>
      </c>
      <c r="B158" s="324">
        <f t="shared" si="166"/>
        <v>0</v>
      </c>
      <c r="C158" s="325">
        <v>98</v>
      </c>
      <c r="D158" s="349"/>
      <c r="E158" s="350"/>
      <c r="F158" s="663"/>
      <c r="G158" s="351"/>
      <c r="H158" s="350"/>
      <c r="I158" s="355"/>
      <c r="J158" s="353"/>
      <c r="K158" s="353"/>
      <c r="L158" s="353"/>
      <c r="M158" s="354"/>
      <c r="N158" s="482"/>
      <c r="AB158" s="195" t="str">
        <f t="shared" si="117"/>
        <v/>
      </c>
      <c r="AC158" s="195">
        <f t="shared" si="167"/>
        <v>1</v>
      </c>
      <c r="AD158" s="195" t="str">
        <f>IF(AND(AP158=""),"",IF(AP158=0,"",1+(MAX(AD$61:AD157))))</f>
        <v/>
      </c>
      <c r="AE158" s="51">
        <v>98</v>
      </c>
      <c r="AF158" s="48">
        <f t="shared" si="118"/>
        <v>0</v>
      </c>
      <c r="AG158" s="52">
        <f t="shared" si="119"/>
        <v>0</v>
      </c>
      <c r="AH158" s="52">
        <f t="shared" si="120"/>
        <v>0</v>
      </c>
      <c r="AI158" s="52">
        <f t="shared" si="121"/>
        <v>0</v>
      </c>
      <c r="AJ158" s="52">
        <f t="shared" si="122"/>
        <v>0</v>
      </c>
      <c r="AK158" s="52">
        <f t="shared" si="123"/>
        <v>0</v>
      </c>
      <c r="AL158" s="52">
        <f t="shared" si="124"/>
        <v>0</v>
      </c>
      <c r="AM158" s="52">
        <f t="shared" si="125"/>
        <v>0</v>
      </c>
      <c r="AN158" s="52">
        <f t="shared" si="158"/>
        <v>0</v>
      </c>
      <c r="AO158" s="52">
        <f t="shared" si="126"/>
        <v>0</v>
      </c>
      <c r="AP158" s="52" t="str">
        <f t="shared" si="159"/>
        <v/>
      </c>
      <c r="AQ158" s="195" t="str">
        <f>IF(AND(BC158=""),"",IF(BC158=0,"",1+(MAX(AQ$61:AQ157))))</f>
        <v/>
      </c>
      <c r="AR158" s="51">
        <v>98</v>
      </c>
      <c r="AS158" s="323">
        <f t="shared" si="149"/>
        <v>0</v>
      </c>
      <c r="AT158" s="49">
        <f t="shared" si="150"/>
        <v>0</v>
      </c>
      <c r="AU158" s="49">
        <f t="shared" si="151"/>
        <v>0</v>
      </c>
      <c r="AV158" s="49">
        <f t="shared" si="152"/>
        <v>0</v>
      </c>
      <c r="AW158" s="49">
        <f t="shared" si="153"/>
        <v>0</v>
      </c>
      <c r="AX158" s="49">
        <f t="shared" si="154"/>
        <v>0</v>
      </c>
      <c r="AY158" s="49">
        <f t="shared" si="155"/>
        <v>0</v>
      </c>
      <c r="AZ158" s="49">
        <f t="shared" si="156"/>
        <v>0</v>
      </c>
      <c r="BA158" s="49">
        <f t="shared" si="157"/>
        <v>0</v>
      </c>
      <c r="BB158" s="49">
        <f t="shared" si="127"/>
        <v>0</v>
      </c>
      <c r="BC158" s="52" t="str">
        <f t="shared" si="160"/>
        <v/>
      </c>
      <c r="BD158" s="195" t="str">
        <f>IF(AND(BP158=""),"",IF(BP158=0,"",1+(MAX(BD$61:BD157))))</f>
        <v/>
      </c>
      <c r="BE158" s="51">
        <v>98</v>
      </c>
      <c r="BF158" s="48">
        <f t="shared" si="169"/>
        <v>0</v>
      </c>
      <c r="BG158" s="52">
        <f t="shared" si="170"/>
        <v>0</v>
      </c>
      <c r="BH158" s="52">
        <f t="shared" si="171"/>
        <v>0</v>
      </c>
      <c r="BI158" s="52">
        <f t="shared" si="172"/>
        <v>0</v>
      </c>
      <c r="BJ158" s="52">
        <f t="shared" si="173"/>
        <v>0</v>
      </c>
      <c r="BK158" s="52">
        <f t="shared" si="174"/>
        <v>0</v>
      </c>
      <c r="BL158" s="52">
        <f t="shared" si="175"/>
        <v>0</v>
      </c>
      <c r="BM158" s="52">
        <f t="shared" si="176"/>
        <v>0</v>
      </c>
      <c r="BN158" s="52">
        <f t="shared" si="177"/>
        <v>0</v>
      </c>
      <c r="BO158" s="52">
        <f t="shared" si="128"/>
        <v>0</v>
      </c>
      <c r="BP158" s="52" t="str">
        <f t="shared" si="161"/>
        <v/>
      </c>
      <c r="BQ158" s="195" t="str">
        <f>IF(AND(CC158=""),"",IF(CC158=0,"",1+(MAX(BQ$61:BQ157))))</f>
        <v/>
      </c>
      <c r="BR158" s="51">
        <v>98</v>
      </c>
      <c r="BS158" s="322">
        <f t="shared" si="178"/>
        <v>0</v>
      </c>
      <c r="BT158" s="52">
        <f t="shared" si="179"/>
        <v>0</v>
      </c>
      <c r="BU158" s="52">
        <f t="shared" si="180"/>
        <v>0</v>
      </c>
      <c r="BV158" s="52">
        <f t="shared" si="181"/>
        <v>0</v>
      </c>
      <c r="BW158" s="52">
        <f t="shared" si="182"/>
        <v>0</v>
      </c>
      <c r="BX158" s="52">
        <f t="shared" si="183"/>
        <v>0</v>
      </c>
      <c r="BY158" s="52">
        <f t="shared" si="184"/>
        <v>0</v>
      </c>
      <c r="BZ158" s="52">
        <f t="shared" si="185"/>
        <v>0</v>
      </c>
      <c r="CA158" s="52">
        <f t="shared" si="186"/>
        <v>0</v>
      </c>
      <c r="CB158" s="52">
        <f t="shared" si="129"/>
        <v>0</v>
      </c>
      <c r="CC158" s="52" t="str">
        <f t="shared" si="162"/>
        <v/>
      </c>
      <c r="CD158" s="195" t="str">
        <f>IF(AND(CP158=""),"",IF(CP158=0,"",1+(MAX(CD$61:CD157))))</f>
        <v/>
      </c>
      <c r="CE158" s="51">
        <v>98</v>
      </c>
      <c r="CF158" s="48">
        <f t="shared" si="130"/>
        <v>0</v>
      </c>
      <c r="CG158" s="52">
        <f t="shared" si="131"/>
        <v>0</v>
      </c>
      <c r="CH158" s="52">
        <f t="shared" si="132"/>
        <v>0</v>
      </c>
      <c r="CI158" s="52">
        <f t="shared" si="133"/>
        <v>0</v>
      </c>
      <c r="CJ158" s="52">
        <f t="shared" si="134"/>
        <v>0</v>
      </c>
      <c r="CK158" s="52">
        <f t="shared" si="135"/>
        <v>0</v>
      </c>
      <c r="CL158" s="52">
        <f t="shared" si="136"/>
        <v>0</v>
      </c>
      <c r="CM158" s="52">
        <f t="shared" si="137"/>
        <v>0</v>
      </c>
      <c r="CN158" s="52">
        <f t="shared" si="138"/>
        <v>0</v>
      </c>
      <c r="CO158" s="52">
        <f t="shared" si="139"/>
        <v>0</v>
      </c>
      <c r="CP158" s="52" t="str">
        <f t="shared" si="163"/>
        <v/>
      </c>
      <c r="CQ158" s="195" t="str">
        <f>IF(AND(DC158=""),"",IF(DC158=0,"",1+(MAX(CQ$61:CQ157))))</f>
        <v/>
      </c>
      <c r="CR158" s="51">
        <v>98</v>
      </c>
      <c r="CS158" s="48">
        <f t="shared" si="168"/>
        <v>0</v>
      </c>
      <c r="CT158" s="52">
        <f t="shared" si="140"/>
        <v>0</v>
      </c>
      <c r="CU158" s="52">
        <f t="shared" si="141"/>
        <v>0</v>
      </c>
      <c r="CV158" s="52">
        <f t="shared" si="142"/>
        <v>0</v>
      </c>
      <c r="CW158" s="52">
        <f t="shared" si="143"/>
        <v>0</v>
      </c>
      <c r="CX158" s="52">
        <f t="shared" si="144"/>
        <v>0</v>
      </c>
      <c r="CY158" s="52">
        <f t="shared" si="145"/>
        <v>0</v>
      </c>
      <c r="CZ158" s="52">
        <f t="shared" si="146"/>
        <v>0</v>
      </c>
      <c r="DA158" s="52">
        <f t="shared" si="147"/>
        <v>0</v>
      </c>
      <c r="DB158" s="52">
        <f t="shared" si="148"/>
        <v>0</v>
      </c>
      <c r="DC158" s="52" t="str">
        <f t="shared" si="164"/>
        <v/>
      </c>
    </row>
    <row r="159" spans="1:107" s="195" customFormat="1" ht="15.75" hidden="1">
      <c r="A159" s="195">
        <f t="shared" si="165"/>
        <v>0</v>
      </c>
      <c r="B159" s="324">
        <f t="shared" si="166"/>
        <v>0</v>
      </c>
      <c r="C159" s="325">
        <v>99</v>
      </c>
      <c r="D159" s="349"/>
      <c r="E159" s="350"/>
      <c r="F159" s="663"/>
      <c r="G159" s="351"/>
      <c r="H159" s="350"/>
      <c r="I159" s="355"/>
      <c r="J159" s="353"/>
      <c r="K159" s="353"/>
      <c r="L159" s="353"/>
      <c r="M159" s="354"/>
      <c r="N159" s="482"/>
      <c r="AB159" s="195" t="str">
        <f t="shared" si="117"/>
        <v/>
      </c>
      <c r="AC159" s="195">
        <f t="shared" si="167"/>
        <v>1</v>
      </c>
      <c r="AD159" s="195" t="str">
        <f>IF(AND(AP159=""),"",IF(AP159=0,"",1+(MAX(AD$61:AD158))))</f>
        <v/>
      </c>
      <c r="AE159" s="18">
        <v>99</v>
      </c>
      <c r="AF159" s="48">
        <f t="shared" si="118"/>
        <v>0</v>
      </c>
      <c r="AG159" s="52">
        <f t="shared" si="119"/>
        <v>0</v>
      </c>
      <c r="AH159" s="52">
        <f t="shared" si="120"/>
        <v>0</v>
      </c>
      <c r="AI159" s="52">
        <f t="shared" si="121"/>
        <v>0</v>
      </c>
      <c r="AJ159" s="52">
        <f t="shared" si="122"/>
        <v>0</v>
      </c>
      <c r="AK159" s="52">
        <f t="shared" si="123"/>
        <v>0</v>
      </c>
      <c r="AL159" s="52">
        <f t="shared" si="124"/>
        <v>0</v>
      </c>
      <c r="AM159" s="52">
        <f t="shared" si="125"/>
        <v>0</v>
      </c>
      <c r="AN159" s="52">
        <f t="shared" si="158"/>
        <v>0</v>
      </c>
      <c r="AO159" s="52">
        <f t="shared" si="126"/>
        <v>0</v>
      </c>
      <c r="AP159" s="52" t="str">
        <f t="shared" si="159"/>
        <v/>
      </c>
      <c r="AQ159" s="195" t="str">
        <f>IF(AND(BC159=""),"",IF(BC159=0,"",1+(MAX(AQ$61:AQ158))))</f>
        <v/>
      </c>
      <c r="AR159" s="51">
        <v>99</v>
      </c>
      <c r="AS159" s="323">
        <f t="shared" si="149"/>
        <v>0</v>
      </c>
      <c r="AT159" s="49">
        <f t="shared" si="150"/>
        <v>0</v>
      </c>
      <c r="AU159" s="49">
        <f t="shared" si="151"/>
        <v>0</v>
      </c>
      <c r="AV159" s="49">
        <f t="shared" si="152"/>
        <v>0</v>
      </c>
      <c r="AW159" s="49">
        <f t="shared" si="153"/>
        <v>0</v>
      </c>
      <c r="AX159" s="49">
        <f t="shared" si="154"/>
        <v>0</v>
      </c>
      <c r="AY159" s="49">
        <f t="shared" si="155"/>
        <v>0</v>
      </c>
      <c r="AZ159" s="49">
        <f t="shared" si="156"/>
        <v>0</v>
      </c>
      <c r="BA159" s="49">
        <f t="shared" si="157"/>
        <v>0</v>
      </c>
      <c r="BB159" s="49">
        <f t="shared" si="127"/>
        <v>0</v>
      </c>
      <c r="BC159" s="52" t="str">
        <f t="shared" si="160"/>
        <v/>
      </c>
      <c r="BD159" s="195" t="str">
        <f>IF(AND(BP159=""),"",IF(BP159=0,"",1+(MAX(BD$61:BD158))))</f>
        <v/>
      </c>
      <c r="BE159" s="18">
        <v>99</v>
      </c>
      <c r="BF159" s="48">
        <f t="shared" si="169"/>
        <v>0</v>
      </c>
      <c r="BG159" s="52">
        <f t="shared" si="170"/>
        <v>0</v>
      </c>
      <c r="BH159" s="52">
        <f t="shared" si="171"/>
        <v>0</v>
      </c>
      <c r="BI159" s="52">
        <f t="shared" si="172"/>
        <v>0</v>
      </c>
      <c r="BJ159" s="52">
        <f t="shared" si="173"/>
        <v>0</v>
      </c>
      <c r="BK159" s="52">
        <f t="shared" si="174"/>
        <v>0</v>
      </c>
      <c r="BL159" s="52">
        <f t="shared" si="175"/>
        <v>0</v>
      </c>
      <c r="BM159" s="52">
        <f t="shared" si="176"/>
        <v>0</v>
      </c>
      <c r="BN159" s="52">
        <f t="shared" si="177"/>
        <v>0</v>
      </c>
      <c r="BO159" s="52">
        <f t="shared" si="128"/>
        <v>0</v>
      </c>
      <c r="BP159" s="52" t="str">
        <f t="shared" si="161"/>
        <v/>
      </c>
      <c r="BQ159" s="195" t="str">
        <f>IF(AND(CC159=""),"",IF(CC159=0,"",1+(MAX(BQ$61:BQ158))))</f>
        <v/>
      </c>
      <c r="BR159" s="18">
        <v>99</v>
      </c>
      <c r="BS159" s="322">
        <f t="shared" si="178"/>
        <v>0</v>
      </c>
      <c r="BT159" s="52">
        <f t="shared" si="179"/>
        <v>0</v>
      </c>
      <c r="BU159" s="52">
        <f t="shared" si="180"/>
        <v>0</v>
      </c>
      <c r="BV159" s="52">
        <f t="shared" si="181"/>
        <v>0</v>
      </c>
      <c r="BW159" s="52">
        <f t="shared" si="182"/>
        <v>0</v>
      </c>
      <c r="BX159" s="52">
        <f t="shared" si="183"/>
        <v>0</v>
      </c>
      <c r="BY159" s="52">
        <f t="shared" si="184"/>
        <v>0</v>
      </c>
      <c r="BZ159" s="52">
        <f t="shared" si="185"/>
        <v>0</v>
      </c>
      <c r="CA159" s="52">
        <f t="shared" si="186"/>
        <v>0</v>
      </c>
      <c r="CB159" s="52">
        <f t="shared" si="129"/>
        <v>0</v>
      </c>
      <c r="CC159" s="52" t="str">
        <f t="shared" si="162"/>
        <v/>
      </c>
      <c r="CD159" s="195" t="str">
        <f>IF(AND(CP159=""),"",IF(CP159=0,"",1+(MAX(CD$61:CD158))))</f>
        <v/>
      </c>
      <c r="CE159" s="18">
        <v>99</v>
      </c>
      <c r="CF159" s="48">
        <f t="shared" si="130"/>
        <v>0</v>
      </c>
      <c r="CG159" s="52">
        <f t="shared" si="131"/>
        <v>0</v>
      </c>
      <c r="CH159" s="52">
        <f t="shared" si="132"/>
        <v>0</v>
      </c>
      <c r="CI159" s="52">
        <f t="shared" si="133"/>
        <v>0</v>
      </c>
      <c r="CJ159" s="52">
        <f t="shared" si="134"/>
        <v>0</v>
      </c>
      <c r="CK159" s="52">
        <f t="shared" si="135"/>
        <v>0</v>
      </c>
      <c r="CL159" s="52">
        <f t="shared" si="136"/>
        <v>0</v>
      </c>
      <c r="CM159" s="52">
        <f t="shared" si="137"/>
        <v>0</v>
      </c>
      <c r="CN159" s="52">
        <f t="shared" si="138"/>
        <v>0</v>
      </c>
      <c r="CO159" s="52">
        <f t="shared" si="139"/>
        <v>0</v>
      </c>
      <c r="CP159" s="52" t="str">
        <f t="shared" si="163"/>
        <v/>
      </c>
      <c r="CQ159" s="195" t="str">
        <f>IF(AND(DC159=""),"",IF(DC159=0,"",1+(MAX(CQ$61:CQ158))))</f>
        <v/>
      </c>
      <c r="CR159" s="18">
        <v>99</v>
      </c>
      <c r="CS159" s="48">
        <f t="shared" si="168"/>
        <v>0</v>
      </c>
      <c r="CT159" s="52">
        <f t="shared" si="140"/>
        <v>0</v>
      </c>
      <c r="CU159" s="52">
        <f t="shared" si="141"/>
        <v>0</v>
      </c>
      <c r="CV159" s="52">
        <f t="shared" si="142"/>
        <v>0</v>
      </c>
      <c r="CW159" s="52">
        <f t="shared" si="143"/>
        <v>0</v>
      </c>
      <c r="CX159" s="52">
        <f t="shared" si="144"/>
        <v>0</v>
      </c>
      <c r="CY159" s="52">
        <f t="shared" si="145"/>
        <v>0</v>
      </c>
      <c r="CZ159" s="52">
        <f t="shared" si="146"/>
        <v>0</v>
      </c>
      <c r="DA159" s="52">
        <f t="shared" si="147"/>
        <v>0</v>
      </c>
      <c r="DB159" s="52">
        <f t="shared" si="148"/>
        <v>0</v>
      </c>
      <c r="DC159" s="52" t="str">
        <f t="shared" si="164"/>
        <v/>
      </c>
    </row>
    <row r="160" spans="1:107" s="195" customFormat="1" ht="15.75" hidden="1">
      <c r="A160" s="195">
        <f t="shared" si="165"/>
        <v>0</v>
      </c>
      <c r="B160" s="324">
        <f t="shared" si="166"/>
        <v>0</v>
      </c>
      <c r="C160" s="325">
        <v>100</v>
      </c>
      <c r="D160" s="349"/>
      <c r="E160" s="350"/>
      <c r="F160" s="663"/>
      <c r="G160" s="351"/>
      <c r="H160" s="350"/>
      <c r="I160" s="355"/>
      <c r="J160" s="353"/>
      <c r="K160" s="353"/>
      <c r="L160" s="353"/>
      <c r="M160" s="354"/>
      <c r="N160" s="482"/>
      <c r="AB160" s="195" t="str">
        <f t="shared" si="117"/>
        <v/>
      </c>
      <c r="AC160" s="195">
        <f t="shared" si="167"/>
        <v>1</v>
      </c>
      <c r="AD160" s="195" t="str">
        <f>IF(AND(AP160=""),"",IF(AP160=0,"",1+(MAX(AD$61:AD159))))</f>
        <v/>
      </c>
      <c r="AE160" s="51">
        <v>100</v>
      </c>
      <c r="AF160" s="48">
        <f t="shared" si="118"/>
        <v>0</v>
      </c>
      <c r="AG160" s="52">
        <f t="shared" si="119"/>
        <v>0</v>
      </c>
      <c r="AH160" s="52">
        <f t="shared" si="120"/>
        <v>0</v>
      </c>
      <c r="AI160" s="52">
        <f t="shared" si="121"/>
        <v>0</v>
      </c>
      <c r="AJ160" s="52">
        <f t="shared" si="122"/>
        <v>0</v>
      </c>
      <c r="AK160" s="52">
        <f t="shared" si="123"/>
        <v>0</v>
      </c>
      <c r="AL160" s="52">
        <f t="shared" si="124"/>
        <v>0</v>
      </c>
      <c r="AM160" s="52">
        <f t="shared" si="125"/>
        <v>0</v>
      </c>
      <c r="AN160" s="52">
        <f t="shared" si="158"/>
        <v>0</v>
      </c>
      <c r="AO160" s="52">
        <f t="shared" si="126"/>
        <v>0</v>
      </c>
      <c r="AP160" s="52" t="str">
        <f t="shared" si="159"/>
        <v/>
      </c>
      <c r="AQ160" s="195" t="str">
        <f>IF(AND(BC160=""),"",IF(BC160=0,"",1+(MAX(AQ$61:AQ159))))</f>
        <v/>
      </c>
      <c r="AR160" s="51">
        <v>100</v>
      </c>
      <c r="AS160" s="323">
        <f t="shared" si="149"/>
        <v>0</v>
      </c>
      <c r="AT160" s="49">
        <f t="shared" si="150"/>
        <v>0</v>
      </c>
      <c r="AU160" s="49">
        <f t="shared" si="151"/>
        <v>0</v>
      </c>
      <c r="AV160" s="49">
        <f t="shared" si="152"/>
        <v>0</v>
      </c>
      <c r="AW160" s="49">
        <f t="shared" si="153"/>
        <v>0</v>
      </c>
      <c r="AX160" s="49">
        <f t="shared" si="154"/>
        <v>0</v>
      </c>
      <c r="AY160" s="49">
        <f t="shared" si="155"/>
        <v>0</v>
      </c>
      <c r="AZ160" s="49">
        <f t="shared" si="156"/>
        <v>0</v>
      </c>
      <c r="BA160" s="49">
        <f t="shared" si="157"/>
        <v>0</v>
      </c>
      <c r="BB160" s="49">
        <f t="shared" si="127"/>
        <v>0</v>
      </c>
      <c r="BC160" s="52" t="str">
        <f t="shared" si="160"/>
        <v/>
      </c>
      <c r="BD160" s="195" t="str">
        <f>IF(AND(BP160=""),"",IF(BP160=0,"",1+(MAX(BD$61:BD159))))</f>
        <v/>
      </c>
      <c r="BE160" s="51">
        <v>100</v>
      </c>
      <c r="BF160" s="48">
        <f t="shared" si="169"/>
        <v>0</v>
      </c>
      <c r="BG160" s="52">
        <f t="shared" si="170"/>
        <v>0</v>
      </c>
      <c r="BH160" s="52">
        <f t="shared" si="171"/>
        <v>0</v>
      </c>
      <c r="BI160" s="52">
        <f t="shared" si="172"/>
        <v>0</v>
      </c>
      <c r="BJ160" s="52">
        <f t="shared" si="173"/>
        <v>0</v>
      </c>
      <c r="BK160" s="52">
        <f t="shared" si="174"/>
        <v>0</v>
      </c>
      <c r="BL160" s="52">
        <f t="shared" si="175"/>
        <v>0</v>
      </c>
      <c r="BM160" s="52">
        <f t="shared" si="176"/>
        <v>0</v>
      </c>
      <c r="BN160" s="52">
        <f t="shared" si="177"/>
        <v>0</v>
      </c>
      <c r="BO160" s="52">
        <f t="shared" si="128"/>
        <v>0</v>
      </c>
      <c r="BP160" s="52" t="str">
        <f t="shared" si="161"/>
        <v/>
      </c>
      <c r="BQ160" s="195" t="str">
        <f>IF(AND(CC160=""),"",IF(CC160=0,"",1+(MAX(BQ$61:BQ159))))</f>
        <v/>
      </c>
      <c r="BR160" s="51">
        <v>100</v>
      </c>
      <c r="BS160" s="322">
        <f t="shared" si="178"/>
        <v>0</v>
      </c>
      <c r="BT160" s="52">
        <f t="shared" si="179"/>
        <v>0</v>
      </c>
      <c r="BU160" s="52">
        <f t="shared" si="180"/>
        <v>0</v>
      </c>
      <c r="BV160" s="52">
        <f t="shared" si="181"/>
        <v>0</v>
      </c>
      <c r="BW160" s="52">
        <f t="shared" si="182"/>
        <v>0</v>
      </c>
      <c r="BX160" s="52">
        <f t="shared" si="183"/>
        <v>0</v>
      </c>
      <c r="BY160" s="52">
        <f t="shared" si="184"/>
        <v>0</v>
      </c>
      <c r="BZ160" s="52">
        <f t="shared" si="185"/>
        <v>0</v>
      </c>
      <c r="CA160" s="52">
        <f t="shared" si="186"/>
        <v>0</v>
      </c>
      <c r="CB160" s="52">
        <f t="shared" si="129"/>
        <v>0</v>
      </c>
      <c r="CC160" s="52" t="str">
        <f t="shared" si="162"/>
        <v/>
      </c>
      <c r="CD160" s="195" t="str">
        <f>IF(AND(CP160=""),"",IF(CP160=0,"",1+(MAX(CD$61:CD159))))</f>
        <v/>
      </c>
      <c r="CE160" s="51">
        <v>100</v>
      </c>
      <c r="CF160" s="48">
        <f t="shared" si="130"/>
        <v>0</v>
      </c>
      <c r="CG160" s="52">
        <f t="shared" si="131"/>
        <v>0</v>
      </c>
      <c r="CH160" s="52">
        <f t="shared" si="132"/>
        <v>0</v>
      </c>
      <c r="CI160" s="52">
        <f t="shared" si="133"/>
        <v>0</v>
      </c>
      <c r="CJ160" s="52">
        <f t="shared" si="134"/>
        <v>0</v>
      </c>
      <c r="CK160" s="52">
        <f t="shared" si="135"/>
        <v>0</v>
      </c>
      <c r="CL160" s="52">
        <f t="shared" si="136"/>
        <v>0</v>
      </c>
      <c r="CM160" s="52">
        <f t="shared" si="137"/>
        <v>0</v>
      </c>
      <c r="CN160" s="52">
        <f t="shared" si="138"/>
        <v>0</v>
      </c>
      <c r="CO160" s="52">
        <f t="shared" si="139"/>
        <v>0</v>
      </c>
      <c r="CP160" s="52" t="str">
        <f t="shared" si="163"/>
        <v/>
      </c>
      <c r="CQ160" s="195" t="str">
        <f>IF(AND(DC160=""),"",IF(DC160=0,"",1+(MAX(CQ$61:CQ159))))</f>
        <v/>
      </c>
      <c r="CR160" s="51">
        <v>100</v>
      </c>
      <c r="CS160" s="48">
        <f t="shared" si="168"/>
        <v>0</v>
      </c>
      <c r="CT160" s="52">
        <f t="shared" si="140"/>
        <v>0</v>
      </c>
      <c r="CU160" s="52">
        <f t="shared" si="141"/>
        <v>0</v>
      </c>
      <c r="CV160" s="52">
        <f t="shared" si="142"/>
        <v>0</v>
      </c>
      <c r="CW160" s="52">
        <f t="shared" si="143"/>
        <v>0</v>
      </c>
      <c r="CX160" s="52">
        <f t="shared" si="144"/>
        <v>0</v>
      </c>
      <c r="CY160" s="52">
        <f t="shared" si="145"/>
        <v>0</v>
      </c>
      <c r="CZ160" s="52">
        <f t="shared" si="146"/>
        <v>0</v>
      </c>
      <c r="DA160" s="52">
        <f t="shared" si="147"/>
        <v>0</v>
      </c>
      <c r="DB160" s="52">
        <f t="shared" si="148"/>
        <v>0</v>
      </c>
      <c r="DC160" s="52" t="str">
        <f t="shared" si="164"/>
        <v/>
      </c>
    </row>
    <row r="161" spans="1:108" s="195" customFormat="1" ht="15.75" hidden="1">
      <c r="A161" s="195">
        <f t="shared" si="165"/>
        <v>0</v>
      </c>
      <c r="B161" s="324">
        <f t="shared" si="166"/>
        <v>0</v>
      </c>
      <c r="C161" s="325">
        <v>101</v>
      </c>
      <c r="D161" s="349"/>
      <c r="E161" s="350"/>
      <c r="F161" s="663"/>
      <c r="G161" s="351"/>
      <c r="H161" s="350"/>
      <c r="I161" s="352"/>
      <c r="J161" s="353"/>
      <c r="K161" s="353"/>
      <c r="L161" s="353"/>
      <c r="M161" s="354"/>
      <c r="N161" s="482"/>
      <c r="AB161" s="195" t="str">
        <f>MID(H161,5,4)</f>
        <v/>
      </c>
      <c r="AC161" s="195">
        <f t="shared" si="167"/>
        <v>1</v>
      </c>
      <c r="AD161" s="195" t="str">
        <f>IF(AND(AP161=""),"",IF(AP161=0,"",1+(MAX(AD$61:AD160))))</f>
        <v/>
      </c>
      <c r="AE161" s="18">
        <v>101</v>
      </c>
      <c r="AF161" s="48">
        <f t="shared" si="118"/>
        <v>0</v>
      </c>
      <c r="AG161" s="52">
        <f t="shared" si="119"/>
        <v>0</v>
      </c>
      <c r="AH161" s="52">
        <f t="shared" si="120"/>
        <v>0</v>
      </c>
      <c r="AI161" s="52">
        <f t="shared" si="121"/>
        <v>0</v>
      </c>
      <c r="AJ161" s="52">
        <f t="shared" si="122"/>
        <v>0</v>
      </c>
      <c r="AK161" s="52">
        <f t="shared" si="123"/>
        <v>0</v>
      </c>
      <c r="AL161" s="52">
        <f t="shared" si="124"/>
        <v>0</v>
      </c>
      <c r="AM161" s="52">
        <f t="shared" si="125"/>
        <v>0</v>
      </c>
      <c r="AN161" s="52">
        <f t="shared" si="158"/>
        <v>0</v>
      </c>
      <c r="AO161" s="52">
        <f t="shared" si="126"/>
        <v>0</v>
      </c>
      <c r="AP161" s="52" t="str">
        <f t="shared" si="159"/>
        <v/>
      </c>
      <c r="AQ161" s="195" t="str">
        <f>IF(AND(BC161=""),"",IF(BC161=0,"",1+(MAX(AQ$61:AQ160))))</f>
        <v/>
      </c>
      <c r="AR161" s="51">
        <v>101</v>
      </c>
      <c r="AS161" s="323">
        <f t="shared" si="149"/>
        <v>0</v>
      </c>
      <c r="AT161" s="49">
        <f t="shared" si="150"/>
        <v>0</v>
      </c>
      <c r="AU161" s="49">
        <f t="shared" si="151"/>
        <v>0</v>
      </c>
      <c r="AV161" s="49">
        <f t="shared" si="152"/>
        <v>0</v>
      </c>
      <c r="AW161" s="49">
        <f t="shared" si="153"/>
        <v>0</v>
      </c>
      <c r="AX161" s="49">
        <f t="shared" si="154"/>
        <v>0</v>
      </c>
      <c r="AY161" s="49">
        <f t="shared" si="155"/>
        <v>0</v>
      </c>
      <c r="AZ161" s="49">
        <f t="shared" si="156"/>
        <v>0</v>
      </c>
      <c r="BA161" s="49">
        <f t="shared" si="157"/>
        <v>0</v>
      </c>
      <c r="BB161" s="49">
        <f t="shared" si="127"/>
        <v>0</v>
      </c>
      <c r="BC161" s="52" t="str">
        <f t="shared" si="160"/>
        <v/>
      </c>
      <c r="BD161" s="195" t="str">
        <f>IF(AND(BP161=""),"",IF(BP161=0,"",1+(MAX(BD$61:BD160))))</f>
        <v/>
      </c>
      <c r="BE161" s="18">
        <v>101</v>
      </c>
      <c r="BF161" s="48">
        <f t="shared" si="169"/>
        <v>0</v>
      </c>
      <c r="BG161" s="52">
        <f t="shared" si="170"/>
        <v>0</v>
      </c>
      <c r="BH161" s="52">
        <f t="shared" si="171"/>
        <v>0</v>
      </c>
      <c r="BI161" s="52">
        <f t="shared" si="172"/>
        <v>0</v>
      </c>
      <c r="BJ161" s="52">
        <f t="shared" si="173"/>
        <v>0</v>
      </c>
      <c r="BK161" s="52">
        <f t="shared" si="174"/>
        <v>0</v>
      </c>
      <c r="BL161" s="52">
        <f t="shared" si="175"/>
        <v>0</v>
      </c>
      <c r="BM161" s="52">
        <f t="shared" si="176"/>
        <v>0</v>
      </c>
      <c r="BN161" s="52">
        <f t="shared" si="177"/>
        <v>0</v>
      </c>
      <c r="BO161" s="52">
        <f t="shared" si="128"/>
        <v>0</v>
      </c>
      <c r="BP161" s="52" t="str">
        <f t="shared" si="161"/>
        <v/>
      </c>
      <c r="BQ161" s="195" t="str">
        <f>IF(AND(CC161=""),"",IF(CC161=0,"",1+(MAX(BQ$61:BQ160))))</f>
        <v/>
      </c>
      <c r="BR161" s="18">
        <v>101</v>
      </c>
      <c r="BS161" s="322">
        <f t="shared" si="178"/>
        <v>0</v>
      </c>
      <c r="BT161" s="52">
        <f t="shared" si="179"/>
        <v>0</v>
      </c>
      <c r="BU161" s="52">
        <f t="shared" si="180"/>
        <v>0</v>
      </c>
      <c r="BV161" s="52">
        <f t="shared" si="181"/>
        <v>0</v>
      </c>
      <c r="BW161" s="52">
        <f t="shared" si="182"/>
        <v>0</v>
      </c>
      <c r="BX161" s="52">
        <f t="shared" si="183"/>
        <v>0</v>
      </c>
      <c r="BY161" s="52">
        <f t="shared" si="184"/>
        <v>0</v>
      </c>
      <c r="BZ161" s="52">
        <f t="shared" si="185"/>
        <v>0</v>
      </c>
      <c r="CA161" s="52">
        <f t="shared" si="186"/>
        <v>0</v>
      </c>
      <c r="CB161" s="52">
        <f t="shared" si="129"/>
        <v>0</v>
      </c>
      <c r="CC161" s="52" t="str">
        <f t="shared" si="162"/>
        <v/>
      </c>
      <c r="CD161" s="195" t="str">
        <f>IF(AND(CP161=""),"",IF(CP161=0,"",1+(MAX(CD$61:CD160))))</f>
        <v/>
      </c>
      <c r="CE161" s="18">
        <v>101</v>
      </c>
      <c r="CF161" s="48">
        <f t="shared" si="130"/>
        <v>0</v>
      </c>
      <c r="CG161" s="52">
        <f t="shared" si="131"/>
        <v>0</v>
      </c>
      <c r="CH161" s="52">
        <f t="shared" si="132"/>
        <v>0</v>
      </c>
      <c r="CI161" s="52">
        <f t="shared" si="133"/>
        <v>0</v>
      </c>
      <c r="CJ161" s="52">
        <f t="shared" si="134"/>
        <v>0</v>
      </c>
      <c r="CK161" s="52">
        <f t="shared" si="135"/>
        <v>0</v>
      </c>
      <c r="CL161" s="52">
        <f t="shared" si="136"/>
        <v>0</v>
      </c>
      <c r="CM161" s="52">
        <f t="shared" si="137"/>
        <v>0</v>
      </c>
      <c r="CN161" s="52">
        <f t="shared" si="138"/>
        <v>0</v>
      </c>
      <c r="CO161" s="52">
        <f t="shared" si="139"/>
        <v>0</v>
      </c>
      <c r="CP161" s="52" t="str">
        <f t="shared" si="163"/>
        <v/>
      </c>
      <c r="CQ161" s="195" t="str">
        <f>IF(AND(DC161=""),"",IF(DC161=0,"",1+(MAX(CQ$61:CQ160))))</f>
        <v/>
      </c>
      <c r="CR161" s="18">
        <v>101</v>
      </c>
      <c r="CS161" s="48">
        <f t="shared" si="168"/>
        <v>0</v>
      </c>
      <c r="CT161" s="52">
        <f t="shared" si="140"/>
        <v>0</v>
      </c>
      <c r="CU161" s="52">
        <f t="shared" si="141"/>
        <v>0</v>
      </c>
      <c r="CV161" s="52">
        <f t="shared" si="142"/>
        <v>0</v>
      </c>
      <c r="CW161" s="52">
        <f t="shared" si="143"/>
        <v>0</v>
      </c>
      <c r="CX161" s="52">
        <f t="shared" si="144"/>
        <v>0</v>
      </c>
      <c r="CY161" s="52">
        <f t="shared" si="145"/>
        <v>0</v>
      </c>
      <c r="CZ161" s="52">
        <f t="shared" si="146"/>
        <v>0</v>
      </c>
      <c r="DA161" s="52">
        <f t="shared" si="147"/>
        <v>0</v>
      </c>
      <c r="DB161" s="52">
        <f t="shared" si="148"/>
        <v>0</v>
      </c>
      <c r="DC161" s="52" t="str">
        <f t="shared" si="164"/>
        <v/>
      </c>
      <c r="DD161" s="50"/>
    </row>
    <row r="162" spans="1:108" s="195" customFormat="1" ht="15.75" hidden="1">
      <c r="A162" s="195">
        <f t="shared" si="165"/>
        <v>0</v>
      </c>
      <c r="B162" s="324">
        <f t="shared" si="166"/>
        <v>0</v>
      </c>
      <c r="C162" s="325">
        <v>102</v>
      </c>
      <c r="D162" s="349"/>
      <c r="E162" s="350"/>
      <c r="F162" s="663"/>
      <c r="G162" s="351"/>
      <c r="H162" s="350"/>
      <c r="I162" s="352"/>
      <c r="J162" s="353"/>
      <c r="K162" s="353"/>
      <c r="L162" s="353"/>
      <c r="M162" s="354"/>
      <c r="N162" s="482"/>
      <c r="AB162" s="195" t="str">
        <f t="shared" ref="AB162:AB286" si="187">MID(H162,5,4)</f>
        <v/>
      </c>
      <c r="AC162" s="195">
        <f t="shared" si="167"/>
        <v>1</v>
      </c>
      <c r="AD162" s="195" t="str">
        <f>IF(AND(AP162=""),"",IF(AP162=0,"",1+(MAX(AD$61:AD161))))</f>
        <v/>
      </c>
      <c r="AE162" s="51">
        <v>102</v>
      </c>
      <c r="AF162" s="48">
        <f t="shared" ref="AF162:AF286" si="188">IF($M162="GAZETTED - REGULAR",D162,0)</f>
        <v>0</v>
      </c>
      <c r="AG162" s="52">
        <f t="shared" ref="AG162:AG286" si="189">IF($M162="GAZETTED - REGULAR",E162,0)</f>
        <v>0</v>
      </c>
      <c r="AH162" s="52">
        <f t="shared" ref="AH162:AH286" si="190">IF($M162="GAZETTED - REGULAR",F162,0)</f>
        <v>0</v>
      </c>
      <c r="AI162" s="52">
        <f t="shared" ref="AI162:AI286" si="191">IF($M162="GAZETTED - REGULAR",G162,0)</f>
        <v>0</v>
      </c>
      <c r="AJ162" s="52">
        <f t="shared" ref="AJ162:AJ286" si="192">IF($M162="GAZETTED - REGULAR",H162,0)</f>
        <v>0</v>
      </c>
      <c r="AK162" s="52">
        <f t="shared" ref="AK162:AK286" si="193">IF($M162="GAZETTED - REGULAR",I162,0)</f>
        <v>0</v>
      </c>
      <c r="AL162" s="52">
        <f t="shared" ref="AL162:AL286" si="194">IF($M162="GAZETTED - REGULAR",J162,0)</f>
        <v>0</v>
      </c>
      <c r="AM162" s="52">
        <f t="shared" ref="AM162:AM286" si="195">IF($M162="GAZETTED - REGULAR",K162,0)</f>
        <v>0</v>
      </c>
      <c r="AN162" s="52">
        <f t="shared" si="158"/>
        <v>0</v>
      </c>
      <c r="AO162" s="52">
        <f t="shared" ref="AO162:AO286" si="196">IF($M162="GAZETTED - REGULAR",M162,0)</f>
        <v>0</v>
      </c>
      <c r="AP162" s="52" t="str">
        <f t="shared" si="159"/>
        <v/>
      </c>
      <c r="AQ162" s="195" t="str">
        <f>IF(AND(BC162=""),"",IF(BC162=0,"",1+(MAX(AQ$61:AQ161))))</f>
        <v/>
      </c>
      <c r="AR162" s="51">
        <v>102</v>
      </c>
      <c r="AS162" s="323">
        <f t="shared" si="149"/>
        <v>0</v>
      </c>
      <c r="AT162" s="49">
        <f t="shared" si="150"/>
        <v>0</v>
      </c>
      <c r="AU162" s="49">
        <f t="shared" si="151"/>
        <v>0</v>
      </c>
      <c r="AV162" s="49">
        <f t="shared" si="152"/>
        <v>0</v>
      </c>
      <c r="AW162" s="49">
        <f t="shared" si="153"/>
        <v>0</v>
      </c>
      <c r="AX162" s="49">
        <f t="shared" si="154"/>
        <v>0</v>
      </c>
      <c r="AY162" s="49">
        <f t="shared" si="155"/>
        <v>0</v>
      </c>
      <c r="AZ162" s="49">
        <f t="shared" si="156"/>
        <v>0</v>
      </c>
      <c r="BA162" s="49">
        <f t="shared" si="157"/>
        <v>0</v>
      </c>
      <c r="BB162" s="49">
        <f t="shared" ref="BB162:BB286" si="197">IF($M162="NON GAZETTED - REGULAR",M162,0)</f>
        <v>0</v>
      </c>
      <c r="BC162" s="52" t="str">
        <f t="shared" si="160"/>
        <v/>
      </c>
      <c r="BD162" s="195" t="str">
        <f>IF(AND(BP162=""),"",IF(BP162=0,"",1+(MAX(BD$61:BD161))))</f>
        <v/>
      </c>
      <c r="BE162" s="51">
        <v>102</v>
      </c>
      <c r="BF162" s="48">
        <f t="shared" si="169"/>
        <v>0</v>
      </c>
      <c r="BG162" s="52">
        <f t="shared" si="170"/>
        <v>0</v>
      </c>
      <c r="BH162" s="52">
        <f t="shared" si="171"/>
        <v>0</v>
      </c>
      <c r="BI162" s="52">
        <f t="shared" si="172"/>
        <v>0</v>
      </c>
      <c r="BJ162" s="52">
        <f t="shared" si="173"/>
        <v>0</v>
      </c>
      <c r="BK162" s="52">
        <f t="shared" si="174"/>
        <v>0</v>
      </c>
      <c r="BL162" s="52">
        <f t="shared" si="175"/>
        <v>0</v>
      </c>
      <c r="BM162" s="52">
        <f t="shared" si="176"/>
        <v>0</v>
      </c>
      <c r="BN162" s="52">
        <f t="shared" si="177"/>
        <v>0</v>
      </c>
      <c r="BO162" s="52">
        <f t="shared" ref="BO162:BO286" si="198">IF($M162="GAZETTED - FIX PAY",M162,0)</f>
        <v>0</v>
      </c>
      <c r="BP162" s="52" t="str">
        <f t="shared" si="161"/>
        <v/>
      </c>
      <c r="BQ162" s="195" t="str">
        <f>IF(AND(CC162=""),"",IF(CC162=0,"",1+(MAX(BQ$61:BQ161))))</f>
        <v/>
      </c>
      <c r="BR162" s="51">
        <v>102</v>
      </c>
      <c r="BS162" s="322">
        <f t="shared" si="178"/>
        <v>0</v>
      </c>
      <c r="BT162" s="52">
        <f t="shared" si="179"/>
        <v>0</v>
      </c>
      <c r="BU162" s="52">
        <f t="shared" si="180"/>
        <v>0</v>
      </c>
      <c r="BV162" s="52">
        <f t="shared" si="181"/>
        <v>0</v>
      </c>
      <c r="BW162" s="52">
        <f t="shared" si="182"/>
        <v>0</v>
      </c>
      <c r="BX162" s="52">
        <f t="shared" si="183"/>
        <v>0</v>
      </c>
      <c r="BY162" s="52">
        <f t="shared" si="184"/>
        <v>0</v>
      </c>
      <c r="BZ162" s="52">
        <f t="shared" si="185"/>
        <v>0</v>
      </c>
      <c r="CA162" s="52">
        <f t="shared" si="186"/>
        <v>0</v>
      </c>
      <c r="CB162" s="52">
        <f t="shared" ref="CB162:CB286" si="199">IF($M162="NON GAZETTED - FIX PAY",M162,0)</f>
        <v>0</v>
      </c>
      <c r="CC162" s="52" t="str">
        <f t="shared" si="162"/>
        <v/>
      </c>
      <c r="CD162" s="195" t="str">
        <f>IF(AND(CP162=""),"",IF(CP162=0,"",1+(MAX(CD$61:CD161))))</f>
        <v/>
      </c>
      <c r="CE162" s="51">
        <v>102</v>
      </c>
      <c r="CF162" s="48">
        <f t="shared" ref="CF162:CF286" si="200">IF($M162="GAZETTED - SANVIDA",D162,0)</f>
        <v>0</v>
      </c>
      <c r="CG162" s="52">
        <f t="shared" ref="CG162:CG286" si="201">IF($M162="GAZETTED - SANVIDA",E162,0)</f>
        <v>0</v>
      </c>
      <c r="CH162" s="52">
        <f t="shared" ref="CH162:CH286" si="202">IF($M162="GAZETTED - SANVIDA",F162,0)</f>
        <v>0</v>
      </c>
      <c r="CI162" s="52">
        <f t="shared" ref="CI162:CI286" si="203">IF($M162="GAZETTED - SANVIDA",G162,0)</f>
        <v>0</v>
      </c>
      <c r="CJ162" s="52">
        <f t="shared" ref="CJ162:CJ286" si="204">IF($M162="GAZETTED - SANVIDA",H162,0)</f>
        <v>0</v>
      </c>
      <c r="CK162" s="52">
        <f t="shared" ref="CK162:CK286" si="205">IF($M162="GAZETTED - SANVIDA",I162,0)</f>
        <v>0</v>
      </c>
      <c r="CL162" s="52">
        <f t="shared" ref="CL162:CL286" si="206">IF($M162="GAZETTED - SANVIDA",J162,0)</f>
        <v>0</v>
      </c>
      <c r="CM162" s="52">
        <f t="shared" ref="CM162:CM286" si="207">IF($M162="GAZETTED - SANVIDA",K162,0)</f>
        <v>0</v>
      </c>
      <c r="CN162" s="52">
        <f t="shared" ref="CN162:CN286" si="208">IF($M162="GAZETTED - SANVIDA",L162,0)</f>
        <v>0</v>
      </c>
      <c r="CO162" s="52">
        <f t="shared" ref="CO162:CO286" si="209">IF($M162="GAZETTED - SANVIDA",M162,0)</f>
        <v>0</v>
      </c>
      <c r="CP162" s="52" t="str">
        <f t="shared" si="163"/>
        <v/>
      </c>
      <c r="CQ162" s="195" t="str">
        <f>IF(AND(DC162=""),"",IF(DC162=0,"",1+(MAX(CQ$61:CQ161))))</f>
        <v/>
      </c>
      <c r="CR162" s="51">
        <v>102</v>
      </c>
      <c r="CS162" s="48">
        <f t="shared" si="168"/>
        <v>0</v>
      </c>
      <c r="CT162" s="52">
        <f t="shared" ref="CT162:CT286" si="210">IF($M162="NON GAZETTED - SANVIDA",E162,0)</f>
        <v>0</v>
      </c>
      <c r="CU162" s="52">
        <f t="shared" ref="CU162:CU286" si="211">IF($M162="NON GAZETTED - SANVIDA",F162,0)</f>
        <v>0</v>
      </c>
      <c r="CV162" s="52">
        <f t="shared" ref="CV162:CV286" si="212">IF($M162="NON GAZETTED - SANVIDA",G162,0)</f>
        <v>0</v>
      </c>
      <c r="CW162" s="52">
        <f t="shared" ref="CW162:CW286" si="213">IF($M162="NON GAZETTED - SANVIDA",H162,0)</f>
        <v>0</v>
      </c>
      <c r="CX162" s="52">
        <f t="shared" ref="CX162:CX286" si="214">IF($M162="NON GAZETTED - SANVIDA",I162,0)</f>
        <v>0</v>
      </c>
      <c r="CY162" s="52">
        <f t="shared" ref="CY162:CY286" si="215">IF($M162="NON GAZETTED - SANVIDA",J162,0)</f>
        <v>0</v>
      </c>
      <c r="CZ162" s="52">
        <f t="shared" ref="CZ162:CZ286" si="216">IF($M162="NON GAZETTED - SANVIDA",K162,0)</f>
        <v>0</v>
      </c>
      <c r="DA162" s="52">
        <f t="shared" ref="DA162:DA286" si="217">IF($M162="NON GAZETTED - SANVIDA",L162,0)</f>
        <v>0</v>
      </c>
      <c r="DB162" s="52">
        <f t="shared" ref="DB162:DB286" si="218">IF($M162="NON GAZETTED - SANVIDA",M162,0)</f>
        <v>0</v>
      </c>
      <c r="DC162" s="52" t="str">
        <f t="shared" si="164"/>
        <v/>
      </c>
      <c r="DD162" s="50"/>
    </row>
    <row r="163" spans="1:108" s="195" customFormat="1" ht="15.75" hidden="1">
      <c r="A163" s="195">
        <f t="shared" si="165"/>
        <v>0</v>
      </c>
      <c r="B163" s="324">
        <f t="shared" si="166"/>
        <v>0</v>
      </c>
      <c r="C163" s="325">
        <v>103</v>
      </c>
      <c r="D163" s="349"/>
      <c r="E163" s="350"/>
      <c r="F163" s="663"/>
      <c r="G163" s="351"/>
      <c r="H163" s="350"/>
      <c r="I163" s="352"/>
      <c r="J163" s="353"/>
      <c r="K163" s="353"/>
      <c r="L163" s="353"/>
      <c r="M163" s="354"/>
      <c r="N163" s="482"/>
      <c r="AB163" s="195" t="str">
        <f t="shared" si="187"/>
        <v/>
      </c>
      <c r="AC163" s="195">
        <f t="shared" si="167"/>
        <v>1</v>
      </c>
      <c r="AD163" s="195" t="str">
        <f>IF(AND(AP163=""),"",IF(AP163=0,"",1+(MAX(AD$61:AD162))))</f>
        <v/>
      </c>
      <c r="AE163" s="18">
        <v>103</v>
      </c>
      <c r="AF163" s="48">
        <f t="shared" si="188"/>
        <v>0</v>
      </c>
      <c r="AG163" s="52">
        <f t="shared" si="189"/>
        <v>0</v>
      </c>
      <c r="AH163" s="52">
        <f t="shared" si="190"/>
        <v>0</v>
      </c>
      <c r="AI163" s="52">
        <f t="shared" si="191"/>
        <v>0</v>
      </c>
      <c r="AJ163" s="52">
        <f t="shared" si="192"/>
        <v>0</v>
      </c>
      <c r="AK163" s="52">
        <f t="shared" si="193"/>
        <v>0</v>
      </c>
      <c r="AL163" s="52">
        <f t="shared" si="194"/>
        <v>0</v>
      </c>
      <c r="AM163" s="52">
        <f t="shared" si="195"/>
        <v>0</v>
      </c>
      <c r="AN163" s="52">
        <f t="shared" ref="AN163:AN180" si="219">IF($M163="GAZETTED - REGULAR",L163,0)</f>
        <v>0</v>
      </c>
      <c r="AO163" s="52">
        <f t="shared" si="196"/>
        <v>0</v>
      </c>
      <c r="AP163" s="52" t="str">
        <f t="shared" si="159"/>
        <v/>
      </c>
      <c r="AQ163" s="195" t="str">
        <f>IF(AND(BC163=""),"",IF(BC163=0,"",1+(MAX(AQ$61:AQ162))))</f>
        <v/>
      </c>
      <c r="AR163" s="51">
        <v>103</v>
      </c>
      <c r="AS163" s="323">
        <f t="shared" ref="AS163:AS286" si="220">IF($M163="NON GAZETTED - REGULAR",D163,0)</f>
        <v>0</v>
      </c>
      <c r="AT163" s="49">
        <f t="shared" ref="AT163:AT286" si="221">IF($M163="NON GAZETTED - REGULAR",E163,0)</f>
        <v>0</v>
      </c>
      <c r="AU163" s="49">
        <f t="shared" ref="AU163:AU286" si="222">IF($M163="NON GAZETTED - REGULAR",F163,0)</f>
        <v>0</v>
      </c>
      <c r="AV163" s="49">
        <f t="shared" ref="AV163:AV286" si="223">IF($M163="NON GAZETTED - REGULAR",G163,0)</f>
        <v>0</v>
      </c>
      <c r="AW163" s="49">
        <f t="shared" ref="AW163:AW286" si="224">IF($M163="NON GAZETTED - REGULAR",H163,0)</f>
        <v>0</v>
      </c>
      <c r="AX163" s="49">
        <f t="shared" ref="AX163:AX286" si="225">IF($M163="NON GAZETTED - REGULAR",I163,0)</f>
        <v>0</v>
      </c>
      <c r="AY163" s="49">
        <f t="shared" ref="AY163:AY286" si="226">IF($M163="NON GAZETTED - REGULAR",J163,0)</f>
        <v>0</v>
      </c>
      <c r="AZ163" s="49">
        <f t="shared" ref="AZ163:AZ286" si="227">IF($M163="NON GAZETTED - REGULAR",K163,0)</f>
        <v>0</v>
      </c>
      <c r="BA163" s="49">
        <f t="shared" ref="BA163:BA286" si="228">IF($M163="NON GAZETTED - REGULAR",L163,0)</f>
        <v>0</v>
      </c>
      <c r="BB163" s="49">
        <f t="shared" si="197"/>
        <v>0</v>
      </c>
      <c r="BC163" s="52" t="str">
        <f t="shared" si="160"/>
        <v/>
      </c>
      <c r="BD163" s="195" t="str">
        <f>IF(AND(BP163=""),"",IF(BP163=0,"",1+(MAX(BD$61:BD162))))</f>
        <v/>
      </c>
      <c r="BE163" s="18">
        <v>103</v>
      </c>
      <c r="BF163" s="48">
        <f t="shared" si="169"/>
        <v>0</v>
      </c>
      <c r="BG163" s="52">
        <f t="shared" si="170"/>
        <v>0</v>
      </c>
      <c r="BH163" s="52">
        <f t="shared" si="171"/>
        <v>0</v>
      </c>
      <c r="BI163" s="52">
        <f t="shared" si="172"/>
        <v>0</v>
      </c>
      <c r="BJ163" s="52">
        <f t="shared" si="173"/>
        <v>0</v>
      </c>
      <c r="BK163" s="52">
        <f t="shared" si="174"/>
        <v>0</v>
      </c>
      <c r="BL163" s="52">
        <f t="shared" si="175"/>
        <v>0</v>
      </c>
      <c r="BM163" s="52">
        <f t="shared" si="176"/>
        <v>0</v>
      </c>
      <c r="BN163" s="52">
        <f t="shared" si="177"/>
        <v>0</v>
      </c>
      <c r="BO163" s="52">
        <f t="shared" si="198"/>
        <v>0</v>
      </c>
      <c r="BP163" s="52" t="str">
        <f t="shared" si="161"/>
        <v/>
      </c>
      <c r="BQ163" s="195" t="str">
        <f>IF(AND(CC163=""),"",IF(CC163=0,"",1+(MAX(BQ$61:BQ162))))</f>
        <v/>
      </c>
      <c r="BR163" s="18">
        <v>103</v>
      </c>
      <c r="BS163" s="322">
        <f t="shared" si="178"/>
        <v>0</v>
      </c>
      <c r="BT163" s="52">
        <f t="shared" si="179"/>
        <v>0</v>
      </c>
      <c r="BU163" s="52">
        <f t="shared" si="180"/>
        <v>0</v>
      </c>
      <c r="BV163" s="52">
        <f t="shared" si="181"/>
        <v>0</v>
      </c>
      <c r="BW163" s="52">
        <f t="shared" si="182"/>
        <v>0</v>
      </c>
      <c r="BX163" s="52">
        <f t="shared" si="183"/>
        <v>0</v>
      </c>
      <c r="BY163" s="52">
        <f t="shared" si="184"/>
        <v>0</v>
      </c>
      <c r="BZ163" s="52">
        <f t="shared" si="185"/>
        <v>0</v>
      </c>
      <c r="CA163" s="52">
        <f t="shared" si="186"/>
        <v>0</v>
      </c>
      <c r="CB163" s="52">
        <f t="shared" si="199"/>
        <v>0</v>
      </c>
      <c r="CC163" s="52" t="str">
        <f t="shared" si="162"/>
        <v/>
      </c>
      <c r="CD163" s="195" t="str">
        <f>IF(AND(CP163=""),"",IF(CP163=0,"",1+(MAX(CD$61:CD162))))</f>
        <v/>
      </c>
      <c r="CE163" s="18">
        <v>103</v>
      </c>
      <c r="CF163" s="48">
        <f t="shared" si="200"/>
        <v>0</v>
      </c>
      <c r="CG163" s="52">
        <f t="shared" si="201"/>
        <v>0</v>
      </c>
      <c r="CH163" s="52">
        <f t="shared" si="202"/>
        <v>0</v>
      </c>
      <c r="CI163" s="52">
        <f t="shared" si="203"/>
        <v>0</v>
      </c>
      <c r="CJ163" s="52">
        <f t="shared" si="204"/>
        <v>0</v>
      </c>
      <c r="CK163" s="52">
        <f t="shared" si="205"/>
        <v>0</v>
      </c>
      <c r="CL163" s="52">
        <f t="shared" si="206"/>
        <v>0</v>
      </c>
      <c r="CM163" s="52">
        <f t="shared" si="207"/>
        <v>0</v>
      </c>
      <c r="CN163" s="52">
        <f t="shared" si="208"/>
        <v>0</v>
      </c>
      <c r="CO163" s="52">
        <f t="shared" si="209"/>
        <v>0</v>
      </c>
      <c r="CP163" s="52" t="str">
        <f t="shared" si="163"/>
        <v/>
      </c>
      <c r="CQ163" s="195" t="str">
        <f>IF(AND(DC163=""),"",IF(DC163=0,"",1+(MAX(CQ$61:CQ162))))</f>
        <v/>
      </c>
      <c r="CR163" s="18">
        <v>103</v>
      </c>
      <c r="CS163" s="48">
        <f t="shared" si="168"/>
        <v>0</v>
      </c>
      <c r="CT163" s="52">
        <f t="shared" si="210"/>
        <v>0</v>
      </c>
      <c r="CU163" s="52">
        <f t="shared" si="211"/>
        <v>0</v>
      </c>
      <c r="CV163" s="52">
        <f t="shared" si="212"/>
        <v>0</v>
      </c>
      <c r="CW163" s="52">
        <f t="shared" si="213"/>
        <v>0</v>
      </c>
      <c r="CX163" s="52">
        <f t="shared" si="214"/>
        <v>0</v>
      </c>
      <c r="CY163" s="52">
        <f t="shared" si="215"/>
        <v>0</v>
      </c>
      <c r="CZ163" s="52">
        <f t="shared" si="216"/>
        <v>0</v>
      </c>
      <c r="DA163" s="52">
        <f t="shared" si="217"/>
        <v>0</v>
      </c>
      <c r="DB163" s="52">
        <f t="shared" si="218"/>
        <v>0</v>
      </c>
      <c r="DC163" s="52" t="str">
        <f t="shared" si="164"/>
        <v/>
      </c>
      <c r="DD163" s="50"/>
    </row>
    <row r="164" spans="1:108" s="195" customFormat="1" ht="15.75" hidden="1">
      <c r="A164" s="195">
        <f t="shared" si="165"/>
        <v>0</v>
      </c>
      <c r="B164" s="324">
        <f t="shared" si="166"/>
        <v>0</v>
      </c>
      <c r="C164" s="325">
        <v>104</v>
      </c>
      <c r="D164" s="349"/>
      <c r="E164" s="350"/>
      <c r="F164" s="663"/>
      <c r="G164" s="351"/>
      <c r="H164" s="350"/>
      <c r="I164" s="352"/>
      <c r="J164" s="353"/>
      <c r="K164" s="353"/>
      <c r="L164" s="353"/>
      <c r="M164" s="354"/>
      <c r="N164" s="482"/>
      <c r="AB164" s="195" t="str">
        <f t="shared" si="187"/>
        <v/>
      </c>
      <c r="AC164" s="195">
        <f t="shared" si="167"/>
        <v>1</v>
      </c>
      <c r="AD164" s="195" t="str">
        <f>IF(AND(AP164=""),"",IF(AP164=0,"",1+(MAX(AD$61:AD163))))</f>
        <v/>
      </c>
      <c r="AE164" s="51">
        <v>104</v>
      </c>
      <c r="AF164" s="48">
        <f t="shared" si="188"/>
        <v>0</v>
      </c>
      <c r="AG164" s="52">
        <f t="shared" si="189"/>
        <v>0</v>
      </c>
      <c r="AH164" s="52">
        <f t="shared" si="190"/>
        <v>0</v>
      </c>
      <c r="AI164" s="52">
        <f t="shared" si="191"/>
        <v>0</v>
      </c>
      <c r="AJ164" s="52">
        <f t="shared" si="192"/>
        <v>0</v>
      </c>
      <c r="AK164" s="52">
        <f t="shared" si="193"/>
        <v>0</v>
      </c>
      <c r="AL164" s="52">
        <f t="shared" si="194"/>
        <v>0</v>
      </c>
      <c r="AM164" s="52">
        <f t="shared" si="195"/>
        <v>0</v>
      </c>
      <c r="AN164" s="52">
        <f t="shared" si="219"/>
        <v>0</v>
      </c>
      <c r="AO164" s="52">
        <f t="shared" si="196"/>
        <v>0</v>
      </c>
      <c r="AP164" s="52" t="str">
        <f t="shared" si="159"/>
        <v/>
      </c>
      <c r="AQ164" s="195" t="str">
        <f>IF(AND(BC164=""),"",IF(BC164=0,"",1+(MAX(AQ$61:AQ163))))</f>
        <v/>
      </c>
      <c r="AR164" s="51">
        <v>104</v>
      </c>
      <c r="AS164" s="323">
        <f t="shared" si="220"/>
        <v>0</v>
      </c>
      <c r="AT164" s="49">
        <f t="shared" si="221"/>
        <v>0</v>
      </c>
      <c r="AU164" s="49">
        <f t="shared" si="222"/>
        <v>0</v>
      </c>
      <c r="AV164" s="49">
        <f t="shared" si="223"/>
        <v>0</v>
      </c>
      <c r="AW164" s="49">
        <f t="shared" si="224"/>
        <v>0</v>
      </c>
      <c r="AX164" s="49">
        <f t="shared" si="225"/>
        <v>0</v>
      </c>
      <c r="AY164" s="49">
        <f t="shared" si="226"/>
        <v>0</v>
      </c>
      <c r="AZ164" s="49">
        <f t="shared" si="227"/>
        <v>0</v>
      </c>
      <c r="BA164" s="49">
        <f t="shared" si="228"/>
        <v>0</v>
      </c>
      <c r="BB164" s="49">
        <f t="shared" si="197"/>
        <v>0</v>
      </c>
      <c r="BC164" s="52" t="str">
        <f t="shared" si="160"/>
        <v/>
      </c>
      <c r="BD164" s="195" t="str">
        <f>IF(AND(BP164=""),"",IF(BP164=0,"",1+(MAX(BD$61:BD163))))</f>
        <v/>
      </c>
      <c r="BE164" s="51">
        <v>104</v>
      </c>
      <c r="BF164" s="48">
        <f t="shared" si="169"/>
        <v>0</v>
      </c>
      <c r="BG164" s="52">
        <f t="shared" si="170"/>
        <v>0</v>
      </c>
      <c r="BH164" s="52">
        <f t="shared" si="171"/>
        <v>0</v>
      </c>
      <c r="BI164" s="52">
        <f t="shared" si="172"/>
        <v>0</v>
      </c>
      <c r="BJ164" s="52">
        <f t="shared" si="173"/>
        <v>0</v>
      </c>
      <c r="BK164" s="52">
        <f t="shared" si="174"/>
        <v>0</v>
      </c>
      <c r="BL164" s="52">
        <f t="shared" si="175"/>
        <v>0</v>
      </c>
      <c r="BM164" s="52">
        <f t="shared" si="176"/>
        <v>0</v>
      </c>
      <c r="BN164" s="52">
        <f t="shared" si="177"/>
        <v>0</v>
      </c>
      <c r="BO164" s="52">
        <f t="shared" si="198"/>
        <v>0</v>
      </c>
      <c r="BP164" s="52" t="str">
        <f t="shared" si="161"/>
        <v/>
      </c>
      <c r="BQ164" s="195" t="str">
        <f>IF(AND(CC164=""),"",IF(CC164=0,"",1+(MAX(BQ$61:BQ163))))</f>
        <v/>
      </c>
      <c r="BR164" s="51">
        <v>104</v>
      </c>
      <c r="BS164" s="322">
        <f t="shared" si="178"/>
        <v>0</v>
      </c>
      <c r="BT164" s="52">
        <f t="shared" si="179"/>
        <v>0</v>
      </c>
      <c r="BU164" s="52">
        <f t="shared" si="180"/>
        <v>0</v>
      </c>
      <c r="BV164" s="52">
        <f t="shared" si="181"/>
        <v>0</v>
      </c>
      <c r="BW164" s="52">
        <f t="shared" si="182"/>
        <v>0</v>
      </c>
      <c r="BX164" s="52">
        <f t="shared" si="183"/>
        <v>0</v>
      </c>
      <c r="BY164" s="52">
        <f t="shared" si="184"/>
        <v>0</v>
      </c>
      <c r="BZ164" s="52">
        <f t="shared" si="185"/>
        <v>0</v>
      </c>
      <c r="CA164" s="52">
        <f t="shared" si="186"/>
        <v>0</v>
      </c>
      <c r="CB164" s="52">
        <f t="shared" si="199"/>
        <v>0</v>
      </c>
      <c r="CC164" s="52" t="str">
        <f t="shared" si="162"/>
        <v/>
      </c>
      <c r="CD164" s="195" t="str">
        <f>IF(AND(CP164=""),"",IF(CP164=0,"",1+(MAX(CD$61:CD163))))</f>
        <v/>
      </c>
      <c r="CE164" s="51">
        <v>104</v>
      </c>
      <c r="CF164" s="48">
        <f t="shared" si="200"/>
        <v>0</v>
      </c>
      <c r="CG164" s="52">
        <f t="shared" si="201"/>
        <v>0</v>
      </c>
      <c r="CH164" s="52">
        <f t="shared" si="202"/>
        <v>0</v>
      </c>
      <c r="CI164" s="52">
        <f t="shared" si="203"/>
        <v>0</v>
      </c>
      <c r="CJ164" s="52">
        <f t="shared" si="204"/>
        <v>0</v>
      </c>
      <c r="CK164" s="52">
        <f t="shared" si="205"/>
        <v>0</v>
      </c>
      <c r="CL164" s="52">
        <f t="shared" si="206"/>
        <v>0</v>
      </c>
      <c r="CM164" s="52">
        <f t="shared" si="207"/>
        <v>0</v>
      </c>
      <c r="CN164" s="52">
        <f t="shared" si="208"/>
        <v>0</v>
      </c>
      <c r="CO164" s="52">
        <f t="shared" si="209"/>
        <v>0</v>
      </c>
      <c r="CP164" s="52" t="str">
        <f t="shared" si="163"/>
        <v/>
      </c>
      <c r="CQ164" s="195" t="str">
        <f>IF(AND(DC164=""),"",IF(DC164=0,"",1+(MAX(CQ$61:CQ163))))</f>
        <v/>
      </c>
      <c r="CR164" s="51">
        <v>104</v>
      </c>
      <c r="CS164" s="48">
        <f t="shared" si="168"/>
        <v>0</v>
      </c>
      <c r="CT164" s="52">
        <f t="shared" si="210"/>
        <v>0</v>
      </c>
      <c r="CU164" s="52">
        <f t="shared" si="211"/>
        <v>0</v>
      </c>
      <c r="CV164" s="52">
        <f t="shared" si="212"/>
        <v>0</v>
      </c>
      <c r="CW164" s="52">
        <f t="shared" si="213"/>
        <v>0</v>
      </c>
      <c r="CX164" s="52">
        <f t="shared" si="214"/>
        <v>0</v>
      </c>
      <c r="CY164" s="52">
        <f t="shared" si="215"/>
        <v>0</v>
      </c>
      <c r="CZ164" s="52">
        <f t="shared" si="216"/>
        <v>0</v>
      </c>
      <c r="DA164" s="52">
        <f t="shared" si="217"/>
        <v>0</v>
      </c>
      <c r="DB164" s="52">
        <f t="shared" si="218"/>
        <v>0</v>
      </c>
      <c r="DC164" s="52" t="str">
        <f t="shared" si="164"/>
        <v/>
      </c>
      <c r="DD164" s="50"/>
    </row>
    <row r="165" spans="1:108" s="195" customFormat="1" ht="15.75" hidden="1">
      <c r="A165" s="195">
        <f t="shared" si="165"/>
        <v>0</v>
      </c>
      <c r="B165" s="324">
        <f t="shared" si="166"/>
        <v>0</v>
      </c>
      <c r="C165" s="325">
        <v>105</v>
      </c>
      <c r="D165" s="349"/>
      <c r="E165" s="350"/>
      <c r="F165" s="663"/>
      <c r="G165" s="351"/>
      <c r="H165" s="350"/>
      <c r="I165" s="352"/>
      <c r="J165" s="353"/>
      <c r="K165" s="353"/>
      <c r="L165" s="353"/>
      <c r="M165" s="354"/>
      <c r="N165" s="482"/>
      <c r="AB165" s="195" t="str">
        <f t="shared" si="187"/>
        <v/>
      </c>
      <c r="AC165" s="195">
        <f t="shared" si="167"/>
        <v>1</v>
      </c>
      <c r="AD165" s="195" t="str">
        <f>IF(AND(AP165=""),"",IF(AP165=0,"",1+(MAX(AD$61:AD164))))</f>
        <v/>
      </c>
      <c r="AE165" s="18">
        <v>105</v>
      </c>
      <c r="AF165" s="48">
        <f t="shared" si="188"/>
        <v>0</v>
      </c>
      <c r="AG165" s="52">
        <f t="shared" si="189"/>
        <v>0</v>
      </c>
      <c r="AH165" s="52">
        <f t="shared" si="190"/>
        <v>0</v>
      </c>
      <c r="AI165" s="52">
        <f t="shared" si="191"/>
        <v>0</v>
      </c>
      <c r="AJ165" s="52">
        <f t="shared" si="192"/>
        <v>0</v>
      </c>
      <c r="AK165" s="52">
        <f t="shared" si="193"/>
        <v>0</v>
      </c>
      <c r="AL165" s="52">
        <f t="shared" si="194"/>
        <v>0</v>
      </c>
      <c r="AM165" s="52">
        <f t="shared" si="195"/>
        <v>0</v>
      </c>
      <c r="AN165" s="52">
        <f t="shared" si="219"/>
        <v>0</v>
      </c>
      <c r="AO165" s="52">
        <f t="shared" si="196"/>
        <v>0</v>
      </c>
      <c r="AP165" s="52" t="str">
        <f t="shared" si="159"/>
        <v/>
      </c>
      <c r="AQ165" s="195" t="str">
        <f>IF(AND(BC165=""),"",IF(BC165=0,"",1+(MAX(AQ$61:AQ164))))</f>
        <v/>
      </c>
      <c r="AR165" s="51">
        <v>105</v>
      </c>
      <c r="AS165" s="323">
        <f t="shared" si="220"/>
        <v>0</v>
      </c>
      <c r="AT165" s="49">
        <f t="shared" si="221"/>
        <v>0</v>
      </c>
      <c r="AU165" s="49">
        <f t="shared" si="222"/>
        <v>0</v>
      </c>
      <c r="AV165" s="49">
        <f t="shared" si="223"/>
        <v>0</v>
      </c>
      <c r="AW165" s="49">
        <f t="shared" si="224"/>
        <v>0</v>
      </c>
      <c r="AX165" s="49">
        <f t="shared" si="225"/>
        <v>0</v>
      </c>
      <c r="AY165" s="49">
        <f t="shared" si="226"/>
        <v>0</v>
      </c>
      <c r="AZ165" s="49">
        <f t="shared" si="227"/>
        <v>0</v>
      </c>
      <c r="BA165" s="49">
        <f t="shared" si="228"/>
        <v>0</v>
      </c>
      <c r="BB165" s="49">
        <f t="shared" si="197"/>
        <v>0</v>
      </c>
      <c r="BC165" s="52" t="str">
        <f t="shared" si="160"/>
        <v/>
      </c>
      <c r="BD165" s="195" t="str">
        <f>IF(AND(BP165=""),"",IF(BP165=0,"",1+(MAX(BD$61:BD164))))</f>
        <v/>
      </c>
      <c r="BE165" s="18">
        <v>105</v>
      </c>
      <c r="BF165" s="48">
        <f t="shared" si="169"/>
        <v>0</v>
      </c>
      <c r="BG165" s="52">
        <f t="shared" si="170"/>
        <v>0</v>
      </c>
      <c r="BH165" s="52">
        <f t="shared" si="171"/>
        <v>0</v>
      </c>
      <c r="BI165" s="52">
        <f t="shared" si="172"/>
        <v>0</v>
      </c>
      <c r="BJ165" s="52">
        <f t="shared" si="173"/>
        <v>0</v>
      </c>
      <c r="BK165" s="52">
        <f t="shared" si="174"/>
        <v>0</v>
      </c>
      <c r="BL165" s="52">
        <f t="shared" si="175"/>
        <v>0</v>
      </c>
      <c r="BM165" s="52">
        <f t="shared" si="176"/>
        <v>0</v>
      </c>
      <c r="BN165" s="52">
        <f t="shared" si="177"/>
        <v>0</v>
      </c>
      <c r="BO165" s="52">
        <f t="shared" si="198"/>
        <v>0</v>
      </c>
      <c r="BP165" s="52" t="str">
        <f t="shared" si="161"/>
        <v/>
      </c>
      <c r="BQ165" s="195" t="str">
        <f>IF(AND(CC165=""),"",IF(CC165=0,"",1+(MAX(BQ$61:BQ164))))</f>
        <v/>
      </c>
      <c r="BR165" s="18">
        <v>105</v>
      </c>
      <c r="BS165" s="322">
        <f t="shared" si="178"/>
        <v>0</v>
      </c>
      <c r="BT165" s="52">
        <f t="shared" si="179"/>
        <v>0</v>
      </c>
      <c r="BU165" s="52">
        <f t="shared" si="180"/>
        <v>0</v>
      </c>
      <c r="BV165" s="52">
        <f t="shared" si="181"/>
        <v>0</v>
      </c>
      <c r="BW165" s="52">
        <f t="shared" si="182"/>
        <v>0</v>
      </c>
      <c r="BX165" s="52">
        <f t="shared" si="183"/>
        <v>0</v>
      </c>
      <c r="BY165" s="52">
        <f t="shared" si="184"/>
        <v>0</v>
      </c>
      <c r="BZ165" s="52">
        <f t="shared" si="185"/>
        <v>0</v>
      </c>
      <c r="CA165" s="52">
        <f t="shared" si="186"/>
        <v>0</v>
      </c>
      <c r="CB165" s="52">
        <f t="shared" si="199"/>
        <v>0</v>
      </c>
      <c r="CC165" s="52" t="str">
        <f t="shared" si="162"/>
        <v/>
      </c>
      <c r="CD165" s="195" t="str">
        <f>IF(AND(CP165=""),"",IF(CP165=0,"",1+(MAX(CD$61:CD164))))</f>
        <v/>
      </c>
      <c r="CE165" s="18">
        <v>105</v>
      </c>
      <c r="CF165" s="48">
        <f t="shared" si="200"/>
        <v>0</v>
      </c>
      <c r="CG165" s="52">
        <f t="shared" si="201"/>
        <v>0</v>
      </c>
      <c r="CH165" s="52">
        <f t="shared" si="202"/>
        <v>0</v>
      </c>
      <c r="CI165" s="52">
        <f t="shared" si="203"/>
        <v>0</v>
      </c>
      <c r="CJ165" s="52">
        <f t="shared" si="204"/>
        <v>0</v>
      </c>
      <c r="CK165" s="52">
        <f t="shared" si="205"/>
        <v>0</v>
      </c>
      <c r="CL165" s="52">
        <f t="shared" si="206"/>
        <v>0</v>
      </c>
      <c r="CM165" s="52">
        <f t="shared" si="207"/>
        <v>0</v>
      </c>
      <c r="CN165" s="52">
        <f t="shared" si="208"/>
        <v>0</v>
      </c>
      <c r="CO165" s="52">
        <f t="shared" si="209"/>
        <v>0</v>
      </c>
      <c r="CP165" s="52" t="str">
        <f t="shared" si="163"/>
        <v/>
      </c>
      <c r="CQ165" s="195" t="str">
        <f>IF(AND(DC165=""),"",IF(DC165=0,"",1+(MAX(CQ$61:CQ164))))</f>
        <v/>
      </c>
      <c r="CR165" s="18">
        <v>105</v>
      </c>
      <c r="CS165" s="48">
        <f t="shared" si="168"/>
        <v>0</v>
      </c>
      <c r="CT165" s="52">
        <f t="shared" si="210"/>
        <v>0</v>
      </c>
      <c r="CU165" s="52">
        <f t="shared" si="211"/>
        <v>0</v>
      </c>
      <c r="CV165" s="52">
        <f t="shared" si="212"/>
        <v>0</v>
      </c>
      <c r="CW165" s="52">
        <f t="shared" si="213"/>
        <v>0</v>
      </c>
      <c r="CX165" s="52">
        <f t="shared" si="214"/>
        <v>0</v>
      </c>
      <c r="CY165" s="52">
        <f t="shared" si="215"/>
        <v>0</v>
      </c>
      <c r="CZ165" s="52">
        <f t="shared" si="216"/>
        <v>0</v>
      </c>
      <c r="DA165" s="52">
        <f t="shared" si="217"/>
        <v>0</v>
      </c>
      <c r="DB165" s="52">
        <f t="shared" si="218"/>
        <v>0</v>
      </c>
      <c r="DC165" s="52" t="str">
        <f t="shared" si="164"/>
        <v/>
      </c>
    </row>
    <row r="166" spans="1:108" s="195" customFormat="1" ht="15.75" hidden="1">
      <c r="A166" s="195">
        <f t="shared" si="165"/>
        <v>0</v>
      </c>
      <c r="B166" s="324">
        <f t="shared" si="166"/>
        <v>0</v>
      </c>
      <c r="C166" s="325">
        <v>106</v>
      </c>
      <c r="D166" s="349"/>
      <c r="E166" s="350"/>
      <c r="F166" s="663"/>
      <c r="G166" s="351"/>
      <c r="H166" s="350"/>
      <c r="I166" s="352"/>
      <c r="J166" s="353"/>
      <c r="K166" s="353"/>
      <c r="L166" s="353"/>
      <c r="M166" s="354"/>
      <c r="N166" s="482"/>
      <c r="AB166" s="195" t="str">
        <f t="shared" si="187"/>
        <v/>
      </c>
      <c r="AC166" s="195">
        <f t="shared" si="167"/>
        <v>1</v>
      </c>
      <c r="AD166" s="195" t="str">
        <f>IF(AND(AP166=""),"",IF(AP166=0,"",1+(MAX(AD$61:AD165))))</f>
        <v/>
      </c>
      <c r="AE166" s="51">
        <v>106</v>
      </c>
      <c r="AF166" s="48">
        <f t="shared" si="188"/>
        <v>0</v>
      </c>
      <c r="AG166" s="52">
        <f t="shared" si="189"/>
        <v>0</v>
      </c>
      <c r="AH166" s="52">
        <f t="shared" si="190"/>
        <v>0</v>
      </c>
      <c r="AI166" s="52">
        <f t="shared" si="191"/>
        <v>0</v>
      </c>
      <c r="AJ166" s="52">
        <f t="shared" si="192"/>
        <v>0</v>
      </c>
      <c r="AK166" s="52">
        <f t="shared" si="193"/>
        <v>0</v>
      </c>
      <c r="AL166" s="52">
        <f t="shared" si="194"/>
        <v>0</v>
      </c>
      <c r="AM166" s="52">
        <f t="shared" si="195"/>
        <v>0</v>
      </c>
      <c r="AN166" s="52">
        <f t="shared" si="219"/>
        <v>0</v>
      </c>
      <c r="AO166" s="52">
        <f t="shared" si="196"/>
        <v>0</v>
      </c>
      <c r="AP166" s="52" t="str">
        <f t="shared" si="159"/>
        <v/>
      </c>
      <c r="AQ166" s="195" t="str">
        <f>IF(AND(BC166=""),"",IF(BC166=0,"",1+(MAX(AQ$61:AQ165))))</f>
        <v/>
      </c>
      <c r="AR166" s="51">
        <v>106</v>
      </c>
      <c r="AS166" s="323">
        <f t="shared" si="220"/>
        <v>0</v>
      </c>
      <c r="AT166" s="49">
        <f t="shared" si="221"/>
        <v>0</v>
      </c>
      <c r="AU166" s="49">
        <f t="shared" si="222"/>
        <v>0</v>
      </c>
      <c r="AV166" s="49">
        <f t="shared" si="223"/>
        <v>0</v>
      </c>
      <c r="AW166" s="49">
        <f t="shared" si="224"/>
        <v>0</v>
      </c>
      <c r="AX166" s="49">
        <f t="shared" si="225"/>
        <v>0</v>
      </c>
      <c r="AY166" s="49">
        <f t="shared" si="226"/>
        <v>0</v>
      </c>
      <c r="AZ166" s="49">
        <f t="shared" si="227"/>
        <v>0</v>
      </c>
      <c r="BA166" s="49">
        <f t="shared" si="228"/>
        <v>0</v>
      </c>
      <c r="BB166" s="49">
        <f t="shared" si="197"/>
        <v>0</v>
      </c>
      <c r="BC166" s="52" t="str">
        <f t="shared" si="160"/>
        <v/>
      </c>
      <c r="BD166" s="195" t="str">
        <f>IF(AND(BP166=""),"",IF(BP166=0,"",1+(MAX(BD$61:BD165))))</f>
        <v/>
      </c>
      <c r="BE166" s="51">
        <v>106</v>
      </c>
      <c r="BF166" s="48">
        <f t="shared" si="169"/>
        <v>0</v>
      </c>
      <c r="BG166" s="52">
        <f t="shared" si="170"/>
        <v>0</v>
      </c>
      <c r="BH166" s="52">
        <f t="shared" si="171"/>
        <v>0</v>
      </c>
      <c r="BI166" s="52">
        <f t="shared" si="172"/>
        <v>0</v>
      </c>
      <c r="BJ166" s="52">
        <f t="shared" si="173"/>
        <v>0</v>
      </c>
      <c r="BK166" s="52">
        <f t="shared" si="174"/>
        <v>0</v>
      </c>
      <c r="BL166" s="52">
        <f t="shared" si="175"/>
        <v>0</v>
      </c>
      <c r="BM166" s="52">
        <f t="shared" si="176"/>
        <v>0</v>
      </c>
      <c r="BN166" s="52">
        <f t="shared" si="177"/>
        <v>0</v>
      </c>
      <c r="BO166" s="52">
        <f t="shared" si="198"/>
        <v>0</v>
      </c>
      <c r="BP166" s="52" t="str">
        <f t="shared" si="161"/>
        <v/>
      </c>
      <c r="BQ166" s="195" t="str">
        <f>IF(AND(CC166=""),"",IF(CC166=0,"",1+(MAX(BQ$61:BQ165))))</f>
        <v/>
      </c>
      <c r="BR166" s="51">
        <v>106</v>
      </c>
      <c r="BS166" s="322">
        <f t="shared" si="178"/>
        <v>0</v>
      </c>
      <c r="BT166" s="52">
        <f t="shared" si="179"/>
        <v>0</v>
      </c>
      <c r="BU166" s="52">
        <f t="shared" si="180"/>
        <v>0</v>
      </c>
      <c r="BV166" s="52">
        <f t="shared" si="181"/>
        <v>0</v>
      </c>
      <c r="BW166" s="52">
        <f t="shared" si="182"/>
        <v>0</v>
      </c>
      <c r="BX166" s="52">
        <f t="shared" si="183"/>
        <v>0</v>
      </c>
      <c r="BY166" s="52">
        <f t="shared" si="184"/>
        <v>0</v>
      </c>
      <c r="BZ166" s="52">
        <f t="shared" si="185"/>
        <v>0</v>
      </c>
      <c r="CA166" s="52">
        <f t="shared" si="186"/>
        <v>0</v>
      </c>
      <c r="CB166" s="52">
        <f t="shared" si="199"/>
        <v>0</v>
      </c>
      <c r="CC166" s="52" t="str">
        <f t="shared" si="162"/>
        <v/>
      </c>
      <c r="CD166" s="195" t="str">
        <f>IF(AND(CP166=""),"",IF(CP166=0,"",1+(MAX(CD$61:CD165))))</f>
        <v/>
      </c>
      <c r="CE166" s="51">
        <v>106</v>
      </c>
      <c r="CF166" s="48">
        <f t="shared" si="200"/>
        <v>0</v>
      </c>
      <c r="CG166" s="52">
        <f t="shared" si="201"/>
        <v>0</v>
      </c>
      <c r="CH166" s="52">
        <f t="shared" si="202"/>
        <v>0</v>
      </c>
      <c r="CI166" s="52">
        <f t="shared" si="203"/>
        <v>0</v>
      </c>
      <c r="CJ166" s="52">
        <f t="shared" si="204"/>
        <v>0</v>
      </c>
      <c r="CK166" s="52">
        <f t="shared" si="205"/>
        <v>0</v>
      </c>
      <c r="CL166" s="52">
        <f t="shared" si="206"/>
        <v>0</v>
      </c>
      <c r="CM166" s="52">
        <f t="shared" si="207"/>
        <v>0</v>
      </c>
      <c r="CN166" s="52">
        <f t="shared" si="208"/>
        <v>0</v>
      </c>
      <c r="CO166" s="52">
        <f t="shared" si="209"/>
        <v>0</v>
      </c>
      <c r="CP166" s="52" t="str">
        <f t="shared" si="163"/>
        <v/>
      </c>
      <c r="CQ166" s="195" t="str">
        <f>IF(AND(DC166=""),"",IF(DC166=0,"",1+(MAX(CQ$61:CQ165))))</f>
        <v/>
      </c>
      <c r="CR166" s="51">
        <v>106</v>
      </c>
      <c r="CS166" s="48">
        <f t="shared" si="168"/>
        <v>0</v>
      </c>
      <c r="CT166" s="52">
        <f t="shared" si="210"/>
        <v>0</v>
      </c>
      <c r="CU166" s="52">
        <f t="shared" si="211"/>
        <v>0</v>
      </c>
      <c r="CV166" s="52">
        <f t="shared" si="212"/>
        <v>0</v>
      </c>
      <c r="CW166" s="52">
        <f t="shared" si="213"/>
        <v>0</v>
      </c>
      <c r="CX166" s="52">
        <f t="shared" si="214"/>
        <v>0</v>
      </c>
      <c r="CY166" s="52">
        <f t="shared" si="215"/>
        <v>0</v>
      </c>
      <c r="CZ166" s="52">
        <f t="shared" si="216"/>
        <v>0</v>
      </c>
      <c r="DA166" s="52">
        <f t="shared" si="217"/>
        <v>0</v>
      </c>
      <c r="DB166" s="52">
        <f t="shared" si="218"/>
        <v>0</v>
      </c>
      <c r="DC166" s="52" t="str">
        <f t="shared" si="164"/>
        <v/>
      </c>
    </row>
    <row r="167" spans="1:108" s="195" customFormat="1" ht="15.75" hidden="1">
      <c r="A167" s="195">
        <f t="shared" si="165"/>
        <v>0</v>
      </c>
      <c r="B167" s="324">
        <f t="shared" si="166"/>
        <v>0</v>
      </c>
      <c r="C167" s="325">
        <v>107</v>
      </c>
      <c r="D167" s="349"/>
      <c r="E167" s="350"/>
      <c r="F167" s="663"/>
      <c r="G167" s="351"/>
      <c r="H167" s="350"/>
      <c r="I167" s="352"/>
      <c r="J167" s="353"/>
      <c r="K167" s="353"/>
      <c r="L167" s="353"/>
      <c r="M167" s="354"/>
      <c r="N167" s="482"/>
      <c r="AB167" s="195" t="str">
        <f t="shared" si="187"/>
        <v/>
      </c>
      <c r="AC167" s="195">
        <f t="shared" si="167"/>
        <v>1</v>
      </c>
      <c r="AD167" s="195" t="str">
        <f>IF(AND(AP167=""),"",IF(AP167=0,"",1+(MAX(AD$61:AD166))))</f>
        <v/>
      </c>
      <c r="AE167" s="18">
        <v>107</v>
      </c>
      <c r="AF167" s="48">
        <f t="shared" si="188"/>
        <v>0</v>
      </c>
      <c r="AG167" s="52">
        <f t="shared" si="189"/>
        <v>0</v>
      </c>
      <c r="AH167" s="52">
        <f t="shared" si="190"/>
        <v>0</v>
      </c>
      <c r="AI167" s="52">
        <f t="shared" si="191"/>
        <v>0</v>
      </c>
      <c r="AJ167" s="52">
        <f t="shared" si="192"/>
        <v>0</v>
      </c>
      <c r="AK167" s="52">
        <f t="shared" si="193"/>
        <v>0</v>
      </c>
      <c r="AL167" s="52">
        <f t="shared" si="194"/>
        <v>0</v>
      </c>
      <c r="AM167" s="52">
        <f t="shared" si="195"/>
        <v>0</v>
      </c>
      <c r="AN167" s="52">
        <f t="shared" si="219"/>
        <v>0</v>
      </c>
      <c r="AO167" s="52">
        <f t="shared" si="196"/>
        <v>0</v>
      </c>
      <c r="AP167" s="52" t="str">
        <f t="shared" si="159"/>
        <v/>
      </c>
      <c r="AQ167" s="195" t="str">
        <f>IF(AND(BC167=""),"",IF(BC167=0,"",1+(MAX(AQ$61:AQ166))))</f>
        <v/>
      </c>
      <c r="AR167" s="51">
        <v>107</v>
      </c>
      <c r="AS167" s="323">
        <f t="shared" si="220"/>
        <v>0</v>
      </c>
      <c r="AT167" s="49">
        <f t="shared" si="221"/>
        <v>0</v>
      </c>
      <c r="AU167" s="49">
        <f t="shared" si="222"/>
        <v>0</v>
      </c>
      <c r="AV167" s="49">
        <f t="shared" si="223"/>
        <v>0</v>
      </c>
      <c r="AW167" s="49">
        <f t="shared" si="224"/>
        <v>0</v>
      </c>
      <c r="AX167" s="49">
        <f t="shared" si="225"/>
        <v>0</v>
      </c>
      <c r="AY167" s="49">
        <f t="shared" si="226"/>
        <v>0</v>
      </c>
      <c r="AZ167" s="49">
        <f t="shared" si="227"/>
        <v>0</v>
      </c>
      <c r="BA167" s="49">
        <f t="shared" si="228"/>
        <v>0</v>
      </c>
      <c r="BB167" s="49">
        <f t="shared" si="197"/>
        <v>0</v>
      </c>
      <c r="BC167" s="52" t="str">
        <f t="shared" si="160"/>
        <v/>
      </c>
      <c r="BD167" s="195" t="str">
        <f>IF(AND(BP167=""),"",IF(BP167=0,"",1+(MAX(BD$61:BD166))))</f>
        <v/>
      </c>
      <c r="BE167" s="18">
        <v>107</v>
      </c>
      <c r="BF167" s="48">
        <f t="shared" si="169"/>
        <v>0</v>
      </c>
      <c r="BG167" s="52">
        <f t="shared" si="170"/>
        <v>0</v>
      </c>
      <c r="BH167" s="52">
        <f t="shared" si="171"/>
        <v>0</v>
      </c>
      <c r="BI167" s="52">
        <f t="shared" si="172"/>
        <v>0</v>
      </c>
      <c r="BJ167" s="52">
        <f t="shared" si="173"/>
        <v>0</v>
      </c>
      <c r="BK167" s="52">
        <f t="shared" si="174"/>
        <v>0</v>
      </c>
      <c r="BL167" s="52">
        <f t="shared" si="175"/>
        <v>0</v>
      </c>
      <c r="BM167" s="52">
        <f t="shared" si="176"/>
        <v>0</v>
      </c>
      <c r="BN167" s="52">
        <f t="shared" si="177"/>
        <v>0</v>
      </c>
      <c r="BO167" s="52">
        <f t="shared" si="198"/>
        <v>0</v>
      </c>
      <c r="BP167" s="52" t="str">
        <f t="shared" si="161"/>
        <v/>
      </c>
      <c r="BQ167" s="195" t="str">
        <f>IF(AND(CC167=""),"",IF(CC167=0,"",1+(MAX(BQ$61:BQ166))))</f>
        <v/>
      </c>
      <c r="BR167" s="18">
        <v>107</v>
      </c>
      <c r="BS167" s="322">
        <f t="shared" si="178"/>
        <v>0</v>
      </c>
      <c r="BT167" s="52">
        <f t="shared" si="179"/>
        <v>0</v>
      </c>
      <c r="BU167" s="52">
        <f t="shared" si="180"/>
        <v>0</v>
      </c>
      <c r="BV167" s="52">
        <f t="shared" si="181"/>
        <v>0</v>
      </c>
      <c r="BW167" s="52">
        <f t="shared" si="182"/>
        <v>0</v>
      </c>
      <c r="BX167" s="52">
        <f t="shared" si="183"/>
        <v>0</v>
      </c>
      <c r="BY167" s="52">
        <f t="shared" si="184"/>
        <v>0</v>
      </c>
      <c r="BZ167" s="52">
        <f t="shared" si="185"/>
        <v>0</v>
      </c>
      <c r="CA167" s="52">
        <f t="shared" si="186"/>
        <v>0</v>
      </c>
      <c r="CB167" s="52">
        <f t="shared" si="199"/>
        <v>0</v>
      </c>
      <c r="CC167" s="52" t="str">
        <f t="shared" si="162"/>
        <v/>
      </c>
      <c r="CD167" s="195" t="str">
        <f>IF(AND(CP167=""),"",IF(CP167=0,"",1+(MAX(CD$61:CD166))))</f>
        <v/>
      </c>
      <c r="CE167" s="18">
        <v>107</v>
      </c>
      <c r="CF167" s="48">
        <f t="shared" si="200"/>
        <v>0</v>
      </c>
      <c r="CG167" s="52">
        <f t="shared" si="201"/>
        <v>0</v>
      </c>
      <c r="CH167" s="52">
        <f t="shared" si="202"/>
        <v>0</v>
      </c>
      <c r="CI167" s="52">
        <f t="shared" si="203"/>
        <v>0</v>
      </c>
      <c r="CJ167" s="52">
        <f t="shared" si="204"/>
        <v>0</v>
      </c>
      <c r="CK167" s="52">
        <f t="shared" si="205"/>
        <v>0</v>
      </c>
      <c r="CL167" s="52">
        <f t="shared" si="206"/>
        <v>0</v>
      </c>
      <c r="CM167" s="52">
        <f t="shared" si="207"/>
        <v>0</v>
      </c>
      <c r="CN167" s="52">
        <f t="shared" si="208"/>
        <v>0</v>
      </c>
      <c r="CO167" s="52">
        <f t="shared" si="209"/>
        <v>0</v>
      </c>
      <c r="CP167" s="52" t="str">
        <f t="shared" si="163"/>
        <v/>
      </c>
      <c r="CQ167" s="195" t="str">
        <f>IF(AND(DC167=""),"",IF(DC167=0,"",1+(MAX(CQ$61:CQ166))))</f>
        <v/>
      </c>
      <c r="CR167" s="18">
        <v>107</v>
      </c>
      <c r="CS167" s="48">
        <f t="shared" si="168"/>
        <v>0</v>
      </c>
      <c r="CT167" s="52">
        <f t="shared" si="210"/>
        <v>0</v>
      </c>
      <c r="CU167" s="52">
        <f t="shared" si="211"/>
        <v>0</v>
      </c>
      <c r="CV167" s="52">
        <f t="shared" si="212"/>
        <v>0</v>
      </c>
      <c r="CW167" s="52">
        <f t="shared" si="213"/>
        <v>0</v>
      </c>
      <c r="CX167" s="52">
        <f t="shared" si="214"/>
        <v>0</v>
      </c>
      <c r="CY167" s="52">
        <f t="shared" si="215"/>
        <v>0</v>
      </c>
      <c r="CZ167" s="52">
        <f t="shared" si="216"/>
        <v>0</v>
      </c>
      <c r="DA167" s="52">
        <f t="shared" si="217"/>
        <v>0</v>
      </c>
      <c r="DB167" s="52">
        <f t="shared" si="218"/>
        <v>0</v>
      </c>
      <c r="DC167" s="52" t="str">
        <f t="shared" si="164"/>
        <v/>
      </c>
    </row>
    <row r="168" spans="1:108" s="195" customFormat="1" ht="15.75" hidden="1">
      <c r="A168" s="195">
        <f t="shared" si="165"/>
        <v>0</v>
      </c>
      <c r="B168" s="324">
        <f t="shared" si="166"/>
        <v>0</v>
      </c>
      <c r="C168" s="325">
        <v>108</v>
      </c>
      <c r="D168" s="349"/>
      <c r="E168" s="350"/>
      <c r="F168" s="663"/>
      <c r="G168" s="351"/>
      <c r="H168" s="350"/>
      <c r="I168" s="352"/>
      <c r="J168" s="353"/>
      <c r="K168" s="353"/>
      <c r="L168" s="353"/>
      <c r="M168" s="354"/>
      <c r="N168" s="482"/>
      <c r="AB168" s="195" t="str">
        <f t="shared" si="187"/>
        <v/>
      </c>
      <c r="AC168" s="195">
        <f t="shared" si="167"/>
        <v>1</v>
      </c>
      <c r="AD168" s="195" t="str">
        <f>IF(AND(AP168=""),"",IF(AP168=0,"",1+(MAX(AD$61:AD167))))</f>
        <v/>
      </c>
      <c r="AE168" s="51">
        <v>108</v>
      </c>
      <c r="AF168" s="48">
        <f t="shared" si="188"/>
        <v>0</v>
      </c>
      <c r="AG168" s="52">
        <f t="shared" si="189"/>
        <v>0</v>
      </c>
      <c r="AH168" s="52">
        <f t="shared" si="190"/>
        <v>0</v>
      </c>
      <c r="AI168" s="52">
        <f t="shared" si="191"/>
        <v>0</v>
      </c>
      <c r="AJ168" s="52">
        <f t="shared" si="192"/>
        <v>0</v>
      </c>
      <c r="AK168" s="52">
        <f t="shared" si="193"/>
        <v>0</v>
      </c>
      <c r="AL168" s="52">
        <f t="shared" si="194"/>
        <v>0</v>
      </c>
      <c r="AM168" s="52">
        <f t="shared" si="195"/>
        <v>0</v>
      </c>
      <c r="AN168" s="52">
        <f t="shared" si="219"/>
        <v>0</v>
      </c>
      <c r="AO168" s="52">
        <f t="shared" si="196"/>
        <v>0</v>
      </c>
      <c r="AP168" s="52" t="str">
        <f t="shared" si="159"/>
        <v/>
      </c>
      <c r="AQ168" s="195" t="str">
        <f>IF(AND(BC168=""),"",IF(BC168=0,"",1+(MAX(AQ$61:AQ167))))</f>
        <v/>
      </c>
      <c r="AR168" s="51">
        <v>108</v>
      </c>
      <c r="AS168" s="323">
        <f t="shared" si="220"/>
        <v>0</v>
      </c>
      <c r="AT168" s="49">
        <f t="shared" si="221"/>
        <v>0</v>
      </c>
      <c r="AU168" s="49">
        <f t="shared" si="222"/>
        <v>0</v>
      </c>
      <c r="AV168" s="49">
        <f t="shared" si="223"/>
        <v>0</v>
      </c>
      <c r="AW168" s="49">
        <f t="shared" si="224"/>
        <v>0</v>
      </c>
      <c r="AX168" s="49">
        <f t="shared" si="225"/>
        <v>0</v>
      </c>
      <c r="AY168" s="49">
        <f t="shared" si="226"/>
        <v>0</v>
      </c>
      <c r="AZ168" s="49">
        <f t="shared" si="227"/>
        <v>0</v>
      </c>
      <c r="BA168" s="49">
        <f t="shared" si="228"/>
        <v>0</v>
      </c>
      <c r="BB168" s="49">
        <f t="shared" si="197"/>
        <v>0</v>
      </c>
      <c r="BC168" s="52" t="str">
        <f t="shared" si="160"/>
        <v/>
      </c>
      <c r="BD168" s="195" t="str">
        <f>IF(AND(BP168=""),"",IF(BP168=0,"",1+(MAX(BD$61:BD167))))</f>
        <v/>
      </c>
      <c r="BE168" s="51">
        <v>108</v>
      </c>
      <c r="BF168" s="48">
        <f t="shared" si="169"/>
        <v>0</v>
      </c>
      <c r="BG168" s="52">
        <f t="shared" si="170"/>
        <v>0</v>
      </c>
      <c r="BH168" s="52">
        <f t="shared" si="171"/>
        <v>0</v>
      </c>
      <c r="BI168" s="52">
        <f t="shared" si="172"/>
        <v>0</v>
      </c>
      <c r="BJ168" s="52">
        <f t="shared" si="173"/>
        <v>0</v>
      </c>
      <c r="BK168" s="52">
        <f t="shared" si="174"/>
        <v>0</v>
      </c>
      <c r="BL168" s="52">
        <f t="shared" si="175"/>
        <v>0</v>
      </c>
      <c r="BM168" s="52">
        <f t="shared" si="176"/>
        <v>0</v>
      </c>
      <c r="BN168" s="52">
        <f t="shared" si="177"/>
        <v>0</v>
      </c>
      <c r="BO168" s="52">
        <f t="shared" si="198"/>
        <v>0</v>
      </c>
      <c r="BP168" s="52" t="str">
        <f t="shared" si="161"/>
        <v/>
      </c>
      <c r="BQ168" s="195" t="str">
        <f>IF(AND(CC168=""),"",IF(CC168=0,"",1+(MAX(BQ$61:BQ167))))</f>
        <v/>
      </c>
      <c r="BR168" s="51">
        <v>108</v>
      </c>
      <c r="BS168" s="322">
        <f t="shared" si="178"/>
        <v>0</v>
      </c>
      <c r="BT168" s="52">
        <f t="shared" si="179"/>
        <v>0</v>
      </c>
      <c r="BU168" s="52">
        <f t="shared" si="180"/>
        <v>0</v>
      </c>
      <c r="BV168" s="52">
        <f t="shared" si="181"/>
        <v>0</v>
      </c>
      <c r="BW168" s="52">
        <f t="shared" si="182"/>
        <v>0</v>
      </c>
      <c r="BX168" s="52">
        <f t="shared" si="183"/>
        <v>0</v>
      </c>
      <c r="BY168" s="52">
        <f t="shared" si="184"/>
        <v>0</v>
      </c>
      <c r="BZ168" s="52">
        <f t="shared" si="185"/>
        <v>0</v>
      </c>
      <c r="CA168" s="52">
        <f t="shared" si="186"/>
        <v>0</v>
      </c>
      <c r="CB168" s="52">
        <f t="shared" si="199"/>
        <v>0</v>
      </c>
      <c r="CC168" s="52" t="str">
        <f t="shared" si="162"/>
        <v/>
      </c>
      <c r="CD168" s="195" t="str">
        <f>IF(AND(CP168=""),"",IF(CP168=0,"",1+(MAX(CD$61:CD167))))</f>
        <v/>
      </c>
      <c r="CE168" s="51">
        <v>108</v>
      </c>
      <c r="CF168" s="48">
        <f t="shared" si="200"/>
        <v>0</v>
      </c>
      <c r="CG168" s="52">
        <f t="shared" si="201"/>
        <v>0</v>
      </c>
      <c r="CH168" s="52">
        <f t="shared" si="202"/>
        <v>0</v>
      </c>
      <c r="CI168" s="52">
        <f t="shared" si="203"/>
        <v>0</v>
      </c>
      <c r="CJ168" s="52">
        <f t="shared" si="204"/>
        <v>0</v>
      </c>
      <c r="CK168" s="52">
        <f t="shared" si="205"/>
        <v>0</v>
      </c>
      <c r="CL168" s="52">
        <f t="shared" si="206"/>
        <v>0</v>
      </c>
      <c r="CM168" s="52">
        <f t="shared" si="207"/>
        <v>0</v>
      </c>
      <c r="CN168" s="52">
        <f t="shared" si="208"/>
        <v>0</v>
      </c>
      <c r="CO168" s="52">
        <f t="shared" si="209"/>
        <v>0</v>
      </c>
      <c r="CP168" s="52" t="str">
        <f t="shared" si="163"/>
        <v/>
      </c>
      <c r="CQ168" s="195" t="str">
        <f>IF(AND(DC168=""),"",IF(DC168=0,"",1+(MAX(CQ$61:CQ167))))</f>
        <v/>
      </c>
      <c r="CR168" s="51">
        <v>108</v>
      </c>
      <c r="CS168" s="48">
        <f t="shared" si="168"/>
        <v>0</v>
      </c>
      <c r="CT168" s="52">
        <f t="shared" si="210"/>
        <v>0</v>
      </c>
      <c r="CU168" s="52">
        <f t="shared" si="211"/>
        <v>0</v>
      </c>
      <c r="CV168" s="52">
        <f t="shared" si="212"/>
        <v>0</v>
      </c>
      <c r="CW168" s="52">
        <f t="shared" si="213"/>
        <v>0</v>
      </c>
      <c r="CX168" s="52">
        <f t="shared" si="214"/>
        <v>0</v>
      </c>
      <c r="CY168" s="52">
        <f t="shared" si="215"/>
        <v>0</v>
      </c>
      <c r="CZ168" s="52">
        <f t="shared" si="216"/>
        <v>0</v>
      </c>
      <c r="DA168" s="52">
        <f t="shared" si="217"/>
        <v>0</v>
      </c>
      <c r="DB168" s="52">
        <f t="shared" si="218"/>
        <v>0</v>
      </c>
      <c r="DC168" s="52" t="str">
        <f t="shared" si="164"/>
        <v/>
      </c>
    </row>
    <row r="169" spans="1:108" s="195" customFormat="1" ht="15.75" hidden="1">
      <c r="A169" s="195">
        <f t="shared" si="165"/>
        <v>0</v>
      </c>
      <c r="B169" s="324">
        <f t="shared" si="166"/>
        <v>0</v>
      </c>
      <c r="C169" s="325">
        <v>109</v>
      </c>
      <c r="D169" s="349"/>
      <c r="E169" s="350"/>
      <c r="F169" s="663"/>
      <c r="G169" s="351"/>
      <c r="H169" s="350"/>
      <c r="I169" s="352"/>
      <c r="J169" s="353"/>
      <c r="K169" s="353"/>
      <c r="L169" s="353"/>
      <c r="M169" s="354"/>
      <c r="N169" s="482"/>
      <c r="AB169" s="195" t="str">
        <f t="shared" si="187"/>
        <v/>
      </c>
      <c r="AC169" s="195">
        <f t="shared" si="167"/>
        <v>1</v>
      </c>
      <c r="AD169" s="195" t="str">
        <f>IF(AND(AP169=""),"",IF(AP169=0,"",1+(MAX(AD$61:AD168))))</f>
        <v/>
      </c>
      <c r="AE169" s="18">
        <v>109</v>
      </c>
      <c r="AF169" s="48">
        <f t="shared" si="188"/>
        <v>0</v>
      </c>
      <c r="AG169" s="52">
        <f t="shared" si="189"/>
        <v>0</v>
      </c>
      <c r="AH169" s="52">
        <f t="shared" si="190"/>
        <v>0</v>
      </c>
      <c r="AI169" s="52">
        <f t="shared" si="191"/>
        <v>0</v>
      </c>
      <c r="AJ169" s="52">
        <f t="shared" si="192"/>
        <v>0</v>
      </c>
      <c r="AK169" s="52">
        <f t="shared" si="193"/>
        <v>0</v>
      </c>
      <c r="AL169" s="52">
        <f t="shared" si="194"/>
        <v>0</v>
      </c>
      <c r="AM169" s="52">
        <f t="shared" si="195"/>
        <v>0</v>
      </c>
      <c r="AN169" s="52">
        <f t="shared" si="219"/>
        <v>0</v>
      </c>
      <c r="AO169" s="52">
        <f t="shared" si="196"/>
        <v>0</v>
      </c>
      <c r="AP169" s="52" t="str">
        <f t="shared" si="159"/>
        <v/>
      </c>
      <c r="AQ169" s="195" t="str">
        <f>IF(AND(BC169=""),"",IF(BC169=0,"",1+(MAX(AQ$61:AQ168))))</f>
        <v/>
      </c>
      <c r="AR169" s="51">
        <v>109</v>
      </c>
      <c r="AS169" s="323">
        <f t="shared" si="220"/>
        <v>0</v>
      </c>
      <c r="AT169" s="49">
        <f t="shared" si="221"/>
        <v>0</v>
      </c>
      <c r="AU169" s="49">
        <f t="shared" si="222"/>
        <v>0</v>
      </c>
      <c r="AV169" s="49">
        <f t="shared" si="223"/>
        <v>0</v>
      </c>
      <c r="AW169" s="49">
        <f t="shared" si="224"/>
        <v>0</v>
      </c>
      <c r="AX169" s="49">
        <f t="shared" si="225"/>
        <v>0</v>
      </c>
      <c r="AY169" s="49">
        <f t="shared" si="226"/>
        <v>0</v>
      </c>
      <c r="AZ169" s="49">
        <f t="shared" si="227"/>
        <v>0</v>
      </c>
      <c r="BA169" s="49">
        <f t="shared" si="228"/>
        <v>0</v>
      </c>
      <c r="BB169" s="49">
        <f t="shared" si="197"/>
        <v>0</v>
      </c>
      <c r="BC169" s="52" t="str">
        <f t="shared" si="160"/>
        <v/>
      </c>
      <c r="BD169" s="195" t="str">
        <f>IF(AND(BP169=""),"",IF(BP169=0,"",1+(MAX(BD$61:BD168))))</f>
        <v/>
      </c>
      <c r="BE169" s="18">
        <v>109</v>
      </c>
      <c r="BF169" s="48">
        <f t="shared" si="169"/>
        <v>0</v>
      </c>
      <c r="BG169" s="52">
        <f t="shared" si="170"/>
        <v>0</v>
      </c>
      <c r="BH169" s="52">
        <f t="shared" si="171"/>
        <v>0</v>
      </c>
      <c r="BI169" s="52">
        <f t="shared" si="172"/>
        <v>0</v>
      </c>
      <c r="BJ169" s="52">
        <f t="shared" si="173"/>
        <v>0</v>
      </c>
      <c r="BK169" s="52">
        <f t="shared" si="174"/>
        <v>0</v>
      </c>
      <c r="BL169" s="52">
        <f t="shared" si="175"/>
        <v>0</v>
      </c>
      <c r="BM169" s="52">
        <f t="shared" si="176"/>
        <v>0</v>
      </c>
      <c r="BN169" s="52">
        <f t="shared" si="177"/>
        <v>0</v>
      </c>
      <c r="BO169" s="52">
        <f t="shared" si="198"/>
        <v>0</v>
      </c>
      <c r="BP169" s="52" t="str">
        <f t="shared" si="161"/>
        <v/>
      </c>
      <c r="BQ169" s="195" t="str">
        <f>IF(AND(CC169=""),"",IF(CC169=0,"",1+(MAX(BQ$61:BQ168))))</f>
        <v/>
      </c>
      <c r="BR169" s="18">
        <v>109</v>
      </c>
      <c r="BS169" s="322">
        <f t="shared" si="178"/>
        <v>0</v>
      </c>
      <c r="BT169" s="52">
        <f t="shared" si="179"/>
        <v>0</v>
      </c>
      <c r="BU169" s="52">
        <f t="shared" si="180"/>
        <v>0</v>
      </c>
      <c r="BV169" s="52">
        <f t="shared" si="181"/>
        <v>0</v>
      </c>
      <c r="BW169" s="52">
        <f t="shared" si="182"/>
        <v>0</v>
      </c>
      <c r="BX169" s="52">
        <f t="shared" si="183"/>
        <v>0</v>
      </c>
      <c r="BY169" s="52">
        <f t="shared" si="184"/>
        <v>0</v>
      </c>
      <c r="BZ169" s="52">
        <f t="shared" si="185"/>
        <v>0</v>
      </c>
      <c r="CA169" s="52">
        <f t="shared" si="186"/>
        <v>0</v>
      </c>
      <c r="CB169" s="52">
        <f t="shared" si="199"/>
        <v>0</v>
      </c>
      <c r="CC169" s="52" t="str">
        <f t="shared" si="162"/>
        <v/>
      </c>
      <c r="CD169" s="195" t="str">
        <f>IF(AND(CP169=""),"",IF(CP169=0,"",1+(MAX(CD$61:CD168))))</f>
        <v/>
      </c>
      <c r="CE169" s="18">
        <v>109</v>
      </c>
      <c r="CF169" s="48">
        <f t="shared" si="200"/>
        <v>0</v>
      </c>
      <c r="CG169" s="52">
        <f t="shared" si="201"/>
        <v>0</v>
      </c>
      <c r="CH169" s="52">
        <f t="shared" si="202"/>
        <v>0</v>
      </c>
      <c r="CI169" s="52">
        <f t="shared" si="203"/>
        <v>0</v>
      </c>
      <c r="CJ169" s="52">
        <f t="shared" si="204"/>
        <v>0</v>
      </c>
      <c r="CK169" s="52">
        <f t="shared" si="205"/>
        <v>0</v>
      </c>
      <c r="CL169" s="52">
        <f t="shared" si="206"/>
        <v>0</v>
      </c>
      <c r="CM169" s="52">
        <f t="shared" si="207"/>
        <v>0</v>
      </c>
      <c r="CN169" s="52">
        <f t="shared" si="208"/>
        <v>0</v>
      </c>
      <c r="CO169" s="52">
        <f t="shared" si="209"/>
        <v>0</v>
      </c>
      <c r="CP169" s="52" t="str">
        <f t="shared" si="163"/>
        <v/>
      </c>
      <c r="CQ169" s="195" t="str">
        <f>IF(AND(DC169=""),"",IF(DC169=0,"",1+(MAX(CQ$61:CQ168))))</f>
        <v/>
      </c>
      <c r="CR169" s="18">
        <v>109</v>
      </c>
      <c r="CS169" s="48">
        <f t="shared" si="168"/>
        <v>0</v>
      </c>
      <c r="CT169" s="52">
        <f t="shared" si="210"/>
        <v>0</v>
      </c>
      <c r="CU169" s="52">
        <f t="shared" si="211"/>
        <v>0</v>
      </c>
      <c r="CV169" s="52">
        <f t="shared" si="212"/>
        <v>0</v>
      </c>
      <c r="CW169" s="52">
        <f t="shared" si="213"/>
        <v>0</v>
      </c>
      <c r="CX169" s="52">
        <f t="shared" si="214"/>
        <v>0</v>
      </c>
      <c r="CY169" s="52">
        <f t="shared" si="215"/>
        <v>0</v>
      </c>
      <c r="CZ169" s="52">
        <f t="shared" si="216"/>
        <v>0</v>
      </c>
      <c r="DA169" s="52">
        <f t="shared" si="217"/>
        <v>0</v>
      </c>
      <c r="DB169" s="52">
        <f t="shared" si="218"/>
        <v>0</v>
      </c>
      <c r="DC169" s="52" t="str">
        <f t="shared" si="164"/>
        <v/>
      </c>
    </row>
    <row r="170" spans="1:108" s="195" customFormat="1" ht="15.75" hidden="1">
      <c r="A170" s="195">
        <f t="shared" si="165"/>
        <v>0</v>
      </c>
      <c r="B170" s="324">
        <f t="shared" si="166"/>
        <v>0</v>
      </c>
      <c r="C170" s="325">
        <v>110</v>
      </c>
      <c r="D170" s="349"/>
      <c r="E170" s="350"/>
      <c r="F170" s="663"/>
      <c r="G170" s="351"/>
      <c r="H170" s="350"/>
      <c r="I170" s="352"/>
      <c r="J170" s="353"/>
      <c r="K170" s="353"/>
      <c r="L170" s="353"/>
      <c r="M170" s="354"/>
      <c r="N170" s="482"/>
      <c r="AB170" s="195" t="str">
        <f t="shared" si="187"/>
        <v/>
      </c>
      <c r="AC170" s="195">
        <f t="shared" si="167"/>
        <v>1</v>
      </c>
      <c r="AD170" s="195" t="str">
        <f>IF(AND(AP170=""),"",IF(AP170=0,"",1+(MAX(AD$61:AD169))))</f>
        <v/>
      </c>
      <c r="AE170" s="51">
        <v>110</v>
      </c>
      <c r="AF170" s="48">
        <f t="shared" si="188"/>
        <v>0</v>
      </c>
      <c r="AG170" s="52">
        <f t="shared" si="189"/>
        <v>0</v>
      </c>
      <c r="AH170" s="52">
        <f t="shared" si="190"/>
        <v>0</v>
      </c>
      <c r="AI170" s="52">
        <f t="shared" si="191"/>
        <v>0</v>
      </c>
      <c r="AJ170" s="52">
        <f t="shared" si="192"/>
        <v>0</v>
      </c>
      <c r="AK170" s="52">
        <f t="shared" si="193"/>
        <v>0</v>
      </c>
      <c r="AL170" s="52">
        <f t="shared" si="194"/>
        <v>0</v>
      </c>
      <c r="AM170" s="52">
        <f t="shared" si="195"/>
        <v>0</v>
      </c>
      <c r="AN170" s="52">
        <f t="shared" si="219"/>
        <v>0</v>
      </c>
      <c r="AO170" s="52">
        <f t="shared" si="196"/>
        <v>0</v>
      </c>
      <c r="AP170" s="52" t="str">
        <f t="shared" si="159"/>
        <v/>
      </c>
      <c r="AQ170" s="195" t="str">
        <f>IF(AND(BC170=""),"",IF(BC170=0,"",1+(MAX(AQ$61:AQ169))))</f>
        <v/>
      </c>
      <c r="AR170" s="51">
        <v>110</v>
      </c>
      <c r="AS170" s="323">
        <f t="shared" si="220"/>
        <v>0</v>
      </c>
      <c r="AT170" s="49">
        <f t="shared" si="221"/>
        <v>0</v>
      </c>
      <c r="AU170" s="49">
        <f t="shared" si="222"/>
        <v>0</v>
      </c>
      <c r="AV170" s="49">
        <f t="shared" si="223"/>
        <v>0</v>
      </c>
      <c r="AW170" s="49">
        <f t="shared" si="224"/>
        <v>0</v>
      </c>
      <c r="AX170" s="49">
        <f t="shared" si="225"/>
        <v>0</v>
      </c>
      <c r="AY170" s="49">
        <f t="shared" si="226"/>
        <v>0</v>
      </c>
      <c r="AZ170" s="49">
        <f t="shared" si="227"/>
        <v>0</v>
      </c>
      <c r="BA170" s="49">
        <f t="shared" si="228"/>
        <v>0</v>
      </c>
      <c r="BB170" s="49">
        <f t="shared" si="197"/>
        <v>0</v>
      </c>
      <c r="BC170" s="52" t="str">
        <f t="shared" si="160"/>
        <v/>
      </c>
      <c r="BD170" s="195" t="str">
        <f>IF(AND(BP170=""),"",IF(BP170=0,"",1+(MAX(BD$61:BD169))))</f>
        <v/>
      </c>
      <c r="BE170" s="51">
        <v>110</v>
      </c>
      <c r="BF170" s="48">
        <f t="shared" si="169"/>
        <v>0</v>
      </c>
      <c r="BG170" s="52">
        <f t="shared" si="170"/>
        <v>0</v>
      </c>
      <c r="BH170" s="52">
        <f t="shared" si="171"/>
        <v>0</v>
      </c>
      <c r="BI170" s="52">
        <f t="shared" si="172"/>
        <v>0</v>
      </c>
      <c r="BJ170" s="52">
        <f t="shared" si="173"/>
        <v>0</v>
      </c>
      <c r="BK170" s="52">
        <f t="shared" si="174"/>
        <v>0</v>
      </c>
      <c r="BL170" s="52">
        <f t="shared" si="175"/>
        <v>0</v>
      </c>
      <c r="BM170" s="52">
        <f t="shared" si="176"/>
        <v>0</v>
      </c>
      <c r="BN170" s="52">
        <f t="shared" si="177"/>
        <v>0</v>
      </c>
      <c r="BO170" s="52">
        <f t="shared" si="198"/>
        <v>0</v>
      </c>
      <c r="BP170" s="52" t="str">
        <f t="shared" si="161"/>
        <v/>
      </c>
      <c r="BQ170" s="195" t="str">
        <f>IF(AND(CC170=""),"",IF(CC170=0,"",1+(MAX(BQ$61:BQ169))))</f>
        <v/>
      </c>
      <c r="BR170" s="51">
        <v>110</v>
      </c>
      <c r="BS170" s="322">
        <f t="shared" si="178"/>
        <v>0</v>
      </c>
      <c r="BT170" s="52">
        <f t="shared" si="179"/>
        <v>0</v>
      </c>
      <c r="BU170" s="52">
        <f t="shared" si="180"/>
        <v>0</v>
      </c>
      <c r="BV170" s="52">
        <f t="shared" si="181"/>
        <v>0</v>
      </c>
      <c r="BW170" s="52">
        <f t="shared" si="182"/>
        <v>0</v>
      </c>
      <c r="BX170" s="52">
        <f t="shared" si="183"/>
        <v>0</v>
      </c>
      <c r="BY170" s="52">
        <f t="shared" si="184"/>
        <v>0</v>
      </c>
      <c r="BZ170" s="52">
        <f t="shared" si="185"/>
        <v>0</v>
      </c>
      <c r="CA170" s="52">
        <f t="shared" si="186"/>
        <v>0</v>
      </c>
      <c r="CB170" s="52">
        <f t="shared" si="199"/>
        <v>0</v>
      </c>
      <c r="CC170" s="52" t="str">
        <f t="shared" si="162"/>
        <v/>
      </c>
      <c r="CD170" s="195" t="str">
        <f>IF(AND(CP170=""),"",IF(CP170=0,"",1+(MAX(CD$61:CD169))))</f>
        <v/>
      </c>
      <c r="CE170" s="51">
        <v>110</v>
      </c>
      <c r="CF170" s="48">
        <f t="shared" si="200"/>
        <v>0</v>
      </c>
      <c r="CG170" s="52">
        <f t="shared" si="201"/>
        <v>0</v>
      </c>
      <c r="CH170" s="52">
        <f t="shared" si="202"/>
        <v>0</v>
      </c>
      <c r="CI170" s="52">
        <f t="shared" si="203"/>
        <v>0</v>
      </c>
      <c r="CJ170" s="52">
        <f t="shared" si="204"/>
        <v>0</v>
      </c>
      <c r="CK170" s="52">
        <f t="shared" si="205"/>
        <v>0</v>
      </c>
      <c r="CL170" s="52">
        <f t="shared" si="206"/>
        <v>0</v>
      </c>
      <c r="CM170" s="52">
        <f t="shared" si="207"/>
        <v>0</v>
      </c>
      <c r="CN170" s="52">
        <f t="shared" si="208"/>
        <v>0</v>
      </c>
      <c r="CO170" s="52">
        <f t="shared" si="209"/>
        <v>0</v>
      </c>
      <c r="CP170" s="52" t="str">
        <f t="shared" si="163"/>
        <v/>
      </c>
      <c r="CQ170" s="195" t="str">
        <f>IF(AND(DC170=""),"",IF(DC170=0,"",1+(MAX(CQ$61:CQ169))))</f>
        <v/>
      </c>
      <c r="CR170" s="51">
        <v>110</v>
      </c>
      <c r="CS170" s="48">
        <f t="shared" si="168"/>
        <v>0</v>
      </c>
      <c r="CT170" s="52">
        <f t="shared" si="210"/>
        <v>0</v>
      </c>
      <c r="CU170" s="52">
        <f t="shared" si="211"/>
        <v>0</v>
      </c>
      <c r="CV170" s="52">
        <f t="shared" si="212"/>
        <v>0</v>
      </c>
      <c r="CW170" s="52">
        <f t="shared" si="213"/>
        <v>0</v>
      </c>
      <c r="CX170" s="52">
        <f t="shared" si="214"/>
        <v>0</v>
      </c>
      <c r="CY170" s="52">
        <f t="shared" si="215"/>
        <v>0</v>
      </c>
      <c r="CZ170" s="52">
        <f t="shared" si="216"/>
        <v>0</v>
      </c>
      <c r="DA170" s="52">
        <f t="shared" si="217"/>
        <v>0</v>
      </c>
      <c r="DB170" s="52">
        <f t="shared" si="218"/>
        <v>0</v>
      </c>
      <c r="DC170" s="52" t="str">
        <f t="shared" si="164"/>
        <v/>
      </c>
    </row>
    <row r="171" spans="1:108" s="195" customFormat="1" ht="15.75" hidden="1">
      <c r="A171" s="195">
        <f t="shared" si="165"/>
        <v>0</v>
      </c>
      <c r="B171" s="324">
        <f t="shared" si="166"/>
        <v>0</v>
      </c>
      <c r="C171" s="325">
        <v>111</v>
      </c>
      <c r="D171" s="349"/>
      <c r="E171" s="350"/>
      <c r="F171" s="663"/>
      <c r="G171" s="351"/>
      <c r="H171" s="350"/>
      <c r="I171" s="352"/>
      <c r="J171" s="353"/>
      <c r="K171" s="353"/>
      <c r="L171" s="353"/>
      <c r="M171" s="354"/>
      <c r="N171" s="482"/>
      <c r="AB171" s="195" t="str">
        <f t="shared" si="187"/>
        <v/>
      </c>
      <c r="AC171" s="195">
        <f t="shared" si="167"/>
        <v>1</v>
      </c>
      <c r="AD171" s="195" t="str">
        <f>IF(AND(AP171=""),"",IF(AP171=0,"",1+(MAX(AD$61:AD170))))</f>
        <v/>
      </c>
      <c r="AE171" s="18">
        <v>111</v>
      </c>
      <c r="AF171" s="48">
        <f t="shared" si="188"/>
        <v>0</v>
      </c>
      <c r="AG171" s="52">
        <f t="shared" si="189"/>
        <v>0</v>
      </c>
      <c r="AH171" s="52">
        <f t="shared" si="190"/>
        <v>0</v>
      </c>
      <c r="AI171" s="52">
        <f t="shared" si="191"/>
        <v>0</v>
      </c>
      <c r="AJ171" s="52">
        <f t="shared" si="192"/>
        <v>0</v>
      </c>
      <c r="AK171" s="52">
        <f t="shared" si="193"/>
        <v>0</v>
      </c>
      <c r="AL171" s="52">
        <f t="shared" si="194"/>
        <v>0</v>
      </c>
      <c r="AM171" s="52">
        <f t="shared" si="195"/>
        <v>0</v>
      </c>
      <c r="AN171" s="52">
        <f t="shared" si="219"/>
        <v>0</v>
      </c>
      <c r="AO171" s="52">
        <f t="shared" si="196"/>
        <v>0</v>
      </c>
      <c r="AP171" s="52" t="str">
        <f t="shared" si="159"/>
        <v/>
      </c>
      <c r="AQ171" s="195" t="str">
        <f>IF(AND(BC171=""),"",IF(BC171=0,"",1+(MAX(AQ$61:AQ170))))</f>
        <v/>
      </c>
      <c r="AR171" s="51">
        <v>111</v>
      </c>
      <c r="AS171" s="323">
        <f t="shared" si="220"/>
        <v>0</v>
      </c>
      <c r="AT171" s="49">
        <f t="shared" si="221"/>
        <v>0</v>
      </c>
      <c r="AU171" s="49">
        <f t="shared" si="222"/>
        <v>0</v>
      </c>
      <c r="AV171" s="49">
        <f t="shared" si="223"/>
        <v>0</v>
      </c>
      <c r="AW171" s="49">
        <f t="shared" si="224"/>
        <v>0</v>
      </c>
      <c r="AX171" s="49">
        <f t="shared" si="225"/>
        <v>0</v>
      </c>
      <c r="AY171" s="49">
        <f t="shared" si="226"/>
        <v>0</v>
      </c>
      <c r="AZ171" s="49">
        <f t="shared" si="227"/>
        <v>0</v>
      </c>
      <c r="BA171" s="49">
        <f t="shared" si="228"/>
        <v>0</v>
      </c>
      <c r="BB171" s="49">
        <f t="shared" si="197"/>
        <v>0</v>
      </c>
      <c r="BC171" s="52" t="str">
        <f t="shared" si="160"/>
        <v/>
      </c>
      <c r="BD171" s="195" t="str">
        <f>IF(AND(BP171=""),"",IF(BP171=0,"",1+(MAX(BD$61:BD170))))</f>
        <v/>
      </c>
      <c r="BE171" s="18">
        <v>111</v>
      </c>
      <c r="BF171" s="48">
        <f t="shared" si="169"/>
        <v>0</v>
      </c>
      <c r="BG171" s="52">
        <f t="shared" si="170"/>
        <v>0</v>
      </c>
      <c r="BH171" s="52">
        <f t="shared" si="171"/>
        <v>0</v>
      </c>
      <c r="BI171" s="52">
        <f t="shared" si="172"/>
        <v>0</v>
      </c>
      <c r="BJ171" s="52">
        <f t="shared" si="173"/>
        <v>0</v>
      </c>
      <c r="BK171" s="52">
        <f t="shared" si="174"/>
        <v>0</v>
      </c>
      <c r="BL171" s="52">
        <f t="shared" si="175"/>
        <v>0</v>
      </c>
      <c r="BM171" s="52">
        <f t="shared" si="176"/>
        <v>0</v>
      </c>
      <c r="BN171" s="52">
        <f t="shared" si="177"/>
        <v>0</v>
      </c>
      <c r="BO171" s="52">
        <f t="shared" si="198"/>
        <v>0</v>
      </c>
      <c r="BP171" s="52" t="str">
        <f t="shared" si="161"/>
        <v/>
      </c>
      <c r="BQ171" s="195" t="str">
        <f>IF(AND(CC171=""),"",IF(CC171=0,"",1+(MAX(BQ$61:BQ170))))</f>
        <v/>
      </c>
      <c r="BR171" s="18">
        <v>111</v>
      </c>
      <c r="BS171" s="322">
        <f t="shared" si="178"/>
        <v>0</v>
      </c>
      <c r="BT171" s="52">
        <f t="shared" si="179"/>
        <v>0</v>
      </c>
      <c r="BU171" s="52">
        <f t="shared" si="180"/>
        <v>0</v>
      </c>
      <c r="BV171" s="52">
        <f t="shared" si="181"/>
        <v>0</v>
      </c>
      <c r="BW171" s="52">
        <f t="shared" si="182"/>
        <v>0</v>
      </c>
      <c r="BX171" s="52">
        <f t="shared" si="183"/>
        <v>0</v>
      </c>
      <c r="BY171" s="52">
        <f t="shared" si="184"/>
        <v>0</v>
      </c>
      <c r="BZ171" s="52">
        <f t="shared" si="185"/>
        <v>0</v>
      </c>
      <c r="CA171" s="52">
        <f t="shared" si="186"/>
        <v>0</v>
      </c>
      <c r="CB171" s="52">
        <f t="shared" si="199"/>
        <v>0</v>
      </c>
      <c r="CC171" s="52" t="str">
        <f t="shared" si="162"/>
        <v/>
      </c>
      <c r="CD171" s="195" t="str">
        <f>IF(AND(CP171=""),"",IF(CP171=0,"",1+(MAX(CD$61:CD170))))</f>
        <v/>
      </c>
      <c r="CE171" s="18">
        <v>111</v>
      </c>
      <c r="CF171" s="48">
        <f t="shared" si="200"/>
        <v>0</v>
      </c>
      <c r="CG171" s="52">
        <f t="shared" si="201"/>
        <v>0</v>
      </c>
      <c r="CH171" s="52">
        <f t="shared" si="202"/>
        <v>0</v>
      </c>
      <c r="CI171" s="52">
        <f t="shared" si="203"/>
        <v>0</v>
      </c>
      <c r="CJ171" s="52">
        <f t="shared" si="204"/>
        <v>0</v>
      </c>
      <c r="CK171" s="52">
        <f t="shared" si="205"/>
        <v>0</v>
      </c>
      <c r="CL171" s="52">
        <f t="shared" si="206"/>
        <v>0</v>
      </c>
      <c r="CM171" s="52">
        <f t="shared" si="207"/>
        <v>0</v>
      </c>
      <c r="CN171" s="52">
        <f t="shared" si="208"/>
        <v>0</v>
      </c>
      <c r="CO171" s="52">
        <f t="shared" si="209"/>
        <v>0</v>
      </c>
      <c r="CP171" s="52" t="str">
        <f t="shared" si="163"/>
        <v/>
      </c>
      <c r="CQ171" s="195" t="str">
        <f>IF(AND(DC171=""),"",IF(DC171=0,"",1+(MAX(CQ$61:CQ170))))</f>
        <v/>
      </c>
      <c r="CR171" s="18">
        <v>111</v>
      </c>
      <c r="CS171" s="48">
        <f t="shared" si="168"/>
        <v>0</v>
      </c>
      <c r="CT171" s="52">
        <f t="shared" si="210"/>
        <v>0</v>
      </c>
      <c r="CU171" s="52">
        <f t="shared" si="211"/>
        <v>0</v>
      </c>
      <c r="CV171" s="52">
        <f t="shared" si="212"/>
        <v>0</v>
      </c>
      <c r="CW171" s="52">
        <f t="shared" si="213"/>
        <v>0</v>
      </c>
      <c r="CX171" s="52">
        <f t="shared" si="214"/>
        <v>0</v>
      </c>
      <c r="CY171" s="52">
        <f t="shared" si="215"/>
        <v>0</v>
      </c>
      <c r="CZ171" s="52">
        <f t="shared" si="216"/>
        <v>0</v>
      </c>
      <c r="DA171" s="52">
        <f t="shared" si="217"/>
        <v>0</v>
      </c>
      <c r="DB171" s="52">
        <f t="shared" si="218"/>
        <v>0</v>
      </c>
      <c r="DC171" s="52" t="str">
        <f t="shared" si="164"/>
        <v/>
      </c>
    </row>
    <row r="172" spans="1:108" s="195" customFormat="1" ht="15.75" hidden="1">
      <c r="A172" s="195">
        <f t="shared" si="165"/>
        <v>0</v>
      </c>
      <c r="B172" s="324">
        <f t="shared" si="166"/>
        <v>0</v>
      </c>
      <c r="C172" s="325">
        <v>112</v>
      </c>
      <c r="D172" s="349"/>
      <c r="E172" s="350"/>
      <c r="F172" s="663"/>
      <c r="G172" s="351"/>
      <c r="H172" s="350"/>
      <c r="I172" s="352"/>
      <c r="J172" s="353"/>
      <c r="K172" s="353"/>
      <c r="L172" s="353"/>
      <c r="M172" s="354"/>
      <c r="N172" s="482"/>
      <c r="AB172" s="195" t="str">
        <f t="shared" si="187"/>
        <v/>
      </c>
      <c r="AC172" s="195">
        <f t="shared" si="167"/>
        <v>1</v>
      </c>
      <c r="AD172" s="195" t="str">
        <f>IF(AND(AP172=""),"",IF(AP172=0,"",1+(MAX(AD$61:AD171))))</f>
        <v/>
      </c>
      <c r="AE172" s="51">
        <v>112</v>
      </c>
      <c r="AF172" s="48">
        <f t="shared" si="188"/>
        <v>0</v>
      </c>
      <c r="AG172" s="52">
        <f t="shared" si="189"/>
        <v>0</v>
      </c>
      <c r="AH172" s="52">
        <f t="shared" si="190"/>
        <v>0</v>
      </c>
      <c r="AI172" s="52">
        <f t="shared" si="191"/>
        <v>0</v>
      </c>
      <c r="AJ172" s="52">
        <f t="shared" si="192"/>
        <v>0</v>
      </c>
      <c r="AK172" s="52">
        <f t="shared" si="193"/>
        <v>0</v>
      </c>
      <c r="AL172" s="52">
        <f t="shared" si="194"/>
        <v>0</v>
      </c>
      <c r="AM172" s="52">
        <f t="shared" si="195"/>
        <v>0</v>
      </c>
      <c r="AN172" s="52">
        <f t="shared" si="219"/>
        <v>0</v>
      </c>
      <c r="AO172" s="52">
        <f t="shared" si="196"/>
        <v>0</v>
      </c>
      <c r="AP172" s="52" t="str">
        <f t="shared" si="159"/>
        <v/>
      </c>
      <c r="AQ172" s="195" t="str">
        <f>IF(AND(BC172=""),"",IF(BC172=0,"",1+(MAX(AQ$61:AQ171))))</f>
        <v/>
      </c>
      <c r="AR172" s="51">
        <v>112</v>
      </c>
      <c r="AS172" s="323">
        <f t="shared" si="220"/>
        <v>0</v>
      </c>
      <c r="AT172" s="49">
        <f t="shared" si="221"/>
        <v>0</v>
      </c>
      <c r="AU172" s="49">
        <f t="shared" si="222"/>
        <v>0</v>
      </c>
      <c r="AV172" s="49">
        <f t="shared" si="223"/>
        <v>0</v>
      </c>
      <c r="AW172" s="49">
        <f t="shared" si="224"/>
        <v>0</v>
      </c>
      <c r="AX172" s="49">
        <f t="shared" si="225"/>
        <v>0</v>
      </c>
      <c r="AY172" s="49">
        <f t="shared" si="226"/>
        <v>0</v>
      </c>
      <c r="AZ172" s="49">
        <f t="shared" si="227"/>
        <v>0</v>
      </c>
      <c r="BA172" s="49">
        <f t="shared" si="228"/>
        <v>0</v>
      </c>
      <c r="BB172" s="49">
        <f t="shared" si="197"/>
        <v>0</v>
      </c>
      <c r="BC172" s="52" t="str">
        <f t="shared" si="160"/>
        <v/>
      </c>
      <c r="BD172" s="195" t="str">
        <f>IF(AND(BP172=""),"",IF(BP172=0,"",1+(MAX(BD$61:BD171))))</f>
        <v/>
      </c>
      <c r="BE172" s="51">
        <v>112</v>
      </c>
      <c r="BF172" s="48">
        <f t="shared" si="169"/>
        <v>0</v>
      </c>
      <c r="BG172" s="52">
        <f t="shared" si="170"/>
        <v>0</v>
      </c>
      <c r="BH172" s="52">
        <f t="shared" si="171"/>
        <v>0</v>
      </c>
      <c r="BI172" s="52">
        <f t="shared" si="172"/>
        <v>0</v>
      </c>
      <c r="BJ172" s="52">
        <f t="shared" si="173"/>
        <v>0</v>
      </c>
      <c r="BK172" s="52">
        <f t="shared" si="174"/>
        <v>0</v>
      </c>
      <c r="BL172" s="52">
        <f t="shared" si="175"/>
        <v>0</v>
      </c>
      <c r="BM172" s="52">
        <f t="shared" si="176"/>
        <v>0</v>
      </c>
      <c r="BN172" s="52">
        <f t="shared" si="177"/>
        <v>0</v>
      </c>
      <c r="BO172" s="52">
        <f t="shared" si="198"/>
        <v>0</v>
      </c>
      <c r="BP172" s="52" t="str">
        <f t="shared" si="161"/>
        <v/>
      </c>
      <c r="BQ172" s="195" t="str">
        <f>IF(AND(CC172=""),"",IF(CC172=0,"",1+(MAX(BQ$61:BQ171))))</f>
        <v/>
      </c>
      <c r="BR172" s="51">
        <v>112</v>
      </c>
      <c r="BS172" s="322">
        <f t="shared" si="178"/>
        <v>0</v>
      </c>
      <c r="BT172" s="52">
        <f t="shared" si="179"/>
        <v>0</v>
      </c>
      <c r="BU172" s="52">
        <f t="shared" si="180"/>
        <v>0</v>
      </c>
      <c r="BV172" s="52">
        <f t="shared" si="181"/>
        <v>0</v>
      </c>
      <c r="BW172" s="52">
        <f t="shared" si="182"/>
        <v>0</v>
      </c>
      <c r="BX172" s="52">
        <f t="shared" si="183"/>
        <v>0</v>
      </c>
      <c r="BY172" s="52">
        <f t="shared" si="184"/>
        <v>0</v>
      </c>
      <c r="BZ172" s="52">
        <f t="shared" si="185"/>
        <v>0</v>
      </c>
      <c r="CA172" s="52">
        <f t="shared" si="186"/>
        <v>0</v>
      </c>
      <c r="CB172" s="52">
        <f t="shared" si="199"/>
        <v>0</v>
      </c>
      <c r="CC172" s="52" t="str">
        <f t="shared" si="162"/>
        <v/>
      </c>
      <c r="CD172" s="195" t="str">
        <f>IF(AND(CP172=""),"",IF(CP172=0,"",1+(MAX(CD$61:CD171))))</f>
        <v/>
      </c>
      <c r="CE172" s="51">
        <v>112</v>
      </c>
      <c r="CF172" s="48">
        <f t="shared" si="200"/>
        <v>0</v>
      </c>
      <c r="CG172" s="52">
        <f t="shared" si="201"/>
        <v>0</v>
      </c>
      <c r="CH172" s="52">
        <f t="shared" si="202"/>
        <v>0</v>
      </c>
      <c r="CI172" s="52">
        <f t="shared" si="203"/>
        <v>0</v>
      </c>
      <c r="CJ172" s="52">
        <f t="shared" si="204"/>
        <v>0</v>
      </c>
      <c r="CK172" s="52">
        <f t="shared" si="205"/>
        <v>0</v>
      </c>
      <c r="CL172" s="52">
        <f t="shared" si="206"/>
        <v>0</v>
      </c>
      <c r="CM172" s="52">
        <f t="shared" si="207"/>
        <v>0</v>
      </c>
      <c r="CN172" s="52">
        <f t="shared" si="208"/>
        <v>0</v>
      </c>
      <c r="CO172" s="52">
        <f t="shared" si="209"/>
        <v>0</v>
      </c>
      <c r="CP172" s="52" t="str">
        <f t="shared" si="163"/>
        <v/>
      </c>
      <c r="CQ172" s="195" t="str">
        <f>IF(AND(DC172=""),"",IF(DC172=0,"",1+(MAX(CQ$61:CQ171))))</f>
        <v/>
      </c>
      <c r="CR172" s="51">
        <v>112</v>
      </c>
      <c r="CS172" s="48">
        <f t="shared" si="168"/>
        <v>0</v>
      </c>
      <c r="CT172" s="52">
        <f t="shared" si="210"/>
        <v>0</v>
      </c>
      <c r="CU172" s="52">
        <f t="shared" si="211"/>
        <v>0</v>
      </c>
      <c r="CV172" s="52">
        <f t="shared" si="212"/>
        <v>0</v>
      </c>
      <c r="CW172" s="52">
        <f t="shared" si="213"/>
        <v>0</v>
      </c>
      <c r="CX172" s="52">
        <f t="shared" si="214"/>
        <v>0</v>
      </c>
      <c r="CY172" s="52">
        <f t="shared" si="215"/>
        <v>0</v>
      </c>
      <c r="CZ172" s="52">
        <f t="shared" si="216"/>
        <v>0</v>
      </c>
      <c r="DA172" s="52">
        <f t="shared" si="217"/>
        <v>0</v>
      </c>
      <c r="DB172" s="52">
        <f t="shared" si="218"/>
        <v>0</v>
      </c>
      <c r="DC172" s="52" t="str">
        <f t="shared" si="164"/>
        <v/>
      </c>
    </row>
    <row r="173" spans="1:108" s="195" customFormat="1" ht="15.75" hidden="1">
      <c r="A173" s="195">
        <f t="shared" si="165"/>
        <v>0</v>
      </c>
      <c r="B173" s="324">
        <f t="shared" si="166"/>
        <v>0</v>
      </c>
      <c r="C173" s="325">
        <v>113</v>
      </c>
      <c r="D173" s="349"/>
      <c r="E173" s="350"/>
      <c r="F173" s="663"/>
      <c r="G173" s="351"/>
      <c r="H173" s="350"/>
      <c r="I173" s="352"/>
      <c r="J173" s="353"/>
      <c r="K173" s="353"/>
      <c r="L173" s="353"/>
      <c r="M173" s="354"/>
      <c r="N173" s="482"/>
      <c r="AB173" s="195" t="str">
        <f t="shared" si="187"/>
        <v/>
      </c>
      <c r="AC173" s="195">
        <f t="shared" si="167"/>
        <v>1</v>
      </c>
      <c r="AD173" s="195" t="str">
        <f>IF(AND(AP173=""),"",IF(AP173=0,"",1+(MAX(AD$61:AD172))))</f>
        <v/>
      </c>
      <c r="AE173" s="18">
        <v>113</v>
      </c>
      <c r="AF173" s="48">
        <f t="shared" si="188"/>
        <v>0</v>
      </c>
      <c r="AG173" s="52">
        <f t="shared" si="189"/>
        <v>0</v>
      </c>
      <c r="AH173" s="52">
        <f t="shared" si="190"/>
        <v>0</v>
      </c>
      <c r="AI173" s="52">
        <f t="shared" si="191"/>
        <v>0</v>
      </c>
      <c r="AJ173" s="52">
        <f t="shared" si="192"/>
        <v>0</v>
      </c>
      <c r="AK173" s="52">
        <f t="shared" si="193"/>
        <v>0</v>
      </c>
      <c r="AL173" s="52">
        <f t="shared" si="194"/>
        <v>0</v>
      </c>
      <c r="AM173" s="52">
        <f t="shared" si="195"/>
        <v>0</v>
      </c>
      <c r="AN173" s="52">
        <f t="shared" si="219"/>
        <v>0</v>
      </c>
      <c r="AO173" s="52">
        <f t="shared" si="196"/>
        <v>0</v>
      </c>
      <c r="AP173" s="52" t="str">
        <f t="shared" si="159"/>
        <v/>
      </c>
      <c r="AQ173" s="195" t="str">
        <f>IF(AND(BC173=""),"",IF(BC173=0,"",1+(MAX(AQ$61:AQ172))))</f>
        <v/>
      </c>
      <c r="AR173" s="51">
        <v>113</v>
      </c>
      <c r="AS173" s="323">
        <f t="shared" si="220"/>
        <v>0</v>
      </c>
      <c r="AT173" s="49">
        <f t="shared" si="221"/>
        <v>0</v>
      </c>
      <c r="AU173" s="49">
        <f t="shared" si="222"/>
        <v>0</v>
      </c>
      <c r="AV173" s="49">
        <f t="shared" si="223"/>
        <v>0</v>
      </c>
      <c r="AW173" s="49">
        <f t="shared" si="224"/>
        <v>0</v>
      </c>
      <c r="AX173" s="49">
        <f t="shared" si="225"/>
        <v>0</v>
      </c>
      <c r="AY173" s="49">
        <f t="shared" si="226"/>
        <v>0</v>
      </c>
      <c r="AZ173" s="49">
        <f t="shared" si="227"/>
        <v>0</v>
      </c>
      <c r="BA173" s="49">
        <f t="shared" si="228"/>
        <v>0</v>
      </c>
      <c r="BB173" s="49">
        <f t="shared" si="197"/>
        <v>0</v>
      </c>
      <c r="BC173" s="52" t="str">
        <f t="shared" si="160"/>
        <v/>
      </c>
      <c r="BD173" s="195" t="str">
        <f>IF(AND(BP173=""),"",IF(BP173=0,"",1+(MAX(BD$61:BD172))))</f>
        <v/>
      </c>
      <c r="BE173" s="18">
        <v>113</v>
      </c>
      <c r="BF173" s="48">
        <f t="shared" si="169"/>
        <v>0</v>
      </c>
      <c r="BG173" s="52">
        <f t="shared" si="170"/>
        <v>0</v>
      </c>
      <c r="BH173" s="52">
        <f t="shared" si="171"/>
        <v>0</v>
      </c>
      <c r="BI173" s="52">
        <f t="shared" si="172"/>
        <v>0</v>
      </c>
      <c r="BJ173" s="52">
        <f t="shared" si="173"/>
        <v>0</v>
      </c>
      <c r="BK173" s="52">
        <f t="shared" si="174"/>
        <v>0</v>
      </c>
      <c r="BL173" s="52">
        <f t="shared" si="175"/>
        <v>0</v>
      </c>
      <c r="BM173" s="52">
        <f t="shared" si="176"/>
        <v>0</v>
      </c>
      <c r="BN173" s="52">
        <f t="shared" si="177"/>
        <v>0</v>
      </c>
      <c r="BO173" s="52">
        <f t="shared" si="198"/>
        <v>0</v>
      </c>
      <c r="BP173" s="52" t="str">
        <f t="shared" si="161"/>
        <v/>
      </c>
      <c r="BQ173" s="195" t="str">
        <f>IF(AND(CC173=""),"",IF(CC173=0,"",1+(MAX(BQ$61:BQ172))))</f>
        <v/>
      </c>
      <c r="BR173" s="18">
        <v>113</v>
      </c>
      <c r="BS173" s="322">
        <f t="shared" si="178"/>
        <v>0</v>
      </c>
      <c r="BT173" s="52">
        <f t="shared" si="179"/>
        <v>0</v>
      </c>
      <c r="BU173" s="52">
        <f t="shared" si="180"/>
        <v>0</v>
      </c>
      <c r="BV173" s="52">
        <f t="shared" si="181"/>
        <v>0</v>
      </c>
      <c r="BW173" s="52">
        <f t="shared" si="182"/>
        <v>0</v>
      </c>
      <c r="BX173" s="52">
        <f t="shared" si="183"/>
        <v>0</v>
      </c>
      <c r="BY173" s="52">
        <f t="shared" si="184"/>
        <v>0</v>
      </c>
      <c r="BZ173" s="52">
        <f t="shared" si="185"/>
        <v>0</v>
      </c>
      <c r="CA173" s="52">
        <f t="shared" si="186"/>
        <v>0</v>
      </c>
      <c r="CB173" s="52">
        <f t="shared" si="199"/>
        <v>0</v>
      </c>
      <c r="CC173" s="52" t="str">
        <f t="shared" si="162"/>
        <v/>
      </c>
      <c r="CD173" s="195" t="str">
        <f>IF(AND(CP173=""),"",IF(CP173=0,"",1+(MAX(CD$61:CD172))))</f>
        <v/>
      </c>
      <c r="CE173" s="18">
        <v>113</v>
      </c>
      <c r="CF173" s="48">
        <f t="shared" si="200"/>
        <v>0</v>
      </c>
      <c r="CG173" s="52">
        <f t="shared" si="201"/>
        <v>0</v>
      </c>
      <c r="CH173" s="52">
        <f t="shared" si="202"/>
        <v>0</v>
      </c>
      <c r="CI173" s="52">
        <f t="shared" si="203"/>
        <v>0</v>
      </c>
      <c r="CJ173" s="52">
        <f t="shared" si="204"/>
        <v>0</v>
      </c>
      <c r="CK173" s="52">
        <f t="shared" si="205"/>
        <v>0</v>
      </c>
      <c r="CL173" s="52">
        <f t="shared" si="206"/>
        <v>0</v>
      </c>
      <c r="CM173" s="52">
        <f t="shared" si="207"/>
        <v>0</v>
      </c>
      <c r="CN173" s="52">
        <f t="shared" si="208"/>
        <v>0</v>
      </c>
      <c r="CO173" s="52">
        <f t="shared" si="209"/>
        <v>0</v>
      </c>
      <c r="CP173" s="52" t="str">
        <f t="shared" si="163"/>
        <v/>
      </c>
      <c r="CQ173" s="195" t="str">
        <f>IF(AND(DC173=""),"",IF(DC173=0,"",1+(MAX(CQ$61:CQ172))))</f>
        <v/>
      </c>
      <c r="CR173" s="18">
        <v>113</v>
      </c>
      <c r="CS173" s="48">
        <f t="shared" si="168"/>
        <v>0</v>
      </c>
      <c r="CT173" s="52">
        <f t="shared" si="210"/>
        <v>0</v>
      </c>
      <c r="CU173" s="52">
        <f t="shared" si="211"/>
        <v>0</v>
      </c>
      <c r="CV173" s="52">
        <f t="shared" si="212"/>
        <v>0</v>
      </c>
      <c r="CW173" s="52">
        <f t="shared" si="213"/>
        <v>0</v>
      </c>
      <c r="CX173" s="52">
        <f t="shared" si="214"/>
        <v>0</v>
      </c>
      <c r="CY173" s="52">
        <f t="shared" si="215"/>
        <v>0</v>
      </c>
      <c r="CZ173" s="52">
        <f t="shared" si="216"/>
        <v>0</v>
      </c>
      <c r="DA173" s="52">
        <f t="shared" si="217"/>
        <v>0</v>
      </c>
      <c r="DB173" s="52">
        <f t="shared" si="218"/>
        <v>0</v>
      </c>
      <c r="DC173" s="52" t="str">
        <f t="shared" si="164"/>
        <v/>
      </c>
    </row>
    <row r="174" spans="1:108" s="195" customFormat="1" ht="15.75" hidden="1">
      <c r="A174" s="195">
        <f t="shared" si="165"/>
        <v>0</v>
      </c>
      <c r="B174" s="324">
        <f t="shared" si="166"/>
        <v>0</v>
      </c>
      <c r="C174" s="325">
        <v>114</v>
      </c>
      <c r="D174" s="349"/>
      <c r="E174" s="350"/>
      <c r="F174" s="663"/>
      <c r="G174" s="351"/>
      <c r="H174" s="350"/>
      <c r="I174" s="352"/>
      <c r="J174" s="353"/>
      <c r="K174" s="353"/>
      <c r="L174" s="353"/>
      <c r="M174" s="354"/>
      <c r="N174" s="482"/>
      <c r="AB174" s="195" t="str">
        <f t="shared" si="187"/>
        <v/>
      </c>
      <c r="AC174" s="195">
        <f t="shared" si="167"/>
        <v>1</v>
      </c>
      <c r="AD174" s="195" t="str">
        <f>IF(AND(AP174=""),"",IF(AP174=0,"",1+(MAX(AD$61:AD173))))</f>
        <v/>
      </c>
      <c r="AE174" s="51">
        <v>114</v>
      </c>
      <c r="AF174" s="48">
        <f t="shared" si="188"/>
        <v>0</v>
      </c>
      <c r="AG174" s="52">
        <f t="shared" si="189"/>
        <v>0</v>
      </c>
      <c r="AH174" s="52">
        <f t="shared" si="190"/>
        <v>0</v>
      </c>
      <c r="AI174" s="52">
        <f t="shared" si="191"/>
        <v>0</v>
      </c>
      <c r="AJ174" s="52">
        <f t="shared" si="192"/>
        <v>0</v>
      </c>
      <c r="AK174" s="52">
        <f t="shared" si="193"/>
        <v>0</v>
      </c>
      <c r="AL174" s="52">
        <f t="shared" si="194"/>
        <v>0</v>
      </c>
      <c r="AM174" s="52">
        <f t="shared" si="195"/>
        <v>0</v>
      </c>
      <c r="AN174" s="52">
        <f t="shared" si="219"/>
        <v>0</v>
      </c>
      <c r="AO174" s="52">
        <f t="shared" si="196"/>
        <v>0</v>
      </c>
      <c r="AP174" s="52" t="str">
        <f t="shared" si="159"/>
        <v/>
      </c>
      <c r="AQ174" s="195" t="str">
        <f>IF(AND(BC174=""),"",IF(BC174=0,"",1+(MAX(AQ$61:AQ173))))</f>
        <v/>
      </c>
      <c r="AR174" s="51">
        <v>114</v>
      </c>
      <c r="AS174" s="323">
        <f t="shared" si="220"/>
        <v>0</v>
      </c>
      <c r="AT174" s="49">
        <f t="shared" si="221"/>
        <v>0</v>
      </c>
      <c r="AU174" s="49">
        <f t="shared" si="222"/>
        <v>0</v>
      </c>
      <c r="AV174" s="49">
        <f t="shared" si="223"/>
        <v>0</v>
      </c>
      <c r="AW174" s="49">
        <f t="shared" si="224"/>
        <v>0</v>
      </c>
      <c r="AX174" s="49">
        <f t="shared" si="225"/>
        <v>0</v>
      </c>
      <c r="AY174" s="49">
        <f t="shared" si="226"/>
        <v>0</v>
      </c>
      <c r="AZ174" s="49">
        <f t="shared" si="227"/>
        <v>0</v>
      </c>
      <c r="BA174" s="49">
        <f t="shared" si="228"/>
        <v>0</v>
      </c>
      <c r="BB174" s="49">
        <f t="shared" si="197"/>
        <v>0</v>
      </c>
      <c r="BC174" s="52" t="str">
        <f t="shared" si="160"/>
        <v/>
      </c>
      <c r="BD174" s="195" t="str">
        <f>IF(AND(BP174=""),"",IF(BP174=0,"",1+(MAX(BD$61:BD173))))</f>
        <v/>
      </c>
      <c r="BE174" s="51">
        <v>114</v>
      </c>
      <c r="BF174" s="48">
        <f t="shared" si="169"/>
        <v>0</v>
      </c>
      <c r="BG174" s="52">
        <f t="shared" si="170"/>
        <v>0</v>
      </c>
      <c r="BH174" s="52">
        <f t="shared" si="171"/>
        <v>0</v>
      </c>
      <c r="BI174" s="52">
        <f t="shared" si="172"/>
        <v>0</v>
      </c>
      <c r="BJ174" s="52">
        <f t="shared" si="173"/>
        <v>0</v>
      </c>
      <c r="BK174" s="52">
        <f t="shared" si="174"/>
        <v>0</v>
      </c>
      <c r="BL174" s="52">
        <f t="shared" si="175"/>
        <v>0</v>
      </c>
      <c r="BM174" s="52">
        <f t="shared" si="176"/>
        <v>0</v>
      </c>
      <c r="BN174" s="52">
        <f t="shared" si="177"/>
        <v>0</v>
      </c>
      <c r="BO174" s="52">
        <f t="shared" si="198"/>
        <v>0</v>
      </c>
      <c r="BP174" s="52" t="str">
        <f t="shared" si="161"/>
        <v/>
      </c>
      <c r="BQ174" s="195" t="str">
        <f>IF(AND(CC174=""),"",IF(CC174=0,"",1+(MAX(BQ$61:BQ173))))</f>
        <v/>
      </c>
      <c r="BR174" s="51">
        <v>114</v>
      </c>
      <c r="BS174" s="322">
        <f t="shared" si="178"/>
        <v>0</v>
      </c>
      <c r="BT174" s="52">
        <f t="shared" si="179"/>
        <v>0</v>
      </c>
      <c r="BU174" s="52">
        <f t="shared" si="180"/>
        <v>0</v>
      </c>
      <c r="BV174" s="52">
        <f t="shared" si="181"/>
        <v>0</v>
      </c>
      <c r="BW174" s="52">
        <f t="shared" si="182"/>
        <v>0</v>
      </c>
      <c r="BX174" s="52">
        <f t="shared" si="183"/>
        <v>0</v>
      </c>
      <c r="BY174" s="52">
        <f t="shared" si="184"/>
        <v>0</v>
      </c>
      <c r="BZ174" s="52">
        <f t="shared" si="185"/>
        <v>0</v>
      </c>
      <c r="CA174" s="52">
        <f t="shared" si="186"/>
        <v>0</v>
      </c>
      <c r="CB174" s="52">
        <f t="shared" si="199"/>
        <v>0</v>
      </c>
      <c r="CC174" s="52" t="str">
        <f t="shared" si="162"/>
        <v/>
      </c>
      <c r="CD174" s="195" t="str">
        <f>IF(AND(CP174=""),"",IF(CP174=0,"",1+(MAX(CD$61:CD173))))</f>
        <v/>
      </c>
      <c r="CE174" s="51">
        <v>114</v>
      </c>
      <c r="CF174" s="48">
        <f t="shared" si="200"/>
        <v>0</v>
      </c>
      <c r="CG174" s="52">
        <f t="shared" si="201"/>
        <v>0</v>
      </c>
      <c r="CH174" s="52">
        <f t="shared" si="202"/>
        <v>0</v>
      </c>
      <c r="CI174" s="52">
        <f t="shared" si="203"/>
        <v>0</v>
      </c>
      <c r="CJ174" s="52">
        <f t="shared" si="204"/>
        <v>0</v>
      </c>
      <c r="CK174" s="52">
        <f t="shared" si="205"/>
        <v>0</v>
      </c>
      <c r="CL174" s="52">
        <f t="shared" si="206"/>
        <v>0</v>
      </c>
      <c r="CM174" s="52">
        <f t="shared" si="207"/>
        <v>0</v>
      </c>
      <c r="CN174" s="52">
        <f t="shared" si="208"/>
        <v>0</v>
      </c>
      <c r="CO174" s="52">
        <f t="shared" si="209"/>
        <v>0</v>
      </c>
      <c r="CP174" s="52" t="str">
        <f t="shared" si="163"/>
        <v/>
      </c>
      <c r="CQ174" s="195" t="str">
        <f>IF(AND(DC174=""),"",IF(DC174=0,"",1+(MAX(CQ$61:CQ173))))</f>
        <v/>
      </c>
      <c r="CR174" s="51">
        <v>114</v>
      </c>
      <c r="CS174" s="48">
        <f t="shared" si="168"/>
        <v>0</v>
      </c>
      <c r="CT174" s="52">
        <f t="shared" si="210"/>
        <v>0</v>
      </c>
      <c r="CU174" s="52">
        <f t="shared" si="211"/>
        <v>0</v>
      </c>
      <c r="CV174" s="52">
        <f t="shared" si="212"/>
        <v>0</v>
      </c>
      <c r="CW174" s="52">
        <f t="shared" si="213"/>
        <v>0</v>
      </c>
      <c r="CX174" s="52">
        <f t="shared" si="214"/>
        <v>0</v>
      </c>
      <c r="CY174" s="52">
        <f t="shared" si="215"/>
        <v>0</v>
      </c>
      <c r="CZ174" s="52">
        <f t="shared" si="216"/>
        <v>0</v>
      </c>
      <c r="DA174" s="52">
        <f t="shared" si="217"/>
        <v>0</v>
      </c>
      <c r="DB174" s="52">
        <f t="shared" si="218"/>
        <v>0</v>
      </c>
      <c r="DC174" s="52" t="str">
        <f t="shared" si="164"/>
        <v/>
      </c>
    </row>
    <row r="175" spans="1:108" s="195" customFormat="1" ht="15.75" hidden="1">
      <c r="A175" s="195">
        <f t="shared" si="165"/>
        <v>0</v>
      </c>
      <c r="B175" s="324">
        <f t="shared" si="166"/>
        <v>0</v>
      </c>
      <c r="C175" s="325">
        <v>115</v>
      </c>
      <c r="D175" s="349"/>
      <c r="E175" s="350"/>
      <c r="F175" s="663"/>
      <c r="G175" s="351"/>
      <c r="H175" s="350"/>
      <c r="I175" s="352"/>
      <c r="J175" s="353"/>
      <c r="K175" s="353"/>
      <c r="L175" s="353"/>
      <c r="M175" s="354"/>
      <c r="N175" s="482"/>
      <c r="AB175" s="195" t="str">
        <f t="shared" si="187"/>
        <v/>
      </c>
      <c r="AC175" s="195">
        <f t="shared" si="167"/>
        <v>1</v>
      </c>
      <c r="AD175" s="195" t="str">
        <f>IF(AND(AP175=""),"",IF(AP175=0,"",1+(MAX(AD$61:AD174))))</f>
        <v/>
      </c>
      <c r="AE175" s="18">
        <v>115</v>
      </c>
      <c r="AF175" s="48">
        <f t="shared" si="188"/>
        <v>0</v>
      </c>
      <c r="AG175" s="52">
        <f t="shared" si="189"/>
        <v>0</v>
      </c>
      <c r="AH175" s="52">
        <f t="shared" si="190"/>
        <v>0</v>
      </c>
      <c r="AI175" s="52">
        <f t="shared" si="191"/>
        <v>0</v>
      </c>
      <c r="AJ175" s="52">
        <f t="shared" si="192"/>
        <v>0</v>
      </c>
      <c r="AK175" s="52">
        <f t="shared" si="193"/>
        <v>0</v>
      </c>
      <c r="AL175" s="52">
        <f t="shared" si="194"/>
        <v>0</v>
      </c>
      <c r="AM175" s="52">
        <f t="shared" si="195"/>
        <v>0</v>
      </c>
      <c r="AN175" s="52">
        <f t="shared" si="219"/>
        <v>0</v>
      </c>
      <c r="AO175" s="52">
        <f t="shared" si="196"/>
        <v>0</v>
      </c>
      <c r="AP175" s="52" t="str">
        <f t="shared" si="159"/>
        <v/>
      </c>
      <c r="AQ175" s="195" t="str">
        <f>IF(AND(BC175=""),"",IF(BC175=0,"",1+(MAX(AQ$61:AQ174))))</f>
        <v/>
      </c>
      <c r="AR175" s="51">
        <v>115</v>
      </c>
      <c r="AS175" s="323">
        <f t="shared" si="220"/>
        <v>0</v>
      </c>
      <c r="AT175" s="49">
        <f t="shared" si="221"/>
        <v>0</v>
      </c>
      <c r="AU175" s="49">
        <f t="shared" si="222"/>
        <v>0</v>
      </c>
      <c r="AV175" s="49">
        <f t="shared" si="223"/>
        <v>0</v>
      </c>
      <c r="AW175" s="49">
        <f t="shared" si="224"/>
        <v>0</v>
      </c>
      <c r="AX175" s="49">
        <f t="shared" si="225"/>
        <v>0</v>
      </c>
      <c r="AY175" s="49">
        <f t="shared" si="226"/>
        <v>0</v>
      </c>
      <c r="AZ175" s="49">
        <f t="shared" si="227"/>
        <v>0</v>
      </c>
      <c r="BA175" s="49">
        <f t="shared" si="228"/>
        <v>0</v>
      </c>
      <c r="BB175" s="49">
        <f t="shared" si="197"/>
        <v>0</v>
      </c>
      <c r="BC175" s="52" t="str">
        <f t="shared" si="160"/>
        <v/>
      </c>
      <c r="BD175" s="195" t="str">
        <f>IF(AND(BP175=""),"",IF(BP175=0,"",1+(MAX(BD$61:BD174))))</f>
        <v/>
      </c>
      <c r="BE175" s="18">
        <v>115</v>
      </c>
      <c r="BF175" s="48">
        <f t="shared" si="169"/>
        <v>0</v>
      </c>
      <c r="BG175" s="52">
        <f t="shared" si="170"/>
        <v>0</v>
      </c>
      <c r="BH175" s="52">
        <f t="shared" si="171"/>
        <v>0</v>
      </c>
      <c r="BI175" s="52">
        <f t="shared" si="172"/>
        <v>0</v>
      </c>
      <c r="BJ175" s="52">
        <f t="shared" si="173"/>
        <v>0</v>
      </c>
      <c r="BK175" s="52">
        <f t="shared" si="174"/>
        <v>0</v>
      </c>
      <c r="BL175" s="52">
        <f t="shared" si="175"/>
        <v>0</v>
      </c>
      <c r="BM175" s="52">
        <f t="shared" si="176"/>
        <v>0</v>
      </c>
      <c r="BN175" s="52">
        <f t="shared" si="177"/>
        <v>0</v>
      </c>
      <c r="BO175" s="52">
        <f t="shared" si="198"/>
        <v>0</v>
      </c>
      <c r="BP175" s="52" t="str">
        <f t="shared" si="161"/>
        <v/>
      </c>
      <c r="BQ175" s="195" t="str">
        <f>IF(AND(CC175=""),"",IF(CC175=0,"",1+(MAX(BQ$61:BQ174))))</f>
        <v/>
      </c>
      <c r="BR175" s="18">
        <v>115</v>
      </c>
      <c r="BS175" s="322">
        <f t="shared" si="178"/>
        <v>0</v>
      </c>
      <c r="BT175" s="52">
        <f t="shared" si="179"/>
        <v>0</v>
      </c>
      <c r="BU175" s="52">
        <f t="shared" si="180"/>
        <v>0</v>
      </c>
      <c r="BV175" s="52">
        <f t="shared" si="181"/>
        <v>0</v>
      </c>
      <c r="BW175" s="52">
        <f t="shared" si="182"/>
        <v>0</v>
      </c>
      <c r="BX175" s="52">
        <f t="shared" si="183"/>
        <v>0</v>
      </c>
      <c r="BY175" s="52">
        <f t="shared" si="184"/>
        <v>0</v>
      </c>
      <c r="BZ175" s="52">
        <f t="shared" si="185"/>
        <v>0</v>
      </c>
      <c r="CA175" s="52">
        <f t="shared" si="186"/>
        <v>0</v>
      </c>
      <c r="CB175" s="52">
        <f t="shared" si="199"/>
        <v>0</v>
      </c>
      <c r="CC175" s="52" t="str">
        <f t="shared" si="162"/>
        <v/>
      </c>
      <c r="CD175" s="195" t="str">
        <f>IF(AND(CP175=""),"",IF(CP175=0,"",1+(MAX(CD$61:CD174))))</f>
        <v/>
      </c>
      <c r="CE175" s="18">
        <v>115</v>
      </c>
      <c r="CF175" s="48">
        <f t="shared" si="200"/>
        <v>0</v>
      </c>
      <c r="CG175" s="52">
        <f t="shared" si="201"/>
        <v>0</v>
      </c>
      <c r="CH175" s="52">
        <f t="shared" si="202"/>
        <v>0</v>
      </c>
      <c r="CI175" s="52">
        <f t="shared" si="203"/>
        <v>0</v>
      </c>
      <c r="CJ175" s="52">
        <f t="shared" si="204"/>
        <v>0</v>
      </c>
      <c r="CK175" s="52">
        <f t="shared" si="205"/>
        <v>0</v>
      </c>
      <c r="CL175" s="52">
        <f t="shared" si="206"/>
        <v>0</v>
      </c>
      <c r="CM175" s="52">
        <f t="shared" si="207"/>
        <v>0</v>
      </c>
      <c r="CN175" s="52">
        <f t="shared" si="208"/>
        <v>0</v>
      </c>
      <c r="CO175" s="52">
        <f t="shared" si="209"/>
        <v>0</v>
      </c>
      <c r="CP175" s="52" t="str">
        <f t="shared" si="163"/>
        <v/>
      </c>
      <c r="CQ175" s="195" t="str">
        <f>IF(AND(DC175=""),"",IF(DC175=0,"",1+(MAX(CQ$61:CQ174))))</f>
        <v/>
      </c>
      <c r="CR175" s="18">
        <v>115</v>
      </c>
      <c r="CS175" s="48">
        <f t="shared" si="168"/>
        <v>0</v>
      </c>
      <c r="CT175" s="52">
        <f t="shared" si="210"/>
        <v>0</v>
      </c>
      <c r="CU175" s="52">
        <f t="shared" si="211"/>
        <v>0</v>
      </c>
      <c r="CV175" s="52">
        <f t="shared" si="212"/>
        <v>0</v>
      </c>
      <c r="CW175" s="52">
        <f t="shared" si="213"/>
        <v>0</v>
      </c>
      <c r="CX175" s="52">
        <f t="shared" si="214"/>
        <v>0</v>
      </c>
      <c r="CY175" s="52">
        <f t="shared" si="215"/>
        <v>0</v>
      </c>
      <c r="CZ175" s="52">
        <f t="shared" si="216"/>
        <v>0</v>
      </c>
      <c r="DA175" s="52">
        <f t="shared" si="217"/>
        <v>0</v>
      </c>
      <c r="DB175" s="52">
        <f t="shared" si="218"/>
        <v>0</v>
      </c>
      <c r="DC175" s="52" t="str">
        <f t="shared" si="164"/>
        <v/>
      </c>
    </row>
    <row r="176" spans="1:108" s="195" customFormat="1" ht="15.75" hidden="1">
      <c r="A176" s="195">
        <f t="shared" si="165"/>
        <v>0</v>
      </c>
      <c r="B176" s="324">
        <f t="shared" si="166"/>
        <v>0</v>
      </c>
      <c r="C176" s="325">
        <v>116</v>
      </c>
      <c r="D176" s="349"/>
      <c r="E176" s="350"/>
      <c r="F176" s="663"/>
      <c r="G176" s="351"/>
      <c r="H176" s="350"/>
      <c r="I176" s="352"/>
      <c r="J176" s="353"/>
      <c r="K176" s="353"/>
      <c r="L176" s="353"/>
      <c r="M176" s="354"/>
      <c r="N176" s="482"/>
      <c r="AB176" s="195" t="str">
        <f t="shared" si="187"/>
        <v/>
      </c>
      <c r="AC176" s="195">
        <f t="shared" si="167"/>
        <v>1</v>
      </c>
      <c r="AD176" s="195" t="str">
        <f>IF(AND(AP176=""),"",IF(AP176=0,"",1+(MAX(AD$61:AD175))))</f>
        <v/>
      </c>
      <c r="AE176" s="51">
        <v>116</v>
      </c>
      <c r="AF176" s="48">
        <f t="shared" si="188"/>
        <v>0</v>
      </c>
      <c r="AG176" s="52">
        <f t="shared" si="189"/>
        <v>0</v>
      </c>
      <c r="AH176" s="52">
        <f t="shared" si="190"/>
        <v>0</v>
      </c>
      <c r="AI176" s="52">
        <f t="shared" si="191"/>
        <v>0</v>
      </c>
      <c r="AJ176" s="52">
        <f t="shared" si="192"/>
        <v>0</v>
      </c>
      <c r="AK176" s="52">
        <f t="shared" si="193"/>
        <v>0</v>
      </c>
      <c r="AL176" s="52">
        <f t="shared" si="194"/>
        <v>0</v>
      </c>
      <c r="AM176" s="52">
        <f t="shared" si="195"/>
        <v>0</v>
      </c>
      <c r="AN176" s="52">
        <f t="shared" si="219"/>
        <v>0</v>
      </c>
      <c r="AO176" s="52">
        <f t="shared" si="196"/>
        <v>0</v>
      </c>
      <c r="AP176" s="52" t="str">
        <f t="shared" si="159"/>
        <v/>
      </c>
      <c r="AQ176" s="195" t="str">
        <f>IF(AND(BC176=""),"",IF(BC176=0,"",1+(MAX(AQ$61:AQ175))))</f>
        <v/>
      </c>
      <c r="AR176" s="51">
        <v>116</v>
      </c>
      <c r="AS176" s="323">
        <f t="shared" si="220"/>
        <v>0</v>
      </c>
      <c r="AT176" s="49">
        <f t="shared" si="221"/>
        <v>0</v>
      </c>
      <c r="AU176" s="49">
        <f t="shared" si="222"/>
        <v>0</v>
      </c>
      <c r="AV176" s="49">
        <f t="shared" si="223"/>
        <v>0</v>
      </c>
      <c r="AW176" s="49">
        <f t="shared" si="224"/>
        <v>0</v>
      </c>
      <c r="AX176" s="49">
        <f t="shared" si="225"/>
        <v>0</v>
      </c>
      <c r="AY176" s="49">
        <f t="shared" si="226"/>
        <v>0</v>
      </c>
      <c r="AZ176" s="49">
        <f t="shared" si="227"/>
        <v>0</v>
      </c>
      <c r="BA176" s="49">
        <f t="shared" si="228"/>
        <v>0</v>
      </c>
      <c r="BB176" s="49">
        <f t="shared" si="197"/>
        <v>0</v>
      </c>
      <c r="BC176" s="52" t="str">
        <f t="shared" si="160"/>
        <v/>
      </c>
      <c r="BD176" s="195" t="str">
        <f>IF(AND(BP176=""),"",IF(BP176=0,"",1+(MAX(BD$61:BD175))))</f>
        <v/>
      </c>
      <c r="BE176" s="51">
        <v>116</v>
      </c>
      <c r="BF176" s="48">
        <f t="shared" si="169"/>
        <v>0</v>
      </c>
      <c r="BG176" s="52">
        <f t="shared" si="170"/>
        <v>0</v>
      </c>
      <c r="BH176" s="52">
        <f t="shared" si="171"/>
        <v>0</v>
      </c>
      <c r="BI176" s="52">
        <f t="shared" si="172"/>
        <v>0</v>
      </c>
      <c r="BJ176" s="52">
        <f t="shared" si="173"/>
        <v>0</v>
      </c>
      <c r="BK176" s="52">
        <f t="shared" si="174"/>
        <v>0</v>
      </c>
      <c r="BL176" s="52">
        <f t="shared" si="175"/>
        <v>0</v>
      </c>
      <c r="BM176" s="52">
        <f t="shared" si="176"/>
        <v>0</v>
      </c>
      <c r="BN176" s="52">
        <f t="shared" si="177"/>
        <v>0</v>
      </c>
      <c r="BO176" s="52">
        <f t="shared" si="198"/>
        <v>0</v>
      </c>
      <c r="BP176" s="52" t="str">
        <f t="shared" si="161"/>
        <v/>
      </c>
      <c r="BQ176" s="195" t="str">
        <f>IF(AND(CC176=""),"",IF(CC176=0,"",1+(MAX(BQ$61:BQ175))))</f>
        <v/>
      </c>
      <c r="BR176" s="51">
        <v>116</v>
      </c>
      <c r="BS176" s="322">
        <f t="shared" si="178"/>
        <v>0</v>
      </c>
      <c r="BT176" s="52">
        <f t="shared" si="179"/>
        <v>0</v>
      </c>
      <c r="BU176" s="52">
        <f t="shared" si="180"/>
        <v>0</v>
      </c>
      <c r="BV176" s="52">
        <f t="shared" si="181"/>
        <v>0</v>
      </c>
      <c r="BW176" s="52">
        <f t="shared" si="182"/>
        <v>0</v>
      </c>
      <c r="BX176" s="52">
        <f t="shared" si="183"/>
        <v>0</v>
      </c>
      <c r="BY176" s="52">
        <f t="shared" si="184"/>
        <v>0</v>
      </c>
      <c r="BZ176" s="52">
        <f t="shared" si="185"/>
        <v>0</v>
      </c>
      <c r="CA176" s="52">
        <f t="shared" si="186"/>
        <v>0</v>
      </c>
      <c r="CB176" s="52">
        <f t="shared" si="199"/>
        <v>0</v>
      </c>
      <c r="CC176" s="52" t="str">
        <f t="shared" si="162"/>
        <v/>
      </c>
      <c r="CD176" s="195" t="str">
        <f>IF(AND(CP176=""),"",IF(CP176=0,"",1+(MAX(CD$61:CD175))))</f>
        <v/>
      </c>
      <c r="CE176" s="51">
        <v>116</v>
      </c>
      <c r="CF176" s="48">
        <f t="shared" si="200"/>
        <v>0</v>
      </c>
      <c r="CG176" s="52">
        <f t="shared" si="201"/>
        <v>0</v>
      </c>
      <c r="CH176" s="52">
        <f t="shared" si="202"/>
        <v>0</v>
      </c>
      <c r="CI176" s="52">
        <f t="shared" si="203"/>
        <v>0</v>
      </c>
      <c r="CJ176" s="52">
        <f t="shared" si="204"/>
        <v>0</v>
      </c>
      <c r="CK176" s="52">
        <f t="shared" si="205"/>
        <v>0</v>
      </c>
      <c r="CL176" s="52">
        <f t="shared" si="206"/>
        <v>0</v>
      </c>
      <c r="CM176" s="52">
        <f t="shared" si="207"/>
        <v>0</v>
      </c>
      <c r="CN176" s="52">
        <f t="shared" si="208"/>
        <v>0</v>
      </c>
      <c r="CO176" s="52">
        <f t="shared" si="209"/>
        <v>0</v>
      </c>
      <c r="CP176" s="52" t="str">
        <f t="shared" si="163"/>
        <v/>
      </c>
      <c r="CQ176" s="195" t="str">
        <f>IF(AND(DC176=""),"",IF(DC176=0,"",1+(MAX(CQ$61:CQ175))))</f>
        <v/>
      </c>
      <c r="CR176" s="51">
        <v>116</v>
      </c>
      <c r="CS176" s="48">
        <f t="shared" si="168"/>
        <v>0</v>
      </c>
      <c r="CT176" s="52">
        <f t="shared" si="210"/>
        <v>0</v>
      </c>
      <c r="CU176" s="52">
        <f t="shared" si="211"/>
        <v>0</v>
      </c>
      <c r="CV176" s="52">
        <f t="shared" si="212"/>
        <v>0</v>
      </c>
      <c r="CW176" s="52">
        <f t="shared" si="213"/>
        <v>0</v>
      </c>
      <c r="CX176" s="52">
        <f t="shared" si="214"/>
        <v>0</v>
      </c>
      <c r="CY176" s="52">
        <f t="shared" si="215"/>
        <v>0</v>
      </c>
      <c r="CZ176" s="52">
        <f t="shared" si="216"/>
        <v>0</v>
      </c>
      <c r="DA176" s="52">
        <f t="shared" si="217"/>
        <v>0</v>
      </c>
      <c r="DB176" s="52">
        <f t="shared" si="218"/>
        <v>0</v>
      </c>
      <c r="DC176" s="52" t="str">
        <f t="shared" si="164"/>
        <v/>
      </c>
    </row>
    <row r="177" spans="1:108" s="195" customFormat="1" ht="15.75" hidden="1">
      <c r="A177" s="195">
        <f t="shared" si="165"/>
        <v>0</v>
      </c>
      <c r="B177" s="324">
        <f t="shared" si="166"/>
        <v>0</v>
      </c>
      <c r="C177" s="325">
        <v>117</v>
      </c>
      <c r="D177" s="349"/>
      <c r="E177" s="350"/>
      <c r="F177" s="663"/>
      <c r="G177" s="351"/>
      <c r="H177" s="350"/>
      <c r="I177" s="352"/>
      <c r="J177" s="353"/>
      <c r="K177" s="353"/>
      <c r="L177" s="353"/>
      <c r="M177" s="354"/>
      <c r="N177" s="482"/>
      <c r="AB177" s="195" t="str">
        <f t="shared" si="187"/>
        <v/>
      </c>
      <c r="AC177" s="195">
        <f t="shared" si="167"/>
        <v>1</v>
      </c>
      <c r="AD177" s="195" t="str">
        <f>IF(AND(AP177=""),"",IF(AP177=0,"",1+(MAX(AD$61:AD176))))</f>
        <v/>
      </c>
      <c r="AE177" s="18">
        <v>117</v>
      </c>
      <c r="AF177" s="48">
        <f t="shared" si="188"/>
        <v>0</v>
      </c>
      <c r="AG177" s="52">
        <f t="shared" si="189"/>
        <v>0</v>
      </c>
      <c r="AH177" s="52">
        <f t="shared" si="190"/>
        <v>0</v>
      </c>
      <c r="AI177" s="52">
        <f t="shared" si="191"/>
        <v>0</v>
      </c>
      <c r="AJ177" s="52">
        <f t="shared" si="192"/>
        <v>0</v>
      </c>
      <c r="AK177" s="52">
        <f t="shared" si="193"/>
        <v>0</v>
      </c>
      <c r="AL177" s="52">
        <f t="shared" si="194"/>
        <v>0</v>
      </c>
      <c r="AM177" s="52">
        <f t="shared" si="195"/>
        <v>0</v>
      </c>
      <c r="AN177" s="52">
        <f t="shared" si="219"/>
        <v>0</v>
      </c>
      <c r="AO177" s="52">
        <f t="shared" si="196"/>
        <v>0</v>
      </c>
      <c r="AP177" s="52" t="str">
        <f t="shared" si="159"/>
        <v/>
      </c>
      <c r="AQ177" s="195" t="str">
        <f>IF(AND(BC177=""),"",IF(BC177=0,"",1+(MAX(AQ$61:AQ176))))</f>
        <v/>
      </c>
      <c r="AR177" s="51">
        <v>117</v>
      </c>
      <c r="AS177" s="323">
        <f t="shared" si="220"/>
        <v>0</v>
      </c>
      <c r="AT177" s="49">
        <f t="shared" si="221"/>
        <v>0</v>
      </c>
      <c r="AU177" s="49">
        <f t="shared" si="222"/>
        <v>0</v>
      </c>
      <c r="AV177" s="49">
        <f t="shared" si="223"/>
        <v>0</v>
      </c>
      <c r="AW177" s="49">
        <f t="shared" si="224"/>
        <v>0</v>
      </c>
      <c r="AX177" s="49">
        <f t="shared" si="225"/>
        <v>0</v>
      </c>
      <c r="AY177" s="49">
        <f t="shared" si="226"/>
        <v>0</v>
      </c>
      <c r="AZ177" s="49">
        <f t="shared" si="227"/>
        <v>0</v>
      </c>
      <c r="BA177" s="49">
        <f t="shared" si="228"/>
        <v>0</v>
      </c>
      <c r="BB177" s="49">
        <f t="shared" si="197"/>
        <v>0</v>
      </c>
      <c r="BC177" s="52" t="str">
        <f t="shared" si="160"/>
        <v/>
      </c>
      <c r="BD177" s="195" t="str">
        <f>IF(AND(BP177=""),"",IF(BP177=0,"",1+(MAX(BD$61:BD176))))</f>
        <v/>
      </c>
      <c r="BE177" s="18">
        <v>117</v>
      </c>
      <c r="BF177" s="48">
        <f t="shared" si="169"/>
        <v>0</v>
      </c>
      <c r="BG177" s="52">
        <f t="shared" si="170"/>
        <v>0</v>
      </c>
      <c r="BH177" s="52">
        <f t="shared" si="171"/>
        <v>0</v>
      </c>
      <c r="BI177" s="52">
        <f t="shared" si="172"/>
        <v>0</v>
      </c>
      <c r="BJ177" s="52">
        <f t="shared" si="173"/>
        <v>0</v>
      </c>
      <c r="BK177" s="52">
        <f t="shared" si="174"/>
        <v>0</v>
      </c>
      <c r="BL177" s="52">
        <f t="shared" si="175"/>
        <v>0</v>
      </c>
      <c r="BM177" s="52">
        <f t="shared" si="176"/>
        <v>0</v>
      </c>
      <c r="BN177" s="52">
        <f t="shared" si="177"/>
        <v>0</v>
      </c>
      <c r="BO177" s="52">
        <f t="shared" si="198"/>
        <v>0</v>
      </c>
      <c r="BP177" s="52" t="str">
        <f t="shared" si="161"/>
        <v/>
      </c>
      <c r="BQ177" s="195" t="str">
        <f>IF(AND(CC177=""),"",IF(CC177=0,"",1+(MAX(BQ$61:BQ176))))</f>
        <v/>
      </c>
      <c r="BR177" s="18">
        <v>117</v>
      </c>
      <c r="BS177" s="322">
        <f t="shared" si="178"/>
        <v>0</v>
      </c>
      <c r="BT177" s="52">
        <f t="shared" si="179"/>
        <v>0</v>
      </c>
      <c r="BU177" s="52">
        <f t="shared" si="180"/>
        <v>0</v>
      </c>
      <c r="BV177" s="52">
        <f t="shared" si="181"/>
        <v>0</v>
      </c>
      <c r="BW177" s="52">
        <f t="shared" si="182"/>
        <v>0</v>
      </c>
      <c r="BX177" s="52">
        <f t="shared" si="183"/>
        <v>0</v>
      </c>
      <c r="BY177" s="52">
        <f t="shared" si="184"/>
        <v>0</v>
      </c>
      <c r="BZ177" s="52">
        <f t="shared" si="185"/>
        <v>0</v>
      </c>
      <c r="CA177" s="52">
        <f t="shared" si="186"/>
        <v>0</v>
      </c>
      <c r="CB177" s="52">
        <f t="shared" si="199"/>
        <v>0</v>
      </c>
      <c r="CC177" s="52" t="str">
        <f t="shared" si="162"/>
        <v/>
      </c>
      <c r="CD177" s="195" t="str">
        <f>IF(AND(CP177=""),"",IF(CP177=0,"",1+(MAX(CD$61:CD176))))</f>
        <v/>
      </c>
      <c r="CE177" s="18">
        <v>117</v>
      </c>
      <c r="CF177" s="48">
        <f t="shared" si="200"/>
        <v>0</v>
      </c>
      <c r="CG177" s="52">
        <f t="shared" si="201"/>
        <v>0</v>
      </c>
      <c r="CH177" s="52">
        <f t="shared" si="202"/>
        <v>0</v>
      </c>
      <c r="CI177" s="52">
        <f t="shared" si="203"/>
        <v>0</v>
      </c>
      <c r="CJ177" s="52">
        <f t="shared" si="204"/>
        <v>0</v>
      </c>
      <c r="CK177" s="52">
        <f t="shared" si="205"/>
        <v>0</v>
      </c>
      <c r="CL177" s="52">
        <f t="shared" si="206"/>
        <v>0</v>
      </c>
      <c r="CM177" s="52">
        <f t="shared" si="207"/>
        <v>0</v>
      </c>
      <c r="CN177" s="52">
        <f t="shared" si="208"/>
        <v>0</v>
      </c>
      <c r="CO177" s="52">
        <f t="shared" si="209"/>
        <v>0</v>
      </c>
      <c r="CP177" s="52" t="str">
        <f t="shared" si="163"/>
        <v/>
      </c>
      <c r="CQ177" s="195" t="str">
        <f>IF(AND(DC177=""),"",IF(DC177=0,"",1+(MAX(CQ$61:CQ176))))</f>
        <v/>
      </c>
      <c r="CR177" s="18">
        <v>117</v>
      </c>
      <c r="CS177" s="48">
        <f t="shared" si="168"/>
        <v>0</v>
      </c>
      <c r="CT177" s="52">
        <f t="shared" si="210"/>
        <v>0</v>
      </c>
      <c r="CU177" s="52">
        <f t="shared" si="211"/>
        <v>0</v>
      </c>
      <c r="CV177" s="52">
        <f t="shared" si="212"/>
        <v>0</v>
      </c>
      <c r="CW177" s="52">
        <f t="shared" si="213"/>
        <v>0</v>
      </c>
      <c r="CX177" s="52">
        <f t="shared" si="214"/>
        <v>0</v>
      </c>
      <c r="CY177" s="52">
        <f t="shared" si="215"/>
        <v>0</v>
      </c>
      <c r="CZ177" s="52">
        <f t="shared" si="216"/>
        <v>0</v>
      </c>
      <c r="DA177" s="52">
        <f t="shared" si="217"/>
        <v>0</v>
      </c>
      <c r="DB177" s="52">
        <f t="shared" si="218"/>
        <v>0</v>
      </c>
      <c r="DC177" s="52" t="str">
        <f t="shared" si="164"/>
        <v/>
      </c>
    </row>
    <row r="178" spans="1:108" s="195" customFormat="1" ht="22.15" hidden="1" customHeight="1">
      <c r="A178" s="195">
        <f t="shared" si="165"/>
        <v>0</v>
      </c>
      <c r="B178" s="324">
        <f t="shared" si="166"/>
        <v>0</v>
      </c>
      <c r="C178" s="325">
        <v>118</v>
      </c>
      <c r="D178" s="349"/>
      <c r="E178" s="350"/>
      <c r="F178" s="663"/>
      <c r="G178" s="351"/>
      <c r="H178" s="350"/>
      <c r="I178" s="352"/>
      <c r="J178" s="353"/>
      <c r="K178" s="353"/>
      <c r="L178" s="353"/>
      <c r="M178" s="354"/>
      <c r="N178" s="482"/>
      <c r="AB178" s="195" t="str">
        <f t="shared" si="187"/>
        <v/>
      </c>
      <c r="AC178" s="195">
        <f t="shared" si="167"/>
        <v>1</v>
      </c>
      <c r="AD178" s="195" t="str">
        <f>IF(AND(AP178=""),"",IF(AP178=0,"",1+(MAX(AD$61:AD177))))</f>
        <v/>
      </c>
      <c r="AE178" s="51">
        <v>118</v>
      </c>
      <c r="AF178" s="48">
        <f t="shared" si="188"/>
        <v>0</v>
      </c>
      <c r="AG178" s="52">
        <f t="shared" si="189"/>
        <v>0</v>
      </c>
      <c r="AH178" s="52">
        <f t="shared" si="190"/>
        <v>0</v>
      </c>
      <c r="AI178" s="52">
        <f t="shared" si="191"/>
        <v>0</v>
      </c>
      <c r="AJ178" s="52">
        <f t="shared" si="192"/>
        <v>0</v>
      </c>
      <c r="AK178" s="52">
        <f t="shared" si="193"/>
        <v>0</v>
      </c>
      <c r="AL178" s="52">
        <f t="shared" si="194"/>
        <v>0</v>
      </c>
      <c r="AM178" s="52">
        <f t="shared" si="195"/>
        <v>0</v>
      </c>
      <c r="AN178" s="52">
        <f t="shared" si="219"/>
        <v>0</v>
      </c>
      <c r="AO178" s="52">
        <f t="shared" si="196"/>
        <v>0</v>
      </c>
      <c r="AP178" s="52" t="str">
        <f t="shared" si="159"/>
        <v/>
      </c>
      <c r="AQ178" s="195" t="str">
        <f>IF(AND(BC178=""),"",IF(BC178=0,"",1+(MAX(AQ$61:AQ177))))</f>
        <v/>
      </c>
      <c r="AR178" s="51">
        <v>118</v>
      </c>
      <c r="AS178" s="323">
        <f t="shared" si="220"/>
        <v>0</v>
      </c>
      <c r="AT178" s="49">
        <f t="shared" si="221"/>
        <v>0</v>
      </c>
      <c r="AU178" s="49">
        <f t="shared" si="222"/>
        <v>0</v>
      </c>
      <c r="AV178" s="49">
        <f t="shared" si="223"/>
        <v>0</v>
      </c>
      <c r="AW178" s="49">
        <f t="shared" si="224"/>
        <v>0</v>
      </c>
      <c r="AX178" s="49">
        <f t="shared" si="225"/>
        <v>0</v>
      </c>
      <c r="AY178" s="49">
        <f t="shared" si="226"/>
        <v>0</v>
      </c>
      <c r="AZ178" s="49">
        <f t="shared" si="227"/>
        <v>0</v>
      </c>
      <c r="BA178" s="49">
        <f t="shared" si="228"/>
        <v>0</v>
      </c>
      <c r="BB178" s="49">
        <f t="shared" si="197"/>
        <v>0</v>
      </c>
      <c r="BC178" s="52" t="str">
        <f t="shared" si="160"/>
        <v/>
      </c>
      <c r="BD178" s="195" t="str">
        <f>IF(AND(BP178=""),"",IF(BP178=0,"",1+(MAX(BD$61:BD177))))</f>
        <v/>
      </c>
      <c r="BE178" s="51">
        <v>118</v>
      </c>
      <c r="BF178" s="48">
        <f t="shared" si="169"/>
        <v>0</v>
      </c>
      <c r="BG178" s="52">
        <f t="shared" si="170"/>
        <v>0</v>
      </c>
      <c r="BH178" s="52">
        <f t="shared" si="171"/>
        <v>0</v>
      </c>
      <c r="BI178" s="52">
        <f t="shared" si="172"/>
        <v>0</v>
      </c>
      <c r="BJ178" s="52">
        <f t="shared" si="173"/>
        <v>0</v>
      </c>
      <c r="BK178" s="52">
        <f t="shared" si="174"/>
        <v>0</v>
      </c>
      <c r="BL178" s="52">
        <f t="shared" si="175"/>
        <v>0</v>
      </c>
      <c r="BM178" s="52">
        <f t="shared" si="176"/>
        <v>0</v>
      </c>
      <c r="BN178" s="52">
        <f t="shared" si="177"/>
        <v>0</v>
      </c>
      <c r="BO178" s="52">
        <f t="shared" si="198"/>
        <v>0</v>
      </c>
      <c r="BP178" s="52" t="str">
        <f t="shared" si="161"/>
        <v/>
      </c>
      <c r="BQ178" s="195" t="str">
        <f>IF(AND(CC178=""),"",IF(CC178=0,"",1+(MAX(BQ$61:BQ177))))</f>
        <v/>
      </c>
      <c r="BR178" s="51">
        <v>118</v>
      </c>
      <c r="BS178" s="322">
        <f t="shared" si="178"/>
        <v>0</v>
      </c>
      <c r="BT178" s="52">
        <f t="shared" si="179"/>
        <v>0</v>
      </c>
      <c r="BU178" s="52">
        <f t="shared" si="180"/>
        <v>0</v>
      </c>
      <c r="BV178" s="52">
        <f t="shared" si="181"/>
        <v>0</v>
      </c>
      <c r="BW178" s="52">
        <f t="shared" si="182"/>
        <v>0</v>
      </c>
      <c r="BX178" s="52">
        <f t="shared" si="183"/>
        <v>0</v>
      </c>
      <c r="BY178" s="52">
        <f t="shared" si="184"/>
        <v>0</v>
      </c>
      <c r="BZ178" s="52">
        <f t="shared" si="185"/>
        <v>0</v>
      </c>
      <c r="CA178" s="52">
        <f t="shared" si="186"/>
        <v>0</v>
      </c>
      <c r="CB178" s="52">
        <f t="shared" si="199"/>
        <v>0</v>
      </c>
      <c r="CC178" s="52" t="str">
        <f t="shared" si="162"/>
        <v/>
      </c>
      <c r="CD178" s="195" t="str">
        <f>IF(AND(CP178=""),"",IF(CP178=0,"",1+(MAX(CD$61:CD177))))</f>
        <v/>
      </c>
      <c r="CE178" s="51">
        <v>118</v>
      </c>
      <c r="CF178" s="48">
        <f t="shared" si="200"/>
        <v>0</v>
      </c>
      <c r="CG178" s="52">
        <f t="shared" si="201"/>
        <v>0</v>
      </c>
      <c r="CH178" s="52">
        <f t="shared" si="202"/>
        <v>0</v>
      </c>
      <c r="CI178" s="52">
        <f t="shared" si="203"/>
        <v>0</v>
      </c>
      <c r="CJ178" s="52">
        <f t="shared" si="204"/>
        <v>0</v>
      </c>
      <c r="CK178" s="52">
        <f t="shared" si="205"/>
        <v>0</v>
      </c>
      <c r="CL178" s="52">
        <f t="shared" si="206"/>
        <v>0</v>
      </c>
      <c r="CM178" s="52">
        <f t="shared" si="207"/>
        <v>0</v>
      </c>
      <c r="CN178" s="52">
        <f t="shared" si="208"/>
        <v>0</v>
      </c>
      <c r="CO178" s="52">
        <f t="shared" si="209"/>
        <v>0</v>
      </c>
      <c r="CP178" s="52" t="str">
        <f t="shared" si="163"/>
        <v/>
      </c>
      <c r="CQ178" s="195" t="str">
        <f>IF(AND(DC178=""),"",IF(DC178=0,"",1+(MAX(CQ$61:CQ177))))</f>
        <v/>
      </c>
      <c r="CR178" s="51">
        <v>118</v>
      </c>
      <c r="CS178" s="48">
        <f t="shared" ref="CS178:CS286" si="229">IF($M178="NON GAZETTED - SANVIDA",D178,0)</f>
        <v>0</v>
      </c>
      <c r="CT178" s="52">
        <f t="shared" si="210"/>
        <v>0</v>
      </c>
      <c r="CU178" s="52">
        <f t="shared" si="211"/>
        <v>0</v>
      </c>
      <c r="CV178" s="52">
        <f t="shared" si="212"/>
        <v>0</v>
      </c>
      <c r="CW178" s="52">
        <f t="shared" si="213"/>
        <v>0</v>
      </c>
      <c r="CX178" s="52">
        <f t="shared" si="214"/>
        <v>0</v>
      </c>
      <c r="CY178" s="52">
        <f t="shared" si="215"/>
        <v>0</v>
      </c>
      <c r="CZ178" s="52">
        <f t="shared" si="216"/>
        <v>0</v>
      </c>
      <c r="DA178" s="52">
        <f t="shared" si="217"/>
        <v>0</v>
      </c>
      <c r="DB178" s="52">
        <f t="shared" si="218"/>
        <v>0</v>
      </c>
      <c r="DC178" s="52" t="str">
        <f t="shared" si="164"/>
        <v/>
      </c>
    </row>
    <row r="179" spans="1:108" s="195" customFormat="1" ht="15.75" hidden="1">
      <c r="A179" s="195">
        <f t="shared" si="165"/>
        <v>0</v>
      </c>
      <c r="B179" s="324">
        <f t="shared" si="166"/>
        <v>0</v>
      </c>
      <c r="C179" s="325">
        <v>119</v>
      </c>
      <c r="D179" s="349"/>
      <c r="E179" s="350"/>
      <c r="F179" s="663"/>
      <c r="G179" s="351"/>
      <c r="H179" s="350"/>
      <c r="I179" s="352"/>
      <c r="J179" s="353"/>
      <c r="K179" s="353"/>
      <c r="L179" s="353"/>
      <c r="M179" s="354"/>
      <c r="N179" s="482"/>
      <c r="AB179" s="195" t="str">
        <f t="shared" si="187"/>
        <v/>
      </c>
      <c r="AC179" s="195">
        <f t="shared" si="167"/>
        <v>1</v>
      </c>
      <c r="AD179" s="195" t="str">
        <f>IF(AND(AP179=""),"",IF(AP179=0,"",1+(MAX(AD$61:AD178))))</f>
        <v/>
      </c>
      <c r="AE179" s="18">
        <v>119</v>
      </c>
      <c r="AF179" s="48">
        <f t="shared" si="188"/>
        <v>0</v>
      </c>
      <c r="AG179" s="52">
        <f t="shared" si="189"/>
        <v>0</v>
      </c>
      <c r="AH179" s="52">
        <f t="shared" si="190"/>
        <v>0</v>
      </c>
      <c r="AI179" s="52">
        <f t="shared" si="191"/>
        <v>0</v>
      </c>
      <c r="AJ179" s="52">
        <f t="shared" si="192"/>
        <v>0</v>
      </c>
      <c r="AK179" s="52">
        <f t="shared" si="193"/>
        <v>0</v>
      </c>
      <c r="AL179" s="52">
        <f t="shared" si="194"/>
        <v>0</v>
      </c>
      <c r="AM179" s="52">
        <f t="shared" si="195"/>
        <v>0</v>
      </c>
      <c r="AN179" s="52">
        <f t="shared" si="219"/>
        <v>0</v>
      </c>
      <c r="AO179" s="52">
        <f t="shared" si="196"/>
        <v>0</v>
      </c>
      <c r="AP179" s="52" t="str">
        <f t="shared" si="159"/>
        <v/>
      </c>
      <c r="AQ179" s="195" t="str">
        <f>IF(AND(BC179=""),"",IF(BC179=0,"",1+(MAX(AQ$61:AQ178))))</f>
        <v/>
      </c>
      <c r="AR179" s="51">
        <v>119</v>
      </c>
      <c r="AS179" s="323">
        <f t="shared" si="220"/>
        <v>0</v>
      </c>
      <c r="AT179" s="49">
        <f t="shared" si="221"/>
        <v>0</v>
      </c>
      <c r="AU179" s="49">
        <f t="shared" si="222"/>
        <v>0</v>
      </c>
      <c r="AV179" s="49">
        <f t="shared" si="223"/>
        <v>0</v>
      </c>
      <c r="AW179" s="49">
        <f t="shared" si="224"/>
        <v>0</v>
      </c>
      <c r="AX179" s="49">
        <f t="shared" si="225"/>
        <v>0</v>
      </c>
      <c r="AY179" s="49">
        <f t="shared" si="226"/>
        <v>0</v>
      </c>
      <c r="AZ179" s="49">
        <f t="shared" si="227"/>
        <v>0</v>
      </c>
      <c r="BA179" s="49">
        <f t="shared" si="228"/>
        <v>0</v>
      </c>
      <c r="BB179" s="49">
        <f t="shared" si="197"/>
        <v>0</v>
      </c>
      <c r="BC179" s="52" t="str">
        <f t="shared" si="160"/>
        <v/>
      </c>
      <c r="BD179" s="195" t="str">
        <f>IF(AND(BP179=""),"",IF(BP179=0,"",1+(MAX(BD$61:BD178))))</f>
        <v/>
      </c>
      <c r="BE179" s="18">
        <v>119</v>
      </c>
      <c r="BF179" s="48">
        <f t="shared" si="169"/>
        <v>0</v>
      </c>
      <c r="BG179" s="52">
        <f t="shared" si="170"/>
        <v>0</v>
      </c>
      <c r="BH179" s="52">
        <f t="shared" si="171"/>
        <v>0</v>
      </c>
      <c r="BI179" s="52">
        <f t="shared" si="172"/>
        <v>0</v>
      </c>
      <c r="BJ179" s="52">
        <f t="shared" si="173"/>
        <v>0</v>
      </c>
      <c r="BK179" s="52">
        <f t="shared" si="174"/>
        <v>0</v>
      </c>
      <c r="BL179" s="52">
        <f t="shared" si="175"/>
        <v>0</v>
      </c>
      <c r="BM179" s="52">
        <f t="shared" si="176"/>
        <v>0</v>
      </c>
      <c r="BN179" s="52">
        <f t="shared" si="177"/>
        <v>0</v>
      </c>
      <c r="BO179" s="52">
        <f t="shared" si="198"/>
        <v>0</v>
      </c>
      <c r="BP179" s="52" t="str">
        <f t="shared" si="161"/>
        <v/>
      </c>
      <c r="BQ179" s="195" t="str">
        <f>IF(AND(CC179=""),"",IF(CC179=0,"",1+(MAX(BQ$61:BQ178))))</f>
        <v/>
      </c>
      <c r="BR179" s="18">
        <v>119</v>
      </c>
      <c r="BS179" s="322">
        <f t="shared" si="178"/>
        <v>0</v>
      </c>
      <c r="BT179" s="52">
        <f t="shared" si="179"/>
        <v>0</v>
      </c>
      <c r="BU179" s="52">
        <f t="shared" si="180"/>
        <v>0</v>
      </c>
      <c r="BV179" s="52">
        <f t="shared" si="181"/>
        <v>0</v>
      </c>
      <c r="BW179" s="52">
        <f t="shared" si="182"/>
        <v>0</v>
      </c>
      <c r="BX179" s="52">
        <f t="shared" si="183"/>
        <v>0</v>
      </c>
      <c r="BY179" s="52">
        <f t="shared" si="184"/>
        <v>0</v>
      </c>
      <c r="BZ179" s="52">
        <f t="shared" si="185"/>
        <v>0</v>
      </c>
      <c r="CA179" s="52">
        <f t="shared" si="186"/>
        <v>0</v>
      </c>
      <c r="CB179" s="52">
        <f t="shared" si="199"/>
        <v>0</v>
      </c>
      <c r="CC179" s="52" t="str">
        <f t="shared" si="162"/>
        <v/>
      </c>
      <c r="CD179" s="195" t="str">
        <f>IF(AND(CP179=""),"",IF(CP179=0,"",1+(MAX(CD$61:CD178))))</f>
        <v/>
      </c>
      <c r="CE179" s="18">
        <v>119</v>
      </c>
      <c r="CF179" s="48">
        <f t="shared" si="200"/>
        <v>0</v>
      </c>
      <c r="CG179" s="52">
        <f t="shared" si="201"/>
        <v>0</v>
      </c>
      <c r="CH179" s="52">
        <f t="shared" si="202"/>
        <v>0</v>
      </c>
      <c r="CI179" s="52">
        <f t="shared" si="203"/>
        <v>0</v>
      </c>
      <c r="CJ179" s="52">
        <f t="shared" si="204"/>
        <v>0</v>
      </c>
      <c r="CK179" s="52">
        <f t="shared" si="205"/>
        <v>0</v>
      </c>
      <c r="CL179" s="52">
        <f t="shared" si="206"/>
        <v>0</v>
      </c>
      <c r="CM179" s="52">
        <f t="shared" si="207"/>
        <v>0</v>
      </c>
      <c r="CN179" s="52">
        <f t="shared" si="208"/>
        <v>0</v>
      </c>
      <c r="CO179" s="52">
        <f t="shared" si="209"/>
        <v>0</v>
      </c>
      <c r="CP179" s="52" t="str">
        <f t="shared" si="163"/>
        <v/>
      </c>
      <c r="CQ179" s="195" t="str">
        <f>IF(AND(DC179=""),"",IF(DC179=0,"",1+(MAX(CQ$61:CQ178))))</f>
        <v/>
      </c>
      <c r="CR179" s="18">
        <v>119</v>
      </c>
      <c r="CS179" s="48">
        <f t="shared" si="229"/>
        <v>0</v>
      </c>
      <c r="CT179" s="52">
        <f t="shared" si="210"/>
        <v>0</v>
      </c>
      <c r="CU179" s="52">
        <f t="shared" si="211"/>
        <v>0</v>
      </c>
      <c r="CV179" s="52">
        <f t="shared" si="212"/>
        <v>0</v>
      </c>
      <c r="CW179" s="52">
        <f t="shared" si="213"/>
        <v>0</v>
      </c>
      <c r="CX179" s="52">
        <f t="shared" si="214"/>
        <v>0</v>
      </c>
      <c r="CY179" s="52">
        <f t="shared" si="215"/>
        <v>0</v>
      </c>
      <c r="CZ179" s="52">
        <f t="shared" si="216"/>
        <v>0</v>
      </c>
      <c r="DA179" s="52">
        <f t="shared" si="217"/>
        <v>0</v>
      </c>
      <c r="DB179" s="52">
        <f t="shared" si="218"/>
        <v>0</v>
      </c>
      <c r="DC179" s="52" t="str">
        <f t="shared" si="164"/>
        <v/>
      </c>
      <c r="DD179" s="50"/>
    </row>
    <row r="180" spans="1:108" s="195" customFormat="1" ht="15.75" hidden="1">
      <c r="A180" s="195">
        <f t="shared" si="165"/>
        <v>0</v>
      </c>
      <c r="B180" s="324">
        <f t="shared" si="166"/>
        <v>0</v>
      </c>
      <c r="C180" s="325">
        <v>120</v>
      </c>
      <c r="D180" s="349"/>
      <c r="E180" s="350"/>
      <c r="F180" s="663"/>
      <c r="G180" s="351"/>
      <c r="H180" s="350"/>
      <c r="I180" s="352"/>
      <c r="J180" s="353"/>
      <c r="K180" s="353"/>
      <c r="L180" s="353"/>
      <c r="M180" s="354"/>
      <c r="N180" s="482"/>
      <c r="AB180" s="195" t="str">
        <f t="shared" si="187"/>
        <v/>
      </c>
      <c r="AC180" s="195">
        <f t="shared" si="167"/>
        <v>1</v>
      </c>
      <c r="AD180" s="195" t="str">
        <f>IF(AND(AP180=""),"",IF(AP180=0,"",1+(MAX(AD$61:AD179))))</f>
        <v/>
      </c>
      <c r="AE180" s="51">
        <v>120</v>
      </c>
      <c r="AF180" s="48">
        <f t="shared" si="188"/>
        <v>0</v>
      </c>
      <c r="AG180" s="52">
        <f t="shared" si="189"/>
        <v>0</v>
      </c>
      <c r="AH180" s="52">
        <f t="shared" si="190"/>
        <v>0</v>
      </c>
      <c r="AI180" s="52">
        <f t="shared" si="191"/>
        <v>0</v>
      </c>
      <c r="AJ180" s="52">
        <f t="shared" si="192"/>
        <v>0</v>
      </c>
      <c r="AK180" s="52">
        <f t="shared" si="193"/>
        <v>0</v>
      </c>
      <c r="AL180" s="52">
        <f t="shared" si="194"/>
        <v>0</v>
      </c>
      <c r="AM180" s="52">
        <f t="shared" si="195"/>
        <v>0</v>
      </c>
      <c r="AN180" s="52">
        <f t="shared" si="219"/>
        <v>0</v>
      </c>
      <c r="AO180" s="52">
        <f t="shared" si="196"/>
        <v>0</v>
      </c>
      <c r="AP180" s="52" t="str">
        <f t="shared" si="159"/>
        <v/>
      </c>
      <c r="AQ180" s="195" t="str">
        <f>IF(AND(BC180=""),"",IF(BC180=0,"",1+(MAX(AQ$61:AQ179))))</f>
        <v/>
      </c>
      <c r="AR180" s="51">
        <v>120</v>
      </c>
      <c r="AS180" s="323">
        <f t="shared" si="220"/>
        <v>0</v>
      </c>
      <c r="AT180" s="49">
        <f t="shared" si="221"/>
        <v>0</v>
      </c>
      <c r="AU180" s="49">
        <f t="shared" si="222"/>
        <v>0</v>
      </c>
      <c r="AV180" s="49">
        <f t="shared" si="223"/>
        <v>0</v>
      </c>
      <c r="AW180" s="49">
        <f t="shared" si="224"/>
        <v>0</v>
      </c>
      <c r="AX180" s="49">
        <f t="shared" si="225"/>
        <v>0</v>
      </c>
      <c r="AY180" s="49">
        <f t="shared" si="226"/>
        <v>0</v>
      </c>
      <c r="AZ180" s="49">
        <f t="shared" si="227"/>
        <v>0</v>
      </c>
      <c r="BA180" s="49">
        <f t="shared" si="228"/>
        <v>0</v>
      </c>
      <c r="BB180" s="49">
        <f t="shared" si="197"/>
        <v>0</v>
      </c>
      <c r="BC180" s="52" t="str">
        <f t="shared" si="160"/>
        <v/>
      </c>
      <c r="BD180" s="195" t="str">
        <f>IF(AND(BP180=""),"",IF(BP180=0,"",1+(MAX(BD$61:BD179))))</f>
        <v/>
      </c>
      <c r="BE180" s="51">
        <v>120</v>
      </c>
      <c r="BF180" s="48">
        <f t="shared" si="169"/>
        <v>0</v>
      </c>
      <c r="BG180" s="52">
        <f t="shared" si="170"/>
        <v>0</v>
      </c>
      <c r="BH180" s="52">
        <f t="shared" si="171"/>
        <v>0</v>
      </c>
      <c r="BI180" s="52">
        <f t="shared" si="172"/>
        <v>0</v>
      </c>
      <c r="BJ180" s="52">
        <f t="shared" si="173"/>
        <v>0</v>
      </c>
      <c r="BK180" s="52">
        <f t="shared" si="174"/>
        <v>0</v>
      </c>
      <c r="BL180" s="52">
        <f t="shared" si="175"/>
        <v>0</v>
      </c>
      <c r="BM180" s="52">
        <f t="shared" si="176"/>
        <v>0</v>
      </c>
      <c r="BN180" s="52">
        <f t="shared" si="177"/>
        <v>0</v>
      </c>
      <c r="BO180" s="52">
        <f t="shared" si="198"/>
        <v>0</v>
      </c>
      <c r="BP180" s="52" t="str">
        <f t="shared" si="161"/>
        <v/>
      </c>
      <c r="BQ180" s="195" t="str">
        <f>IF(AND(CC180=""),"",IF(CC180=0,"",1+(MAX(BQ$61:BQ179))))</f>
        <v/>
      </c>
      <c r="BR180" s="51">
        <v>120</v>
      </c>
      <c r="BS180" s="322">
        <f t="shared" si="178"/>
        <v>0</v>
      </c>
      <c r="BT180" s="52">
        <f t="shared" si="179"/>
        <v>0</v>
      </c>
      <c r="BU180" s="52">
        <f t="shared" si="180"/>
        <v>0</v>
      </c>
      <c r="BV180" s="52">
        <f t="shared" si="181"/>
        <v>0</v>
      </c>
      <c r="BW180" s="52">
        <f t="shared" si="182"/>
        <v>0</v>
      </c>
      <c r="BX180" s="52">
        <f t="shared" si="183"/>
        <v>0</v>
      </c>
      <c r="BY180" s="52">
        <f t="shared" si="184"/>
        <v>0</v>
      </c>
      <c r="BZ180" s="52">
        <f t="shared" si="185"/>
        <v>0</v>
      </c>
      <c r="CA180" s="52">
        <f t="shared" si="186"/>
        <v>0</v>
      </c>
      <c r="CB180" s="52">
        <f t="shared" si="199"/>
        <v>0</v>
      </c>
      <c r="CC180" s="52" t="str">
        <f t="shared" si="162"/>
        <v/>
      </c>
      <c r="CD180" s="195" t="str">
        <f>IF(AND(CP180=""),"",IF(CP180=0,"",1+(MAX(CD$61:CD179))))</f>
        <v/>
      </c>
      <c r="CE180" s="51">
        <v>120</v>
      </c>
      <c r="CF180" s="48">
        <f t="shared" si="200"/>
        <v>0</v>
      </c>
      <c r="CG180" s="52">
        <f t="shared" si="201"/>
        <v>0</v>
      </c>
      <c r="CH180" s="52">
        <f t="shared" si="202"/>
        <v>0</v>
      </c>
      <c r="CI180" s="52">
        <f t="shared" si="203"/>
        <v>0</v>
      </c>
      <c r="CJ180" s="52">
        <f t="shared" si="204"/>
        <v>0</v>
      </c>
      <c r="CK180" s="52">
        <f t="shared" si="205"/>
        <v>0</v>
      </c>
      <c r="CL180" s="52">
        <f t="shared" si="206"/>
        <v>0</v>
      </c>
      <c r="CM180" s="52">
        <f t="shared" si="207"/>
        <v>0</v>
      </c>
      <c r="CN180" s="52">
        <f t="shared" si="208"/>
        <v>0</v>
      </c>
      <c r="CO180" s="52">
        <f t="shared" si="209"/>
        <v>0</v>
      </c>
      <c r="CP180" s="52" t="str">
        <f t="shared" si="163"/>
        <v/>
      </c>
      <c r="CQ180" s="195" t="str">
        <f>IF(AND(DC180=""),"",IF(DC180=0,"",1+(MAX(CQ$61:CQ179))))</f>
        <v/>
      </c>
      <c r="CR180" s="51">
        <v>120</v>
      </c>
      <c r="CS180" s="48">
        <f t="shared" si="229"/>
        <v>0</v>
      </c>
      <c r="CT180" s="52">
        <f t="shared" si="210"/>
        <v>0</v>
      </c>
      <c r="CU180" s="52">
        <f t="shared" si="211"/>
        <v>0</v>
      </c>
      <c r="CV180" s="52">
        <f t="shared" si="212"/>
        <v>0</v>
      </c>
      <c r="CW180" s="52">
        <f t="shared" si="213"/>
        <v>0</v>
      </c>
      <c r="CX180" s="52">
        <f t="shared" si="214"/>
        <v>0</v>
      </c>
      <c r="CY180" s="52">
        <f t="shared" si="215"/>
        <v>0</v>
      </c>
      <c r="CZ180" s="52">
        <f t="shared" si="216"/>
        <v>0</v>
      </c>
      <c r="DA180" s="52">
        <f t="shared" si="217"/>
        <v>0</v>
      </c>
      <c r="DB180" s="52">
        <f t="shared" si="218"/>
        <v>0</v>
      </c>
      <c r="DC180" s="52" t="str">
        <f t="shared" si="164"/>
        <v/>
      </c>
      <c r="DD180" s="50"/>
    </row>
    <row r="181" spans="1:108" s="195" customFormat="1" ht="15.75" hidden="1">
      <c r="A181" s="195">
        <f t="shared" si="165"/>
        <v>0</v>
      </c>
      <c r="B181" s="324">
        <f t="shared" si="166"/>
        <v>0</v>
      </c>
      <c r="C181" s="325">
        <v>121</v>
      </c>
      <c r="D181" s="349"/>
      <c r="E181" s="350"/>
      <c r="F181" s="663"/>
      <c r="G181" s="351"/>
      <c r="H181" s="350"/>
      <c r="I181" s="352"/>
      <c r="J181" s="353"/>
      <c r="K181" s="353"/>
      <c r="L181" s="353"/>
      <c r="M181" s="354"/>
      <c r="N181" s="482"/>
      <c r="AB181" s="195" t="str">
        <f t="shared" si="187"/>
        <v/>
      </c>
      <c r="AC181" s="195">
        <f t="shared" si="167"/>
        <v>1</v>
      </c>
      <c r="AD181" s="195" t="str">
        <f>IF(AND(AP181=""),"",IF(AP181=0,"",1+(MAX(AD$61:AD180))))</f>
        <v/>
      </c>
      <c r="AE181" s="18">
        <v>121</v>
      </c>
      <c r="AF181" s="48">
        <f t="shared" si="188"/>
        <v>0</v>
      </c>
      <c r="AG181" s="52">
        <f t="shared" si="189"/>
        <v>0</v>
      </c>
      <c r="AH181" s="52">
        <f t="shared" si="190"/>
        <v>0</v>
      </c>
      <c r="AI181" s="52">
        <f t="shared" si="191"/>
        <v>0</v>
      </c>
      <c r="AJ181" s="52">
        <f t="shared" si="192"/>
        <v>0</v>
      </c>
      <c r="AK181" s="52">
        <f t="shared" si="193"/>
        <v>0</v>
      </c>
      <c r="AL181" s="52">
        <f t="shared" si="194"/>
        <v>0</v>
      </c>
      <c r="AM181" s="52">
        <f t="shared" si="195"/>
        <v>0</v>
      </c>
      <c r="AN181" s="52">
        <f t="shared" ref="AN181:AN229" si="230">IF($M181="GAZETTED - REGULAR",L181,0)</f>
        <v>0</v>
      </c>
      <c r="AO181" s="52">
        <f t="shared" si="196"/>
        <v>0</v>
      </c>
      <c r="AP181" s="52" t="str">
        <f t="shared" si="159"/>
        <v/>
      </c>
      <c r="AQ181" s="195" t="str">
        <f>IF(AND(BC181=""),"",IF(BC181=0,"",1+(MAX(AQ$61:AQ180))))</f>
        <v/>
      </c>
      <c r="AR181" s="51">
        <v>121</v>
      </c>
      <c r="AS181" s="323">
        <f t="shared" si="220"/>
        <v>0</v>
      </c>
      <c r="AT181" s="49">
        <f t="shared" si="221"/>
        <v>0</v>
      </c>
      <c r="AU181" s="49">
        <f t="shared" si="222"/>
        <v>0</v>
      </c>
      <c r="AV181" s="49">
        <f t="shared" si="223"/>
        <v>0</v>
      </c>
      <c r="AW181" s="49">
        <f t="shared" si="224"/>
        <v>0</v>
      </c>
      <c r="AX181" s="49">
        <f t="shared" si="225"/>
        <v>0</v>
      </c>
      <c r="AY181" s="49">
        <f t="shared" si="226"/>
        <v>0</v>
      </c>
      <c r="AZ181" s="49">
        <f t="shared" si="227"/>
        <v>0</v>
      </c>
      <c r="BA181" s="49">
        <f t="shared" si="228"/>
        <v>0</v>
      </c>
      <c r="BB181" s="49">
        <f t="shared" si="197"/>
        <v>0</v>
      </c>
      <c r="BC181" s="52" t="str">
        <f t="shared" si="160"/>
        <v/>
      </c>
      <c r="BD181" s="195" t="str">
        <f>IF(AND(BP181=""),"",IF(BP181=0,"",1+(MAX(BD$61:BD180))))</f>
        <v/>
      </c>
      <c r="BE181" s="18">
        <v>121</v>
      </c>
      <c r="BF181" s="48">
        <f t="shared" si="169"/>
        <v>0</v>
      </c>
      <c r="BG181" s="52">
        <f t="shared" si="170"/>
        <v>0</v>
      </c>
      <c r="BH181" s="52">
        <f t="shared" si="171"/>
        <v>0</v>
      </c>
      <c r="BI181" s="52">
        <f t="shared" si="172"/>
        <v>0</v>
      </c>
      <c r="BJ181" s="52">
        <f t="shared" si="173"/>
        <v>0</v>
      </c>
      <c r="BK181" s="52">
        <f t="shared" si="174"/>
        <v>0</v>
      </c>
      <c r="BL181" s="52">
        <f t="shared" si="175"/>
        <v>0</v>
      </c>
      <c r="BM181" s="52">
        <f t="shared" si="176"/>
        <v>0</v>
      </c>
      <c r="BN181" s="52">
        <f t="shared" si="177"/>
        <v>0</v>
      </c>
      <c r="BO181" s="52">
        <f t="shared" si="198"/>
        <v>0</v>
      </c>
      <c r="BP181" s="52" t="str">
        <f t="shared" si="161"/>
        <v/>
      </c>
      <c r="BQ181" s="195" t="str">
        <f>IF(AND(CC181=""),"",IF(CC181=0,"",1+(MAX(BQ$61:BQ180))))</f>
        <v/>
      </c>
      <c r="BR181" s="18">
        <v>121</v>
      </c>
      <c r="BS181" s="322">
        <f t="shared" si="178"/>
        <v>0</v>
      </c>
      <c r="BT181" s="52">
        <f t="shared" si="179"/>
        <v>0</v>
      </c>
      <c r="BU181" s="52">
        <f t="shared" si="180"/>
        <v>0</v>
      </c>
      <c r="BV181" s="52">
        <f t="shared" si="181"/>
        <v>0</v>
      </c>
      <c r="BW181" s="52">
        <f t="shared" si="182"/>
        <v>0</v>
      </c>
      <c r="BX181" s="52">
        <f t="shared" si="183"/>
        <v>0</v>
      </c>
      <c r="BY181" s="52">
        <f t="shared" si="184"/>
        <v>0</v>
      </c>
      <c r="BZ181" s="52">
        <f t="shared" si="185"/>
        <v>0</v>
      </c>
      <c r="CA181" s="52">
        <f t="shared" si="186"/>
        <v>0</v>
      </c>
      <c r="CB181" s="52">
        <f t="shared" si="199"/>
        <v>0</v>
      </c>
      <c r="CC181" s="52" t="str">
        <f t="shared" si="162"/>
        <v/>
      </c>
      <c r="CD181" s="195" t="str">
        <f>IF(AND(CP181=""),"",IF(CP181=0,"",1+(MAX(CD$61:CD180))))</f>
        <v/>
      </c>
      <c r="CE181" s="18">
        <v>121</v>
      </c>
      <c r="CF181" s="48">
        <f t="shared" si="200"/>
        <v>0</v>
      </c>
      <c r="CG181" s="52">
        <f t="shared" si="201"/>
        <v>0</v>
      </c>
      <c r="CH181" s="52">
        <f t="shared" si="202"/>
        <v>0</v>
      </c>
      <c r="CI181" s="52">
        <f t="shared" si="203"/>
        <v>0</v>
      </c>
      <c r="CJ181" s="52">
        <f t="shared" si="204"/>
        <v>0</v>
      </c>
      <c r="CK181" s="52">
        <f t="shared" si="205"/>
        <v>0</v>
      </c>
      <c r="CL181" s="52">
        <f t="shared" si="206"/>
        <v>0</v>
      </c>
      <c r="CM181" s="52">
        <f t="shared" si="207"/>
        <v>0</v>
      </c>
      <c r="CN181" s="52">
        <f t="shared" si="208"/>
        <v>0</v>
      </c>
      <c r="CO181" s="52">
        <f t="shared" si="209"/>
        <v>0</v>
      </c>
      <c r="CP181" s="52" t="str">
        <f t="shared" si="163"/>
        <v/>
      </c>
      <c r="CQ181" s="195" t="str">
        <f>IF(AND(DC181=""),"",IF(DC181=0,"",1+(MAX(CQ$61:CQ180))))</f>
        <v/>
      </c>
      <c r="CR181" s="18">
        <v>121</v>
      </c>
      <c r="CS181" s="48">
        <f t="shared" si="229"/>
        <v>0</v>
      </c>
      <c r="CT181" s="52">
        <f t="shared" si="210"/>
        <v>0</v>
      </c>
      <c r="CU181" s="52">
        <f t="shared" si="211"/>
        <v>0</v>
      </c>
      <c r="CV181" s="52">
        <f t="shared" si="212"/>
        <v>0</v>
      </c>
      <c r="CW181" s="52">
        <f t="shared" si="213"/>
        <v>0</v>
      </c>
      <c r="CX181" s="52">
        <f t="shared" si="214"/>
        <v>0</v>
      </c>
      <c r="CY181" s="52">
        <f t="shared" si="215"/>
        <v>0</v>
      </c>
      <c r="CZ181" s="52">
        <f t="shared" si="216"/>
        <v>0</v>
      </c>
      <c r="DA181" s="52">
        <f t="shared" si="217"/>
        <v>0</v>
      </c>
      <c r="DB181" s="52">
        <f t="shared" si="218"/>
        <v>0</v>
      </c>
      <c r="DC181" s="52" t="str">
        <f t="shared" si="164"/>
        <v/>
      </c>
      <c r="DD181" s="50"/>
    </row>
    <row r="182" spans="1:108" s="195" customFormat="1" ht="15.75" hidden="1">
      <c r="A182" s="195">
        <f t="shared" si="165"/>
        <v>0</v>
      </c>
      <c r="B182" s="324">
        <f t="shared" si="166"/>
        <v>0</v>
      </c>
      <c r="C182" s="325">
        <v>122</v>
      </c>
      <c r="D182" s="349"/>
      <c r="E182" s="350"/>
      <c r="F182" s="663"/>
      <c r="G182" s="351"/>
      <c r="H182" s="350"/>
      <c r="I182" s="352"/>
      <c r="J182" s="353"/>
      <c r="K182" s="353"/>
      <c r="L182" s="353"/>
      <c r="M182" s="354"/>
      <c r="N182" s="482"/>
      <c r="AB182" s="195" t="str">
        <f t="shared" si="187"/>
        <v/>
      </c>
      <c r="AC182" s="195">
        <f t="shared" si="167"/>
        <v>1</v>
      </c>
      <c r="AD182" s="195" t="str">
        <f>IF(AND(AP182=""),"",IF(AP182=0,"",1+(MAX(AD$61:AD181))))</f>
        <v/>
      </c>
      <c r="AE182" s="51">
        <v>122</v>
      </c>
      <c r="AF182" s="48">
        <f t="shared" si="188"/>
        <v>0</v>
      </c>
      <c r="AG182" s="52">
        <f t="shared" si="189"/>
        <v>0</v>
      </c>
      <c r="AH182" s="52">
        <f t="shared" si="190"/>
        <v>0</v>
      </c>
      <c r="AI182" s="52">
        <f t="shared" si="191"/>
        <v>0</v>
      </c>
      <c r="AJ182" s="52">
        <f t="shared" si="192"/>
        <v>0</v>
      </c>
      <c r="AK182" s="52">
        <f t="shared" si="193"/>
        <v>0</v>
      </c>
      <c r="AL182" s="52">
        <f t="shared" si="194"/>
        <v>0</v>
      </c>
      <c r="AM182" s="52">
        <f t="shared" si="195"/>
        <v>0</v>
      </c>
      <c r="AN182" s="52">
        <f t="shared" si="230"/>
        <v>0</v>
      </c>
      <c r="AO182" s="52">
        <f t="shared" si="196"/>
        <v>0</v>
      </c>
      <c r="AP182" s="52" t="str">
        <f t="shared" si="159"/>
        <v/>
      </c>
      <c r="AQ182" s="195" t="str">
        <f>IF(AND(BC182=""),"",IF(BC182=0,"",1+(MAX(AQ$61:AQ181))))</f>
        <v/>
      </c>
      <c r="AR182" s="51">
        <v>122</v>
      </c>
      <c r="AS182" s="323">
        <f t="shared" si="220"/>
        <v>0</v>
      </c>
      <c r="AT182" s="49">
        <f t="shared" si="221"/>
        <v>0</v>
      </c>
      <c r="AU182" s="49">
        <f t="shared" si="222"/>
        <v>0</v>
      </c>
      <c r="AV182" s="49">
        <f t="shared" si="223"/>
        <v>0</v>
      </c>
      <c r="AW182" s="49">
        <f t="shared" si="224"/>
        <v>0</v>
      </c>
      <c r="AX182" s="49">
        <f t="shared" si="225"/>
        <v>0</v>
      </c>
      <c r="AY182" s="49">
        <f t="shared" si="226"/>
        <v>0</v>
      </c>
      <c r="AZ182" s="49">
        <f t="shared" si="227"/>
        <v>0</v>
      </c>
      <c r="BA182" s="49">
        <f t="shared" si="228"/>
        <v>0</v>
      </c>
      <c r="BB182" s="49">
        <f t="shared" si="197"/>
        <v>0</v>
      </c>
      <c r="BC182" s="52" t="str">
        <f t="shared" si="160"/>
        <v/>
      </c>
      <c r="BD182" s="195" t="str">
        <f>IF(AND(BP182=""),"",IF(BP182=0,"",1+(MAX(BD$61:BD181))))</f>
        <v/>
      </c>
      <c r="BE182" s="51">
        <v>122</v>
      </c>
      <c r="BF182" s="48">
        <f t="shared" si="169"/>
        <v>0</v>
      </c>
      <c r="BG182" s="52">
        <f t="shared" si="170"/>
        <v>0</v>
      </c>
      <c r="BH182" s="52">
        <f t="shared" si="171"/>
        <v>0</v>
      </c>
      <c r="BI182" s="52">
        <f t="shared" si="172"/>
        <v>0</v>
      </c>
      <c r="BJ182" s="52">
        <f t="shared" si="173"/>
        <v>0</v>
      </c>
      <c r="BK182" s="52">
        <f t="shared" si="174"/>
        <v>0</v>
      </c>
      <c r="BL182" s="52">
        <f t="shared" si="175"/>
        <v>0</v>
      </c>
      <c r="BM182" s="52">
        <f t="shared" si="176"/>
        <v>0</v>
      </c>
      <c r="BN182" s="52">
        <f t="shared" si="177"/>
        <v>0</v>
      </c>
      <c r="BO182" s="52">
        <f t="shared" si="198"/>
        <v>0</v>
      </c>
      <c r="BP182" s="52" t="str">
        <f t="shared" si="161"/>
        <v/>
      </c>
      <c r="BQ182" s="195" t="str">
        <f>IF(AND(CC182=""),"",IF(CC182=0,"",1+(MAX(BQ$61:BQ181))))</f>
        <v/>
      </c>
      <c r="BR182" s="51">
        <v>122</v>
      </c>
      <c r="BS182" s="322">
        <f t="shared" si="178"/>
        <v>0</v>
      </c>
      <c r="BT182" s="52">
        <f t="shared" si="179"/>
        <v>0</v>
      </c>
      <c r="BU182" s="52">
        <f t="shared" si="180"/>
        <v>0</v>
      </c>
      <c r="BV182" s="52">
        <f t="shared" si="181"/>
        <v>0</v>
      </c>
      <c r="BW182" s="52">
        <f t="shared" si="182"/>
        <v>0</v>
      </c>
      <c r="BX182" s="52">
        <f t="shared" si="183"/>
        <v>0</v>
      </c>
      <c r="BY182" s="52">
        <f t="shared" si="184"/>
        <v>0</v>
      </c>
      <c r="BZ182" s="52">
        <f t="shared" si="185"/>
        <v>0</v>
      </c>
      <c r="CA182" s="52">
        <f t="shared" si="186"/>
        <v>0</v>
      </c>
      <c r="CB182" s="52">
        <f t="shared" si="199"/>
        <v>0</v>
      </c>
      <c r="CC182" s="52" t="str">
        <f t="shared" si="162"/>
        <v/>
      </c>
      <c r="CD182" s="195" t="str">
        <f>IF(AND(CP182=""),"",IF(CP182=0,"",1+(MAX(CD$61:CD181))))</f>
        <v/>
      </c>
      <c r="CE182" s="51">
        <v>122</v>
      </c>
      <c r="CF182" s="48">
        <f t="shared" si="200"/>
        <v>0</v>
      </c>
      <c r="CG182" s="52">
        <f t="shared" si="201"/>
        <v>0</v>
      </c>
      <c r="CH182" s="52">
        <f t="shared" si="202"/>
        <v>0</v>
      </c>
      <c r="CI182" s="52">
        <f t="shared" si="203"/>
        <v>0</v>
      </c>
      <c r="CJ182" s="52">
        <f t="shared" si="204"/>
        <v>0</v>
      </c>
      <c r="CK182" s="52">
        <f t="shared" si="205"/>
        <v>0</v>
      </c>
      <c r="CL182" s="52">
        <f t="shared" si="206"/>
        <v>0</v>
      </c>
      <c r="CM182" s="52">
        <f t="shared" si="207"/>
        <v>0</v>
      </c>
      <c r="CN182" s="52">
        <f t="shared" si="208"/>
        <v>0</v>
      </c>
      <c r="CO182" s="52">
        <f t="shared" si="209"/>
        <v>0</v>
      </c>
      <c r="CP182" s="52" t="str">
        <f t="shared" si="163"/>
        <v/>
      </c>
      <c r="CQ182" s="195" t="str">
        <f>IF(AND(DC182=""),"",IF(DC182=0,"",1+(MAX(CQ$61:CQ181))))</f>
        <v/>
      </c>
      <c r="CR182" s="51">
        <v>122</v>
      </c>
      <c r="CS182" s="48">
        <f t="shared" si="229"/>
        <v>0</v>
      </c>
      <c r="CT182" s="52">
        <f t="shared" si="210"/>
        <v>0</v>
      </c>
      <c r="CU182" s="52">
        <f t="shared" si="211"/>
        <v>0</v>
      </c>
      <c r="CV182" s="52">
        <f t="shared" si="212"/>
        <v>0</v>
      </c>
      <c r="CW182" s="52">
        <f t="shared" si="213"/>
        <v>0</v>
      </c>
      <c r="CX182" s="52">
        <f t="shared" si="214"/>
        <v>0</v>
      </c>
      <c r="CY182" s="52">
        <f t="shared" si="215"/>
        <v>0</v>
      </c>
      <c r="CZ182" s="52">
        <f t="shared" si="216"/>
        <v>0</v>
      </c>
      <c r="DA182" s="52">
        <f t="shared" si="217"/>
        <v>0</v>
      </c>
      <c r="DB182" s="52">
        <f t="shared" si="218"/>
        <v>0</v>
      </c>
      <c r="DC182" s="52" t="str">
        <f t="shared" si="164"/>
        <v/>
      </c>
    </row>
    <row r="183" spans="1:108" s="195" customFormat="1" ht="15.75" hidden="1">
      <c r="A183" s="195">
        <f t="shared" si="165"/>
        <v>0</v>
      </c>
      <c r="B183" s="324">
        <f t="shared" si="166"/>
        <v>0</v>
      </c>
      <c r="C183" s="325">
        <v>123</v>
      </c>
      <c r="D183" s="349"/>
      <c r="E183" s="350"/>
      <c r="F183" s="663"/>
      <c r="G183" s="351"/>
      <c r="H183" s="350"/>
      <c r="I183" s="352"/>
      <c r="J183" s="353"/>
      <c r="K183" s="353"/>
      <c r="L183" s="353"/>
      <c r="M183" s="354"/>
      <c r="N183" s="482"/>
      <c r="AB183" s="195" t="str">
        <f t="shared" si="187"/>
        <v/>
      </c>
      <c r="AC183" s="195">
        <f t="shared" si="167"/>
        <v>1</v>
      </c>
      <c r="AD183" s="195" t="str">
        <f>IF(AND(AP183=""),"",IF(AP183=0,"",1+(MAX(AD$61:AD182))))</f>
        <v/>
      </c>
      <c r="AE183" s="18">
        <v>123</v>
      </c>
      <c r="AF183" s="48">
        <f t="shared" si="188"/>
        <v>0</v>
      </c>
      <c r="AG183" s="52">
        <f t="shared" si="189"/>
        <v>0</v>
      </c>
      <c r="AH183" s="52">
        <f t="shared" si="190"/>
        <v>0</v>
      </c>
      <c r="AI183" s="52">
        <f t="shared" si="191"/>
        <v>0</v>
      </c>
      <c r="AJ183" s="52">
        <f t="shared" si="192"/>
        <v>0</v>
      </c>
      <c r="AK183" s="52">
        <f t="shared" si="193"/>
        <v>0</v>
      </c>
      <c r="AL183" s="52">
        <f t="shared" si="194"/>
        <v>0</v>
      </c>
      <c r="AM183" s="52">
        <f t="shared" si="195"/>
        <v>0</v>
      </c>
      <c r="AN183" s="52">
        <f t="shared" si="230"/>
        <v>0</v>
      </c>
      <c r="AO183" s="52">
        <f t="shared" si="196"/>
        <v>0</v>
      </c>
      <c r="AP183" s="52" t="str">
        <f t="shared" si="159"/>
        <v/>
      </c>
      <c r="AQ183" s="195" t="str">
        <f>IF(AND(BC183=""),"",IF(BC183=0,"",1+(MAX(AQ$61:AQ182))))</f>
        <v/>
      </c>
      <c r="AR183" s="51">
        <v>123</v>
      </c>
      <c r="AS183" s="323">
        <f t="shared" si="220"/>
        <v>0</v>
      </c>
      <c r="AT183" s="49">
        <f t="shared" si="221"/>
        <v>0</v>
      </c>
      <c r="AU183" s="49">
        <f t="shared" si="222"/>
        <v>0</v>
      </c>
      <c r="AV183" s="49">
        <f t="shared" si="223"/>
        <v>0</v>
      </c>
      <c r="AW183" s="49">
        <f t="shared" si="224"/>
        <v>0</v>
      </c>
      <c r="AX183" s="49">
        <f t="shared" si="225"/>
        <v>0</v>
      </c>
      <c r="AY183" s="49">
        <f t="shared" si="226"/>
        <v>0</v>
      </c>
      <c r="AZ183" s="49">
        <f t="shared" si="227"/>
        <v>0</v>
      </c>
      <c r="BA183" s="49">
        <f t="shared" si="228"/>
        <v>0</v>
      </c>
      <c r="BB183" s="49">
        <f t="shared" si="197"/>
        <v>0</v>
      </c>
      <c r="BC183" s="52" t="str">
        <f t="shared" si="160"/>
        <v/>
      </c>
      <c r="BD183" s="195" t="str">
        <f>IF(AND(BP183=""),"",IF(BP183=0,"",1+(MAX(BD$61:BD182))))</f>
        <v/>
      </c>
      <c r="BE183" s="18">
        <v>123</v>
      </c>
      <c r="BF183" s="48">
        <f t="shared" si="169"/>
        <v>0</v>
      </c>
      <c r="BG183" s="52">
        <f t="shared" si="170"/>
        <v>0</v>
      </c>
      <c r="BH183" s="52">
        <f t="shared" si="171"/>
        <v>0</v>
      </c>
      <c r="BI183" s="52">
        <f t="shared" si="172"/>
        <v>0</v>
      </c>
      <c r="BJ183" s="52">
        <f t="shared" si="173"/>
        <v>0</v>
      </c>
      <c r="BK183" s="52">
        <f t="shared" si="174"/>
        <v>0</v>
      </c>
      <c r="BL183" s="52">
        <f t="shared" si="175"/>
        <v>0</v>
      </c>
      <c r="BM183" s="52">
        <f t="shared" si="176"/>
        <v>0</v>
      </c>
      <c r="BN183" s="52">
        <f t="shared" si="177"/>
        <v>0</v>
      </c>
      <c r="BO183" s="52">
        <f t="shared" si="198"/>
        <v>0</v>
      </c>
      <c r="BP183" s="52" t="str">
        <f t="shared" si="161"/>
        <v/>
      </c>
      <c r="BQ183" s="195" t="str">
        <f>IF(AND(CC183=""),"",IF(CC183=0,"",1+(MAX(BQ$61:BQ182))))</f>
        <v/>
      </c>
      <c r="BR183" s="18">
        <v>123</v>
      </c>
      <c r="BS183" s="322">
        <f t="shared" si="178"/>
        <v>0</v>
      </c>
      <c r="BT183" s="52">
        <f t="shared" si="179"/>
        <v>0</v>
      </c>
      <c r="BU183" s="52">
        <f t="shared" si="180"/>
        <v>0</v>
      </c>
      <c r="BV183" s="52">
        <f t="shared" si="181"/>
        <v>0</v>
      </c>
      <c r="BW183" s="52">
        <f t="shared" si="182"/>
        <v>0</v>
      </c>
      <c r="BX183" s="52">
        <f t="shared" si="183"/>
        <v>0</v>
      </c>
      <c r="BY183" s="52">
        <f t="shared" si="184"/>
        <v>0</v>
      </c>
      <c r="BZ183" s="52">
        <f t="shared" si="185"/>
        <v>0</v>
      </c>
      <c r="CA183" s="52">
        <f t="shared" si="186"/>
        <v>0</v>
      </c>
      <c r="CB183" s="52">
        <f t="shared" si="199"/>
        <v>0</v>
      </c>
      <c r="CC183" s="52" t="str">
        <f t="shared" si="162"/>
        <v/>
      </c>
      <c r="CD183" s="195" t="str">
        <f>IF(AND(CP183=""),"",IF(CP183=0,"",1+(MAX(CD$61:CD182))))</f>
        <v/>
      </c>
      <c r="CE183" s="18">
        <v>123</v>
      </c>
      <c r="CF183" s="48">
        <f t="shared" si="200"/>
        <v>0</v>
      </c>
      <c r="CG183" s="52">
        <f t="shared" si="201"/>
        <v>0</v>
      </c>
      <c r="CH183" s="52">
        <f t="shared" si="202"/>
        <v>0</v>
      </c>
      <c r="CI183" s="52">
        <f t="shared" si="203"/>
        <v>0</v>
      </c>
      <c r="CJ183" s="52">
        <f t="shared" si="204"/>
        <v>0</v>
      </c>
      <c r="CK183" s="52">
        <f t="shared" si="205"/>
        <v>0</v>
      </c>
      <c r="CL183" s="52">
        <f t="shared" si="206"/>
        <v>0</v>
      </c>
      <c r="CM183" s="52">
        <f t="shared" si="207"/>
        <v>0</v>
      </c>
      <c r="CN183" s="52">
        <f t="shared" si="208"/>
        <v>0</v>
      </c>
      <c r="CO183" s="52">
        <f t="shared" si="209"/>
        <v>0</v>
      </c>
      <c r="CP183" s="52" t="str">
        <f t="shared" si="163"/>
        <v/>
      </c>
      <c r="CQ183" s="195" t="str">
        <f>IF(AND(DC183=""),"",IF(DC183=0,"",1+(MAX(CQ$61:CQ182))))</f>
        <v/>
      </c>
      <c r="CR183" s="18">
        <v>123</v>
      </c>
      <c r="CS183" s="48">
        <f t="shared" si="229"/>
        <v>0</v>
      </c>
      <c r="CT183" s="52">
        <f t="shared" si="210"/>
        <v>0</v>
      </c>
      <c r="CU183" s="52">
        <f t="shared" si="211"/>
        <v>0</v>
      </c>
      <c r="CV183" s="52">
        <f t="shared" si="212"/>
        <v>0</v>
      </c>
      <c r="CW183" s="52">
        <f t="shared" si="213"/>
        <v>0</v>
      </c>
      <c r="CX183" s="52">
        <f t="shared" si="214"/>
        <v>0</v>
      </c>
      <c r="CY183" s="52">
        <f t="shared" si="215"/>
        <v>0</v>
      </c>
      <c r="CZ183" s="52">
        <f t="shared" si="216"/>
        <v>0</v>
      </c>
      <c r="DA183" s="52">
        <f t="shared" si="217"/>
        <v>0</v>
      </c>
      <c r="DB183" s="52">
        <f t="shared" si="218"/>
        <v>0</v>
      </c>
      <c r="DC183" s="52" t="str">
        <f t="shared" si="164"/>
        <v/>
      </c>
    </row>
    <row r="184" spans="1:108" s="195" customFormat="1" ht="15.75" hidden="1">
      <c r="A184" s="195">
        <f t="shared" si="165"/>
        <v>0</v>
      </c>
      <c r="B184" s="324">
        <f t="shared" si="166"/>
        <v>0</v>
      </c>
      <c r="C184" s="325">
        <v>124</v>
      </c>
      <c r="D184" s="349"/>
      <c r="E184" s="350"/>
      <c r="F184" s="663"/>
      <c r="G184" s="351"/>
      <c r="H184" s="350"/>
      <c r="I184" s="352"/>
      <c r="J184" s="353"/>
      <c r="K184" s="353"/>
      <c r="L184" s="353"/>
      <c r="M184" s="354"/>
      <c r="N184" s="482"/>
      <c r="AB184" s="195" t="str">
        <f t="shared" si="187"/>
        <v/>
      </c>
      <c r="AC184" s="195">
        <f t="shared" si="167"/>
        <v>1</v>
      </c>
      <c r="AD184" s="195" t="str">
        <f>IF(AND(AP184=""),"",IF(AP184=0,"",1+(MAX(AD$61:AD183))))</f>
        <v/>
      </c>
      <c r="AE184" s="51">
        <v>124</v>
      </c>
      <c r="AF184" s="48">
        <f t="shared" si="188"/>
        <v>0</v>
      </c>
      <c r="AG184" s="52">
        <f t="shared" si="189"/>
        <v>0</v>
      </c>
      <c r="AH184" s="52">
        <f t="shared" si="190"/>
        <v>0</v>
      </c>
      <c r="AI184" s="52">
        <f t="shared" si="191"/>
        <v>0</v>
      </c>
      <c r="AJ184" s="52">
        <f t="shared" si="192"/>
        <v>0</v>
      </c>
      <c r="AK184" s="52">
        <f t="shared" si="193"/>
        <v>0</v>
      </c>
      <c r="AL184" s="52">
        <f t="shared" si="194"/>
        <v>0</v>
      </c>
      <c r="AM184" s="52">
        <f t="shared" si="195"/>
        <v>0</v>
      </c>
      <c r="AN184" s="52">
        <f t="shared" si="230"/>
        <v>0</v>
      </c>
      <c r="AO184" s="52">
        <f t="shared" si="196"/>
        <v>0</v>
      </c>
      <c r="AP184" s="52" t="str">
        <f t="shared" si="159"/>
        <v/>
      </c>
      <c r="AQ184" s="195" t="str">
        <f>IF(AND(BC184=""),"",IF(BC184=0,"",1+(MAX(AQ$61:AQ183))))</f>
        <v/>
      </c>
      <c r="AR184" s="51">
        <v>124</v>
      </c>
      <c r="AS184" s="323">
        <f t="shared" si="220"/>
        <v>0</v>
      </c>
      <c r="AT184" s="49">
        <f t="shared" si="221"/>
        <v>0</v>
      </c>
      <c r="AU184" s="49">
        <f t="shared" si="222"/>
        <v>0</v>
      </c>
      <c r="AV184" s="49">
        <f t="shared" si="223"/>
        <v>0</v>
      </c>
      <c r="AW184" s="49">
        <f t="shared" si="224"/>
        <v>0</v>
      </c>
      <c r="AX184" s="49">
        <f t="shared" si="225"/>
        <v>0</v>
      </c>
      <c r="AY184" s="49">
        <f t="shared" si="226"/>
        <v>0</v>
      </c>
      <c r="AZ184" s="49">
        <f t="shared" si="227"/>
        <v>0</v>
      </c>
      <c r="BA184" s="49">
        <f t="shared" si="228"/>
        <v>0</v>
      </c>
      <c r="BB184" s="49">
        <f t="shared" si="197"/>
        <v>0</v>
      </c>
      <c r="BC184" s="52" t="str">
        <f t="shared" si="160"/>
        <v/>
      </c>
      <c r="BD184" s="195" t="str">
        <f>IF(AND(BP184=""),"",IF(BP184=0,"",1+(MAX(BD$61:BD183))))</f>
        <v/>
      </c>
      <c r="BE184" s="51">
        <v>124</v>
      </c>
      <c r="BF184" s="48">
        <f t="shared" si="169"/>
        <v>0</v>
      </c>
      <c r="BG184" s="52">
        <f t="shared" si="170"/>
        <v>0</v>
      </c>
      <c r="BH184" s="52">
        <f t="shared" si="171"/>
        <v>0</v>
      </c>
      <c r="BI184" s="52">
        <f t="shared" si="172"/>
        <v>0</v>
      </c>
      <c r="BJ184" s="52">
        <f t="shared" si="173"/>
        <v>0</v>
      </c>
      <c r="BK184" s="52">
        <f t="shared" si="174"/>
        <v>0</v>
      </c>
      <c r="BL184" s="52">
        <f t="shared" si="175"/>
        <v>0</v>
      </c>
      <c r="BM184" s="52">
        <f t="shared" si="176"/>
        <v>0</v>
      </c>
      <c r="BN184" s="52">
        <f t="shared" si="177"/>
        <v>0</v>
      </c>
      <c r="BO184" s="52">
        <f t="shared" si="198"/>
        <v>0</v>
      </c>
      <c r="BP184" s="52" t="str">
        <f t="shared" si="161"/>
        <v/>
      </c>
      <c r="BQ184" s="195" t="str">
        <f>IF(AND(CC184=""),"",IF(CC184=0,"",1+(MAX(BQ$61:BQ183))))</f>
        <v/>
      </c>
      <c r="BR184" s="51">
        <v>124</v>
      </c>
      <c r="BS184" s="322">
        <f t="shared" si="178"/>
        <v>0</v>
      </c>
      <c r="BT184" s="52">
        <f t="shared" si="179"/>
        <v>0</v>
      </c>
      <c r="BU184" s="52">
        <f t="shared" si="180"/>
        <v>0</v>
      </c>
      <c r="BV184" s="52">
        <f t="shared" si="181"/>
        <v>0</v>
      </c>
      <c r="BW184" s="52">
        <f t="shared" si="182"/>
        <v>0</v>
      </c>
      <c r="BX184" s="52">
        <f t="shared" si="183"/>
        <v>0</v>
      </c>
      <c r="BY184" s="52">
        <f t="shared" si="184"/>
        <v>0</v>
      </c>
      <c r="BZ184" s="52">
        <f t="shared" si="185"/>
        <v>0</v>
      </c>
      <c r="CA184" s="52">
        <f t="shared" si="186"/>
        <v>0</v>
      </c>
      <c r="CB184" s="52">
        <f t="shared" si="199"/>
        <v>0</v>
      </c>
      <c r="CC184" s="52" t="str">
        <f t="shared" si="162"/>
        <v/>
      </c>
      <c r="CD184" s="195" t="str">
        <f>IF(AND(CP184=""),"",IF(CP184=0,"",1+(MAX(CD$61:CD183))))</f>
        <v/>
      </c>
      <c r="CE184" s="51">
        <v>124</v>
      </c>
      <c r="CF184" s="48">
        <f t="shared" si="200"/>
        <v>0</v>
      </c>
      <c r="CG184" s="52">
        <f t="shared" si="201"/>
        <v>0</v>
      </c>
      <c r="CH184" s="52">
        <f t="shared" si="202"/>
        <v>0</v>
      </c>
      <c r="CI184" s="52">
        <f t="shared" si="203"/>
        <v>0</v>
      </c>
      <c r="CJ184" s="52">
        <f t="shared" si="204"/>
        <v>0</v>
      </c>
      <c r="CK184" s="52">
        <f t="shared" si="205"/>
        <v>0</v>
      </c>
      <c r="CL184" s="52">
        <f t="shared" si="206"/>
        <v>0</v>
      </c>
      <c r="CM184" s="52">
        <f t="shared" si="207"/>
        <v>0</v>
      </c>
      <c r="CN184" s="52">
        <f t="shared" si="208"/>
        <v>0</v>
      </c>
      <c r="CO184" s="52">
        <f t="shared" si="209"/>
        <v>0</v>
      </c>
      <c r="CP184" s="52" t="str">
        <f t="shared" si="163"/>
        <v/>
      </c>
      <c r="CQ184" s="195" t="str">
        <f>IF(AND(DC184=""),"",IF(DC184=0,"",1+(MAX(CQ$61:CQ183))))</f>
        <v/>
      </c>
      <c r="CR184" s="51">
        <v>124</v>
      </c>
      <c r="CS184" s="48">
        <f t="shared" si="229"/>
        <v>0</v>
      </c>
      <c r="CT184" s="52">
        <f t="shared" si="210"/>
        <v>0</v>
      </c>
      <c r="CU184" s="52">
        <f t="shared" si="211"/>
        <v>0</v>
      </c>
      <c r="CV184" s="52">
        <f t="shared" si="212"/>
        <v>0</v>
      </c>
      <c r="CW184" s="52">
        <f t="shared" si="213"/>
        <v>0</v>
      </c>
      <c r="CX184" s="52">
        <f t="shared" si="214"/>
        <v>0</v>
      </c>
      <c r="CY184" s="52">
        <f t="shared" si="215"/>
        <v>0</v>
      </c>
      <c r="CZ184" s="52">
        <f t="shared" si="216"/>
        <v>0</v>
      </c>
      <c r="DA184" s="52">
        <f t="shared" si="217"/>
        <v>0</v>
      </c>
      <c r="DB184" s="52">
        <f t="shared" si="218"/>
        <v>0</v>
      </c>
      <c r="DC184" s="52" t="str">
        <f t="shared" si="164"/>
        <v/>
      </c>
    </row>
    <row r="185" spans="1:108" s="195" customFormat="1" ht="15.75" hidden="1">
      <c r="A185" s="195">
        <f t="shared" si="165"/>
        <v>0</v>
      </c>
      <c r="B185" s="324">
        <f t="shared" si="166"/>
        <v>0</v>
      </c>
      <c r="C185" s="325">
        <v>125</v>
      </c>
      <c r="D185" s="349"/>
      <c r="E185" s="350"/>
      <c r="F185" s="663"/>
      <c r="G185" s="351"/>
      <c r="H185" s="350"/>
      <c r="I185" s="352"/>
      <c r="J185" s="353"/>
      <c r="K185" s="353"/>
      <c r="L185" s="353"/>
      <c r="M185" s="354"/>
      <c r="N185" s="482"/>
      <c r="AB185" s="195" t="str">
        <f t="shared" si="187"/>
        <v/>
      </c>
      <c r="AC185" s="195">
        <f t="shared" si="167"/>
        <v>1</v>
      </c>
      <c r="AD185" s="195" t="str">
        <f>IF(AND(AP185=""),"",IF(AP185=0,"",1+(MAX(AD$61:AD184))))</f>
        <v/>
      </c>
      <c r="AE185" s="18">
        <v>125</v>
      </c>
      <c r="AF185" s="48">
        <f t="shared" si="188"/>
        <v>0</v>
      </c>
      <c r="AG185" s="52">
        <f t="shared" si="189"/>
        <v>0</v>
      </c>
      <c r="AH185" s="52">
        <f t="shared" si="190"/>
        <v>0</v>
      </c>
      <c r="AI185" s="52">
        <f t="shared" si="191"/>
        <v>0</v>
      </c>
      <c r="AJ185" s="52">
        <f t="shared" si="192"/>
        <v>0</v>
      </c>
      <c r="AK185" s="52">
        <f t="shared" si="193"/>
        <v>0</v>
      </c>
      <c r="AL185" s="52">
        <f t="shared" si="194"/>
        <v>0</v>
      </c>
      <c r="AM185" s="52">
        <f t="shared" si="195"/>
        <v>0</v>
      </c>
      <c r="AN185" s="52">
        <f t="shared" si="230"/>
        <v>0</v>
      </c>
      <c r="AO185" s="52">
        <f t="shared" si="196"/>
        <v>0</v>
      </c>
      <c r="AP185" s="52" t="str">
        <f t="shared" si="159"/>
        <v/>
      </c>
      <c r="AQ185" s="195" t="str">
        <f>IF(AND(BC185=""),"",IF(BC185=0,"",1+(MAX(AQ$61:AQ184))))</f>
        <v/>
      </c>
      <c r="AR185" s="51">
        <v>125</v>
      </c>
      <c r="AS185" s="323">
        <f t="shared" si="220"/>
        <v>0</v>
      </c>
      <c r="AT185" s="49">
        <f t="shared" si="221"/>
        <v>0</v>
      </c>
      <c r="AU185" s="49">
        <f t="shared" si="222"/>
        <v>0</v>
      </c>
      <c r="AV185" s="49">
        <f t="shared" si="223"/>
        <v>0</v>
      </c>
      <c r="AW185" s="49">
        <f t="shared" si="224"/>
        <v>0</v>
      </c>
      <c r="AX185" s="49">
        <f t="shared" si="225"/>
        <v>0</v>
      </c>
      <c r="AY185" s="49">
        <f t="shared" si="226"/>
        <v>0</v>
      </c>
      <c r="AZ185" s="49">
        <f t="shared" si="227"/>
        <v>0</v>
      </c>
      <c r="BA185" s="49">
        <f t="shared" si="228"/>
        <v>0</v>
      </c>
      <c r="BB185" s="49">
        <f t="shared" si="197"/>
        <v>0</v>
      </c>
      <c r="BC185" s="52" t="str">
        <f t="shared" si="160"/>
        <v/>
      </c>
      <c r="BD185" s="195" t="str">
        <f>IF(AND(BP185=""),"",IF(BP185=0,"",1+(MAX(BD$61:BD184))))</f>
        <v/>
      </c>
      <c r="BE185" s="18">
        <v>125</v>
      </c>
      <c r="BF185" s="48">
        <f t="shared" si="169"/>
        <v>0</v>
      </c>
      <c r="BG185" s="52">
        <f t="shared" si="170"/>
        <v>0</v>
      </c>
      <c r="BH185" s="52">
        <f t="shared" si="171"/>
        <v>0</v>
      </c>
      <c r="BI185" s="52">
        <f t="shared" si="172"/>
        <v>0</v>
      </c>
      <c r="BJ185" s="52">
        <f t="shared" si="173"/>
        <v>0</v>
      </c>
      <c r="BK185" s="52">
        <f t="shared" si="174"/>
        <v>0</v>
      </c>
      <c r="BL185" s="52">
        <f t="shared" si="175"/>
        <v>0</v>
      </c>
      <c r="BM185" s="52">
        <f t="shared" si="176"/>
        <v>0</v>
      </c>
      <c r="BN185" s="52">
        <f t="shared" si="177"/>
        <v>0</v>
      </c>
      <c r="BO185" s="52">
        <f t="shared" si="198"/>
        <v>0</v>
      </c>
      <c r="BP185" s="52" t="str">
        <f t="shared" si="161"/>
        <v/>
      </c>
      <c r="BQ185" s="195" t="str">
        <f>IF(AND(CC185=""),"",IF(CC185=0,"",1+(MAX(BQ$61:BQ184))))</f>
        <v/>
      </c>
      <c r="BR185" s="18">
        <v>125</v>
      </c>
      <c r="BS185" s="322">
        <f t="shared" si="178"/>
        <v>0</v>
      </c>
      <c r="BT185" s="52">
        <f t="shared" si="179"/>
        <v>0</v>
      </c>
      <c r="BU185" s="52">
        <f t="shared" si="180"/>
        <v>0</v>
      </c>
      <c r="BV185" s="52">
        <f t="shared" si="181"/>
        <v>0</v>
      </c>
      <c r="BW185" s="52">
        <f t="shared" si="182"/>
        <v>0</v>
      </c>
      <c r="BX185" s="52">
        <f t="shared" si="183"/>
        <v>0</v>
      </c>
      <c r="BY185" s="52">
        <f t="shared" si="184"/>
        <v>0</v>
      </c>
      <c r="BZ185" s="52">
        <f t="shared" si="185"/>
        <v>0</v>
      </c>
      <c r="CA185" s="52">
        <f t="shared" si="186"/>
        <v>0</v>
      </c>
      <c r="CB185" s="52">
        <f t="shared" si="199"/>
        <v>0</v>
      </c>
      <c r="CC185" s="52" t="str">
        <f t="shared" si="162"/>
        <v/>
      </c>
      <c r="CD185" s="195" t="str">
        <f>IF(AND(CP185=""),"",IF(CP185=0,"",1+(MAX(CD$61:CD184))))</f>
        <v/>
      </c>
      <c r="CE185" s="18">
        <v>125</v>
      </c>
      <c r="CF185" s="48">
        <f t="shared" si="200"/>
        <v>0</v>
      </c>
      <c r="CG185" s="52">
        <f t="shared" si="201"/>
        <v>0</v>
      </c>
      <c r="CH185" s="52">
        <f t="shared" si="202"/>
        <v>0</v>
      </c>
      <c r="CI185" s="52">
        <f t="shared" si="203"/>
        <v>0</v>
      </c>
      <c r="CJ185" s="52">
        <f t="shared" si="204"/>
        <v>0</v>
      </c>
      <c r="CK185" s="52">
        <f t="shared" si="205"/>
        <v>0</v>
      </c>
      <c r="CL185" s="52">
        <f t="shared" si="206"/>
        <v>0</v>
      </c>
      <c r="CM185" s="52">
        <f t="shared" si="207"/>
        <v>0</v>
      </c>
      <c r="CN185" s="52">
        <f t="shared" si="208"/>
        <v>0</v>
      </c>
      <c r="CO185" s="52">
        <f t="shared" si="209"/>
        <v>0</v>
      </c>
      <c r="CP185" s="52" t="str">
        <f t="shared" si="163"/>
        <v/>
      </c>
      <c r="CQ185" s="195" t="str">
        <f>IF(AND(DC185=""),"",IF(DC185=0,"",1+(MAX(CQ$61:CQ184))))</f>
        <v/>
      </c>
      <c r="CR185" s="18">
        <v>125</v>
      </c>
      <c r="CS185" s="48">
        <f t="shared" si="229"/>
        <v>0</v>
      </c>
      <c r="CT185" s="52">
        <f t="shared" si="210"/>
        <v>0</v>
      </c>
      <c r="CU185" s="52">
        <f t="shared" si="211"/>
        <v>0</v>
      </c>
      <c r="CV185" s="52">
        <f t="shared" si="212"/>
        <v>0</v>
      </c>
      <c r="CW185" s="52">
        <f t="shared" si="213"/>
        <v>0</v>
      </c>
      <c r="CX185" s="52">
        <f t="shared" si="214"/>
        <v>0</v>
      </c>
      <c r="CY185" s="52">
        <f t="shared" si="215"/>
        <v>0</v>
      </c>
      <c r="CZ185" s="52">
        <f t="shared" si="216"/>
        <v>0</v>
      </c>
      <c r="DA185" s="52">
        <f t="shared" si="217"/>
        <v>0</v>
      </c>
      <c r="DB185" s="52">
        <f t="shared" si="218"/>
        <v>0</v>
      </c>
      <c r="DC185" s="52" t="str">
        <f t="shared" si="164"/>
        <v/>
      </c>
    </row>
    <row r="186" spans="1:108" s="195" customFormat="1" ht="15.75" hidden="1">
      <c r="A186" s="195">
        <f t="shared" si="165"/>
        <v>0</v>
      </c>
      <c r="B186" s="324">
        <f t="shared" si="166"/>
        <v>0</v>
      </c>
      <c r="C186" s="325">
        <v>126</v>
      </c>
      <c r="D186" s="349"/>
      <c r="E186" s="350"/>
      <c r="F186" s="663"/>
      <c r="G186" s="351"/>
      <c r="H186" s="350"/>
      <c r="I186" s="352"/>
      <c r="J186" s="353"/>
      <c r="K186" s="353"/>
      <c r="L186" s="353"/>
      <c r="M186" s="354"/>
      <c r="N186" s="482"/>
      <c r="AB186" s="195" t="str">
        <f t="shared" si="187"/>
        <v/>
      </c>
      <c r="AC186" s="195">
        <f t="shared" si="167"/>
        <v>1</v>
      </c>
      <c r="AD186" s="195" t="str">
        <f>IF(AND(AP186=""),"",IF(AP186=0,"",1+(MAX(AD$61:AD185))))</f>
        <v/>
      </c>
      <c r="AE186" s="51">
        <v>126</v>
      </c>
      <c r="AF186" s="48">
        <f t="shared" si="188"/>
        <v>0</v>
      </c>
      <c r="AG186" s="52">
        <f t="shared" si="189"/>
        <v>0</v>
      </c>
      <c r="AH186" s="52">
        <f t="shared" si="190"/>
        <v>0</v>
      </c>
      <c r="AI186" s="52">
        <f t="shared" si="191"/>
        <v>0</v>
      </c>
      <c r="AJ186" s="52">
        <f t="shared" si="192"/>
        <v>0</v>
      </c>
      <c r="AK186" s="52">
        <f t="shared" si="193"/>
        <v>0</v>
      </c>
      <c r="AL186" s="52">
        <f t="shared" si="194"/>
        <v>0</v>
      </c>
      <c r="AM186" s="52">
        <f t="shared" si="195"/>
        <v>0</v>
      </c>
      <c r="AN186" s="52">
        <f t="shared" si="230"/>
        <v>0</v>
      </c>
      <c r="AO186" s="52">
        <f t="shared" si="196"/>
        <v>0</v>
      </c>
      <c r="AP186" s="52" t="str">
        <f t="shared" si="159"/>
        <v/>
      </c>
      <c r="AQ186" s="195" t="str">
        <f>IF(AND(BC186=""),"",IF(BC186=0,"",1+(MAX(AQ$61:AQ185))))</f>
        <v/>
      </c>
      <c r="AR186" s="51">
        <v>126</v>
      </c>
      <c r="AS186" s="323">
        <f t="shared" si="220"/>
        <v>0</v>
      </c>
      <c r="AT186" s="49">
        <f t="shared" si="221"/>
        <v>0</v>
      </c>
      <c r="AU186" s="49">
        <f t="shared" si="222"/>
        <v>0</v>
      </c>
      <c r="AV186" s="49">
        <f t="shared" si="223"/>
        <v>0</v>
      </c>
      <c r="AW186" s="49">
        <f t="shared" si="224"/>
        <v>0</v>
      </c>
      <c r="AX186" s="49">
        <f t="shared" si="225"/>
        <v>0</v>
      </c>
      <c r="AY186" s="49">
        <f t="shared" si="226"/>
        <v>0</v>
      </c>
      <c r="AZ186" s="49">
        <f t="shared" si="227"/>
        <v>0</v>
      </c>
      <c r="BA186" s="49">
        <f t="shared" si="228"/>
        <v>0</v>
      </c>
      <c r="BB186" s="49">
        <f t="shared" si="197"/>
        <v>0</v>
      </c>
      <c r="BC186" s="52" t="str">
        <f t="shared" si="160"/>
        <v/>
      </c>
      <c r="BD186" s="195" t="str">
        <f>IF(AND(BP186=""),"",IF(BP186=0,"",1+(MAX(BD$61:BD185))))</f>
        <v/>
      </c>
      <c r="BE186" s="51">
        <v>126</v>
      </c>
      <c r="BF186" s="48">
        <f t="shared" si="169"/>
        <v>0</v>
      </c>
      <c r="BG186" s="52">
        <f t="shared" si="170"/>
        <v>0</v>
      </c>
      <c r="BH186" s="52">
        <f t="shared" si="171"/>
        <v>0</v>
      </c>
      <c r="BI186" s="52">
        <f t="shared" si="172"/>
        <v>0</v>
      </c>
      <c r="BJ186" s="52">
        <f t="shared" si="173"/>
        <v>0</v>
      </c>
      <c r="BK186" s="52">
        <f t="shared" si="174"/>
        <v>0</v>
      </c>
      <c r="BL186" s="52">
        <f t="shared" si="175"/>
        <v>0</v>
      </c>
      <c r="BM186" s="52">
        <f t="shared" si="176"/>
        <v>0</v>
      </c>
      <c r="BN186" s="52">
        <f t="shared" si="177"/>
        <v>0</v>
      </c>
      <c r="BO186" s="52">
        <f t="shared" si="198"/>
        <v>0</v>
      </c>
      <c r="BP186" s="52" t="str">
        <f t="shared" si="161"/>
        <v/>
      </c>
      <c r="BQ186" s="195" t="str">
        <f>IF(AND(CC186=""),"",IF(CC186=0,"",1+(MAX(BQ$61:BQ185))))</f>
        <v/>
      </c>
      <c r="BR186" s="51">
        <v>126</v>
      </c>
      <c r="BS186" s="322">
        <f t="shared" si="178"/>
        <v>0</v>
      </c>
      <c r="BT186" s="52">
        <f t="shared" si="179"/>
        <v>0</v>
      </c>
      <c r="BU186" s="52">
        <f t="shared" si="180"/>
        <v>0</v>
      </c>
      <c r="BV186" s="52">
        <f t="shared" si="181"/>
        <v>0</v>
      </c>
      <c r="BW186" s="52">
        <f t="shared" si="182"/>
        <v>0</v>
      </c>
      <c r="BX186" s="52">
        <f t="shared" si="183"/>
        <v>0</v>
      </c>
      <c r="BY186" s="52">
        <f t="shared" si="184"/>
        <v>0</v>
      </c>
      <c r="BZ186" s="52">
        <f t="shared" si="185"/>
        <v>0</v>
      </c>
      <c r="CA186" s="52">
        <f t="shared" si="186"/>
        <v>0</v>
      </c>
      <c r="CB186" s="52">
        <f t="shared" si="199"/>
        <v>0</v>
      </c>
      <c r="CC186" s="52" t="str">
        <f t="shared" si="162"/>
        <v/>
      </c>
      <c r="CD186" s="195" t="str">
        <f>IF(AND(CP186=""),"",IF(CP186=0,"",1+(MAX(CD$61:CD185))))</f>
        <v/>
      </c>
      <c r="CE186" s="51">
        <v>126</v>
      </c>
      <c r="CF186" s="48">
        <f t="shared" si="200"/>
        <v>0</v>
      </c>
      <c r="CG186" s="52">
        <f t="shared" si="201"/>
        <v>0</v>
      </c>
      <c r="CH186" s="52">
        <f t="shared" si="202"/>
        <v>0</v>
      </c>
      <c r="CI186" s="52">
        <f t="shared" si="203"/>
        <v>0</v>
      </c>
      <c r="CJ186" s="52">
        <f t="shared" si="204"/>
        <v>0</v>
      </c>
      <c r="CK186" s="52">
        <f t="shared" si="205"/>
        <v>0</v>
      </c>
      <c r="CL186" s="52">
        <f t="shared" si="206"/>
        <v>0</v>
      </c>
      <c r="CM186" s="52">
        <f t="shared" si="207"/>
        <v>0</v>
      </c>
      <c r="CN186" s="52">
        <f t="shared" si="208"/>
        <v>0</v>
      </c>
      <c r="CO186" s="52">
        <f t="shared" si="209"/>
        <v>0</v>
      </c>
      <c r="CP186" s="52" t="str">
        <f t="shared" si="163"/>
        <v/>
      </c>
      <c r="CQ186" s="195" t="str">
        <f>IF(AND(DC186=""),"",IF(DC186=0,"",1+(MAX(CQ$61:CQ185))))</f>
        <v/>
      </c>
      <c r="CR186" s="51">
        <v>126</v>
      </c>
      <c r="CS186" s="48">
        <f t="shared" si="229"/>
        <v>0</v>
      </c>
      <c r="CT186" s="52">
        <f t="shared" si="210"/>
        <v>0</v>
      </c>
      <c r="CU186" s="52">
        <f t="shared" si="211"/>
        <v>0</v>
      </c>
      <c r="CV186" s="52">
        <f t="shared" si="212"/>
        <v>0</v>
      </c>
      <c r="CW186" s="52">
        <f t="shared" si="213"/>
        <v>0</v>
      </c>
      <c r="CX186" s="52">
        <f t="shared" si="214"/>
        <v>0</v>
      </c>
      <c r="CY186" s="52">
        <f t="shared" si="215"/>
        <v>0</v>
      </c>
      <c r="CZ186" s="52">
        <f t="shared" si="216"/>
        <v>0</v>
      </c>
      <c r="DA186" s="52">
        <f t="shared" si="217"/>
        <v>0</v>
      </c>
      <c r="DB186" s="52">
        <f t="shared" si="218"/>
        <v>0</v>
      </c>
      <c r="DC186" s="52" t="str">
        <f t="shared" si="164"/>
        <v/>
      </c>
    </row>
    <row r="187" spans="1:108" s="195" customFormat="1" ht="15.75" hidden="1">
      <c r="A187" s="195">
        <f t="shared" si="165"/>
        <v>0</v>
      </c>
      <c r="B187" s="324">
        <f t="shared" si="166"/>
        <v>0</v>
      </c>
      <c r="C187" s="325">
        <v>127</v>
      </c>
      <c r="D187" s="349"/>
      <c r="E187" s="350"/>
      <c r="F187" s="663"/>
      <c r="G187" s="351"/>
      <c r="H187" s="350"/>
      <c r="I187" s="352"/>
      <c r="J187" s="353"/>
      <c r="K187" s="353"/>
      <c r="L187" s="353"/>
      <c r="M187" s="354"/>
      <c r="N187" s="482"/>
      <c r="AB187" s="195" t="str">
        <f t="shared" si="187"/>
        <v/>
      </c>
      <c r="AC187" s="195">
        <f t="shared" si="167"/>
        <v>1</v>
      </c>
      <c r="AD187" s="195" t="str">
        <f>IF(AND(AP187=""),"",IF(AP187=0,"",1+(MAX(AD$61:AD186))))</f>
        <v/>
      </c>
      <c r="AE187" s="18">
        <v>127</v>
      </c>
      <c r="AF187" s="48">
        <f t="shared" si="188"/>
        <v>0</v>
      </c>
      <c r="AG187" s="52">
        <f t="shared" si="189"/>
        <v>0</v>
      </c>
      <c r="AH187" s="52">
        <f t="shared" si="190"/>
        <v>0</v>
      </c>
      <c r="AI187" s="52">
        <f t="shared" si="191"/>
        <v>0</v>
      </c>
      <c r="AJ187" s="52">
        <f t="shared" si="192"/>
        <v>0</v>
      </c>
      <c r="AK187" s="52">
        <f t="shared" si="193"/>
        <v>0</v>
      </c>
      <c r="AL187" s="52">
        <f t="shared" si="194"/>
        <v>0</v>
      </c>
      <c r="AM187" s="52">
        <f t="shared" si="195"/>
        <v>0</v>
      </c>
      <c r="AN187" s="52">
        <f t="shared" si="230"/>
        <v>0</v>
      </c>
      <c r="AO187" s="52">
        <f t="shared" si="196"/>
        <v>0</v>
      </c>
      <c r="AP187" s="52" t="str">
        <f t="shared" si="159"/>
        <v/>
      </c>
      <c r="AQ187" s="195" t="str">
        <f>IF(AND(BC187=""),"",IF(BC187=0,"",1+(MAX(AQ$61:AQ186))))</f>
        <v/>
      </c>
      <c r="AR187" s="51">
        <v>127</v>
      </c>
      <c r="AS187" s="323">
        <f t="shared" si="220"/>
        <v>0</v>
      </c>
      <c r="AT187" s="49">
        <f t="shared" si="221"/>
        <v>0</v>
      </c>
      <c r="AU187" s="49">
        <f t="shared" si="222"/>
        <v>0</v>
      </c>
      <c r="AV187" s="49">
        <f t="shared" si="223"/>
        <v>0</v>
      </c>
      <c r="AW187" s="49">
        <f t="shared" si="224"/>
        <v>0</v>
      </c>
      <c r="AX187" s="49">
        <f t="shared" si="225"/>
        <v>0</v>
      </c>
      <c r="AY187" s="49">
        <f t="shared" si="226"/>
        <v>0</v>
      </c>
      <c r="AZ187" s="49">
        <f t="shared" si="227"/>
        <v>0</v>
      </c>
      <c r="BA187" s="49">
        <f t="shared" si="228"/>
        <v>0</v>
      </c>
      <c r="BB187" s="49">
        <f t="shared" si="197"/>
        <v>0</v>
      </c>
      <c r="BC187" s="52" t="str">
        <f t="shared" si="160"/>
        <v/>
      </c>
      <c r="BD187" s="195" t="str">
        <f>IF(AND(BP187=""),"",IF(BP187=0,"",1+(MAX(BD$61:BD186))))</f>
        <v/>
      </c>
      <c r="BE187" s="18">
        <v>127</v>
      </c>
      <c r="BF187" s="48">
        <f t="shared" si="169"/>
        <v>0</v>
      </c>
      <c r="BG187" s="52">
        <f t="shared" si="170"/>
        <v>0</v>
      </c>
      <c r="BH187" s="52">
        <f t="shared" si="171"/>
        <v>0</v>
      </c>
      <c r="BI187" s="52">
        <f t="shared" si="172"/>
        <v>0</v>
      </c>
      <c r="BJ187" s="52">
        <f t="shared" si="173"/>
        <v>0</v>
      </c>
      <c r="BK187" s="52">
        <f t="shared" si="174"/>
        <v>0</v>
      </c>
      <c r="BL187" s="52">
        <f t="shared" si="175"/>
        <v>0</v>
      </c>
      <c r="BM187" s="52">
        <f t="shared" si="176"/>
        <v>0</v>
      </c>
      <c r="BN187" s="52">
        <f t="shared" si="177"/>
        <v>0</v>
      </c>
      <c r="BO187" s="52">
        <f t="shared" si="198"/>
        <v>0</v>
      </c>
      <c r="BP187" s="52" t="str">
        <f t="shared" si="161"/>
        <v/>
      </c>
      <c r="BQ187" s="195" t="str">
        <f>IF(AND(CC187=""),"",IF(CC187=0,"",1+(MAX(BQ$61:BQ186))))</f>
        <v/>
      </c>
      <c r="BR187" s="18">
        <v>127</v>
      </c>
      <c r="BS187" s="322">
        <f t="shared" si="178"/>
        <v>0</v>
      </c>
      <c r="BT187" s="52">
        <f t="shared" si="179"/>
        <v>0</v>
      </c>
      <c r="BU187" s="52">
        <f t="shared" si="180"/>
        <v>0</v>
      </c>
      <c r="BV187" s="52">
        <f t="shared" si="181"/>
        <v>0</v>
      </c>
      <c r="BW187" s="52">
        <f t="shared" si="182"/>
        <v>0</v>
      </c>
      <c r="BX187" s="52">
        <f t="shared" si="183"/>
        <v>0</v>
      </c>
      <c r="BY187" s="52">
        <f t="shared" si="184"/>
        <v>0</v>
      </c>
      <c r="BZ187" s="52">
        <f t="shared" si="185"/>
        <v>0</v>
      </c>
      <c r="CA187" s="52">
        <f t="shared" si="186"/>
        <v>0</v>
      </c>
      <c r="CB187" s="52">
        <f t="shared" si="199"/>
        <v>0</v>
      </c>
      <c r="CC187" s="52" t="str">
        <f t="shared" si="162"/>
        <v/>
      </c>
      <c r="CD187" s="195" t="str">
        <f>IF(AND(CP187=""),"",IF(CP187=0,"",1+(MAX(CD$61:CD186))))</f>
        <v/>
      </c>
      <c r="CE187" s="18">
        <v>127</v>
      </c>
      <c r="CF187" s="48">
        <f t="shared" si="200"/>
        <v>0</v>
      </c>
      <c r="CG187" s="52">
        <f t="shared" si="201"/>
        <v>0</v>
      </c>
      <c r="CH187" s="52">
        <f t="shared" si="202"/>
        <v>0</v>
      </c>
      <c r="CI187" s="52">
        <f t="shared" si="203"/>
        <v>0</v>
      </c>
      <c r="CJ187" s="52">
        <f t="shared" si="204"/>
        <v>0</v>
      </c>
      <c r="CK187" s="52">
        <f t="shared" si="205"/>
        <v>0</v>
      </c>
      <c r="CL187" s="52">
        <f t="shared" si="206"/>
        <v>0</v>
      </c>
      <c r="CM187" s="52">
        <f t="shared" si="207"/>
        <v>0</v>
      </c>
      <c r="CN187" s="52">
        <f t="shared" si="208"/>
        <v>0</v>
      </c>
      <c r="CO187" s="52">
        <f t="shared" si="209"/>
        <v>0</v>
      </c>
      <c r="CP187" s="52" t="str">
        <f t="shared" si="163"/>
        <v/>
      </c>
      <c r="CQ187" s="195" t="str">
        <f>IF(AND(DC187=""),"",IF(DC187=0,"",1+(MAX(CQ$61:CQ186))))</f>
        <v/>
      </c>
      <c r="CR187" s="18">
        <v>127</v>
      </c>
      <c r="CS187" s="48">
        <f t="shared" si="229"/>
        <v>0</v>
      </c>
      <c r="CT187" s="52">
        <f t="shared" si="210"/>
        <v>0</v>
      </c>
      <c r="CU187" s="52">
        <f t="shared" si="211"/>
        <v>0</v>
      </c>
      <c r="CV187" s="52">
        <f t="shared" si="212"/>
        <v>0</v>
      </c>
      <c r="CW187" s="52">
        <f t="shared" si="213"/>
        <v>0</v>
      </c>
      <c r="CX187" s="52">
        <f t="shared" si="214"/>
        <v>0</v>
      </c>
      <c r="CY187" s="52">
        <f t="shared" si="215"/>
        <v>0</v>
      </c>
      <c r="CZ187" s="52">
        <f t="shared" si="216"/>
        <v>0</v>
      </c>
      <c r="DA187" s="52">
        <f t="shared" si="217"/>
        <v>0</v>
      </c>
      <c r="DB187" s="52">
        <f t="shared" si="218"/>
        <v>0</v>
      </c>
      <c r="DC187" s="52" t="str">
        <f t="shared" si="164"/>
        <v/>
      </c>
    </row>
    <row r="188" spans="1:108" s="195" customFormat="1" ht="15.75" hidden="1">
      <c r="A188" s="195">
        <f t="shared" si="165"/>
        <v>0</v>
      </c>
      <c r="B188" s="324">
        <f t="shared" si="166"/>
        <v>0</v>
      </c>
      <c r="C188" s="325">
        <v>128</v>
      </c>
      <c r="D188" s="349"/>
      <c r="E188" s="350"/>
      <c r="F188" s="663"/>
      <c r="G188" s="351"/>
      <c r="H188" s="350"/>
      <c r="I188" s="352"/>
      <c r="J188" s="353"/>
      <c r="K188" s="353"/>
      <c r="L188" s="353"/>
      <c r="M188" s="354"/>
      <c r="N188" s="482"/>
      <c r="AB188" s="195" t="str">
        <f t="shared" si="187"/>
        <v/>
      </c>
      <c r="AC188" s="195">
        <f t="shared" si="167"/>
        <v>1</v>
      </c>
      <c r="AD188" s="195" t="str">
        <f>IF(AND(AP188=""),"",IF(AP188=0,"",1+(MAX(AD$61:AD187))))</f>
        <v/>
      </c>
      <c r="AE188" s="51">
        <v>128</v>
      </c>
      <c r="AF188" s="48">
        <f t="shared" si="188"/>
        <v>0</v>
      </c>
      <c r="AG188" s="52">
        <f t="shared" si="189"/>
        <v>0</v>
      </c>
      <c r="AH188" s="52">
        <f t="shared" si="190"/>
        <v>0</v>
      </c>
      <c r="AI188" s="52">
        <f t="shared" si="191"/>
        <v>0</v>
      </c>
      <c r="AJ188" s="52">
        <f t="shared" si="192"/>
        <v>0</v>
      </c>
      <c r="AK188" s="52">
        <f t="shared" si="193"/>
        <v>0</v>
      </c>
      <c r="AL188" s="52">
        <f t="shared" si="194"/>
        <v>0</v>
      </c>
      <c r="AM188" s="52">
        <f t="shared" si="195"/>
        <v>0</v>
      </c>
      <c r="AN188" s="52">
        <f t="shared" si="230"/>
        <v>0</v>
      </c>
      <c r="AO188" s="52">
        <f t="shared" si="196"/>
        <v>0</v>
      </c>
      <c r="AP188" s="52" t="str">
        <f t="shared" si="159"/>
        <v/>
      </c>
      <c r="AQ188" s="195" t="str">
        <f>IF(AND(BC188=""),"",IF(BC188=0,"",1+(MAX(AQ$61:AQ187))))</f>
        <v/>
      </c>
      <c r="AR188" s="51">
        <v>128</v>
      </c>
      <c r="AS188" s="323">
        <f t="shared" si="220"/>
        <v>0</v>
      </c>
      <c r="AT188" s="49">
        <f t="shared" si="221"/>
        <v>0</v>
      </c>
      <c r="AU188" s="49">
        <f t="shared" si="222"/>
        <v>0</v>
      </c>
      <c r="AV188" s="49">
        <f t="shared" si="223"/>
        <v>0</v>
      </c>
      <c r="AW188" s="49">
        <f t="shared" si="224"/>
        <v>0</v>
      </c>
      <c r="AX188" s="49">
        <f t="shared" si="225"/>
        <v>0</v>
      </c>
      <c r="AY188" s="49">
        <f t="shared" si="226"/>
        <v>0</v>
      </c>
      <c r="AZ188" s="49">
        <f t="shared" si="227"/>
        <v>0</v>
      </c>
      <c r="BA188" s="49">
        <f t="shared" si="228"/>
        <v>0</v>
      </c>
      <c r="BB188" s="49">
        <f t="shared" si="197"/>
        <v>0</v>
      </c>
      <c r="BC188" s="52" t="str">
        <f t="shared" si="160"/>
        <v/>
      </c>
      <c r="BD188" s="195" t="str">
        <f>IF(AND(BP188=""),"",IF(BP188=0,"",1+(MAX(BD$61:BD187))))</f>
        <v/>
      </c>
      <c r="BE188" s="51">
        <v>128</v>
      </c>
      <c r="BF188" s="48">
        <f t="shared" si="169"/>
        <v>0</v>
      </c>
      <c r="BG188" s="52">
        <f t="shared" si="170"/>
        <v>0</v>
      </c>
      <c r="BH188" s="52">
        <f t="shared" si="171"/>
        <v>0</v>
      </c>
      <c r="BI188" s="52">
        <f t="shared" si="172"/>
        <v>0</v>
      </c>
      <c r="BJ188" s="52">
        <f t="shared" si="173"/>
        <v>0</v>
      </c>
      <c r="BK188" s="52">
        <f t="shared" si="174"/>
        <v>0</v>
      </c>
      <c r="BL188" s="52">
        <f t="shared" si="175"/>
        <v>0</v>
      </c>
      <c r="BM188" s="52">
        <f t="shared" si="176"/>
        <v>0</v>
      </c>
      <c r="BN188" s="52">
        <f t="shared" si="177"/>
        <v>0</v>
      </c>
      <c r="BO188" s="52">
        <f t="shared" si="198"/>
        <v>0</v>
      </c>
      <c r="BP188" s="52" t="str">
        <f t="shared" si="161"/>
        <v/>
      </c>
      <c r="BQ188" s="195" t="str">
        <f>IF(AND(CC188=""),"",IF(CC188=0,"",1+(MAX(BQ$61:BQ187))))</f>
        <v/>
      </c>
      <c r="BR188" s="51">
        <v>128</v>
      </c>
      <c r="BS188" s="322">
        <f t="shared" si="178"/>
        <v>0</v>
      </c>
      <c r="BT188" s="52">
        <f t="shared" si="179"/>
        <v>0</v>
      </c>
      <c r="BU188" s="52">
        <f t="shared" si="180"/>
        <v>0</v>
      </c>
      <c r="BV188" s="52">
        <f t="shared" si="181"/>
        <v>0</v>
      </c>
      <c r="BW188" s="52">
        <f t="shared" si="182"/>
        <v>0</v>
      </c>
      <c r="BX188" s="52">
        <f t="shared" si="183"/>
        <v>0</v>
      </c>
      <c r="BY188" s="52">
        <f t="shared" si="184"/>
        <v>0</v>
      </c>
      <c r="BZ188" s="52">
        <f t="shared" si="185"/>
        <v>0</v>
      </c>
      <c r="CA188" s="52">
        <f t="shared" si="186"/>
        <v>0</v>
      </c>
      <c r="CB188" s="52">
        <f t="shared" si="199"/>
        <v>0</v>
      </c>
      <c r="CC188" s="52" t="str">
        <f t="shared" si="162"/>
        <v/>
      </c>
      <c r="CD188" s="195" t="str">
        <f>IF(AND(CP188=""),"",IF(CP188=0,"",1+(MAX(CD$61:CD187))))</f>
        <v/>
      </c>
      <c r="CE188" s="51">
        <v>128</v>
      </c>
      <c r="CF188" s="48">
        <f t="shared" si="200"/>
        <v>0</v>
      </c>
      <c r="CG188" s="52">
        <f t="shared" si="201"/>
        <v>0</v>
      </c>
      <c r="CH188" s="52">
        <f t="shared" si="202"/>
        <v>0</v>
      </c>
      <c r="CI188" s="52">
        <f t="shared" si="203"/>
        <v>0</v>
      </c>
      <c r="CJ188" s="52">
        <f t="shared" si="204"/>
        <v>0</v>
      </c>
      <c r="CK188" s="52">
        <f t="shared" si="205"/>
        <v>0</v>
      </c>
      <c r="CL188" s="52">
        <f t="shared" si="206"/>
        <v>0</v>
      </c>
      <c r="CM188" s="52">
        <f t="shared" si="207"/>
        <v>0</v>
      </c>
      <c r="CN188" s="52">
        <f t="shared" si="208"/>
        <v>0</v>
      </c>
      <c r="CO188" s="52">
        <f t="shared" si="209"/>
        <v>0</v>
      </c>
      <c r="CP188" s="52" t="str">
        <f t="shared" si="163"/>
        <v/>
      </c>
      <c r="CQ188" s="195" t="str">
        <f>IF(AND(DC188=""),"",IF(DC188=0,"",1+(MAX(CQ$61:CQ187))))</f>
        <v/>
      </c>
      <c r="CR188" s="51">
        <v>128</v>
      </c>
      <c r="CS188" s="48">
        <f t="shared" si="229"/>
        <v>0</v>
      </c>
      <c r="CT188" s="52">
        <f t="shared" si="210"/>
        <v>0</v>
      </c>
      <c r="CU188" s="52">
        <f t="shared" si="211"/>
        <v>0</v>
      </c>
      <c r="CV188" s="52">
        <f t="shared" si="212"/>
        <v>0</v>
      </c>
      <c r="CW188" s="52">
        <f t="shared" si="213"/>
        <v>0</v>
      </c>
      <c r="CX188" s="52">
        <f t="shared" si="214"/>
        <v>0</v>
      </c>
      <c r="CY188" s="52">
        <f t="shared" si="215"/>
        <v>0</v>
      </c>
      <c r="CZ188" s="52">
        <f t="shared" si="216"/>
        <v>0</v>
      </c>
      <c r="DA188" s="52">
        <f t="shared" si="217"/>
        <v>0</v>
      </c>
      <c r="DB188" s="52">
        <f t="shared" si="218"/>
        <v>0</v>
      </c>
      <c r="DC188" s="52" t="str">
        <f t="shared" si="164"/>
        <v/>
      </c>
    </row>
    <row r="189" spans="1:108" s="195" customFormat="1" ht="15.75" hidden="1">
      <c r="A189" s="195">
        <f t="shared" si="165"/>
        <v>0</v>
      </c>
      <c r="B189" s="324">
        <f t="shared" si="166"/>
        <v>0</v>
      </c>
      <c r="C189" s="325">
        <v>129</v>
      </c>
      <c r="D189" s="349"/>
      <c r="E189" s="350"/>
      <c r="F189" s="663"/>
      <c r="G189" s="351"/>
      <c r="H189" s="350"/>
      <c r="I189" s="352"/>
      <c r="J189" s="353"/>
      <c r="K189" s="353"/>
      <c r="L189" s="353"/>
      <c r="M189" s="354"/>
      <c r="N189" s="482"/>
      <c r="AB189" s="195" t="str">
        <f t="shared" si="187"/>
        <v/>
      </c>
      <c r="AC189" s="195">
        <f t="shared" si="167"/>
        <v>1</v>
      </c>
      <c r="AD189" s="195" t="str">
        <f>IF(AND(AP189=""),"",IF(AP189=0,"",1+(MAX(AD$61:AD188))))</f>
        <v/>
      </c>
      <c r="AE189" s="18">
        <v>129</v>
      </c>
      <c r="AF189" s="48">
        <f t="shared" si="188"/>
        <v>0</v>
      </c>
      <c r="AG189" s="52">
        <f t="shared" si="189"/>
        <v>0</v>
      </c>
      <c r="AH189" s="52">
        <f t="shared" si="190"/>
        <v>0</v>
      </c>
      <c r="AI189" s="52">
        <f t="shared" si="191"/>
        <v>0</v>
      </c>
      <c r="AJ189" s="52">
        <f t="shared" si="192"/>
        <v>0</v>
      </c>
      <c r="AK189" s="52">
        <f t="shared" si="193"/>
        <v>0</v>
      </c>
      <c r="AL189" s="52">
        <f t="shared" si="194"/>
        <v>0</v>
      </c>
      <c r="AM189" s="52">
        <f t="shared" si="195"/>
        <v>0</v>
      </c>
      <c r="AN189" s="52">
        <f t="shared" si="230"/>
        <v>0</v>
      </c>
      <c r="AO189" s="52">
        <f t="shared" si="196"/>
        <v>0</v>
      </c>
      <c r="AP189" s="52" t="str">
        <f t="shared" ref="AP189:AP252" si="231">IF(AND(M189=""),"",IF(M189=AF$59,1,0))</f>
        <v/>
      </c>
      <c r="AQ189" s="195" t="str">
        <f>IF(AND(BC189=""),"",IF(BC189=0,"",1+(MAX(AQ$61:AQ188))))</f>
        <v/>
      </c>
      <c r="AR189" s="51">
        <v>129</v>
      </c>
      <c r="AS189" s="323">
        <f t="shared" si="220"/>
        <v>0</v>
      </c>
      <c r="AT189" s="49">
        <f t="shared" si="221"/>
        <v>0</v>
      </c>
      <c r="AU189" s="49">
        <f t="shared" si="222"/>
        <v>0</v>
      </c>
      <c r="AV189" s="49">
        <f t="shared" si="223"/>
        <v>0</v>
      </c>
      <c r="AW189" s="49">
        <f t="shared" si="224"/>
        <v>0</v>
      </c>
      <c r="AX189" s="49">
        <f t="shared" si="225"/>
        <v>0</v>
      </c>
      <c r="AY189" s="49">
        <f t="shared" si="226"/>
        <v>0</v>
      </c>
      <c r="AZ189" s="49">
        <f t="shared" si="227"/>
        <v>0</v>
      </c>
      <c r="BA189" s="49">
        <f t="shared" si="228"/>
        <v>0</v>
      </c>
      <c r="BB189" s="49">
        <f t="shared" si="197"/>
        <v>0</v>
      </c>
      <c r="BC189" s="52" t="str">
        <f t="shared" ref="BC189:BC252" si="232">IF(AND(M189=""),"",IF(M189=AS$59,1,0))</f>
        <v/>
      </c>
      <c r="BD189" s="195" t="str">
        <f>IF(AND(BP189=""),"",IF(BP189=0,"",1+(MAX(BD$61:BD188))))</f>
        <v/>
      </c>
      <c r="BE189" s="18">
        <v>129</v>
      </c>
      <c r="BF189" s="48">
        <f t="shared" si="169"/>
        <v>0</v>
      </c>
      <c r="BG189" s="52">
        <f t="shared" si="170"/>
        <v>0</v>
      </c>
      <c r="BH189" s="52">
        <f t="shared" si="171"/>
        <v>0</v>
      </c>
      <c r="BI189" s="52">
        <f t="shared" si="172"/>
        <v>0</v>
      </c>
      <c r="BJ189" s="52">
        <f t="shared" si="173"/>
        <v>0</v>
      </c>
      <c r="BK189" s="52">
        <f t="shared" si="174"/>
        <v>0</v>
      </c>
      <c r="BL189" s="52">
        <f t="shared" si="175"/>
        <v>0</v>
      </c>
      <c r="BM189" s="52">
        <f t="shared" si="176"/>
        <v>0</v>
      </c>
      <c r="BN189" s="52">
        <f t="shared" si="177"/>
        <v>0</v>
      </c>
      <c r="BO189" s="52">
        <f t="shared" si="198"/>
        <v>0</v>
      </c>
      <c r="BP189" s="52" t="str">
        <f t="shared" ref="BP189:BP252" si="233">IF(AND(M189=""),"",IF(M189=BF$59,1,0))</f>
        <v/>
      </c>
      <c r="BQ189" s="195" t="str">
        <f>IF(AND(CC189=""),"",IF(CC189=0,"",1+(MAX(BQ$61:BQ188))))</f>
        <v/>
      </c>
      <c r="BR189" s="18">
        <v>129</v>
      </c>
      <c r="BS189" s="322">
        <f t="shared" si="178"/>
        <v>0</v>
      </c>
      <c r="BT189" s="52">
        <f t="shared" si="179"/>
        <v>0</v>
      </c>
      <c r="BU189" s="52">
        <f t="shared" si="180"/>
        <v>0</v>
      </c>
      <c r="BV189" s="52">
        <f t="shared" si="181"/>
        <v>0</v>
      </c>
      <c r="BW189" s="52">
        <f t="shared" si="182"/>
        <v>0</v>
      </c>
      <c r="BX189" s="52">
        <f t="shared" si="183"/>
        <v>0</v>
      </c>
      <c r="BY189" s="52">
        <f t="shared" si="184"/>
        <v>0</v>
      </c>
      <c r="BZ189" s="52">
        <f t="shared" si="185"/>
        <v>0</v>
      </c>
      <c r="CA189" s="52">
        <f t="shared" si="186"/>
        <v>0</v>
      </c>
      <c r="CB189" s="52">
        <f t="shared" si="199"/>
        <v>0</v>
      </c>
      <c r="CC189" s="52" t="str">
        <f t="shared" ref="CC189:CC252" si="234">IF(AND(M189=""),"",IF(M189=BS$59,1,0))</f>
        <v/>
      </c>
      <c r="CD189" s="195" t="str">
        <f>IF(AND(CP189=""),"",IF(CP189=0,"",1+(MAX(CD$61:CD188))))</f>
        <v/>
      </c>
      <c r="CE189" s="18">
        <v>129</v>
      </c>
      <c r="CF189" s="48">
        <f t="shared" si="200"/>
        <v>0</v>
      </c>
      <c r="CG189" s="52">
        <f t="shared" si="201"/>
        <v>0</v>
      </c>
      <c r="CH189" s="52">
        <f t="shared" si="202"/>
        <v>0</v>
      </c>
      <c r="CI189" s="52">
        <f t="shared" si="203"/>
        <v>0</v>
      </c>
      <c r="CJ189" s="52">
        <f t="shared" si="204"/>
        <v>0</v>
      </c>
      <c r="CK189" s="52">
        <f t="shared" si="205"/>
        <v>0</v>
      </c>
      <c r="CL189" s="52">
        <f t="shared" si="206"/>
        <v>0</v>
      </c>
      <c r="CM189" s="52">
        <f t="shared" si="207"/>
        <v>0</v>
      </c>
      <c r="CN189" s="52">
        <f t="shared" si="208"/>
        <v>0</v>
      </c>
      <c r="CO189" s="52">
        <f t="shared" si="209"/>
        <v>0</v>
      </c>
      <c r="CP189" s="52" t="str">
        <f t="shared" ref="CP189:CP252" si="235">IF(AND(M189=""),"",IF(M189=CF$59,1,0))</f>
        <v/>
      </c>
      <c r="CQ189" s="195" t="str">
        <f>IF(AND(DC189=""),"",IF(DC189=0,"",1+(MAX(CQ$61:CQ188))))</f>
        <v/>
      </c>
      <c r="CR189" s="18">
        <v>129</v>
      </c>
      <c r="CS189" s="48">
        <f t="shared" si="229"/>
        <v>0</v>
      </c>
      <c r="CT189" s="52">
        <f t="shared" si="210"/>
        <v>0</v>
      </c>
      <c r="CU189" s="52">
        <f t="shared" si="211"/>
        <v>0</v>
      </c>
      <c r="CV189" s="52">
        <f t="shared" si="212"/>
        <v>0</v>
      </c>
      <c r="CW189" s="52">
        <f t="shared" si="213"/>
        <v>0</v>
      </c>
      <c r="CX189" s="52">
        <f t="shared" si="214"/>
        <v>0</v>
      </c>
      <c r="CY189" s="52">
        <f t="shared" si="215"/>
        <v>0</v>
      </c>
      <c r="CZ189" s="52">
        <f t="shared" si="216"/>
        <v>0</v>
      </c>
      <c r="DA189" s="52">
        <f t="shared" si="217"/>
        <v>0</v>
      </c>
      <c r="DB189" s="52">
        <f t="shared" si="218"/>
        <v>0</v>
      </c>
      <c r="DC189" s="52" t="str">
        <f t="shared" ref="DC189:DC252" si="236">IF(AND(M189=""),"",IF(M189=CS$59,1,0))</f>
        <v/>
      </c>
    </row>
    <row r="190" spans="1:108" s="195" customFormat="1" ht="15.75" hidden="1">
      <c r="A190" s="195">
        <f t="shared" ref="A190:A253" si="237">IF(OR(D190="in fjDr",D190="पद रिक्त",D190="Blank",D190="Post Blank"),0,E190)</f>
        <v>0</v>
      </c>
      <c r="B190" s="324">
        <f t="shared" ref="B190:B253" si="238">F190</f>
        <v>0</v>
      </c>
      <c r="C190" s="325">
        <v>130</v>
      </c>
      <c r="D190" s="349"/>
      <c r="E190" s="350"/>
      <c r="F190" s="663"/>
      <c r="G190" s="351"/>
      <c r="H190" s="350"/>
      <c r="I190" s="352"/>
      <c r="J190" s="353"/>
      <c r="K190" s="353"/>
      <c r="L190" s="353"/>
      <c r="M190" s="354"/>
      <c r="N190" s="482"/>
      <c r="AB190" s="195" t="str">
        <f t="shared" si="187"/>
        <v/>
      </c>
      <c r="AC190" s="195">
        <f t="shared" si="167"/>
        <v>1</v>
      </c>
      <c r="AD190" s="195" t="str">
        <f>IF(AND(AP190=""),"",IF(AP190=0,"",1+(MAX(AD$61:AD189))))</f>
        <v/>
      </c>
      <c r="AE190" s="51">
        <v>130</v>
      </c>
      <c r="AF190" s="48">
        <f t="shared" si="188"/>
        <v>0</v>
      </c>
      <c r="AG190" s="52">
        <f t="shared" si="189"/>
        <v>0</v>
      </c>
      <c r="AH190" s="52">
        <f t="shared" si="190"/>
        <v>0</v>
      </c>
      <c r="AI190" s="52">
        <f t="shared" si="191"/>
        <v>0</v>
      </c>
      <c r="AJ190" s="52">
        <f t="shared" si="192"/>
        <v>0</v>
      </c>
      <c r="AK190" s="52">
        <f t="shared" si="193"/>
        <v>0</v>
      </c>
      <c r="AL190" s="52">
        <f t="shared" si="194"/>
        <v>0</v>
      </c>
      <c r="AM190" s="52">
        <f t="shared" si="195"/>
        <v>0</v>
      </c>
      <c r="AN190" s="52">
        <f t="shared" si="230"/>
        <v>0</v>
      </c>
      <c r="AO190" s="52">
        <f t="shared" si="196"/>
        <v>0</v>
      </c>
      <c r="AP190" s="52" t="str">
        <f t="shared" si="231"/>
        <v/>
      </c>
      <c r="AQ190" s="195" t="str">
        <f>IF(AND(BC190=""),"",IF(BC190=0,"",1+(MAX(AQ$61:AQ189))))</f>
        <v/>
      </c>
      <c r="AR190" s="51">
        <v>130</v>
      </c>
      <c r="AS190" s="323">
        <f t="shared" si="220"/>
        <v>0</v>
      </c>
      <c r="AT190" s="49">
        <f t="shared" si="221"/>
        <v>0</v>
      </c>
      <c r="AU190" s="49">
        <f t="shared" si="222"/>
        <v>0</v>
      </c>
      <c r="AV190" s="49">
        <f t="shared" si="223"/>
        <v>0</v>
      </c>
      <c r="AW190" s="49">
        <f t="shared" si="224"/>
        <v>0</v>
      </c>
      <c r="AX190" s="49">
        <f t="shared" si="225"/>
        <v>0</v>
      </c>
      <c r="AY190" s="49">
        <f t="shared" si="226"/>
        <v>0</v>
      </c>
      <c r="AZ190" s="49">
        <f t="shared" si="227"/>
        <v>0</v>
      </c>
      <c r="BA190" s="49">
        <f t="shared" si="228"/>
        <v>0</v>
      </c>
      <c r="BB190" s="49">
        <f t="shared" si="197"/>
        <v>0</v>
      </c>
      <c r="BC190" s="52" t="str">
        <f t="shared" si="232"/>
        <v/>
      </c>
      <c r="BD190" s="195" t="str">
        <f>IF(AND(BP190=""),"",IF(BP190=0,"",1+(MAX(BD$61:BD189))))</f>
        <v/>
      </c>
      <c r="BE190" s="51">
        <v>130</v>
      </c>
      <c r="BF190" s="48">
        <f t="shared" si="169"/>
        <v>0</v>
      </c>
      <c r="BG190" s="52">
        <f t="shared" si="170"/>
        <v>0</v>
      </c>
      <c r="BH190" s="52">
        <f t="shared" si="171"/>
        <v>0</v>
      </c>
      <c r="BI190" s="52">
        <f t="shared" si="172"/>
        <v>0</v>
      </c>
      <c r="BJ190" s="52">
        <f t="shared" si="173"/>
        <v>0</v>
      </c>
      <c r="BK190" s="52">
        <f t="shared" si="174"/>
        <v>0</v>
      </c>
      <c r="BL190" s="52">
        <f t="shared" si="175"/>
        <v>0</v>
      </c>
      <c r="BM190" s="52">
        <f t="shared" si="176"/>
        <v>0</v>
      </c>
      <c r="BN190" s="52">
        <f t="shared" si="177"/>
        <v>0</v>
      </c>
      <c r="BO190" s="52">
        <f t="shared" si="198"/>
        <v>0</v>
      </c>
      <c r="BP190" s="52" t="str">
        <f t="shared" si="233"/>
        <v/>
      </c>
      <c r="BQ190" s="195" t="str">
        <f>IF(AND(CC190=""),"",IF(CC190=0,"",1+(MAX(BQ$61:BQ189))))</f>
        <v/>
      </c>
      <c r="BR190" s="51">
        <v>130</v>
      </c>
      <c r="BS190" s="322">
        <f t="shared" si="178"/>
        <v>0</v>
      </c>
      <c r="BT190" s="52">
        <f t="shared" si="179"/>
        <v>0</v>
      </c>
      <c r="BU190" s="52">
        <f t="shared" si="180"/>
        <v>0</v>
      </c>
      <c r="BV190" s="52">
        <f t="shared" si="181"/>
        <v>0</v>
      </c>
      <c r="BW190" s="52">
        <f t="shared" si="182"/>
        <v>0</v>
      </c>
      <c r="BX190" s="52">
        <f t="shared" si="183"/>
        <v>0</v>
      </c>
      <c r="BY190" s="52">
        <f t="shared" si="184"/>
        <v>0</v>
      </c>
      <c r="BZ190" s="52">
        <f t="shared" si="185"/>
        <v>0</v>
      </c>
      <c r="CA190" s="52">
        <f t="shared" si="186"/>
        <v>0</v>
      </c>
      <c r="CB190" s="52">
        <f t="shared" si="199"/>
        <v>0</v>
      </c>
      <c r="CC190" s="52" t="str">
        <f t="shared" si="234"/>
        <v/>
      </c>
      <c r="CD190" s="195" t="str">
        <f>IF(AND(CP190=""),"",IF(CP190=0,"",1+(MAX(CD$61:CD189))))</f>
        <v/>
      </c>
      <c r="CE190" s="51">
        <v>130</v>
      </c>
      <c r="CF190" s="48">
        <f t="shared" si="200"/>
        <v>0</v>
      </c>
      <c r="CG190" s="52">
        <f t="shared" si="201"/>
        <v>0</v>
      </c>
      <c r="CH190" s="52">
        <f t="shared" si="202"/>
        <v>0</v>
      </c>
      <c r="CI190" s="52">
        <f t="shared" si="203"/>
        <v>0</v>
      </c>
      <c r="CJ190" s="52">
        <f t="shared" si="204"/>
        <v>0</v>
      </c>
      <c r="CK190" s="52">
        <f t="shared" si="205"/>
        <v>0</v>
      </c>
      <c r="CL190" s="52">
        <f t="shared" si="206"/>
        <v>0</v>
      </c>
      <c r="CM190" s="52">
        <f t="shared" si="207"/>
        <v>0</v>
      </c>
      <c r="CN190" s="52">
        <f t="shared" si="208"/>
        <v>0</v>
      </c>
      <c r="CO190" s="52">
        <f t="shared" si="209"/>
        <v>0</v>
      </c>
      <c r="CP190" s="52" t="str">
        <f t="shared" si="235"/>
        <v/>
      </c>
      <c r="CQ190" s="195" t="str">
        <f>IF(AND(DC190=""),"",IF(DC190=0,"",1+(MAX(CQ$61:CQ189))))</f>
        <v/>
      </c>
      <c r="CR190" s="51">
        <v>130</v>
      </c>
      <c r="CS190" s="48">
        <f t="shared" si="229"/>
        <v>0</v>
      </c>
      <c r="CT190" s="52">
        <f t="shared" si="210"/>
        <v>0</v>
      </c>
      <c r="CU190" s="52">
        <f t="shared" si="211"/>
        <v>0</v>
      </c>
      <c r="CV190" s="52">
        <f t="shared" si="212"/>
        <v>0</v>
      </c>
      <c r="CW190" s="52">
        <f t="shared" si="213"/>
        <v>0</v>
      </c>
      <c r="CX190" s="52">
        <f t="shared" si="214"/>
        <v>0</v>
      </c>
      <c r="CY190" s="52">
        <f t="shared" si="215"/>
        <v>0</v>
      </c>
      <c r="CZ190" s="52">
        <f t="shared" si="216"/>
        <v>0</v>
      </c>
      <c r="DA190" s="52">
        <f t="shared" si="217"/>
        <v>0</v>
      </c>
      <c r="DB190" s="52">
        <f t="shared" si="218"/>
        <v>0</v>
      </c>
      <c r="DC190" s="52" t="str">
        <f t="shared" si="236"/>
        <v/>
      </c>
    </row>
    <row r="191" spans="1:108" s="195" customFormat="1" ht="15.75" hidden="1">
      <c r="A191" s="195">
        <f t="shared" si="237"/>
        <v>0</v>
      </c>
      <c r="B191" s="324">
        <f t="shared" si="238"/>
        <v>0</v>
      </c>
      <c r="C191" s="325">
        <v>131</v>
      </c>
      <c r="D191" s="349"/>
      <c r="E191" s="350"/>
      <c r="F191" s="663"/>
      <c r="G191" s="351"/>
      <c r="H191" s="350"/>
      <c r="I191" s="352"/>
      <c r="J191" s="353"/>
      <c r="K191" s="353"/>
      <c r="L191" s="353"/>
      <c r="M191" s="354"/>
      <c r="N191" s="482"/>
      <c r="AB191" s="195" t="str">
        <f t="shared" si="187"/>
        <v/>
      </c>
      <c r="AC191" s="195">
        <f t="shared" si="167"/>
        <v>1</v>
      </c>
      <c r="AD191" s="195" t="str">
        <f>IF(AND(AP191=""),"",IF(AP191=0,"",1+(MAX(AD$61:AD190))))</f>
        <v/>
      </c>
      <c r="AE191" s="18">
        <v>131</v>
      </c>
      <c r="AF191" s="48">
        <f t="shared" si="188"/>
        <v>0</v>
      </c>
      <c r="AG191" s="52">
        <f t="shared" si="189"/>
        <v>0</v>
      </c>
      <c r="AH191" s="52">
        <f t="shared" si="190"/>
        <v>0</v>
      </c>
      <c r="AI191" s="52">
        <f t="shared" si="191"/>
        <v>0</v>
      </c>
      <c r="AJ191" s="52">
        <f t="shared" si="192"/>
        <v>0</v>
      </c>
      <c r="AK191" s="52">
        <f t="shared" si="193"/>
        <v>0</v>
      </c>
      <c r="AL191" s="52">
        <f t="shared" si="194"/>
        <v>0</v>
      </c>
      <c r="AM191" s="52">
        <f t="shared" si="195"/>
        <v>0</v>
      </c>
      <c r="AN191" s="52">
        <f t="shared" si="230"/>
        <v>0</v>
      </c>
      <c r="AO191" s="52">
        <f t="shared" si="196"/>
        <v>0</v>
      </c>
      <c r="AP191" s="52" t="str">
        <f t="shared" si="231"/>
        <v/>
      </c>
      <c r="AQ191" s="195" t="str">
        <f>IF(AND(BC191=""),"",IF(BC191=0,"",1+(MAX(AQ$61:AQ190))))</f>
        <v/>
      </c>
      <c r="AR191" s="51">
        <v>131</v>
      </c>
      <c r="AS191" s="323">
        <f t="shared" si="220"/>
        <v>0</v>
      </c>
      <c r="AT191" s="49">
        <f t="shared" si="221"/>
        <v>0</v>
      </c>
      <c r="AU191" s="49">
        <f t="shared" si="222"/>
        <v>0</v>
      </c>
      <c r="AV191" s="49">
        <f t="shared" si="223"/>
        <v>0</v>
      </c>
      <c r="AW191" s="49">
        <f t="shared" si="224"/>
        <v>0</v>
      </c>
      <c r="AX191" s="49">
        <f t="shared" si="225"/>
        <v>0</v>
      </c>
      <c r="AY191" s="49">
        <f t="shared" si="226"/>
        <v>0</v>
      </c>
      <c r="AZ191" s="49">
        <f t="shared" si="227"/>
        <v>0</v>
      </c>
      <c r="BA191" s="49">
        <f t="shared" si="228"/>
        <v>0</v>
      </c>
      <c r="BB191" s="49">
        <f t="shared" si="197"/>
        <v>0</v>
      </c>
      <c r="BC191" s="52" t="str">
        <f t="shared" si="232"/>
        <v/>
      </c>
      <c r="BD191" s="195" t="str">
        <f>IF(AND(BP191=""),"",IF(BP191=0,"",1+(MAX(BD$61:BD190))))</f>
        <v/>
      </c>
      <c r="BE191" s="18">
        <v>131</v>
      </c>
      <c r="BF191" s="48">
        <f t="shared" si="169"/>
        <v>0</v>
      </c>
      <c r="BG191" s="52">
        <f t="shared" si="170"/>
        <v>0</v>
      </c>
      <c r="BH191" s="52">
        <f t="shared" si="171"/>
        <v>0</v>
      </c>
      <c r="BI191" s="52">
        <f t="shared" si="172"/>
        <v>0</v>
      </c>
      <c r="BJ191" s="52">
        <f t="shared" si="173"/>
        <v>0</v>
      </c>
      <c r="BK191" s="52">
        <f t="shared" si="174"/>
        <v>0</v>
      </c>
      <c r="BL191" s="52">
        <f t="shared" si="175"/>
        <v>0</v>
      </c>
      <c r="BM191" s="52">
        <f t="shared" si="176"/>
        <v>0</v>
      </c>
      <c r="BN191" s="52">
        <f t="shared" si="177"/>
        <v>0</v>
      </c>
      <c r="BO191" s="52">
        <f t="shared" si="198"/>
        <v>0</v>
      </c>
      <c r="BP191" s="52" t="str">
        <f t="shared" si="233"/>
        <v/>
      </c>
      <c r="BQ191" s="195" t="str">
        <f>IF(AND(CC191=""),"",IF(CC191=0,"",1+(MAX(BQ$61:BQ190))))</f>
        <v/>
      </c>
      <c r="BR191" s="18">
        <v>131</v>
      </c>
      <c r="BS191" s="322">
        <f t="shared" si="178"/>
        <v>0</v>
      </c>
      <c r="BT191" s="52">
        <f t="shared" si="179"/>
        <v>0</v>
      </c>
      <c r="BU191" s="52">
        <f t="shared" si="180"/>
        <v>0</v>
      </c>
      <c r="BV191" s="52">
        <f t="shared" si="181"/>
        <v>0</v>
      </c>
      <c r="BW191" s="52">
        <f t="shared" si="182"/>
        <v>0</v>
      </c>
      <c r="BX191" s="52">
        <f t="shared" si="183"/>
        <v>0</v>
      </c>
      <c r="BY191" s="52">
        <f t="shared" si="184"/>
        <v>0</v>
      </c>
      <c r="BZ191" s="52">
        <f t="shared" si="185"/>
        <v>0</v>
      </c>
      <c r="CA191" s="52">
        <f t="shared" si="186"/>
        <v>0</v>
      </c>
      <c r="CB191" s="52">
        <f t="shared" si="199"/>
        <v>0</v>
      </c>
      <c r="CC191" s="52" t="str">
        <f t="shared" si="234"/>
        <v/>
      </c>
      <c r="CD191" s="195" t="str">
        <f>IF(AND(CP191=""),"",IF(CP191=0,"",1+(MAX(CD$61:CD190))))</f>
        <v/>
      </c>
      <c r="CE191" s="18">
        <v>131</v>
      </c>
      <c r="CF191" s="48">
        <f t="shared" si="200"/>
        <v>0</v>
      </c>
      <c r="CG191" s="52">
        <f t="shared" si="201"/>
        <v>0</v>
      </c>
      <c r="CH191" s="52">
        <f t="shared" si="202"/>
        <v>0</v>
      </c>
      <c r="CI191" s="52">
        <f t="shared" si="203"/>
        <v>0</v>
      </c>
      <c r="CJ191" s="52">
        <f t="shared" si="204"/>
        <v>0</v>
      </c>
      <c r="CK191" s="52">
        <f t="shared" si="205"/>
        <v>0</v>
      </c>
      <c r="CL191" s="52">
        <f t="shared" si="206"/>
        <v>0</v>
      </c>
      <c r="CM191" s="52">
        <f t="shared" si="207"/>
        <v>0</v>
      </c>
      <c r="CN191" s="52">
        <f t="shared" si="208"/>
        <v>0</v>
      </c>
      <c r="CO191" s="52">
        <f t="shared" si="209"/>
        <v>0</v>
      </c>
      <c r="CP191" s="52" t="str">
        <f t="shared" si="235"/>
        <v/>
      </c>
      <c r="CQ191" s="195" t="str">
        <f>IF(AND(DC191=""),"",IF(DC191=0,"",1+(MAX(CQ$61:CQ190))))</f>
        <v/>
      </c>
      <c r="CR191" s="18">
        <v>131</v>
      </c>
      <c r="CS191" s="48">
        <f t="shared" si="229"/>
        <v>0</v>
      </c>
      <c r="CT191" s="52">
        <f t="shared" si="210"/>
        <v>0</v>
      </c>
      <c r="CU191" s="52">
        <f t="shared" si="211"/>
        <v>0</v>
      </c>
      <c r="CV191" s="52">
        <f t="shared" si="212"/>
        <v>0</v>
      </c>
      <c r="CW191" s="52">
        <f t="shared" si="213"/>
        <v>0</v>
      </c>
      <c r="CX191" s="52">
        <f t="shared" si="214"/>
        <v>0</v>
      </c>
      <c r="CY191" s="52">
        <f t="shared" si="215"/>
        <v>0</v>
      </c>
      <c r="CZ191" s="52">
        <f t="shared" si="216"/>
        <v>0</v>
      </c>
      <c r="DA191" s="52">
        <f t="shared" si="217"/>
        <v>0</v>
      </c>
      <c r="DB191" s="52">
        <f t="shared" si="218"/>
        <v>0</v>
      </c>
      <c r="DC191" s="52" t="str">
        <f t="shared" si="236"/>
        <v/>
      </c>
    </row>
    <row r="192" spans="1:108" s="195" customFormat="1" ht="15.75" hidden="1">
      <c r="A192" s="195">
        <f t="shared" si="237"/>
        <v>0</v>
      </c>
      <c r="B192" s="324">
        <f t="shared" si="238"/>
        <v>0</v>
      </c>
      <c r="C192" s="325">
        <v>132</v>
      </c>
      <c r="D192" s="349"/>
      <c r="E192" s="350"/>
      <c r="F192" s="663"/>
      <c r="G192" s="351"/>
      <c r="H192" s="350"/>
      <c r="I192" s="352"/>
      <c r="J192" s="353"/>
      <c r="K192" s="353"/>
      <c r="L192" s="353"/>
      <c r="M192" s="354"/>
      <c r="N192" s="482"/>
      <c r="AB192" s="195" t="str">
        <f t="shared" si="187"/>
        <v/>
      </c>
      <c r="AC192" s="195">
        <f t="shared" si="167"/>
        <v>1</v>
      </c>
      <c r="AD192" s="195" t="str">
        <f>IF(AND(AP192=""),"",IF(AP192=0,"",1+(MAX(AD$61:AD191))))</f>
        <v/>
      </c>
      <c r="AE192" s="51">
        <v>132</v>
      </c>
      <c r="AF192" s="48">
        <f t="shared" si="188"/>
        <v>0</v>
      </c>
      <c r="AG192" s="52">
        <f t="shared" si="189"/>
        <v>0</v>
      </c>
      <c r="AH192" s="52">
        <f t="shared" si="190"/>
        <v>0</v>
      </c>
      <c r="AI192" s="52">
        <f t="shared" si="191"/>
        <v>0</v>
      </c>
      <c r="AJ192" s="52">
        <f t="shared" si="192"/>
        <v>0</v>
      </c>
      <c r="AK192" s="52">
        <f t="shared" si="193"/>
        <v>0</v>
      </c>
      <c r="AL192" s="52">
        <f t="shared" si="194"/>
        <v>0</v>
      </c>
      <c r="AM192" s="52">
        <f t="shared" si="195"/>
        <v>0</v>
      </c>
      <c r="AN192" s="52">
        <f t="shared" si="230"/>
        <v>0</v>
      </c>
      <c r="AO192" s="52">
        <f t="shared" si="196"/>
        <v>0</v>
      </c>
      <c r="AP192" s="52" t="str">
        <f t="shared" si="231"/>
        <v/>
      </c>
      <c r="AQ192" s="195" t="str">
        <f>IF(AND(BC192=""),"",IF(BC192=0,"",1+(MAX(AQ$61:AQ191))))</f>
        <v/>
      </c>
      <c r="AR192" s="51">
        <v>132</v>
      </c>
      <c r="AS192" s="323">
        <f t="shared" si="220"/>
        <v>0</v>
      </c>
      <c r="AT192" s="49">
        <f t="shared" si="221"/>
        <v>0</v>
      </c>
      <c r="AU192" s="49">
        <f t="shared" si="222"/>
        <v>0</v>
      </c>
      <c r="AV192" s="49">
        <f t="shared" si="223"/>
        <v>0</v>
      </c>
      <c r="AW192" s="49">
        <f t="shared" si="224"/>
        <v>0</v>
      </c>
      <c r="AX192" s="49">
        <f t="shared" si="225"/>
        <v>0</v>
      </c>
      <c r="AY192" s="49">
        <f t="shared" si="226"/>
        <v>0</v>
      </c>
      <c r="AZ192" s="49">
        <f t="shared" si="227"/>
        <v>0</v>
      </c>
      <c r="BA192" s="49">
        <f t="shared" si="228"/>
        <v>0</v>
      </c>
      <c r="BB192" s="49">
        <f t="shared" si="197"/>
        <v>0</v>
      </c>
      <c r="BC192" s="52" t="str">
        <f t="shared" si="232"/>
        <v/>
      </c>
      <c r="BD192" s="195" t="str">
        <f>IF(AND(BP192=""),"",IF(BP192=0,"",1+(MAX(BD$61:BD191))))</f>
        <v/>
      </c>
      <c r="BE192" s="51">
        <v>132</v>
      </c>
      <c r="BF192" s="48">
        <f t="shared" si="169"/>
        <v>0</v>
      </c>
      <c r="BG192" s="52">
        <f t="shared" si="170"/>
        <v>0</v>
      </c>
      <c r="BH192" s="52">
        <f t="shared" si="171"/>
        <v>0</v>
      </c>
      <c r="BI192" s="52">
        <f t="shared" si="172"/>
        <v>0</v>
      </c>
      <c r="BJ192" s="52">
        <f t="shared" si="173"/>
        <v>0</v>
      </c>
      <c r="BK192" s="52">
        <f t="shared" si="174"/>
        <v>0</v>
      </c>
      <c r="BL192" s="52">
        <f t="shared" si="175"/>
        <v>0</v>
      </c>
      <c r="BM192" s="52">
        <f t="shared" si="176"/>
        <v>0</v>
      </c>
      <c r="BN192" s="52">
        <f t="shared" si="177"/>
        <v>0</v>
      </c>
      <c r="BO192" s="52">
        <f t="shared" si="198"/>
        <v>0</v>
      </c>
      <c r="BP192" s="52" t="str">
        <f t="shared" si="233"/>
        <v/>
      </c>
      <c r="BQ192" s="195" t="str">
        <f>IF(AND(CC192=""),"",IF(CC192=0,"",1+(MAX(BQ$61:BQ191))))</f>
        <v/>
      </c>
      <c r="BR192" s="51">
        <v>132</v>
      </c>
      <c r="BS192" s="322">
        <f t="shared" si="178"/>
        <v>0</v>
      </c>
      <c r="BT192" s="52">
        <f t="shared" si="179"/>
        <v>0</v>
      </c>
      <c r="BU192" s="52">
        <f t="shared" si="180"/>
        <v>0</v>
      </c>
      <c r="BV192" s="52">
        <f t="shared" si="181"/>
        <v>0</v>
      </c>
      <c r="BW192" s="52">
        <f t="shared" si="182"/>
        <v>0</v>
      </c>
      <c r="BX192" s="52">
        <f t="shared" si="183"/>
        <v>0</v>
      </c>
      <c r="BY192" s="52">
        <f t="shared" si="184"/>
        <v>0</v>
      </c>
      <c r="BZ192" s="52">
        <f t="shared" si="185"/>
        <v>0</v>
      </c>
      <c r="CA192" s="52">
        <f t="shared" si="186"/>
        <v>0</v>
      </c>
      <c r="CB192" s="52">
        <f t="shared" si="199"/>
        <v>0</v>
      </c>
      <c r="CC192" s="52" t="str">
        <f t="shared" si="234"/>
        <v/>
      </c>
      <c r="CD192" s="195" t="str">
        <f>IF(AND(CP192=""),"",IF(CP192=0,"",1+(MAX(CD$61:CD191))))</f>
        <v/>
      </c>
      <c r="CE192" s="51">
        <v>132</v>
      </c>
      <c r="CF192" s="48">
        <f t="shared" si="200"/>
        <v>0</v>
      </c>
      <c r="CG192" s="52">
        <f t="shared" si="201"/>
        <v>0</v>
      </c>
      <c r="CH192" s="52">
        <f t="shared" si="202"/>
        <v>0</v>
      </c>
      <c r="CI192" s="52">
        <f t="shared" si="203"/>
        <v>0</v>
      </c>
      <c r="CJ192" s="52">
        <f t="shared" si="204"/>
        <v>0</v>
      </c>
      <c r="CK192" s="52">
        <f t="shared" si="205"/>
        <v>0</v>
      </c>
      <c r="CL192" s="52">
        <f t="shared" si="206"/>
        <v>0</v>
      </c>
      <c r="CM192" s="52">
        <f t="shared" si="207"/>
        <v>0</v>
      </c>
      <c r="CN192" s="52">
        <f t="shared" si="208"/>
        <v>0</v>
      </c>
      <c r="CO192" s="52">
        <f t="shared" si="209"/>
        <v>0</v>
      </c>
      <c r="CP192" s="52" t="str">
        <f t="shared" si="235"/>
        <v/>
      </c>
      <c r="CQ192" s="195" t="str">
        <f>IF(AND(DC192=""),"",IF(DC192=0,"",1+(MAX(CQ$61:CQ191))))</f>
        <v/>
      </c>
      <c r="CR192" s="51">
        <v>132</v>
      </c>
      <c r="CS192" s="48">
        <f t="shared" si="229"/>
        <v>0</v>
      </c>
      <c r="CT192" s="52">
        <f t="shared" si="210"/>
        <v>0</v>
      </c>
      <c r="CU192" s="52">
        <f t="shared" si="211"/>
        <v>0</v>
      </c>
      <c r="CV192" s="52">
        <f t="shared" si="212"/>
        <v>0</v>
      </c>
      <c r="CW192" s="52">
        <f t="shared" si="213"/>
        <v>0</v>
      </c>
      <c r="CX192" s="52">
        <f t="shared" si="214"/>
        <v>0</v>
      </c>
      <c r="CY192" s="52">
        <f t="shared" si="215"/>
        <v>0</v>
      </c>
      <c r="CZ192" s="52">
        <f t="shared" si="216"/>
        <v>0</v>
      </c>
      <c r="DA192" s="52">
        <f t="shared" si="217"/>
        <v>0</v>
      </c>
      <c r="DB192" s="52">
        <f t="shared" si="218"/>
        <v>0</v>
      </c>
      <c r="DC192" s="52" t="str">
        <f t="shared" si="236"/>
        <v/>
      </c>
    </row>
    <row r="193" spans="1:107" s="195" customFormat="1" ht="15.75" hidden="1">
      <c r="A193" s="195">
        <f t="shared" si="237"/>
        <v>0</v>
      </c>
      <c r="B193" s="324">
        <f t="shared" si="238"/>
        <v>0</v>
      </c>
      <c r="C193" s="325">
        <v>133</v>
      </c>
      <c r="D193" s="349"/>
      <c r="E193" s="350"/>
      <c r="F193" s="663"/>
      <c r="G193" s="351"/>
      <c r="H193" s="350"/>
      <c r="I193" s="352"/>
      <c r="J193" s="353"/>
      <c r="K193" s="353"/>
      <c r="L193" s="353"/>
      <c r="M193" s="354"/>
      <c r="N193" s="482"/>
      <c r="AB193" s="195" t="str">
        <f t="shared" si="187"/>
        <v/>
      </c>
      <c r="AC193" s="195">
        <f t="shared" si="167"/>
        <v>1</v>
      </c>
      <c r="AD193" s="195" t="str">
        <f>IF(AND(AP193=""),"",IF(AP193=0,"",1+(MAX(AD$61:AD192))))</f>
        <v/>
      </c>
      <c r="AE193" s="18">
        <v>133</v>
      </c>
      <c r="AF193" s="48">
        <f t="shared" si="188"/>
        <v>0</v>
      </c>
      <c r="AG193" s="52">
        <f t="shared" si="189"/>
        <v>0</v>
      </c>
      <c r="AH193" s="52">
        <f t="shared" si="190"/>
        <v>0</v>
      </c>
      <c r="AI193" s="52">
        <f t="shared" si="191"/>
        <v>0</v>
      </c>
      <c r="AJ193" s="52">
        <f t="shared" si="192"/>
        <v>0</v>
      </c>
      <c r="AK193" s="52">
        <f t="shared" si="193"/>
        <v>0</v>
      </c>
      <c r="AL193" s="52">
        <f t="shared" si="194"/>
        <v>0</v>
      </c>
      <c r="AM193" s="52">
        <f t="shared" si="195"/>
        <v>0</v>
      </c>
      <c r="AN193" s="52">
        <f t="shared" si="230"/>
        <v>0</v>
      </c>
      <c r="AO193" s="52">
        <f t="shared" si="196"/>
        <v>0</v>
      </c>
      <c r="AP193" s="52" t="str">
        <f t="shared" si="231"/>
        <v/>
      </c>
      <c r="AQ193" s="195" t="str">
        <f>IF(AND(BC193=""),"",IF(BC193=0,"",1+(MAX(AQ$61:AQ192))))</f>
        <v/>
      </c>
      <c r="AR193" s="51">
        <v>133</v>
      </c>
      <c r="AS193" s="323">
        <f t="shared" si="220"/>
        <v>0</v>
      </c>
      <c r="AT193" s="49">
        <f t="shared" si="221"/>
        <v>0</v>
      </c>
      <c r="AU193" s="49">
        <f t="shared" si="222"/>
        <v>0</v>
      </c>
      <c r="AV193" s="49">
        <f t="shared" si="223"/>
        <v>0</v>
      </c>
      <c r="AW193" s="49">
        <f t="shared" si="224"/>
        <v>0</v>
      </c>
      <c r="AX193" s="49">
        <f t="shared" si="225"/>
        <v>0</v>
      </c>
      <c r="AY193" s="49">
        <f t="shared" si="226"/>
        <v>0</v>
      </c>
      <c r="AZ193" s="49">
        <f t="shared" si="227"/>
        <v>0</v>
      </c>
      <c r="BA193" s="49">
        <f t="shared" si="228"/>
        <v>0</v>
      </c>
      <c r="BB193" s="49">
        <f t="shared" si="197"/>
        <v>0</v>
      </c>
      <c r="BC193" s="52" t="str">
        <f t="shared" si="232"/>
        <v/>
      </c>
      <c r="BD193" s="195" t="str">
        <f>IF(AND(BP193=""),"",IF(BP193=0,"",1+(MAX(BD$61:BD192))))</f>
        <v/>
      </c>
      <c r="BE193" s="18">
        <v>133</v>
      </c>
      <c r="BF193" s="48">
        <f t="shared" si="169"/>
        <v>0</v>
      </c>
      <c r="BG193" s="52">
        <f t="shared" si="170"/>
        <v>0</v>
      </c>
      <c r="BH193" s="52">
        <f t="shared" si="171"/>
        <v>0</v>
      </c>
      <c r="BI193" s="52">
        <f t="shared" si="172"/>
        <v>0</v>
      </c>
      <c r="BJ193" s="52">
        <f t="shared" si="173"/>
        <v>0</v>
      </c>
      <c r="BK193" s="52">
        <f t="shared" si="174"/>
        <v>0</v>
      </c>
      <c r="BL193" s="52">
        <f t="shared" si="175"/>
        <v>0</v>
      </c>
      <c r="BM193" s="52">
        <f t="shared" si="176"/>
        <v>0</v>
      </c>
      <c r="BN193" s="52">
        <f t="shared" si="177"/>
        <v>0</v>
      </c>
      <c r="BO193" s="52">
        <f t="shared" si="198"/>
        <v>0</v>
      </c>
      <c r="BP193" s="52" t="str">
        <f t="shared" si="233"/>
        <v/>
      </c>
      <c r="BQ193" s="195" t="str">
        <f>IF(AND(CC193=""),"",IF(CC193=0,"",1+(MAX(BQ$61:BQ192))))</f>
        <v/>
      </c>
      <c r="BR193" s="18">
        <v>133</v>
      </c>
      <c r="BS193" s="322">
        <f t="shared" si="178"/>
        <v>0</v>
      </c>
      <c r="BT193" s="52">
        <f t="shared" si="179"/>
        <v>0</v>
      </c>
      <c r="BU193" s="52">
        <f t="shared" si="180"/>
        <v>0</v>
      </c>
      <c r="BV193" s="52">
        <f t="shared" si="181"/>
        <v>0</v>
      </c>
      <c r="BW193" s="52">
        <f t="shared" si="182"/>
        <v>0</v>
      </c>
      <c r="BX193" s="52">
        <f t="shared" si="183"/>
        <v>0</v>
      </c>
      <c r="BY193" s="52">
        <f t="shared" si="184"/>
        <v>0</v>
      </c>
      <c r="BZ193" s="52">
        <f t="shared" si="185"/>
        <v>0</v>
      </c>
      <c r="CA193" s="52">
        <f t="shared" si="186"/>
        <v>0</v>
      </c>
      <c r="CB193" s="52">
        <f t="shared" si="199"/>
        <v>0</v>
      </c>
      <c r="CC193" s="52" t="str">
        <f t="shared" si="234"/>
        <v/>
      </c>
      <c r="CD193" s="195" t="str">
        <f>IF(AND(CP193=""),"",IF(CP193=0,"",1+(MAX(CD$61:CD192))))</f>
        <v/>
      </c>
      <c r="CE193" s="18">
        <v>133</v>
      </c>
      <c r="CF193" s="48">
        <f t="shared" si="200"/>
        <v>0</v>
      </c>
      <c r="CG193" s="52">
        <f t="shared" si="201"/>
        <v>0</v>
      </c>
      <c r="CH193" s="52">
        <f t="shared" si="202"/>
        <v>0</v>
      </c>
      <c r="CI193" s="52">
        <f t="shared" si="203"/>
        <v>0</v>
      </c>
      <c r="CJ193" s="52">
        <f t="shared" si="204"/>
        <v>0</v>
      </c>
      <c r="CK193" s="52">
        <f t="shared" si="205"/>
        <v>0</v>
      </c>
      <c r="CL193" s="52">
        <f t="shared" si="206"/>
        <v>0</v>
      </c>
      <c r="CM193" s="52">
        <f t="shared" si="207"/>
        <v>0</v>
      </c>
      <c r="CN193" s="52">
        <f t="shared" si="208"/>
        <v>0</v>
      </c>
      <c r="CO193" s="52">
        <f t="shared" si="209"/>
        <v>0</v>
      </c>
      <c r="CP193" s="52" t="str">
        <f t="shared" si="235"/>
        <v/>
      </c>
      <c r="CQ193" s="195" t="str">
        <f>IF(AND(DC193=""),"",IF(DC193=0,"",1+(MAX(CQ$61:CQ192))))</f>
        <v/>
      </c>
      <c r="CR193" s="18">
        <v>133</v>
      </c>
      <c r="CS193" s="48">
        <f t="shared" si="229"/>
        <v>0</v>
      </c>
      <c r="CT193" s="52">
        <f t="shared" si="210"/>
        <v>0</v>
      </c>
      <c r="CU193" s="52">
        <f t="shared" si="211"/>
        <v>0</v>
      </c>
      <c r="CV193" s="52">
        <f t="shared" si="212"/>
        <v>0</v>
      </c>
      <c r="CW193" s="52">
        <f t="shared" si="213"/>
        <v>0</v>
      </c>
      <c r="CX193" s="52">
        <f t="shared" si="214"/>
        <v>0</v>
      </c>
      <c r="CY193" s="52">
        <f t="shared" si="215"/>
        <v>0</v>
      </c>
      <c r="CZ193" s="52">
        <f t="shared" si="216"/>
        <v>0</v>
      </c>
      <c r="DA193" s="52">
        <f t="shared" si="217"/>
        <v>0</v>
      </c>
      <c r="DB193" s="52">
        <f t="shared" si="218"/>
        <v>0</v>
      </c>
      <c r="DC193" s="52" t="str">
        <f t="shared" si="236"/>
        <v/>
      </c>
    </row>
    <row r="194" spans="1:107" s="195" customFormat="1" ht="15.75" hidden="1">
      <c r="A194" s="195">
        <f t="shared" si="237"/>
        <v>0</v>
      </c>
      <c r="B194" s="324">
        <f t="shared" si="238"/>
        <v>0</v>
      </c>
      <c r="C194" s="325">
        <v>134</v>
      </c>
      <c r="D194" s="349"/>
      <c r="E194" s="350"/>
      <c r="F194" s="663"/>
      <c r="G194" s="351"/>
      <c r="H194" s="350"/>
      <c r="I194" s="352"/>
      <c r="J194" s="353"/>
      <c r="K194" s="353"/>
      <c r="L194" s="353"/>
      <c r="M194" s="354"/>
      <c r="N194" s="482"/>
      <c r="AB194" s="195" t="str">
        <f t="shared" si="187"/>
        <v/>
      </c>
      <c r="AC194" s="195">
        <f t="shared" si="167"/>
        <v>1</v>
      </c>
      <c r="AD194" s="195" t="str">
        <f>IF(AND(AP194=""),"",IF(AP194=0,"",1+(MAX(AD$61:AD193))))</f>
        <v/>
      </c>
      <c r="AE194" s="51">
        <v>134</v>
      </c>
      <c r="AF194" s="48">
        <f t="shared" si="188"/>
        <v>0</v>
      </c>
      <c r="AG194" s="52">
        <f t="shared" si="189"/>
        <v>0</v>
      </c>
      <c r="AH194" s="52">
        <f t="shared" si="190"/>
        <v>0</v>
      </c>
      <c r="AI194" s="52">
        <f t="shared" si="191"/>
        <v>0</v>
      </c>
      <c r="AJ194" s="52">
        <f t="shared" si="192"/>
        <v>0</v>
      </c>
      <c r="AK194" s="52">
        <f t="shared" si="193"/>
        <v>0</v>
      </c>
      <c r="AL194" s="52">
        <f t="shared" si="194"/>
        <v>0</v>
      </c>
      <c r="AM194" s="52">
        <f t="shared" si="195"/>
        <v>0</v>
      </c>
      <c r="AN194" s="52">
        <f t="shared" si="230"/>
        <v>0</v>
      </c>
      <c r="AO194" s="52">
        <f t="shared" si="196"/>
        <v>0</v>
      </c>
      <c r="AP194" s="52" t="str">
        <f t="shared" si="231"/>
        <v/>
      </c>
      <c r="AQ194" s="195" t="str">
        <f>IF(AND(BC194=""),"",IF(BC194=0,"",1+(MAX(AQ$61:AQ193))))</f>
        <v/>
      </c>
      <c r="AR194" s="51">
        <v>134</v>
      </c>
      <c r="AS194" s="323">
        <f t="shared" si="220"/>
        <v>0</v>
      </c>
      <c r="AT194" s="49">
        <f t="shared" si="221"/>
        <v>0</v>
      </c>
      <c r="AU194" s="49">
        <f t="shared" si="222"/>
        <v>0</v>
      </c>
      <c r="AV194" s="49">
        <f t="shared" si="223"/>
        <v>0</v>
      </c>
      <c r="AW194" s="49">
        <f t="shared" si="224"/>
        <v>0</v>
      </c>
      <c r="AX194" s="49">
        <f t="shared" si="225"/>
        <v>0</v>
      </c>
      <c r="AY194" s="49">
        <f t="shared" si="226"/>
        <v>0</v>
      </c>
      <c r="AZ194" s="49">
        <f t="shared" si="227"/>
        <v>0</v>
      </c>
      <c r="BA194" s="49">
        <f t="shared" si="228"/>
        <v>0</v>
      </c>
      <c r="BB194" s="49">
        <f t="shared" si="197"/>
        <v>0</v>
      </c>
      <c r="BC194" s="52" t="str">
        <f t="shared" si="232"/>
        <v/>
      </c>
      <c r="BD194" s="195" t="str">
        <f>IF(AND(BP194=""),"",IF(BP194=0,"",1+(MAX(BD$61:BD193))))</f>
        <v/>
      </c>
      <c r="BE194" s="51">
        <v>134</v>
      </c>
      <c r="BF194" s="48">
        <f t="shared" si="169"/>
        <v>0</v>
      </c>
      <c r="BG194" s="52">
        <f t="shared" si="170"/>
        <v>0</v>
      </c>
      <c r="BH194" s="52">
        <f t="shared" si="171"/>
        <v>0</v>
      </c>
      <c r="BI194" s="52">
        <f t="shared" si="172"/>
        <v>0</v>
      </c>
      <c r="BJ194" s="52">
        <f t="shared" si="173"/>
        <v>0</v>
      </c>
      <c r="BK194" s="52">
        <f t="shared" si="174"/>
        <v>0</v>
      </c>
      <c r="BL194" s="52">
        <f t="shared" si="175"/>
        <v>0</v>
      </c>
      <c r="BM194" s="52">
        <f t="shared" si="176"/>
        <v>0</v>
      </c>
      <c r="BN194" s="52">
        <f t="shared" si="177"/>
        <v>0</v>
      </c>
      <c r="BO194" s="52">
        <f t="shared" si="198"/>
        <v>0</v>
      </c>
      <c r="BP194" s="52" t="str">
        <f t="shared" si="233"/>
        <v/>
      </c>
      <c r="BQ194" s="195" t="str">
        <f>IF(AND(CC194=""),"",IF(CC194=0,"",1+(MAX(BQ$61:BQ193))))</f>
        <v/>
      </c>
      <c r="BR194" s="51">
        <v>134</v>
      </c>
      <c r="BS194" s="322">
        <f t="shared" si="178"/>
        <v>0</v>
      </c>
      <c r="BT194" s="52">
        <f t="shared" si="179"/>
        <v>0</v>
      </c>
      <c r="BU194" s="52">
        <f t="shared" si="180"/>
        <v>0</v>
      </c>
      <c r="BV194" s="52">
        <f t="shared" si="181"/>
        <v>0</v>
      </c>
      <c r="BW194" s="52">
        <f t="shared" si="182"/>
        <v>0</v>
      </c>
      <c r="BX194" s="52">
        <f t="shared" si="183"/>
        <v>0</v>
      </c>
      <c r="BY194" s="52">
        <f t="shared" si="184"/>
        <v>0</v>
      </c>
      <c r="BZ194" s="52">
        <f t="shared" si="185"/>
        <v>0</v>
      </c>
      <c r="CA194" s="52">
        <f t="shared" si="186"/>
        <v>0</v>
      </c>
      <c r="CB194" s="52">
        <f t="shared" si="199"/>
        <v>0</v>
      </c>
      <c r="CC194" s="52" t="str">
        <f t="shared" si="234"/>
        <v/>
      </c>
      <c r="CD194" s="195" t="str">
        <f>IF(AND(CP194=""),"",IF(CP194=0,"",1+(MAX(CD$61:CD193))))</f>
        <v/>
      </c>
      <c r="CE194" s="51">
        <v>134</v>
      </c>
      <c r="CF194" s="48">
        <f t="shared" si="200"/>
        <v>0</v>
      </c>
      <c r="CG194" s="52">
        <f t="shared" si="201"/>
        <v>0</v>
      </c>
      <c r="CH194" s="52">
        <f t="shared" si="202"/>
        <v>0</v>
      </c>
      <c r="CI194" s="52">
        <f t="shared" si="203"/>
        <v>0</v>
      </c>
      <c r="CJ194" s="52">
        <f t="shared" si="204"/>
        <v>0</v>
      </c>
      <c r="CK194" s="52">
        <f t="shared" si="205"/>
        <v>0</v>
      </c>
      <c r="CL194" s="52">
        <f t="shared" si="206"/>
        <v>0</v>
      </c>
      <c r="CM194" s="52">
        <f t="shared" si="207"/>
        <v>0</v>
      </c>
      <c r="CN194" s="52">
        <f t="shared" si="208"/>
        <v>0</v>
      </c>
      <c r="CO194" s="52">
        <f t="shared" si="209"/>
        <v>0</v>
      </c>
      <c r="CP194" s="52" t="str">
        <f t="shared" si="235"/>
        <v/>
      </c>
      <c r="CQ194" s="195" t="str">
        <f>IF(AND(DC194=""),"",IF(DC194=0,"",1+(MAX(CQ$61:CQ193))))</f>
        <v/>
      </c>
      <c r="CR194" s="51">
        <v>134</v>
      </c>
      <c r="CS194" s="48">
        <f t="shared" si="229"/>
        <v>0</v>
      </c>
      <c r="CT194" s="52">
        <f t="shared" si="210"/>
        <v>0</v>
      </c>
      <c r="CU194" s="52">
        <f t="shared" si="211"/>
        <v>0</v>
      </c>
      <c r="CV194" s="52">
        <f t="shared" si="212"/>
        <v>0</v>
      </c>
      <c r="CW194" s="52">
        <f t="shared" si="213"/>
        <v>0</v>
      </c>
      <c r="CX194" s="52">
        <f t="shared" si="214"/>
        <v>0</v>
      </c>
      <c r="CY194" s="52">
        <f t="shared" si="215"/>
        <v>0</v>
      </c>
      <c r="CZ194" s="52">
        <f t="shared" si="216"/>
        <v>0</v>
      </c>
      <c r="DA194" s="52">
        <f t="shared" si="217"/>
        <v>0</v>
      </c>
      <c r="DB194" s="52">
        <f t="shared" si="218"/>
        <v>0</v>
      </c>
      <c r="DC194" s="52" t="str">
        <f t="shared" si="236"/>
        <v/>
      </c>
    </row>
    <row r="195" spans="1:107" s="195" customFormat="1" ht="15.75" hidden="1">
      <c r="A195" s="195">
        <f t="shared" si="237"/>
        <v>0</v>
      </c>
      <c r="B195" s="324">
        <f t="shared" si="238"/>
        <v>0</v>
      </c>
      <c r="C195" s="325">
        <v>135</v>
      </c>
      <c r="D195" s="349"/>
      <c r="E195" s="350"/>
      <c r="F195" s="663"/>
      <c r="G195" s="351"/>
      <c r="H195" s="350"/>
      <c r="I195" s="352"/>
      <c r="J195" s="353"/>
      <c r="K195" s="353"/>
      <c r="L195" s="353"/>
      <c r="M195" s="354"/>
      <c r="N195" s="482"/>
      <c r="AB195" s="195" t="str">
        <f t="shared" si="187"/>
        <v/>
      </c>
      <c r="AC195" s="195">
        <f t="shared" si="167"/>
        <v>1</v>
      </c>
      <c r="AD195" s="195" t="str">
        <f>IF(AND(AP195=""),"",IF(AP195=0,"",1+(MAX(AD$61:AD194))))</f>
        <v/>
      </c>
      <c r="AE195" s="18">
        <v>135</v>
      </c>
      <c r="AF195" s="48">
        <f t="shared" si="188"/>
        <v>0</v>
      </c>
      <c r="AG195" s="52">
        <f t="shared" si="189"/>
        <v>0</v>
      </c>
      <c r="AH195" s="52">
        <f t="shared" si="190"/>
        <v>0</v>
      </c>
      <c r="AI195" s="52">
        <f t="shared" si="191"/>
        <v>0</v>
      </c>
      <c r="AJ195" s="52">
        <f t="shared" si="192"/>
        <v>0</v>
      </c>
      <c r="AK195" s="52">
        <f t="shared" si="193"/>
        <v>0</v>
      </c>
      <c r="AL195" s="52">
        <f t="shared" si="194"/>
        <v>0</v>
      </c>
      <c r="AM195" s="52">
        <f t="shared" si="195"/>
        <v>0</v>
      </c>
      <c r="AN195" s="52">
        <f t="shared" si="230"/>
        <v>0</v>
      </c>
      <c r="AO195" s="52">
        <f t="shared" si="196"/>
        <v>0</v>
      </c>
      <c r="AP195" s="52" t="str">
        <f t="shared" si="231"/>
        <v/>
      </c>
      <c r="AQ195" s="195" t="str">
        <f>IF(AND(BC195=""),"",IF(BC195=0,"",1+(MAX(AQ$61:AQ194))))</f>
        <v/>
      </c>
      <c r="AR195" s="51">
        <v>135</v>
      </c>
      <c r="AS195" s="323">
        <f t="shared" si="220"/>
        <v>0</v>
      </c>
      <c r="AT195" s="49">
        <f t="shared" si="221"/>
        <v>0</v>
      </c>
      <c r="AU195" s="49">
        <f t="shared" si="222"/>
        <v>0</v>
      </c>
      <c r="AV195" s="49">
        <f t="shared" si="223"/>
        <v>0</v>
      </c>
      <c r="AW195" s="49">
        <f t="shared" si="224"/>
        <v>0</v>
      </c>
      <c r="AX195" s="49">
        <f t="shared" si="225"/>
        <v>0</v>
      </c>
      <c r="AY195" s="49">
        <f t="shared" si="226"/>
        <v>0</v>
      </c>
      <c r="AZ195" s="49">
        <f t="shared" si="227"/>
        <v>0</v>
      </c>
      <c r="BA195" s="49">
        <f t="shared" si="228"/>
        <v>0</v>
      </c>
      <c r="BB195" s="49">
        <f t="shared" si="197"/>
        <v>0</v>
      </c>
      <c r="BC195" s="52" t="str">
        <f t="shared" si="232"/>
        <v/>
      </c>
      <c r="BD195" s="195" t="str">
        <f>IF(AND(BP195=""),"",IF(BP195=0,"",1+(MAX(BD$61:BD194))))</f>
        <v/>
      </c>
      <c r="BE195" s="18">
        <v>135</v>
      </c>
      <c r="BF195" s="48">
        <f t="shared" si="169"/>
        <v>0</v>
      </c>
      <c r="BG195" s="52">
        <f t="shared" si="170"/>
        <v>0</v>
      </c>
      <c r="BH195" s="52">
        <f t="shared" si="171"/>
        <v>0</v>
      </c>
      <c r="BI195" s="52">
        <f t="shared" si="172"/>
        <v>0</v>
      </c>
      <c r="BJ195" s="52">
        <f t="shared" si="173"/>
        <v>0</v>
      </c>
      <c r="BK195" s="52">
        <f t="shared" si="174"/>
        <v>0</v>
      </c>
      <c r="BL195" s="52">
        <f t="shared" si="175"/>
        <v>0</v>
      </c>
      <c r="BM195" s="52">
        <f t="shared" si="176"/>
        <v>0</v>
      </c>
      <c r="BN195" s="52">
        <f t="shared" si="177"/>
        <v>0</v>
      </c>
      <c r="BO195" s="52">
        <f t="shared" si="198"/>
        <v>0</v>
      </c>
      <c r="BP195" s="52" t="str">
        <f t="shared" si="233"/>
        <v/>
      </c>
      <c r="BQ195" s="195" t="str">
        <f>IF(AND(CC195=""),"",IF(CC195=0,"",1+(MAX(BQ$61:BQ194))))</f>
        <v/>
      </c>
      <c r="BR195" s="18">
        <v>135</v>
      </c>
      <c r="BS195" s="322">
        <f t="shared" si="178"/>
        <v>0</v>
      </c>
      <c r="BT195" s="52">
        <f t="shared" si="179"/>
        <v>0</v>
      </c>
      <c r="BU195" s="52">
        <f t="shared" si="180"/>
        <v>0</v>
      </c>
      <c r="BV195" s="52">
        <f t="shared" si="181"/>
        <v>0</v>
      </c>
      <c r="BW195" s="52">
        <f t="shared" si="182"/>
        <v>0</v>
      </c>
      <c r="BX195" s="52">
        <f t="shared" si="183"/>
        <v>0</v>
      </c>
      <c r="BY195" s="52">
        <f t="shared" si="184"/>
        <v>0</v>
      </c>
      <c r="BZ195" s="52">
        <f t="shared" si="185"/>
        <v>0</v>
      </c>
      <c r="CA195" s="52">
        <f t="shared" si="186"/>
        <v>0</v>
      </c>
      <c r="CB195" s="52">
        <f t="shared" si="199"/>
        <v>0</v>
      </c>
      <c r="CC195" s="52" t="str">
        <f t="shared" si="234"/>
        <v/>
      </c>
      <c r="CD195" s="195" t="str">
        <f>IF(AND(CP195=""),"",IF(CP195=0,"",1+(MAX(CD$61:CD194))))</f>
        <v/>
      </c>
      <c r="CE195" s="18">
        <v>135</v>
      </c>
      <c r="CF195" s="48">
        <f t="shared" si="200"/>
        <v>0</v>
      </c>
      <c r="CG195" s="52">
        <f t="shared" si="201"/>
        <v>0</v>
      </c>
      <c r="CH195" s="52">
        <f t="shared" si="202"/>
        <v>0</v>
      </c>
      <c r="CI195" s="52">
        <f t="shared" si="203"/>
        <v>0</v>
      </c>
      <c r="CJ195" s="52">
        <f t="shared" si="204"/>
        <v>0</v>
      </c>
      <c r="CK195" s="52">
        <f t="shared" si="205"/>
        <v>0</v>
      </c>
      <c r="CL195" s="52">
        <f t="shared" si="206"/>
        <v>0</v>
      </c>
      <c r="CM195" s="52">
        <f t="shared" si="207"/>
        <v>0</v>
      </c>
      <c r="CN195" s="52">
        <f t="shared" si="208"/>
        <v>0</v>
      </c>
      <c r="CO195" s="52">
        <f t="shared" si="209"/>
        <v>0</v>
      </c>
      <c r="CP195" s="52" t="str">
        <f t="shared" si="235"/>
        <v/>
      </c>
      <c r="CQ195" s="195" t="str">
        <f>IF(AND(DC195=""),"",IF(DC195=0,"",1+(MAX(CQ$61:CQ194))))</f>
        <v/>
      </c>
      <c r="CR195" s="18">
        <v>135</v>
      </c>
      <c r="CS195" s="48">
        <f t="shared" si="229"/>
        <v>0</v>
      </c>
      <c r="CT195" s="52">
        <f t="shared" si="210"/>
        <v>0</v>
      </c>
      <c r="CU195" s="52">
        <f t="shared" si="211"/>
        <v>0</v>
      </c>
      <c r="CV195" s="52">
        <f t="shared" si="212"/>
        <v>0</v>
      </c>
      <c r="CW195" s="52">
        <f t="shared" si="213"/>
        <v>0</v>
      </c>
      <c r="CX195" s="52">
        <f t="shared" si="214"/>
        <v>0</v>
      </c>
      <c r="CY195" s="52">
        <f t="shared" si="215"/>
        <v>0</v>
      </c>
      <c r="CZ195" s="52">
        <f t="shared" si="216"/>
        <v>0</v>
      </c>
      <c r="DA195" s="52">
        <f t="shared" si="217"/>
        <v>0</v>
      </c>
      <c r="DB195" s="52">
        <f t="shared" si="218"/>
        <v>0</v>
      </c>
      <c r="DC195" s="52" t="str">
        <f t="shared" si="236"/>
        <v/>
      </c>
    </row>
    <row r="196" spans="1:107" s="195" customFormat="1" ht="15.75" hidden="1">
      <c r="A196" s="195">
        <f t="shared" si="237"/>
        <v>0</v>
      </c>
      <c r="B196" s="324">
        <f t="shared" si="238"/>
        <v>0</v>
      </c>
      <c r="C196" s="325">
        <v>136</v>
      </c>
      <c r="D196" s="349"/>
      <c r="E196" s="350"/>
      <c r="F196" s="663"/>
      <c r="G196" s="351"/>
      <c r="H196" s="350"/>
      <c r="I196" s="352"/>
      <c r="J196" s="353"/>
      <c r="K196" s="353"/>
      <c r="L196" s="353"/>
      <c r="M196" s="354"/>
      <c r="N196" s="482"/>
      <c r="AB196" s="195" t="str">
        <f t="shared" si="187"/>
        <v/>
      </c>
      <c r="AC196" s="195">
        <f t="shared" si="167"/>
        <v>1</v>
      </c>
      <c r="AD196" s="195" t="str">
        <f>IF(AND(AP196=""),"",IF(AP196=0,"",1+(MAX(AD$61:AD195))))</f>
        <v/>
      </c>
      <c r="AE196" s="51">
        <v>136</v>
      </c>
      <c r="AF196" s="48">
        <f t="shared" si="188"/>
        <v>0</v>
      </c>
      <c r="AG196" s="52">
        <f t="shared" si="189"/>
        <v>0</v>
      </c>
      <c r="AH196" s="52">
        <f t="shared" si="190"/>
        <v>0</v>
      </c>
      <c r="AI196" s="52">
        <f t="shared" si="191"/>
        <v>0</v>
      </c>
      <c r="AJ196" s="52">
        <f t="shared" si="192"/>
        <v>0</v>
      </c>
      <c r="AK196" s="52">
        <f t="shared" si="193"/>
        <v>0</v>
      </c>
      <c r="AL196" s="52">
        <f t="shared" si="194"/>
        <v>0</v>
      </c>
      <c r="AM196" s="52">
        <f t="shared" si="195"/>
        <v>0</v>
      </c>
      <c r="AN196" s="52">
        <f t="shared" si="230"/>
        <v>0</v>
      </c>
      <c r="AO196" s="52">
        <f t="shared" si="196"/>
        <v>0</v>
      </c>
      <c r="AP196" s="52" t="str">
        <f t="shared" si="231"/>
        <v/>
      </c>
      <c r="AQ196" s="195" t="str">
        <f>IF(AND(BC196=""),"",IF(BC196=0,"",1+(MAX(AQ$61:AQ195))))</f>
        <v/>
      </c>
      <c r="AR196" s="51">
        <v>136</v>
      </c>
      <c r="AS196" s="323">
        <f t="shared" si="220"/>
        <v>0</v>
      </c>
      <c r="AT196" s="49">
        <f t="shared" si="221"/>
        <v>0</v>
      </c>
      <c r="AU196" s="49">
        <f t="shared" si="222"/>
        <v>0</v>
      </c>
      <c r="AV196" s="49">
        <f t="shared" si="223"/>
        <v>0</v>
      </c>
      <c r="AW196" s="49">
        <f t="shared" si="224"/>
        <v>0</v>
      </c>
      <c r="AX196" s="49">
        <f t="shared" si="225"/>
        <v>0</v>
      </c>
      <c r="AY196" s="49">
        <f t="shared" si="226"/>
        <v>0</v>
      </c>
      <c r="AZ196" s="49">
        <f t="shared" si="227"/>
        <v>0</v>
      </c>
      <c r="BA196" s="49">
        <f t="shared" si="228"/>
        <v>0</v>
      </c>
      <c r="BB196" s="49">
        <f t="shared" si="197"/>
        <v>0</v>
      </c>
      <c r="BC196" s="52" t="str">
        <f t="shared" si="232"/>
        <v/>
      </c>
      <c r="BD196" s="195" t="str">
        <f>IF(AND(BP196=""),"",IF(BP196=0,"",1+(MAX(BD$61:BD195))))</f>
        <v/>
      </c>
      <c r="BE196" s="51">
        <v>136</v>
      </c>
      <c r="BF196" s="48">
        <f t="shared" si="169"/>
        <v>0</v>
      </c>
      <c r="BG196" s="52">
        <f t="shared" si="170"/>
        <v>0</v>
      </c>
      <c r="BH196" s="52">
        <f t="shared" si="171"/>
        <v>0</v>
      </c>
      <c r="BI196" s="52">
        <f t="shared" si="172"/>
        <v>0</v>
      </c>
      <c r="BJ196" s="52">
        <f t="shared" si="173"/>
        <v>0</v>
      </c>
      <c r="BK196" s="52">
        <f t="shared" si="174"/>
        <v>0</v>
      </c>
      <c r="BL196" s="52">
        <f t="shared" si="175"/>
        <v>0</v>
      </c>
      <c r="BM196" s="52">
        <f t="shared" si="176"/>
        <v>0</v>
      </c>
      <c r="BN196" s="52">
        <f t="shared" si="177"/>
        <v>0</v>
      </c>
      <c r="BO196" s="52">
        <f t="shared" si="198"/>
        <v>0</v>
      </c>
      <c r="BP196" s="52" t="str">
        <f t="shared" si="233"/>
        <v/>
      </c>
      <c r="BQ196" s="195" t="str">
        <f>IF(AND(CC196=""),"",IF(CC196=0,"",1+(MAX(BQ$61:BQ195))))</f>
        <v/>
      </c>
      <c r="BR196" s="51">
        <v>136</v>
      </c>
      <c r="BS196" s="322">
        <f t="shared" si="178"/>
        <v>0</v>
      </c>
      <c r="BT196" s="52">
        <f t="shared" si="179"/>
        <v>0</v>
      </c>
      <c r="BU196" s="52">
        <f t="shared" si="180"/>
        <v>0</v>
      </c>
      <c r="BV196" s="52">
        <f t="shared" si="181"/>
        <v>0</v>
      </c>
      <c r="BW196" s="52">
        <f t="shared" si="182"/>
        <v>0</v>
      </c>
      <c r="BX196" s="52">
        <f t="shared" si="183"/>
        <v>0</v>
      </c>
      <c r="BY196" s="52">
        <f t="shared" si="184"/>
        <v>0</v>
      </c>
      <c r="BZ196" s="52">
        <f t="shared" si="185"/>
        <v>0</v>
      </c>
      <c r="CA196" s="52">
        <f t="shared" si="186"/>
        <v>0</v>
      </c>
      <c r="CB196" s="52">
        <f t="shared" si="199"/>
        <v>0</v>
      </c>
      <c r="CC196" s="52" t="str">
        <f t="shared" si="234"/>
        <v/>
      </c>
      <c r="CD196" s="195" t="str">
        <f>IF(AND(CP196=""),"",IF(CP196=0,"",1+(MAX(CD$61:CD195))))</f>
        <v/>
      </c>
      <c r="CE196" s="51">
        <v>136</v>
      </c>
      <c r="CF196" s="48">
        <f t="shared" si="200"/>
        <v>0</v>
      </c>
      <c r="CG196" s="52">
        <f t="shared" si="201"/>
        <v>0</v>
      </c>
      <c r="CH196" s="52">
        <f t="shared" si="202"/>
        <v>0</v>
      </c>
      <c r="CI196" s="52">
        <f t="shared" si="203"/>
        <v>0</v>
      </c>
      <c r="CJ196" s="52">
        <f t="shared" si="204"/>
        <v>0</v>
      </c>
      <c r="CK196" s="52">
        <f t="shared" si="205"/>
        <v>0</v>
      </c>
      <c r="CL196" s="52">
        <f t="shared" si="206"/>
        <v>0</v>
      </c>
      <c r="CM196" s="52">
        <f t="shared" si="207"/>
        <v>0</v>
      </c>
      <c r="CN196" s="52">
        <f t="shared" si="208"/>
        <v>0</v>
      </c>
      <c r="CO196" s="52">
        <f t="shared" si="209"/>
        <v>0</v>
      </c>
      <c r="CP196" s="52" t="str">
        <f t="shared" si="235"/>
        <v/>
      </c>
      <c r="CQ196" s="195" t="str">
        <f>IF(AND(DC196=""),"",IF(DC196=0,"",1+(MAX(CQ$61:CQ195))))</f>
        <v/>
      </c>
      <c r="CR196" s="51">
        <v>136</v>
      </c>
      <c r="CS196" s="48">
        <f t="shared" si="229"/>
        <v>0</v>
      </c>
      <c r="CT196" s="52">
        <f t="shared" si="210"/>
        <v>0</v>
      </c>
      <c r="CU196" s="52">
        <f t="shared" si="211"/>
        <v>0</v>
      </c>
      <c r="CV196" s="52">
        <f t="shared" si="212"/>
        <v>0</v>
      </c>
      <c r="CW196" s="52">
        <f t="shared" si="213"/>
        <v>0</v>
      </c>
      <c r="CX196" s="52">
        <f t="shared" si="214"/>
        <v>0</v>
      </c>
      <c r="CY196" s="52">
        <f t="shared" si="215"/>
        <v>0</v>
      </c>
      <c r="CZ196" s="52">
        <f t="shared" si="216"/>
        <v>0</v>
      </c>
      <c r="DA196" s="52">
        <f t="shared" si="217"/>
        <v>0</v>
      </c>
      <c r="DB196" s="52">
        <f t="shared" si="218"/>
        <v>0</v>
      </c>
      <c r="DC196" s="52" t="str">
        <f t="shared" si="236"/>
        <v/>
      </c>
    </row>
    <row r="197" spans="1:107" s="195" customFormat="1" ht="15.75" hidden="1">
      <c r="A197" s="195">
        <f t="shared" si="237"/>
        <v>0</v>
      </c>
      <c r="B197" s="324">
        <f t="shared" si="238"/>
        <v>0</v>
      </c>
      <c r="C197" s="325">
        <v>137</v>
      </c>
      <c r="D197" s="349"/>
      <c r="E197" s="350"/>
      <c r="F197" s="663"/>
      <c r="G197" s="351"/>
      <c r="H197" s="350"/>
      <c r="I197" s="352"/>
      <c r="J197" s="353"/>
      <c r="K197" s="353"/>
      <c r="L197" s="353"/>
      <c r="M197" s="354"/>
      <c r="N197" s="482"/>
      <c r="AB197" s="195" t="str">
        <f t="shared" si="187"/>
        <v/>
      </c>
      <c r="AC197" s="195">
        <f t="shared" si="167"/>
        <v>1</v>
      </c>
      <c r="AD197" s="195" t="str">
        <f>IF(AND(AP197=""),"",IF(AP197=0,"",1+(MAX(AD$61:AD196))))</f>
        <v/>
      </c>
      <c r="AE197" s="18">
        <v>137</v>
      </c>
      <c r="AF197" s="48">
        <f t="shared" si="188"/>
        <v>0</v>
      </c>
      <c r="AG197" s="52">
        <f t="shared" si="189"/>
        <v>0</v>
      </c>
      <c r="AH197" s="52">
        <f t="shared" si="190"/>
        <v>0</v>
      </c>
      <c r="AI197" s="52">
        <f t="shared" si="191"/>
        <v>0</v>
      </c>
      <c r="AJ197" s="52">
        <f t="shared" si="192"/>
        <v>0</v>
      </c>
      <c r="AK197" s="52">
        <f t="shared" si="193"/>
        <v>0</v>
      </c>
      <c r="AL197" s="52">
        <f t="shared" si="194"/>
        <v>0</v>
      </c>
      <c r="AM197" s="52">
        <f t="shared" si="195"/>
        <v>0</v>
      </c>
      <c r="AN197" s="52">
        <f t="shared" si="230"/>
        <v>0</v>
      </c>
      <c r="AO197" s="52">
        <f t="shared" si="196"/>
        <v>0</v>
      </c>
      <c r="AP197" s="52" t="str">
        <f t="shared" si="231"/>
        <v/>
      </c>
      <c r="AQ197" s="195" t="str">
        <f>IF(AND(BC197=""),"",IF(BC197=0,"",1+(MAX(AQ$61:AQ196))))</f>
        <v/>
      </c>
      <c r="AR197" s="51">
        <v>137</v>
      </c>
      <c r="AS197" s="323">
        <f t="shared" si="220"/>
        <v>0</v>
      </c>
      <c r="AT197" s="49">
        <f t="shared" si="221"/>
        <v>0</v>
      </c>
      <c r="AU197" s="49">
        <f t="shared" si="222"/>
        <v>0</v>
      </c>
      <c r="AV197" s="49">
        <f t="shared" si="223"/>
        <v>0</v>
      </c>
      <c r="AW197" s="49">
        <f t="shared" si="224"/>
        <v>0</v>
      </c>
      <c r="AX197" s="49">
        <f t="shared" si="225"/>
        <v>0</v>
      </c>
      <c r="AY197" s="49">
        <f t="shared" si="226"/>
        <v>0</v>
      </c>
      <c r="AZ197" s="49">
        <f t="shared" si="227"/>
        <v>0</v>
      </c>
      <c r="BA197" s="49">
        <f t="shared" si="228"/>
        <v>0</v>
      </c>
      <c r="BB197" s="49">
        <f t="shared" si="197"/>
        <v>0</v>
      </c>
      <c r="BC197" s="52" t="str">
        <f t="shared" si="232"/>
        <v/>
      </c>
      <c r="BD197" s="195" t="str">
        <f>IF(AND(BP197=""),"",IF(BP197=0,"",1+(MAX(BD$61:BD196))))</f>
        <v/>
      </c>
      <c r="BE197" s="18">
        <v>137</v>
      </c>
      <c r="BF197" s="48">
        <f t="shared" si="169"/>
        <v>0</v>
      </c>
      <c r="BG197" s="52">
        <f t="shared" si="170"/>
        <v>0</v>
      </c>
      <c r="BH197" s="52">
        <f t="shared" si="171"/>
        <v>0</v>
      </c>
      <c r="BI197" s="52">
        <f t="shared" si="172"/>
        <v>0</v>
      </c>
      <c r="BJ197" s="52">
        <f t="shared" si="173"/>
        <v>0</v>
      </c>
      <c r="BK197" s="52">
        <f t="shared" si="174"/>
        <v>0</v>
      </c>
      <c r="BL197" s="52">
        <f t="shared" si="175"/>
        <v>0</v>
      </c>
      <c r="BM197" s="52">
        <f t="shared" si="176"/>
        <v>0</v>
      </c>
      <c r="BN197" s="52">
        <f t="shared" si="177"/>
        <v>0</v>
      </c>
      <c r="BO197" s="52">
        <f t="shared" si="198"/>
        <v>0</v>
      </c>
      <c r="BP197" s="52" t="str">
        <f t="shared" si="233"/>
        <v/>
      </c>
      <c r="BQ197" s="195" t="str">
        <f>IF(AND(CC197=""),"",IF(CC197=0,"",1+(MAX(BQ$61:BQ196))))</f>
        <v/>
      </c>
      <c r="BR197" s="18">
        <v>137</v>
      </c>
      <c r="BS197" s="322">
        <f t="shared" si="178"/>
        <v>0</v>
      </c>
      <c r="BT197" s="52">
        <f t="shared" si="179"/>
        <v>0</v>
      </c>
      <c r="BU197" s="52">
        <f t="shared" si="180"/>
        <v>0</v>
      </c>
      <c r="BV197" s="52">
        <f t="shared" si="181"/>
        <v>0</v>
      </c>
      <c r="BW197" s="52">
        <f t="shared" si="182"/>
        <v>0</v>
      </c>
      <c r="BX197" s="52">
        <f t="shared" si="183"/>
        <v>0</v>
      </c>
      <c r="BY197" s="52">
        <f t="shared" si="184"/>
        <v>0</v>
      </c>
      <c r="BZ197" s="52">
        <f t="shared" si="185"/>
        <v>0</v>
      </c>
      <c r="CA197" s="52">
        <f t="shared" si="186"/>
        <v>0</v>
      </c>
      <c r="CB197" s="52">
        <f t="shared" si="199"/>
        <v>0</v>
      </c>
      <c r="CC197" s="52" t="str">
        <f t="shared" si="234"/>
        <v/>
      </c>
      <c r="CD197" s="195" t="str">
        <f>IF(AND(CP197=""),"",IF(CP197=0,"",1+(MAX(CD$61:CD196))))</f>
        <v/>
      </c>
      <c r="CE197" s="18">
        <v>137</v>
      </c>
      <c r="CF197" s="48">
        <f t="shared" si="200"/>
        <v>0</v>
      </c>
      <c r="CG197" s="52">
        <f t="shared" si="201"/>
        <v>0</v>
      </c>
      <c r="CH197" s="52">
        <f t="shared" si="202"/>
        <v>0</v>
      </c>
      <c r="CI197" s="52">
        <f t="shared" si="203"/>
        <v>0</v>
      </c>
      <c r="CJ197" s="52">
        <f t="shared" si="204"/>
        <v>0</v>
      </c>
      <c r="CK197" s="52">
        <f t="shared" si="205"/>
        <v>0</v>
      </c>
      <c r="CL197" s="52">
        <f t="shared" si="206"/>
        <v>0</v>
      </c>
      <c r="CM197" s="52">
        <f t="shared" si="207"/>
        <v>0</v>
      </c>
      <c r="CN197" s="52">
        <f t="shared" si="208"/>
        <v>0</v>
      </c>
      <c r="CO197" s="52">
        <f t="shared" si="209"/>
        <v>0</v>
      </c>
      <c r="CP197" s="52" t="str">
        <f t="shared" si="235"/>
        <v/>
      </c>
      <c r="CQ197" s="195" t="str">
        <f>IF(AND(DC197=""),"",IF(DC197=0,"",1+(MAX(CQ$61:CQ196))))</f>
        <v/>
      </c>
      <c r="CR197" s="18">
        <v>137</v>
      </c>
      <c r="CS197" s="48">
        <f t="shared" si="229"/>
        <v>0</v>
      </c>
      <c r="CT197" s="52">
        <f t="shared" si="210"/>
        <v>0</v>
      </c>
      <c r="CU197" s="52">
        <f t="shared" si="211"/>
        <v>0</v>
      </c>
      <c r="CV197" s="52">
        <f t="shared" si="212"/>
        <v>0</v>
      </c>
      <c r="CW197" s="52">
        <f t="shared" si="213"/>
        <v>0</v>
      </c>
      <c r="CX197" s="52">
        <f t="shared" si="214"/>
        <v>0</v>
      </c>
      <c r="CY197" s="52">
        <f t="shared" si="215"/>
        <v>0</v>
      </c>
      <c r="CZ197" s="52">
        <f t="shared" si="216"/>
        <v>0</v>
      </c>
      <c r="DA197" s="52">
        <f t="shared" si="217"/>
        <v>0</v>
      </c>
      <c r="DB197" s="52">
        <f t="shared" si="218"/>
        <v>0</v>
      </c>
      <c r="DC197" s="52" t="str">
        <f t="shared" si="236"/>
        <v/>
      </c>
    </row>
    <row r="198" spans="1:107" s="195" customFormat="1" ht="15.75" hidden="1">
      <c r="A198" s="195">
        <f t="shared" si="237"/>
        <v>0</v>
      </c>
      <c r="B198" s="324">
        <f t="shared" si="238"/>
        <v>0</v>
      </c>
      <c r="C198" s="325">
        <v>138</v>
      </c>
      <c r="D198" s="349"/>
      <c r="E198" s="350"/>
      <c r="F198" s="663"/>
      <c r="G198" s="351"/>
      <c r="H198" s="350"/>
      <c r="I198" s="352"/>
      <c r="J198" s="353"/>
      <c r="K198" s="353"/>
      <c r="L198" s="353"/>
      <c r="M198" s="354"/>
      <c r="N198" s="482"/>
      <c r="AB198" s="195" t="str">
        <f t="shared" si="187"/>
        <v/>
      </c>
      <c r="AC198" s="195">
        <f t="shared" si="167"/>
        <v>1</v>
      </c>
      <c r="AD198" s="195" t="str">
        <f>IF(AND(AP198=""),"",IF(AP198=0,"",1+(MAX(AD$61:AD197))))</f>
        <v/>
      </c>
      <c r="AE198" s="51">
        <v>138</v>
      </c>
      <c r="AF198" s="48">
        <f t="shared" si="188"/>
        <v>0</v>
      </c>
      <c r="AG198" s="52">
        <f t="shared" si="189"/>
        <v>0</v>
      </c>
      <c r="AH198" s="52">
        <f t="shared" si="190"/>
        <v>0</v>
      </c>
      <c r="AI198" s="52">
        <f t="shared" si="191"/>
        <v>0</v>
      </c>
      <c r="AJ198" s="52">
        <f t="shared" si="192"/>
        <v>0</v>
      </c>
      <c r="AK198" s="52">
        <f t="shared" si="193"/>
        <v>0</v>
      </c>
      <c r="AL198" s="52">
        <f t="shared" si="194"/>
        <v>0</v>
      </c>
      <c r="AM198" s="52">
        <f t="shared" si="195"/>
        <v>0</v>
      </c>
      <c r="AN198" s="52">
        <f t="shared" si="230"/>
        <v>0</v>
      </c>
      <c r="AO198" s="52">
        <f t="shared" si="196"/>
        <v>0</v>
      </c>
      <c r="AP198" s="52" t="str">
        <f t="shared" si="231"/>
        <v/>
      </c>
      <c r="AQ198" s="195" t="str">
        <f>IF(AND(BC198=""),"",IF(BC198=0,"",1+(MAX(AQ$61:AQ197))))</f>
        <v/>
      </c>
      <c r="AR198" s="51">
        <v>138</v>
      </c>
      <c r="AS198" s="323">
        <f t="shared" si="220"/>
        <v>0</v>
      </c>
      <c r="AT198" s="49">
        <f t="shared" si="221"/>
        <v>0</v>
      </c>
      <c r="AU198" s="49">
        <f t="shared" si="222"/>
        <v>0</v>
      </c>
      <c r="AV198" s="49">
        <f t="shared" si="223"/>
        <v>0</v>
      </c>
      <c r="AW198" s="49">
        <f t="shared" si="224"/>
        <v>0</v>
      </c>
      <c r="AX198" s="49">
        <f t="shared" si="225"/>
        <v>0</v>
      </c>
      <c r="AY198" s="49">
        <f t="shared" si="226"/>
        <v>0</v>
      </c>
      <c r="AZ198" s="49">
        <f t="shared" si="227"/>
        <v>0</v>
      </c>
      <c r="BA198" s="49">
        <f t="shared" si="228"/>
        <v>0</v>
      </c>
      <c r="BB198" s="49">
        <f t="shared" si="197"/>
        <v>0</v>
      </c>
      <c r="BC198" s="52" t="str">
        <f t="shared" si="232"/>
        <v/>
      </c>
      <c r="BD198" s="195" t="str">
        <f>IF(AND(BP198=""),"",IF(BP198=0,"",1+(MAX(BD$61:BD197))))</f>
        <v/>
      </c>
      <c r="BE198" s="51">
        <v>138</v>
      </c>
      <c r="BF198" s="48">
        <f t="shared" si="169"/>
        <v>0</v>
      </c>
      <c r="BG198" s="52">
        <f t="shared" si="170"/>
        <v>0</v>
      </c>
      <c r="BH198" s="52">
        <f t="shared" si="171"/>
        <v>0</v>
      </c>
      <c r="BI198" s="52">
        <f t="shared" si="172"/>
        <v>0</v>
      </c>
      <c r="BJ198" s="52">
        <f t="shared" si="173"/>
        <v>0</v>
      </c>
      <c r="BK198" s="52">
        <f t="shared" si="174"/>
        <v>0</v>
      </c>
      <c r="BL198" s="52">
        <f t="shared" si="175"/>
        <v>0</v>
      </c>
      <c r="BM198" s="52">
        <f t="shared" si="176"/>
        <v>0</v>
      </c>
      <c r="BN198" s="52">
        <f t="shared" si="177"/>
        <v>0</v>
      </c>
      <c r="BO198" s="52">
        <f t="shared" si="198"/>
        <v>0</v>
      </c>
      <c r="BP198" s="52" t="str">
        <f t="shared" si="233"/>
        <v/>
      </c>
      <c r="BQ198" s="195" t="str">
        <f>IF(AND(CC198=""),"",IF(CC198=0,"",1+(MAX(BQ$61:BQ197))))</f>
        <v/>
      </c>
      <c r="BR198" s="51">
        <v>138</v>
      </c>
      <c r="BS198" s="322">
        <f t="shared" si="178"/>
        <v>0</v>
      </c>
      <c r="BT198" s="52">
        <f t="shared" si="179"/>
        <v>0</v>
      </c>
      <c r="BU198" s="52">
        <f t="shared" si="180"/>
        <v>0</v>
      </c>
      <c r="BV198" s="52">
        <f t="shared" si="181"/>
        <v>0</v>
      </c>
      <c r="BW198" s="52">
        <f t="shared" si="182"/>
        <v>0</v>
      </c>
      <c r="BX198" s="52">
        <f t="shared" si="183"/>
        <v>0</v>
      </c>
      <c r="BY198" s="52">
        <f t="shared" si="184"/>
        <v>0</v>
      </c>
      <c r="BZ198" s="52">
        <f t="shared" si="185"/>
        <v>0</v>
      </c>
      <c r="CA198" s="52">
        <f t="shared" si="186"/>
        <v>0</v>
      </c>
      <c r="CB198" s="52">
        <f t="shared" si="199"/>
        <v>0</v>
      </c>
      <c r="CC198" s="52" t="str">
        <f t="shared" si="234"/>
        <v/>
      </c>
      <c r="CD198" s="195" t="str">
        <f>IF(AND(CP198=""),"",IF(CP198=0,"",1+(MAX(CD$61:CD197))))</f>
        <v/>
      </c>
      <c r="CE198" s="51">
        <v>138</v>
      </c>
      <c r="CF198" s="48">
        <f t="shared" si="200"/>
        <v>0</v>
      </c>
      <c r="CG198" s="52">
        <f t="shared" si="201"/>
        <v>0</v>
      </c>
      <c r="CH198" s="52">
        <f t="shared" si="202"/>
        <v>0</v>
      </c>
      <c r="CI198" s="52">
        <f t="shared" si="203"/>
        <v>0</v>
      </c>
      <c r="CJ198" s="52">
        <f t="shared" si="204"/>
        <v>0</v>
      </c>
      <c r="CK198" s="52">
        <f t="shared" si="205"/>
        <v>0</v>
      </c>
      <c r="CL198" s="52">
        <f t="shared" si="206"/>
        <v>0</v>
      </c>
      <c r="CM198" s="52">
        <f t="shared" si="207"/>
        <v>0</v>
      </c>
      <c r="CN198" s="52">
        <f t="shared" si="208"/>
        <v>0</v>
      </c>
      <c r="CO198" s="52">
        <f t="shared" si="209"/>
        <v>0</v>
      </c>
      <c r="CP198" s="52" t="str">
        <f t="shared" si="235"/>
        <v/>
      </c>
      <c r="CQ198" s="195" t="str">
        <f>IF(AND(DC198=""),"",IF(DC198=0,"",1+(MAX(CQ$61:CQ197))))</f>
        <v/>
      </c>
      <c r="CR198" s="51">
        <v>138</v>
      </c>
      <c r="CS198" s="48">
        <f t="shared" si="229"/>
        <v>0</v>
      </c>
      <c r="CT198" s="52">
        <f t="shared" si="210"/>
        <v>0</v>
      </c>
      <c r="CU198" s="52">
        <f t="shared" si="211"/>
        <v>0</v>
      </c>
      <c r="CV198" s="52">
        <f t="shared" si="212"/>
        <v>0</v>
      </c>
      <c r="CW198" s="52">
        <f t="shared" si="213"/>
        <v>0</v>
      </c>
      <c r="CX198" s="52">
        <f t="shared" si="214"/>
        <v>0</v>
      </c>
      <c r="CY198" s="52">
        <f t="shared" si="215"/>
        <v>0</v>
      </c>
      <c r="CZ198" s="52">
        <f t="shared" si="216"/>
        <v>0</v>
      </c>
      <c r="DA198" s="52">
        <f t="shared" si="217"/>
        <v>0</v>
      </c>
      <c r="DB198" s="52">
        <f t="shared" si="218"/>
        <v>0</v>
      </c>
      <c r="DC198" s="52" t="str">
        <f t="shared" si="236"/>
        <v/>
      </c>
    </row>
    <row r="199" spans="1:107" s="195" customFormat="1" ht="15.75" hidden="1">
      <c r="A199" s="195">
        <f t="shared" si="237"/>
        <v>0</v>
      </c>
      <c r="B199" s="324">
        <f t="shared" si="238"/>
        <v>0</v>
      </c>
      <c r="C199" s="325">
        <v>139</v>
      </c>
      <c r="D199" s="349"/>
      <c r="E199" s="350"/>
      <c r="F199" s="663"/>
      <c r="G199" s="351"/>
      <c r="H199" s="350"/>
      <c r="I199" s="355"/>
      <c r="J199" s="353"/>
      <c r="K199" s="353"/>
      <c r="L199" s="353"/>
      <c r="M199" s="354"/>
      <c r="N199" s="482"/>
      <c r="AB199" s="195" t="str">
        <f t="shared" si="187"/>
        <v/>
      </c>
      <c r="AC199" s="195">
        <f t="shared" si="167"/>
        <v>1</v>
      </c>
      <c r="AD199" s="195" t="str">
        <f>IF(AND(AP199=""),"",IF(AP199=0,"",1+(MAX(AD$61:AD198))))</f>
        <v/>
      </c>
      <c r="AE199" s="18">
        <v>139</v>
      </c>
      <c r="AF199" s="48">
        <f t="shared" si="188"/>
        <v>0</v>
      </c>
      <c r="AG199" s="52">
        <f t="shared" si="189"/>
        <v>0</v>
      </c>
      <c r="AH199" s="52">
        <f t="shared" si="190"/>
        <v>0</v>
      </c>
      <c r="AI199" s="52">
        <f t="shared" si="191"/>
        <v>0</v>
      </c>
      <c r="AJ199" s="52">
        <f t="shared" si="192"/>
        <v>0</v>
      </c>
      <c r="AK199" s="52">
        <f t="shared" si="193"/>
        <v>0</v>
      </c>
      <c r="AL199" s="52">
        <f t="shared" si="194"/>
        <v>0</v>
      </c>
      <c r="AM199" s="52">
        <f t="shared" si="195"/>
        <v>0</v>
      </c>
      <c r="AN199" s="52">
        <f t="shared" si="230"/>
        <v>0</v>
      </c>
      <c r="AO199" s="52">
        <f t="shared" si="196"/>
        <v>0</v>
      </c>
      <c r="AP199" s="52" t="str">
        <f t="shared" si="231"/>
        <v/>
      </c>
      <c r="AQ199" s="195" t="str">
        <f>IF(AND(BC199=""),"",IF(BC199=0,"",1+(MAX(AQ$61:AQ198))))</f>
        <v/>
      </c>
      <c r="AR199" s="51">
        <v>139</v>
      </c>
      <c r="AS199" s="323">
        <f t="shared" si="220"/>
        <v>0</v>
      </c>
      <c r="AT199" s="49">
        <f t="shared" si="221"/>
        <v>0</v>
      </c>
      <c r="AU199" s="49">
        <f t="shared" si="222"/>
        <v>0</v>
      </c>
      <c r="AV199" s="49">
        <f t="shared" si="223"/>
        <v>0</v>
      </c>
      <c r="AW199" s="49">
        <f t="shared" si="224"/>
        <v>0</v>
      </c>
      <c r="AX199" s="49">
        <f t="shared" si="225"/>
        <v>0</v>
      </c>
      <c r="AY199" s="49">
        <f t="shared" si="226"/>
        <v>0</v>
      </c>
      <c r="AZ199" s="49">
        <f t="shared" si="227"/>
        <v>0</v>
      </c>
      <c r="BA199" s="49">
        <f t="shared" si="228"/>
        <v>0</v>
      </c>
      <c r="BB199" s="49">
        <f t="shared" si="197"/>
        <v>0</v>
      </c>
      <c r="BC199" s="52" t="str">
        <f t="shared" si="232"/>
        <v/>
      </c>
      <c r="BD199" s="195" t="str">
        <f>IF(AND(BP199=""),"",IF(BP199=0,"",1+(MAX(BD$61:BD198))))</f>
        <v/>
      </c>
      <c r="BE199" s="18">
        <v>139</v>
      </c>
      <c r="BF199" s="48">
        <f t="shared" si="169"/>
        <v>0</v>
      </c>
      <c r="BG199" s="52">
        <f t="shared" si="170"/>
        <v>0</v>
      </c>
      <c r="BH199" s="52">
        <f t="shared" si="171"/>
        <v>0</v>
      </c>
      <c r="BI199" s="52">
        <f t="shared" si="172"/>
        <v>0</v>
      </c>
      <c r="BJ199" s="52">
        <f t="shared" si="173"/>
        <v>0</v>
      </c>
      <c r="BK199" s="52">
        <f t="shared" si="174"/>
        <v>0</v>
      </c>
      <c r="BL199" s="52">
        <f t="shared" si="175"/>
        <v>0</v>
      </c>
      <c r="BM199" s="52">
        <f t="shared" si="176"/>
        <v>0</v>
      </c>
      <c r="BN199" s="52">
        <f t="shared" si="177"/>
        <v>0</v>
      </c>
      <c r="BO199" s="52">
        <f t="shared" si="198"/>
        <v>0</v>
      </c>
      <c r="BP199" s="52" t="str">
        <f t="shared" si="233"/>
        <v/>
      </c>
      <c r="BQ199" s="195" t="str">
        <f>IF(AND(CC199=""),"",IF(CC199=0,"",1+(MAX(BQ$61:BQ198))))</f>
        <v/>
      </c>
      <c r="BR199" s="18">
        <v>139</v>
      </c>
      <c r="BS199" s="322">
        <f t="shared" si="178"/>
        <v>0</v>
      </c>
      <c r="BT199" s="52">
        <f t="shared" si="179"/>
        <v>0</v>
      </c>
      <c r="BU199" s="52">
        <f t="shared" si="180"/>
        <v>0</v>
      </c>
      <c r="BV199" s="52">
        <f t="shared" si="181"/>
        <v>0</v>
      </c>
      <c r="BW199" s="52">
        <f t="shared" si="182"/>
        <v>0</v>
      </c>
      <c r="BX199" s="52">
        <f t="shared" si="183"/>
        <v>0</v>
      </c>
      <c r="BY199" s="52">
        <f t="shared" si="184"/>
        <v>0</v>
      </c>
      <c r="BZ199" s="52">
        <f t="shared" si="185"/>
        <v>0</v>
      </c>
      <c r="CA199" s="52">
        <f t="shared" si="186"/>
        <v>0</v>
      </c>
      <c r="CB199" s="52">
        <f t="shared" si="199"/>
        <v>0</v>
      </c>
      <c r="CC199" s="52" t="str">
        <f t="shared" si="234"/>
        <v/>
      </c>
      <c r="CD199" s="195" t="str">
        <f>IF(AND(CP199=""),"",IF(CP199=0,"",1+(MAX(CD$61:CD198))))</f>
        <v/>
      </c>
      <c r="CE199" s="18">
        <v>139</v>
      </c>
      <c r="CF199" s="48">
        <f t="shared" si="200"/>
        <v>0</v>
      </c>
      <c r="CG199" s="52">
        <f t="shared" si="201"/>
        <v>0</v>
      </c>
      <c r="CH199" s="52">
        <f t="shared" si="202"/>
        <v>0</v>
      </c>
      <c r="CI199" s="52">
        <f t="shared" si="203"/>
        <v>0</v>
      </c>
      <c r="CJ199" s="52">
        <f t="shared" si="204"/>
        <v>0</v>
      </c>
      <c r="CK199" s="52">
        <f t="shared" si="205"/>
        <v>0</v>
      </c>
      <c r="CL199" s="52">
        <f t="shared" si="206"/>
        <v>0</v>
      </c>
      <c r="CM199" s="52">
        <f t="shared" si="207"/>
        <v>0</v>
      </c>
      <c r="CN199" s="52">
        <f t="shared" si="208"/>
        <v>0</v>
      </c>
      <c r="CO199" s="52">
        <f t="shared" si="209"/>
        <v>0</v>
      </c>
      <c r="CP199" s="52" t="str">
        <f t="shared" si="235"/>
        <v/>
      </c>
      <c r="CQ199" s="195" t="str">
        <f>IF(AND(DC199=""),"",IF(DC199=0,"",1+(MAX(CQ$61:CQ198))))</f>
        <v/>
      </c>
      <c r="CR199" s="18">
        <v>139</v>
      </c>
      <c r="CS199" s="48">
        <f t="shared" si="229"/>
        <v>0</v>
      </c>
      <c r="CT199" s="52">
        <f t="shared" si="210"/>
        <v>0</v>
      </c>
      <c r="CU199" s="52">
        <f t="shared" si="211"/>
        <v>0</v>
      </c>
      <c r="CV199" s="52">
        <f t="shared" si="212"/>
        <v>0</v>
      </c>
      <c r="CW199" s="52">
        <f t="shared" si="213"/>
        <v>0</v>
      </c>
      <c r="CX199" s="52">
        <f t="shared" si="214"/>
        <v>0</v>
      </c>
      <c r="CY199" s="52">
        <f t="shared" si="215"/>
        <v>0</v>
      </c>
      <c r="CZ199" s="52">
        <f t="shared" si="216"/>
        <v>0</v>
      </c>
      <c r="DA199" s="52">
        <f t="shared" si="217"/>
        <v>0</v>
      </c>
      <c r="DB199" s="52">
        <f t="shared" si="218"/>
        <v>0</v>
      </c>
      <c r="DC199" s="52" t="str">
        <f t="shared" si="236"/>
        <v/>
      </c>
    </row>
    <row r="200" spans="1:107" s="195" customFormat="1" ht="15.75" hidden="1">
      <c r="A200" s="195">
        <f t="shared" si="237"/>
        <v>0</v>
      </c>
      <c r="B200" s="324">
        <f t="shared" si="238"/>
        <v>0</v>
      </c>
      <c r="C200" s="325">
        <v>140</v>
      </c>
      <c r="D200" s="349"/>
      <c r="E200" s="350"/>
      <c r="F200" s="663"/>
      <c r="G200" s="351"/>
      <c r="H200" s="350"/>
      <c r="I200" s="355"/>
      <c r="J200" s="353"/>
      <c r="K200" s="353"/>
      <c r="L200" s="353"/>
      <c r="M200" s="354"/>
      <c r="N200" s="482"/>
      <c r="AB200" s="195" t="str">
        <f t="shared" si="187"/>
        <v/>
      </c>
      <c r="AC200" s="195">
        <f t="shared" si="167"/>
        <v>1</v>
      </c>
      <c r="AD200" s="195" t="str">
        <f>IF(AND(AP200=""),"",IF(AP200=0,"",1+(MAX(AD$61:AD199))))</f>
        <v/>
      </c>
      <c r="AE200" s="51">
        <v>140</v>
      </c>
      <c r="AF200" s="48">
        <f t="shared" si="188"/>
        <v>0</v>
      </c>
      <c r="AG200" s="52">
        <f t="shared" si="189"/>
        <v>0</v>
      </c>
      <c r="AH200" s="52">
        <f t="shared" si="190"/>
        <v>0</v>
      </c>
      <c r="AI200" s="52">
        <f t="shared" si="191"/>
        <v>0</v>
      </c>
      <c r="AJ200" s="52">
        <f t="shared" si="192"/>
        <v>0</v>
      </c>
      <c r="AK200" s="52">
        <f t="shared" si="193"/>
        <v>0</v>
      </c>
      <c r="AL200" s="52">
        <f t="shared" si="194"/>
        <v>0</v>
      </c>
      <c r="AM200" s="52">
        <f t="shared" si="195"/>
        <v>0</v>
      </c>
      <c r="AN200" s="52">
        <f t="shared" si="230"/>
        <v>0</v>
      </c>
      <c r="AO200" s="52">
        <f t="shared" si="196"/>
        <v>0</v>
      </c>
      <c r="AP200" s="52" t="str">
        <f t="shared" si="231"/>
        <v/>
      </c>
      <c r="AQ200" s="195" t="str">
        <f>IF(AND(BC200=""),"",IF(BC200=0,"",1+(MAX(AQ$61:AQ199))))</f>
        <v/>
      </c>
      <c r="AR200" s="51">
        <v>140</v>
      </c>
      <c r="AS200" s="323">
        <f t="shared" si="220"/>
        <v>0</v>
      </c>
      <c r="AT200" s="49">
        <f t="shared" si="221"/>
        <v>0</v>
      </c>
      <c r="AU200" s="49">
        <f t="shared" si="222"/>
        <v>0</v>
      </c>
      <c r="AV200" s="49">
        <f t="shared" si="223"/>
        <v>0</v>
      </c>
      <c r="AW200" s="49">
        <f t="shared" si="224"/>
        <v>0</v>
      </c>
      <c r="AX200" s="49">
        <f t="shared" si="225"/>
        <v>0</v>
      </c>
      <c r="AY200" s="49">
        <f t="shared" si="226"/>
        <v>0</v>
      </c>
      <c r="AZ200" s="49">
        <f t="shared" si="227"/>
        <v>0</v>
      </c>
      <c r="BA200" s="49">
        <f t="shared" si="228"/>
        <v>0</v>
      </c>
      <c r="BB200" s="49">
        <f t="shared" si="197"/>
        <v>0</v>
      </c>
      <c r="BC200" s="52" t="str">
        <f t="shared" si="232"/>
        <v/>
      </c>
      <c r="BD200" s="195" t="str">
        <f>IF(AND(BP200=""),"",IF(BP200=0,"",1+(MAX(BD$61:BD199))))</f>
        <v/>
      </c>
      <c r="BE200" s="51">
        <v>140</v>
      </c>
      <c r="BF200" s="48">
        <f t="shared" si="169"/>
        <v>0</v>
      </c>
      <c r="BG200" s="52">
        <f t="shared" si="170"/>
        <v>0</v>
      </c>
      <c r="BH200" s="52">
        <f t="shared" si="171"/>
        <v>0</v>
      </c>
      <c r="BI200" s="52">
        <f t="shared" si="172"/>
        <v>0</v>
      </c>
      <c r="BJ200" s="52">
        <f t="shared" si="173"/>
        <v>0</v>
      </c>
      <c r="BK200" s="52">
        <f t="shared" si="174"/>
        <v>0</v>
      </c>
      <c r="BL200" s="52">
        <f t="shared" si="175"/>
        <v>0</v>
      </c>
      <c r="BM200" s="52">
        <f t="shared" si="176"/>
        <v>0</v>
      </c>
      <c r="BN200" s="52">
        <f t="shared" si="177"/>
        <v>0</v>
      </c>
      <c r="BO200" s="52">
        <f t="shared" si="198"/>
        <v>0</v>
      </c>
      <c r="BP200" s="52" t="str">
        <f t="shared" si="233"/>
        <v/>
      </c>
      <c r="BQ200" s="195" t="str">
        <f>IF(AND(CC200=""),"",IF(CC200=0,"",1+(MAX(BQ$61:BQ199))))</f>
        <v/>
      </c>
      <c r="BR200" s="51">
        <v>140</v>
      </c>
      <c r="BS200" s="322">
        <f t="shared" si="178"/>
        <v>0</v>
      </c>
      <c r="BT200" s="52">
        <f t="shared" si="179"/>
        <v>0</v>
      </c>
      <c r="BU200" s="52">
        <f t="shared" si="180"/>
        <v>0</v>
      </c>
      <c r="BV200" s="52">
        <f t="shared" si="181"/>
        <v>0</v>
      </c>
      <c r="BW200" s="52">
        <f t="shared" si="182"/>
        <v>0</v>
      </c>
      <c r="BX200" s="52">
        <f t="shared" si="183"/>
        <v>0</v>
      </c>
      <c r="BY200" s="52">
        <f t="shared" si="184"/>
        <v>0</v>
      </c>
      <c r="BZ200" s="52">
        <f t="shared" si="185"/>
        <v>0</v>
      </c>
      <c r="CA200" s="52">
        <f t="shared" si="186"/>
        <v>0</v>
      </c>
      <c r="CB200" s="52">
        <f t="shared" si="199"/>
        <v>0</v>
      </c>
      <c r="CC200" s="52" t="str">
        <f t="shared" si="234"/>
        <v/>
      </c>
      <c r="CD200" s="195" t="str">
        <f>IF(AND(CP200=""),"",IF(CP200=0,"",1+(MAX(CD$61:CD199))))</f>
        <v/>
      </c>
      <c r="CE200" s="51">
        <v>140</v>
      </c>
      <c r="CF200" s="48">
        <f t="shared" si="200"/>
        <v>0</v>
      </c>
      <c r="CG200" s="52">
        <f t="shared" si="201"/>
        <v>0</v>
      </c>
      <c r="CH200" s="52">
        <f t="shared" si="202"/>
        <v>0</v>
      </c>
      <c r="CI200" s="52">
        <f t="shared" si="203"/>
        <v>0</v>
      </c>
      <c r="CJ200" s="52">
        <f t="shared" si="204"/>
        <v>0</v>
      </c>
      <c r="CK200" s="52">
        <f t="shared" si="205"/>
        <v>0</v>
      </c>
      <c r="CL200" s="52">
        <f t="shared" si="206"/>
        <v>0</v>
      </c>
      <c r="CM200" s="52">
        <f t="shared" si="207"/>
        <v>0</v>
      </c>
      <c r="CN200" s="52">
        <f t="shared" si="208"/>
        <v>0</v>
      </c>
      <c r="CO200" s="52">
        <f t="shared" si="209"/>
        <v>0</v>
      </c>
      <c r="CP200" s="52" t="str">
        <f t="shared" si="235"/>
        <v/>
      </c>
      <c r="CQ200" s="195" t="str">
        <f>IF(AND(DC200=""),"",IF(DC200=0,"",1+(MAX(CQ$61:CQ199))))</f>
        <v/>
      </c>
      <c r="CR200" s="51">
        <v>140</v>
      </c>
      <c r="CS200" s="48">
        <f t="shared" si="229"/>
        <v>0</v>
      </c>
      <c r="CT200" s="52">
        <f t="shared" si="210"/>
        <v>0</v>
      </c>
      <c r="CU200" s="52">
        <f t="shared" si="211"/>
        <v>0</v>
      </c>
      <c r="CV200" s="52">
        <f t="shared" si="212"/>
        <v>0</v>
      </c>
      <c r="CW200" s="52">
        <f t="shared" si="213"/>
        <v>0</v>
      </c>
      <c r="CX200" s="52">
        <f t="shared" si="214"/>
        <v>0</v>
      </c>
      <c r="CY200" s="52">
        <f t="shared" si="215"/>
        <v>0</v>
      </c>
      <c r="CZ200" s="52">
        <f t="shared" si="216"/>
        <v>0</v>
      </c>
      <c r="DA200" s="52">
        <f t="shared" si="217"/>
        <v>0</v>
      </c>
      <c r="DB200" s="52">
        <f t="shared" si="218"/>
        <v>0</v>
      </c>
      <c r="DC200" s="52" t="str">
        <f t="shared" si="236"/>
        <v/>
      </c>
    </row>
    <row r="201" spans="1:107" s="195" customFormat="1" ht="15.75" hidden="1">
      <c r="A201" s="195">
        <f t="shared" si="237"/>
        <v>0</v>
      </c>
      <c r="B201" s="324">
        <f t="shared" si="238"/>
        <v>0</v>
      </c>
      <c r="C201" s="325">
        <v>141</v>
      </c>
      <c r="D201" s="349"/>
      <c r="E201" s="350"/>
      <c r="F201" s="663"/>
      <c r="G201" s="351"/>
      <c r="H201" s="350"/>
      <c r="I201" s="355"/>
      <c r="J201" s="353"/>
      <c r="K201" s="353"/>
      <c r="L201" s="353"/>
      <c r="M201" s="354"/>
      <c r="N201" s="482"/>
      <c r="AB201" s="195" t="str">
        <f t="shared" si="187"/>
        <v/>
      </c>
      <c r="AC201" s="195">
        <f t="shared" si="167"/>
        <v>1</v>
      </c>
      <c r="AD201" s="195" t="str">
        <f>IF(AND(AP201=""),"",IF(AP201=0,"",1+(MAX(AD$61:AD200))))</f>
        <v/>
      </c>
      <c r="AE201" s="18">
        <v>141</v>
      </c>
      <c r="AF201" s="48">
        <f t="shared" si="188"/>
        <v>0</v>
      </c>
      <c r="AG201" s="52">
        <f t="shared" si="189"/>
        <v>0</v>
      </c>
      <c r="AH201" s="52">
        <f t="shared" si="190"/>
        <v>0</v>
      </c>
      <c r="AI201" s="52">
        <f t="shared" si="191"/>
        <v>0</v>
      </c>
      <c r="AJ201" s="52">
        <f t="shared" si="192"/>
        <v>0</v>
      </c>
      <c r="AK201" s="52">
        <f t="shared" si="193"/>
        <v>0</v>
      </c>
      <c r="AL201" s="52">
        <f t="shared" si="194"/>
        <v>0</v>
      </c>
      <c r="AM201" s="52">
        <f t="shared" si="195"/>
        <v>0</v>
      </c>
      <c r="AN201" s="52">
        <f t="shared" si="230"/>
        <v>0</v>
      </c>
      <c r="AO201" s="52">
        <f t="shared" si="196"/>
        <v>0</v>
      </c>
      <c r="AP201" s="52" t="str">
        <f t="shared" si="231"/>
        <v/>
      </c>
      <c r="AQ201" s="195" t="str">
        <f>IF(AND(BC201=""),"",IF(BC201=0,"",1+(MAX(AQ$61:AQ200))))</f>
        <v/>
      </c>
      <c r="AR201" s="51">
        <v>141</v>
      </c>
      <c r="AS201" s="323">
        <f t="shared" si="220"/>
        <v>0</v>
      </c>
      <c r="AT201" s="49">
        <f t="shared" si="221"/>
        <v>0</v>
      </c>
      <c r="AU201" s="49">
        <f t="shared" si="222"/>
        <v>0</v>
      </c>
      <c r="AV201" s="49">
        <f t="shared" si="223"/>
        <v>0</v>
      </c>
      <c r="AW201" s="49">
        <f t="shared" si="224"/>
        <v>0</v>
      </c>
      <c r="AX201" s="49">
        <f t="shared" si="225"/>
        <v>0</v>
      </c>
      <c r="AY201" s="49">
        <f t="shared" si="226"/>
        <v>0</v>
      </c>
      <c r="AZ201" s="49">
        <f t="shared" si="227"/>
        <v>0</v>
      </c>
      <c r="BA201" s="49">
        <f t="shared" si="228"/>
        <v>0</v>
      </c>
      <c r="BB201" s="49">
        <f t="shared" si="197"/>
        <v>0</v>
      </c>
      <c r="BC201" s="52" t="str">
        <f t="shared" si="232"/>
        <v/>
      </c>
      <c r="BD201" s="195" t="str">
        <f>IF(AND(BP201=""),"",IF(BP201=0,"",1+(MAX(BD$61:BD200))))</f>
        <v/>
      </c>
      <c r="BE201" s="18">
        <v>141</v>
      </c>
      <c r="BF201" s="48">
        <f t="shared" si="169"/>
        <v>0</v>
      </c>
      <c r="BG201" s="52">
        <f t="shared" si="170"/>
        <v>0</v>
      </c>
      <c r="BH201" s="52">
        <f t="shared" si="171"/>
        <v>0</v>
      </c>
      <c r="BI201" s="52">
        <f t="shared" si="172"/>
        <v>0</v>
      </c>
      <c r="BJ201" s="52">
        <f t="shared" si="173"/>
        <v>0</v>
      </c>
      <c r="BK201" s="52">
        <f t="shared" si="174"/>
        <v>0</v>
      </c>
      <c r="BL201" s="52">
        <f t="shared" si="175"/>
        <v>0</v>
      </c>
      <c r="BM201" s="52">
        <f t="shared" si="176"/>
        <v>0</v>
      </c>
      <c r="BN201" s="52">
        <f t="shared" si="177"/>
        <v>0</v>
      </c>
      <c r="BO201" s="52">
        <f t="shared" si="198"/>
        <v>0</v>
      </c>
      <c r="BP201" s="52" t="str">
        <f t="shared" si="233"/>
        <v/>
      </c>
      <c r="BQ201" s="195" t="str">
        <f>IF(AND(CC201=""),"",IF(CC201=0,"",1+(MAX(BQ$61:BQ200))))</f>
        <v/>
      </c>
      <c r="BR201" s="18">
        <v>141</v>
      </c>
      <c r="BS201" s="322">
        <f t="shared" si="178"/>
        <v>0</v>
      </c>
      <c r="BT201" s="52">
        <f t="shared" si="179"/>
        <v>0</v>
      </c>
      <c r="BU201" s="52">
        <f t="shared" si="180"/>
        <v>0</v>
      </c>
      <c r="BV201" s="52">
        <f t="shared" si="181"/>
        <v>0</v>
      </c>
      <c r="BW201" s="52">
        <f t="shared" si="182"/>
        <v>0</v>
      </c>
      <c r="BX201" s="52">
        <f t="shared" si="183"/>
        <v>0</v>
      </c>
      <c r="BY201" s="52">
        <f t="shared" si="184"/>
        <v>0</v>
      </c>
      <c r="BZ201" s="52">
        <f t="shared" si="185"/>
        <v>0</v>
      </c>
      <c r="CA201" s="52">
        <f t="shared" si="186"/>
        <v>0</v>
      </c>
      <c r="CB201" s="52">
        <f t="shared" si="199"/>
        <v>0</v>
      </c>
      <c r="CC201" s="52" t="str">
        <f t="shared" si="234"/>
        <v/>
      </c>
      <c r="CD201" s="195" t="str">
        <f>IF(AND(CP201=""),"",IF(CP201=0,"",1+(MAX(CD$61:CD200))))</f>
        <v/>
      </c>
      <c r="CE201" s="18">
        <v>141</v>
      </c>
      <c r="CF201" s="48">
        <f t="shared" si="200"/>
        <v>0</v>
      </c>
      <c r="CG201" s="52">
        <f t="shared" si="201"/>
        <v>0</v>
      </c>
      <c r="CH201" s="52">
        <f t="shared" si="202"/>
        <v>0</v>
      </c>
      <c r="CI201" s="52">
        <f t="shared" si="203"/>
        <v>0</v>
      </c>
      <c r="CJ201" s="52">
        <f t="shared" si="204"/>
        <v>0</v>
      </c>
      <c r="CK201" s="52">
        <f t="shared" si="205"/>
        <v>0</v>
      </c>
      <c r="CL201" s="52">
        <f t="shared" si="206"/>
        <v>0</v>
      </c>
      <c r="CM201" s="52">
        <f t="shared" si="207"/>
        <v>0</v>
      </c>
      <c r="CN201" s="52">
        <f t="shared" si="208"/>
        <v>0</v>
      </c>
      <c r="CO201" s="52">
        <f t="shared" si="209"/>
        <v>0</v>
      </c>
      <c r="CP201" s="52" t="str">
        <f t="shared" si="235"/>
        <v/>
      </c>
      <c r="CQ201" s="195" t="str">
        <f>IF(AND(DC201=""),"",IF(DC201=0,"",1+(MAX(CQ$61:CQ200))))</f>
        <v/>
      </c>
      <c r="CR201" s="18">
        <v>141</v>
      </c>
      <c r="CS201" s="48">
        <f t="shared" si="229"/>
        <v>0</v>
      </c>
      <c r="CT201" s="52">
        <f t="shared" si="210"/>
        <v>0</v>
      </c>
      <c r="CU201" s="52">
        <f t="shared" si="211"/>
        <v>0</v>
      </c>
      <c r="CV201" s="52">
        <f t="shared" si="212"/>
        <v>0</v>
      </c>
      <c r="CW201" s="52">
        <f t="shared" si="213"/>
        <v>0</v>
      </c>
      <c r="CX201" s="52">
        <f t="shared" si="214"/>
        <v>0</v>
      </c>
      <c r="CY201" s="52">
        <f t="shared" si="215"/>
        <v>0</v>
      </c>
      <c r="CZ201" s="52">
        <f t="shared" si="216"/>
        <v>0</v>
      </c>
      <c r="DA201" s="52">
        <f t="shared" si="217"/>
        <v>0</v>
      </c>
      <c r="DB201" s="52">
        <f t="shared" si="218"/>
        <v>0</v>
      </c>
      <c r="DC201" s="52" t="str">
        <f t="shared" si="236"/>
        <v/>
      </c>
    </row>
    <row r="202" spans="1:107" s="195" customFormat="1" ht="15.75" hidden="1">
      <c r="A202" s="195">
        <f t="shared" si="237"/>
        <v>0</v>
      </c>
      <c r="B202" s="324">
        <f t="shared" si="238"/>
        <v>0</v>
      </c>
      <c r="C202" s="325">
        <v>142</v>
      </c>
      <c r="D202" s="349"/>
      <c r="E202" s="350"/>
      <c r="F202" s="663"/>
      <c r="G202" s="351"/>
      <c r="H202" s="350"/>
      <c r="I202" s="355"/>
      <c r="J202" s="353"/>
      <c r="K202" s="353"/>
      <c r="L202" s="353"/>
      <c r="M202" s="354"/>
      <c r="N202" s="482"/>
      <c r="AB202" s="195" t="str">
        <f t="shared" si="187"/>
        <v/>
      </c>
      <c r="AC202" s="195">
        <f t="shared" si="167"/>
        <v>1</v>
      </c>
      <c r="AD202" s="195" t="str">
        <f>IF(AND(AP202=""),"",IF(AP202=0,"",1+(MAX(AD$61:AD201))))</f>
        <v/>
      </c>
      <c r="AE202" s="51">
        <v>142</v>
      </c>
      <c r="AF202" s="48">
        <f t="shared" si="188"/>
        <v>0</v>
      </c>
      <c r="AG202" s="52">
        <f t="shared" si="189"/>
        <v>0</v>
      </c>
      <c r="AH202" s="52">
        <f t="shared" si="190"/>
        <v>0</v>
      </c>
      <c r="AI202" s="52">
        <f t="shared" si="191"/>
        <v>0</v>
      </c>
      <c r="AJ202" s="52">
        <f t="shared" si="192"/>
        <v>0</v>
      </c>
      <c r="AK202" s="52">
        <f t="shared" si="193"/>
        <v>0</v>
      </c>
      <c r="AL202" s="52">
        <f t="shared" si="194"/>
        <v>0</v>
      </c>
      <c r="AM202" s="52">
        <f t="shared" si="195"/>
        <v>0</v>
      </c>
      <c r="AN202" s="52">
        <f t="shared" si="230"/>
        <v>0</v>
      </c>
      <c r="AO202" s="52">
        <f t="shared" si="196"/>
        <v>0</v>
      </c>
      <c r="AP202" s="52" t="str">
        <f t="shared" si="231"/>
        <v/>
      </c>
      <c r="AQ202" s="195" t="str">
        <f>IF(AND(BC202=""),"",IF(BC202=0,"",1+(MAX(AQ$61:AQ201))))</f>
        <v/>
      </c>
      <c r="AR202" s="51">
        <v>142</v>
      </c>
      <c r="AS202" s="323">
        <f t="shared" si="220"/>
        <v>0</v>
      </c>
      <c r="AT202" s="49">
        <f t="shared" si="221"/>
        <v>0</v>
      </c>
      <c r="AU202" s="49">
        <f t="shared" si="222"/>
        <v>0</v>
      </c>
      <c r="AV202" s="49">
        <f t="shared" si="223"/>
        <v>0</v>
      </c>
      <c r="AW202" s="49">
        <f t="shared" si="224"/>
        <v>0</v>
      </c>
      <c r="AX202" s="49">
        <f t="shared" si="225"/>
        <v>0</v>
      </c>
      <c r="AY202" s="49">
        <f t="shared" si="226"/>
        <v>0</v>
      </c>
      <c r="AZ202" s="49">
        <f t="shared" si="227"/>
        <v>0</v>
      </c>
      <c r="BA202" s="49">
        <f t="shared" si="228"/>
        <v>0</v>
      </c>
      <c r="BB202" s="49">
        <f t="shared" si="197"/>
        <v>0</v>
      </c>
      <c r="BC202" s="52" t="str">
        <f t="shared" si="232"/>
        <v/>
      </c>
      <c r="BD202" s="195" t="str">
        <f>IF(AND(BP202=""),"",IF(BP202=0,"",1+(MAX(BD$61:BD201))))</f>
        <v/>
      </c>
      <c r="BE202" s="51">
        <v>142</v>
      </c>
      <c r="BF202" s="48">
        <f t="shared" si="169"/>
        <v>0</v>
      </c>
      <c r="BG202" s="52">
        <f t="shared" si="170"/>
        <v>0</v>
      </c>
      <c r="BH202" s="52">
        <f t="shared" si="171"/>
        <v>0</v>
      </c>
      <c r="BI202" s="52">
        <f t="shared" si="172"/>
        <v>0</v>
      </c>
      <c r="BJ202" s="52">
        <f t="shared" si="173"/>
        <v>0</v>
      </c>
      <c r="BK202" s="52">
        <f t="shared" si="174"/>
        <v>0</v>
      </c>
      <c r="BL202" s="52">
        <f t="shared" si="175"/>
        <v>0</v>
      </c>
      <c r="BM202" s="52">
        <f t="shared" si="176"/>
        <v>0</v>
      </c>
      <c r="BN202" s="52">
        <f t="shared" si="177"/>
        <v>0</v>
      </c>
      <c r="BO202" s="52">
        <f t="shared" si="198"/>
        <v>0</v>
      </c>
      <c r="BP202" s="52" t="str">
        <f t="shared" si="233"/>
        <v/>
      </c>
      <c r="BQ202" s="195" t="str">
        <f>IF(AND(CC202=""),"",IF(CC202=0,"",1+(MAX(BQ$61:BQ201))))</f>
        <v/>
      </c>
      <c r="BR202" s="51">
        <v>142</v>
      </c>
      <c r="BS202" s="322">
        <f t="shared" si="178"/>
        <v>0</v>
      </c>
      <c r="BT202" s="52">
        <f t="shared" si="179"/>
        <v>0</v>
      </c>
      <c r="BU202" s="52">
        <f t="shared" si="180"/>
        <v>0</v>
      </c>
      <c r="BV202" s="52">
        <f t="shared" si="181"/>
        <v>0</v>
      </c>
      <c r="BW202" s="52">
        <f t="shared" si="182"/>
        <v>0</v>
      </c>
      <c r="BX202" s="52">
        <f t="shared" si="183"/>
        <v>0</v>
      </c>
      <c r="BY202" s="52">
        <f t="shared" si="184"/>
        <v>0</v>
      </c>
      <c r="BZ202" s="52">
        <f t="shared" si="185"/>
        <v>0</v>
      </c>
      <c r="CA202" s="52">
        <f t="shared" si="186"/>
        <v>0</v>
      </c>
      <c r="CB202" s="52">
        <f t="shared" si="199"/>
        <v>0</v>
      </c>
      <c r="CC202" s="52" t="str">
        <f t="shared" si="234"/>
        <v/>
      </c>
      <c r="CD202" s="195" t="str">
        <f>IF(AND(CP202=""),"",IF(CP202=0,"",1+(MAX(CD$61:CD201))))</f>
        <v/>
      </c>
      <c r="CE202" s="51">
        <v>142</v>
      </c>
      <c r="CF202" s="48">
        <f t="shared" si="200"/>
        <v>0</v>
      </c>
      <c r="CG202" s="52">
        <f t="shared" si="201"/>
        <v>0</v>
      </c>
      <c r="CH202" s="52">
        <f t="shared" si="202"/>
        <v>0</v>
      </c>
      <c r="CI202" s="52">
        <f t="shared" si="203"/>
        <v>0</v>
      </c>
      <c r="CJ202" s="52">
        <f t="shared" si="204"/>
        <v>0</v>
      </c>
      <c r="CK202" s="52">
        <f t="shared" si="205"/>
        <v>0</v>
      </c>
      <c r="CL202" s="52">
        <f t="shared" si="206"/>
        <v>0</v>
      </c>
      <c r="CM202" s="52">
        <f t="shared" si="207"/>
        <v>0</v>
      </c>
      <c r="CN202" s="52">
        <f t="shared" si="208"/>
        <v>0</v>
      </c>
      <c r="CO202" s="52">
        <f t="shared" si="209"/>
        <v>0</v>
      </c>
      <c r="CP202" s="52" t="str">
        <f t="shared" si="235"/>
        <v/>
      </c>
      <c r="CQ202" s="195" t="str">
        <f>IF(AND(DC202=""),"",IF(DC202=0,"",1+(MAX(CQ$61:CQ201))))</f>
        <v/>
      </c>
      <c r="CR202" s="51">
        <v>142</v>
      </c>
      <c r="CS202" s="48">
        <f t="shared" si="229"/>
        <v>0</v>
      </c>
      <c r="CT202" s="52">
        <f t="shared" si="210"/>
        <v>0</v>
      </c>
      <c r="CU202" s="52">
        <f t="shared" si="211"/>
        <v>0</v>
      </c>
      <c r="CV202" s="52">
        <f t="shared" si="212"/>
        <v>0</v>
      </c>
      <c r="CW202" s="52">
        <f t="shared" si="213"/>
        <v>0</v>
      </c>
      <c r="CX202" s="52">
        <f t="shared" si="214"/>
        <v>0</v>
      </c>
      <c r="CY202" s="52">
        <f t="shared" si="215"/>
        <v>0</v>
      </c>
      <c r="CZ202" s="52">
        <f t="shared" si="216"/>
        <v>0</v>
      </c>
      <c r="DA202" s="52">
        <f t="shared" si="217"/>
        <v>0</v>
      </c>
      <c r="DB202" s="52">
        <f t="shared" si="218"/>
        <v>0</v>
      </c>
      <c r="DC202" s="52" t="str">
        <f t="shared" si="236"/>
        <v/>
      </c>
    </row>
    <row r="203" spans="1:107" s="195" customFormat="1" ht="15.75" hidden="1">
      <c r="A203" s="195">
        <f t="shared" si="237"/>
        <v>0</v>
      </c>
      <c r="B203" s="324">
        <f t="shared" si="238"/>
        <v>0</v>
      </c>
      <c r="C203" s="325">
        <v>143</v>
      </c>
      <c r="D203" s="349"/>
      <c r="E203" s="350"/>
      <c r="F203" s="662"/>
      <c r="G203" s="351"/>
      <c r="H203" s="350"/>
      <c r="I203" s="355"/>
      <c r="J203" s="353"/>
      <c r="K203" s="353"/>
      <c r="L203" s="353"/>
      <c r="M203" s="354"/>
      <c r="N203" s="482"/>
      <c r="AB203" s="195" t="str">
        <f t="shared" si="187"/>
        <v/>
      </c>
      <c r="AC203" s="195">
        <f t="shared" si="167"/>
        <v>1</v>
      </c>
      <c r="AD203" s="195" t="str">
        <f>IF(AND(AP203=""),"",IF(AP203=0,"",1+(MAX(AD$61:AD202))))</f>
        <v/>
      </c>
      <c r="AE203" s="18">
        <v>143</v>
      </c>
      <c r="AF203" s="48">
        <f t="shared" si="188"/>
        <v>0</v>
      </c>
      <c r="AG203" s="52">
        <f t="shared" si="189"/>
        <v>0</v>
      </c>
      <c r="AH203" s="52">
        <f t="shared" si="190"/>
        <v>0</v>
      </c>
      <c r="AI203" s="52">
        <f t="shared" si="191"/>
        <v>0</v>
      </c>
      <c r="AJ203" s="52">
        <f t="shared" si="192"/>
        <v>0</v>
      </c>
      <c r="AK203" s="52">
        <f t="shared" si="193"/>
        <v>0</v>
      </c>
      <c r="AL203" s="52">
        <f t="shared" si="194"/>
        <v>0</v>
      </c>
      <c r="AM203" s="52">
        <f t="shared" si="195"/>
        <v>0</v>
      </c>
      <c r="AN203" s="52">
        <f t="shared" si="230"/>
        <v>0</v>
      </c>
      <c r="AO203" s="52">
        <f t="shared" si="196"/>
        <v>0</v>
      </c>
      <c r="AP203" s="52" t="str">
        <f t="shared" si="231"/>
        <v/>
      </c>
      <c r="AQ203" s="195" t="str">
        <f>IF(AND(BC203=""),"",IF(BC203=0,"",1+(MAX(AQ$61:AQ202))))</f>
        <v/>
      </c>
      <c r="AR203" s="51">
        <v>143</v>
      </c>
      <c r="AS203" s="323">
        <f t="shared" si="220"/>
        <v>0</v>
      </c>
      <c r="AT203" s="49">
        <f t="shared" si="221"/>
        <v>0</v>
      </c>
      <c r="AU203" s="49">
        <f t="shared" si="222"/>
        <v>0</v>
      </c>
      <c r="AV203" s="49">
        <f t="shared" si="223"/>
        <v>0</v>
      </c>
      <c r="AW203" s="49">
        <f t="shared" si="224"/>
        <v>0</v>
      </c>
      <c r="AX203" s="49">
        <f t="shared" si="225"/>
        <v>0</v>
      </c>
      <c r="AY203" s="49">
        <f t="shared" si="226"/>
        <v>0</v>
      </c>
      <c r="AZ203" s="49">
        <f t="shared" si="227"/>
        <v>0</v>
      </c>
      <c r="BA203" s="49">
        <f t="shared" si="228"/>
        <v>0</v>
      </c>
      <c r="BB203" s="49">
        <f t="shared" si="197"/>
        <v>0</v>
      </c>
      <c r="BC203" s="52" t="str">
        <f t="shared" si="232"/>
        <v/>
      </c>
      <c r="BD203" s="195" t="str">
        <f>IF(AND(BP203=""),"",IF(BP203=0,"",1+(MAX(BD$61:BD202))))</f>
        <v/>
      </c>
      <c r="BE203" s="18">
        <v>143</v>
      </c>
      <c r="BF203" s="48">
        <f t="shared" si="169"/>
        <v>0</v>
      </c>
      <c r="BG203" s="52">
        <f t="shared" si="170"/>
        <v>0</v>
      </c>
      <c r="BH203" s="52">
        <f t="shared" si="171"/>
        <v>0</v>
      </c>
      <c r="BI203" s="52">
        <f t="shared" si="172"/>
        <v>0</v>
      </c>
      <c r="BJ203" s="52">
        <f t="shared" si="173"/>
        <v>0</v>
      </c>
      <c r="BK203" s="52">
        <f t="shared" si="174"/>
        <v>0</v>
      </c>
      <c r="BL203" s="52">
        <f t="shared" si="175"/>
        <v>0</v>
      </c>
      <c r="BM203" s="52">
        <f t="shared" si="176"/>
        <v>0</v>
      </c>
      <c r="BN203" s="52">
        <f t="shared" si="177"/>
        <v>0</v>
      </c>
      <c r="BO203" s="52">
        <f t="shared" si="198"/>
        <v>0</v>
      </c>
      <c r="BP203" s="52" t="str">
        <f t="shared" si="233"/>
        <v/>
      </c>
      <c r="BQ203" s="195" t="str">
        <f>IF(AND(CC203=""),"",IF(CC203=0,"",1+(MAX(BQ$61:BQ202))))</f>
        <v/>
      </c>
      <c r="BR203" s="18">
        <v>143</v>
      </c>
      <c r="BS203" s="322">
        <f t="shared" si="178"/>
        <v>0</v>
      </c>
      <c r="BT203" s="52">
        <f t="shared" si="179"/>
        <v>0</v>
      </c>
      <c r="BU203" s="52">
        <f t="shared" si="180"/>
        <v>0</v>
      </c>
      <c r="BV203" s="52">
        <f t="shared" si="181"/>
        <v>0</v>
      </c>
      <c r="BW203" s="52">
        <f t="shared" si="182"/>
        <v>0</v>
      </c>
      <c r="BX203" s="52">
        <f t="shared" si="183"/>
        <v>0</v>
      </c>
      <c r="BY203" s="52">
        <f t="shared" si="184"/>
        <v>0</v>
      </c>
      <c r="BZ203" s="52">
        <f t="shared" si="185"/>
        <v>0</v>
      </c>
      <c r="CA203" s="52">
        <f t="shared" si="186"/>
        <v>0</v>
      </c>
      <c r="CB203" s="52">
        <f t="shared" si="199"/>
        <v>0</v>
      </c>
      <c r="CC203" s="52" t="str">
        <f t="shared" si="234"/>
        <v/>
      </c>
      <c r="CD203" s="195" t="str">
        <f>IF(AND(CP203=""),"",IF(CP203=0,"",1+(MAX(CD$61:CD202))))</f>
        <v/>
      </c>
      <c r="CE203" s="18">
        <v>143</v>
      </c>
      <c r="CF203" s="48">
        <f t="shared" si="200"/>
        <v>0</v>
      </c>
      <c r="CG203" s="52">
        <f t="shared" si="201"/>
        <v>0</v>
      </c>
      <c r="CH203" s="52">
        <f t="shared" si="202"/>
        <v>0</v>
      </c>
      <c r="CI203" s="52">
        <f t="shared" si="203"/>
        <v>0</v>
      </c>
      <c r="CJ203" s="52">
        <f t="shared" si="204"/>
        <v>0</v>
      </c>
      <c r="CK203" s="52">
        <f t="shared" si="205"/>
        <v>0</v>
      </c>
      <c r="CL203" s="52">
        <f t="shared" si="206"/>
        <v>0</v>
      </c>
      <c r="CM203" s="52">
        <f t="shared" si="207"/>
        <v>0</v>
      </c>
      <c r="CN203" s="52">
        <f t="shared" si="208"/>
        <v>0</v>
      </c>
      <c r="CO203" s="52">
        <f t="shared" si="209"/>
        <v>0</v>
      </c>
      <c r="CP203" s="52" t="str">
        <f t="shared" si="235"/>
        <v/>
      </c>
      <c r="CQ203" s="195" t="str">
        <f>IF(AND(DC203=""),"",IF(DC203=0,"",1+(MAX(CQ$61:CQ202))))</f>
        <v/>
      </c>
      <c r="CR203" s="18">
        <v>143</v>
      </c>
      <c r="CS203" s="48">
        <f t="shared" si="229"/>
        <v>0</v>
      </c>
      <c r="CT203" s="52">
        <f t="shared" si="210"/>
        <v>0</v>
      </c>
      <c r="CU203" s="52">
        <f t="shared" si="211"/>
        <v>0</v>
      </c>
      <c r="CV203" s="52">
        <f t="shared" si="212"/>
        <v>0</v>
      </c>
      <c r="CW203" s="52">
        <f t="shared" si="213"/>
        <v>0</v>
      </c>
      <c r="CX203" s="52">
        <f t="shared" si="214"/>
        <v>0</v>
      </c>
      <c r="CY203" s="52">
        <f t="shared" si="215"/>
        <v>0</v>
      </c>
      <c r="CZ203" s="52">
        <f t="shared" si="216"/>
        <v>0</v>
      </c>
      <c r="DA203" s="52">
        <f t="shared" si="217"/>
        <v>0</v>
      </c>
      <c r="DB203" s="52">
        <f t="shared" si="218"/>
        <v>0</v>
      </c>
      <c r="DC203" s="52" t="str">
        <f t="shared" si="236"/>
        <v/>
      </c>
    </row>
    <row r="204" spans="1:107" s="195" customFormat="1" ht="15.75" hidden="1">
      <c r="A204" s="195">
        <f t="shared" si="237"/>
        <v>0</v>
      </c>
      <c r="B204" s="324">
        <f t="shared" si="238"/>
        <v>0</v>
      </c>
      <c r="C204" s="325">
        <v>144</v>
      </c>
      <c r="D204" s="349"/>
      <c r="E204" s="350"/>
      <c r="F204" s="663"/>
      <c r="G204" s="351"/>
      <c r="H204" s="350"/>
      <c r="I204" s="355"/>
      <c r="J204" s="353"/>
      <c r="K204" s="353"/>
      <c r="L204" s="353"/>
      <c r="M204" s="354"/>
      <c r="N204" s="482"/>
      <c r="AB204" s="195" t="str">
        <f t="shared" si="187"/>
        <v/>
      </c>
      <c r="AC204" s="195">
        <f t="shared" si="167"/>
        <v>1</v>
      </c>
      <c r="AD204" s="195" t="str">
        <f>IF(AND(AP204=""),"",IF(AP204=0,"",1+(MAX(AD$61:AD203))))</f>
        <v/>
      </c>
      <c r="AE204" s="51">
        <v>144</v>
      </c>
      <c r="AF204" s="48">
        <f t="shared" si="188"/>
        <v>0</v>
      </c>
      <c r="AG204" s="52">
        <f t="shared" si="189"/>
        <v>0</v>
      </c>
      <c r="AH204" s="52">
        <f t="shared" si="190"/>
        <v>0</v>
      </c>
      <c r="AI204" s="52">
        <f t="shared" si="191"/>
        <v>0</v>
      </c>
      <c r="AJ204" s="52">
        <f t="shared" si="192"/>
        <v>0</v>
      </c>
      <c r="AK204" s="52">
        <f t="shared" si="193"/>
        <v>0</v>
      </c>
      <c r="AL204" s="52">
        <f t="shared" si="194"/>
        <v>0</v>
      </c>
      <c r="AM204" s="52">
        <f t="shared" si="195"/>
        <v>0</v>
      </c>
      <c r="AN204" s="52">
        <f t="shared" si="230"/>
        <v>0</v>
      </c>
      <c r="AO204" s="52">
        <f t="shared" si="196"/>
        <v>0</v>
      </c>
      <c r="AP204" s="52" t="str">
        <f t="shared" si="231"/>
        <v/>
      </c>
      <c r="AQ204" s="195" t="str">
        <f>IF(AND(BC204=""),"",IF(BC204=0,"",1+(MAX(AQ$61:AQ203))))</f>
        <v/>
      </c>
      <c r="AR204" s="51">
        <v>144</v>
      </c>
      <c r="AS204" s="323">
        <f t="shared" si="220"/>
        <v>0</v>
      </c>
      <c r="AT204" s="49">
        <f t="shared" si="221"/>
        <v>0</v>
      </c>
      <c r="AU204" s="49">
        <f t="shared" si="222"/>
        <v>0</v>
      </c>
      <c r="AV204" s="49">
        <f t="shared" si="223"/>
        <v>0</v>
      </c>
      <c r="AW204" s="49">
        <f t="shared" si="224"/>
        <v>0</v>
      </c>
      <c r="AX204" s="49">
        <f t="shared" si="225"/>
        <v>0</v>
      </c>
      <c r="AY204" s="49">
        <f t="shared" si="226"/>
        <v>0</v>
      </c>
      <c r="AZ204" s="49">
        <f t="shared" si="227"/>
        <v>0</v>
      </c>
      <c r="BA204" s="49">
        <f t="shared" si="228"/>
        <v>0</v>
      </c>
      <c r="BB204" s="49">
        <f t="shared" si="197"/>
        <v>0</v>
      </c>
      <c r="BC204" s="52" t="str">
        <f t="shared" si="232"/>
        <v/>
      </c>
      <c r="BD204" s="195" t="str">
        <f>IF(AND(BP204=""),"",IF(BP204=0,"",1+(MAX(BD$61:BD203))))</f>
        <v/>
      </c>
      <c r="BE204" s="51">
        <v>144</v>
      </c>
      <c r="BF204" s="48">
        <f t="shared" si="169"/>
        <v>0</v>
      </c>
      <c r="BG204" s="52">
        <f t="shared" si="170"/>
        <v>0</v>
      </c>
      <c r="BH204" s="52">
        <f t="shared" si="171"/>
        <v>0</v>
      </c>
      <c r="BI204" s="52">
        <f t="shared" si="172"/>
        <v>0</v>
      </c>
      <c r="BJ204" s="52">
        <f t="shared" si="173"/>
        <v>0</v>
      </c>
      <c r="BK204" s="52">
        <f t="shared" si="174"/>
        <v>0</v>
      </c>
      <c r="BL204" s="52">
        <f t="shared" si="175"/>
        <v>0</v>
      </c>
      <c r="BM204" s="52">
        <f t="shared" si="176"/>
        <v>0</v>
      </c>
      <c r="BN204" s="52">
        <f t="shared" si="177"/>
        <v>0</v>
      </c>
      <c r="BO204" s="52">
        <f t="shared" si="198"/>
        <v>0</v>
      </c>
      <c r="BP204" s="52" t="str">
        <f t="shared" si="233"/>
        <v/>
      </c>
      <c r="BQ204" s="195" t="str">
        <f>IF(AND(CC204=""),"",IF(CC204=0,"",1+(MAX(BQ$61:BQ203))))</f>
        <v/>
      </c>
      <c r="BR204" s="51">
        <v>144</v>
      </c>
      <c r="BS204" s="322">
        <f t="shared" si="178"/>
        <v>0</v>
      </c>
      <c r="BT204" s="52">
        <f t="shared" si="179"/>
        <v>0</v>
      </c>
      <c r="BU204" s="52">
        <f t="shared" si="180"/>
        <v>0</v>
      </c>
      <c r="BV204" s="52">
        <f t="shared" si="181"/>
        <v>0</v>
      </c>
      <c r="BW204" s="52">
        <f t="shared" si="182"/>
        <v>0</v>
      </c>
      <c r="BX204" s="52">
        <f t="shared" si="183"/>
        <v>0</v>
      </c>
      <c r="BY204" s="52">
        <f t="shared" si="184"/>
        <v>0</v>
      </c>
      <c r="BZ204" s="52">
        <f t="shared" si="185"/>
        <v>0</v>
      </c>
      <c r="CA204" s="52">
        <f t="shared" si="186"/>
        <v>0</v>
      </c>
      <c r="CB204" s="52">
        <f t="shared" si="199"/>
        <v>0</v>
      </c>
      <c r="CC204" s="52" t="str">
        <f t="shared" si="234"/>
        <v/>
      </c>
      <c r="CD204" s="195" t="str">
        <f>IF(AND(CP204=""),"",IF(CP204=0,"",1+(MAX(CD$61:CD203))))</f>
        <v/>
      </c>
      <c r="CE204" s="51">
        <v>144</v>
      </c>
      <c r="CF204" s="48">
        <f t="shared" si="200"/>
        <v>0</v>
      </c>
      <c r="CG204" s="52">
        <f t="shared" si="201"/>
        <v>0</v>
      </c>
      <c r="CH204" s="52">
        <f t="shared" si="202"/>
        <v>0</v>
      </c>
      <c r="CI204" s="52">
        <f t="shared" si="203"/>
        <v>0</v>
      </c>
      <c r="CJ204" s="52">
        <f t="shared" si="204"/>
        <v>0</v>
      </c>
      <c r="CK204" s="52">
        <f t="shared" si="205"/>
        <v>0</v>
      </c>
      <c r="CL204" s="52">
        <f t="shared" si="206"/>
        <v>0</v>
      </c>
      <c r="CM204" s="52">
        <f t="shared" si="207"/>
        <v>0</v>
      </c>
      <c r="CN204" s="52">
        <f t="shared" si="208"/>
        <v>0</v>
      </c>
      <c r="CO204" s="52">
        <f t="shared" si="209"/>
        <v>0</v>
      </c>
      <c r="CP204" s="52" t="str">
        <f t="shared" si="235"/>
        <v/>
      </c>
      <c r="CQ204" s="195" t="str">
        <f>IF(AND(DC204=""),"",IF(DC204=0,"",1+(MAX(CQ$61:CQ203))))</f>
        <v/>
      </c>
      <c r="CR204" s="51">
        <v>144</v>
      </c>
      <c r="CS204" s="48">
        <f t="shared" si="229"/>
        <v>0</v>
      </c>
      <c r="CT204" s="52">
        <f t="shared" si="210"/>
        <v>0</v>
      </c>
      <c r="CU204" s="52">
        <f t="shared" si="211"/>
        <v>0</v>
      </c>
      <c r="CV204" s="52">
        <f t="shared" si="212"/>
        <v>0</v>
      </c>
      <c r="CW204" s="52">
        <f t="shared" si="213"/>
        <v>0</v>
      </c>
      <c r="CX204" s="52">
        <f t="shared" si="214"/>
        <v>0</v>
      </c>
      <c r="CY204" s="52">
        <f t="shared" si="215"/>
        <v>0</v>
      </c>
      <c r="CZ204" s="52">
        <f t="shared" si="216"/>
        <v>0</v>
      </c>
      <c r="DA204" s="52">
        <f t="shared" si="217"/>
        <v>0</v>
      </c>
      <c r="DB204" s="52">
        <f t="shared" si="218"/>
        <v>0</v>
      </c>
      <c r="DC204" s="52" t="str">
        <f t="shared" si="236"/>
        <v/>
      </c>
    </row>
    <row r="205" spans="1:107" s="195" customFormat="1" ht="15.75" hidden="1">
      <c r="A205" s="195">
        <f t="shared" si="237"/>
        <v>0</v>
      </c>
      <c r="B205" s="324">
        <f t="shared" si="238"/>
        <v>0</v>
      </c>
      <c r="C205" s="325">
        <v>145</v>
      </c>
      <c r="D205" s="349"/>
      <c r="E205" s="350"/>
      <c r="F205" s="663"/>
      <c r="G205" s="351"/>
      <c r="H205" s="350"/>
      <c r="I205" s="355"/>
      <c r="J205" s="353"/>
      <c r="K205" s="353"/>
      <c r="L205" s="353"/>
      <c r="M205" s="354"/>
      <c r="N205" s="482"/>
      <c r="AB205" s="195" t="str">
        <f t="shared" si="187"/>
        <v/>
      </c>
      <c r="AC205" s="195">
        <f t="shared" si="167"/>
        <v>1</v>
      </c>
      <c r="AD205" s="195" t="str">
        <f>IF(AND(AP205=""),"",IF(AP205=0,"",1+(MAX(AD$61:AD204))))</f>
        <v/>
      </c>
      <c r="AE205" s="18">
        <v>145</v>
      </c>
      <c r="AF205" s="48">
        <f t="shared" si="188"/>
        <v>0</v>
      </c>
      <c r="AG205" s="52">
        <f t="shared" si="189"/>
        <v>0</v>
      </c>
      <c r="AH205" s="52">
        <f t="shared" si="190"/>
        <v>0</v>
      </c>
      <c r="AI205" s="52">
        <f t="shared" si="191"/>
        <v>0</v>
      </c>
      <c r="AJ205" s="52">
        <f t="shared" si="192"/>
        <v>0</v>
      </c>
      <c r="AK205" s="52">
        <f t="shared" si="193"/>
        <v>0</v>
      </c>
      <c r="AL205" s="52">
        <f t="shared" si="194"/>
        <v>0</v>
      </c>
      <c r="AM205" s="52">
        <f t="shared" si="195"/>
        <v>0</v>
      </c>
      <c r="AN205" s="52">
        <f t="shared" si="230"/>
        <v>0</v>
      </c>
      <c r="AO205" s="52">
        <f t="shared" si="196"/>
        <v>0</v>
      </c>
      <c r="AP205" s="52" t="str">
        <f t="shared" si="231"/>
        <v/>
      </c>
      <c r="AQ205" s="195" t="str">
        <f>IF(AND(BC205=""),"",IF(BC205=0,"",1+(MAX(AQ$61:AQ204))))</f>
        <v/>
      </c>
      <c r="AR205" s="51">
        <v>145</v>
      </c>
      <c r="AS205" s="323">
        <f t="shared" si="220"/>
        <v>0</v>
      </c>
      <c r="AT205" s="49">
        <f t="shared" si="221"/>
        <v>0</v>
      </c>
      <c r="AU205" s="49">
        <f t="shared" si="222"/>
        <v>0</v>
      </c>
      <c r="AV205" s="49">
        <f t="shared" si="223"/>
        <v>0</v>
      </c>
      <c r="AW205" s="49">
        <f t="shared" si="224"/>
        <v>0</v>
      </c>
      <c r="AX205" s="49">
        <f t="shared" si="225"/>
        <v>0</v>
      </c>
      <c r="AY205" s="49">
        <f t="shared" si="226"/>
        <v>0</v>
      </c>
      <c r="AZ205" s="49">
        <f t="shared" si="227"/>
        <v>0</v>
      </c>
      <c r="BA205" s="49">
        <f t="shared" si="228"/>
        <v>0</v>
      </c>
      <c r="BB205" s="49">
        <f t="shared" si="197"/>
        <v>0</v>
      </c>
      <c r="BC205" s="52" t="str">
        <f t="shared" si="232"/>
        <v/>
      </c>
      <c r="BD205" s="195" t="str">
        <f>IF(AND(BP205=""),"",IF(BP205=0,"",1+(MAX(BD$61:BD204))))</f>
        <v/>
      </c>
      <c r="BE205" s="18">
        <v>145</v>
      </c>
      <c r="BF205" s="48">
        <f t="shared" si="169"/>
        <v>0</v>
      </c>
      <c r="BG205" s="52">
        <f t="shared" si="170"/>
        <v>0</v>
      </c>
      <c r="BH205" s="52">
        <f t="shared" si="171"/>
        <v>0</v>
      </c>
      <c r="BI205" s="52">
        <f t="shared" si="172"/>
        <v>0</v>
      </c>
      <c r="BJ205" s="52">
        <f t="shared" si="173"/>
        <v>0</v>
      </c>
      <c r="BK205" s="52">
        <f t="shared" si="174"/>
        <v>0</v>
      </c>
      <c r="BL205" s="52">
        <f t="shared" si="175"/>
        <v>0</v>
      </c>
      <c r="BM205" s="52">
        <f t="shared" si="176"/>
        <v>0</v>
      </c>
      <c r="BN205" s="52">
        <f t="shared" si="177"/>
        <v>0</v>
      </c>
      <c r="BO205" s="52">
        <f t="shared" si="198"/>
        <v>0</v>
      </c>
      <c r="BP205" s="52" t="str">
        <f t="shared" si="233"/>
        <v/>
      </c>
      <c r="BQ205" s="195" t="str">
        <f>IF(AND(CC205=""),"",IF(CC205=0,"",1+(MAX(BQ$61:BQ204))))</f>
        <v/>
      </c>
      <c r="BR205" s="18">
        <v>145</v>
      </c>
      <c r="BS205" s="322">
        <f t="shared" si="178"/>
        <v>0</v>
      </c>
      <c r="BT205" s="52">
        <f t="shared" si="179"/>
        <v>0</v>
      </c>
      <c r="BU205" s="52">
        <f t="shared" si="180"/>
        <v>0</v>
      </c>
      <c r="BV205" s="52">
        <f t="shared" si="181"/>
        <v>0</v>
      </c>
      <c r="BW205" s="52">
        <f t="shared" si="182"/>
        <v>0</v>
      </c>
      <c r="BX205" s="52">
        <f t="shared" si="183"/>
        <v>0</v>
      </c>
      <c r="BY205" s="52">
        <f t="shared" si="184"/>
        <v>0</v>
      </c>
      <c r="BZ205" s="52">
        <f t="shared" si="185"/>
        <v>0</v>
      </c>
      <c r="CA205" s="52">
        <f t="shared" si="186"/>
        <v>0</v>
      </c>
      <c r="CB205" s="52">
        <f t="shared" si="199"/>
        <v>0</v>
      </c>
      <c r="CC205" s="52" t="str">
        <f t="shared" si="234"/>
        <v/>
      </c>
      <c r="CD205" s="195" t="str">
        <f>IF(AND(CP205=""),"",IF(CP205=0,"",1+(MAX(CD$61:CD204))))</f>
        <v/>
      </c>
      <c r="CE205" s="18">
        <v>145</v>
      </c>
      <c r="CF205" s="48">
        <f t="shared" si="200"/>
        <v>0</v>
      </c>
      <c r="CG205" s="52">
        <f t="shared" si="201"/>
        <v>0</v>
      </c>
      <c r="CH205" s="52">
        <f t="shared" si="202"/>
        <v>0</v>
      </c>
      <c r="CI205" s="52">
        <f t="shared" si="203"/>
        <v>0</v>
      </c>
      <c r="CJ205" s="52">
        <f t="shared" si="204"/>
        <v>0</v>
      </c>
      <c r="CK205" s="52">
        <f t="shared" si="205"/>
        <v>0</v>
      </c>
      <c r="CL205" s="52">
        <f t="shared" si="206"/>
        <v>0</v>
      </c>
      <c r="CM205" s="52">
        <f t="shared" si="207"/>
        <v>0</v>
      </c>
      <c r="CN205" s="52">
        <f t="shared" si="208"/>
        <v>0</v>
      </c>
      <c r="CO205" s="52">
        <f t="shared" si="209"/>
        <v>0</v>
      </c>
      <c r="CP205" s="52" t="str">
        <f t="shared" si="235"/>
        <v/>
      </c>
      <c r="CQ205" s="195" t="str">
        <f>IF(AND(DC205=""),"",IF(DC205=0,"",1+(MAX(CQ$61:CQ204))))</f>
        <v/>
      </c>
      <c r="CR205" s="18">
        <v>145</v>
      </c>
      <c r="CS205" s="48">
        <f t="shared" si="229"/>
        <v>0</v>
      </c>
      <c r="CT205" s="52">
        <f t="shared" si="210"/>
        <v>0</v>
      </c>
      <c r="CU205" s="52">
        <f t="shared" si="211"/>
        <v>0</v>
      </c>
      <c r="CV205" s="52">
        <f t="shared" si="212"/>
        <v>0</v>
      </c>
      <c r="CW205" s="52">
        <f t="shared" si="213"/>
        <v>0</v>
      </c>
      <c r="CX205" s="52">
        <f t="shared" si="214"/>
        <v>0</v>
      </c>
      <c r="CY205" s="52">
        <f t="shared" si="215"/>
        <v>0</v>
      </c>
      <c r="CZ205" s="52">
        <f t="shared" si="216"/>
        <v>0</v>
      </c>
      <c r="DA205" s="52">
        <f t="shared" si="217"/>
        <v>0</v>
      </c>
      <c r="DB205" s="52">
        <f t="shared" si="218"/>
        <v>0</v>
      </c>
      <c r="DC205" s="52" t="str">
        <f t="shared" si="236"/>
        <v/>
      </c>
    </row>
    <row r="206" spans="1:107" s="195" customFormat="1" ht="15.75" hidden="1">
      <c r="A206" s="195">
        <f t="shared" si="237"/>
        <v>0</v>
      </c>
      <c r="B206" s="324">
        <f t="shared" si="238"/>
        <v>0</v>
      </c>
      <c r="C206" s="325">
        <v>146</v>
      </c>
      <c r="D206" s="349"/>
      <c r="E206" s="350"/>
      <c r="F206" s="663"/>
      <c r="G206" s="351"/>
      <c r="H206" s="350"/>
      <c r="I206" s="355"/>
      <c r="J206" s="353"/>
      <c r="K206" s="353"/>
      <c r="L206" s="353"/>
      <c r="M206" s="354"/>
      <c r="N206" s="482"/>
      <c r="AB206" s="195" t="str">
        <f t="shared" si="187"/>
        <v/>
      </c>
      <c r="AC206" s="195">
        <f t="shared" si="167"/>
        <v>1</v>
      </c>
      <c r="AD206" s="195" t="str">
        <f>IF(AND(AP206=""),"",IF(AP206=0,"",1+(MAX(AD$61:AD205))))</f>
        <v/>
      </c>
      <c r="AE206" s="51">
        <v>146</v>
      </c>
      <c r="AF206" s="48">
        <f t="shared" si="188"/>
        <v>0</v>
      </c>
      <c r="AG206" s="52">
        <f t="shared" si="189"/>
        <v>0</v>
      </c>
      <c r="AH206" s="52">
        <f t="shared" si="190"/>
        <v>0</v>
      </c>
      <c r="AI206" s="52">
        <f t="shared" si="191"/>
        <v>0</v>
      </c>
      <c r="AJ206" s="52">
        <f t="shared" si="192"/>
        <v>0</v>
      </c>
      <c r="AK206" s="52">
        <f t="shared" si="193"/>
        <v>0</v>
      </c>
      <c r="AL206" s="52">
        <f t="shared" si="194"/>
        <v>0</v>
      </c>
      <c r="AM206" s="52">
        <f t="shared" si="195"/>
        <v>0</v>
      </c>
      <c r="AN206" s="52">
        <f t="shared" si="230"/>
        <v>0</v>
      </c>
      <c r="AO206" s="52">
        <f t="shared" si="196"/>
        <v>0</v>
      </c>
      <c r="AP206" s="52" t="str">
        <f t="shared" si="231"/>
        <v/>
      </c>
      <c r="AQ206" s="195" t="str">
        <f>IF(AND(BC206=""),"",IF(BC206=0,"",1+(MAX(AQ$61:AQ205))))</f>
        <v/>
      </c>
      <c r="AR206" s="51">
        <v>146</v>
      </c>
      <c r="AS206" s="323">
        <f t="shared" si="220"/>
        <v>0</v>
      </c>
      <c r="AT206" s="49">
        <f t="shared" si="221"/>
        <v>0</v>
      </c>
      <c r="AU206" s="49">
        <f t="shared" si="222"/>
        <v>0</v>
      </c>
      <c r="AV206" s="49">
        <f t="shared" si="223"/>
        <v>0</v>
      </c>
      <c r="AW206" s="49">
        <f t="shared" si="224"/>
        <v>0</v>
      </c>
      <c r="AX206" s="49">
        <f t="shared" si="225"/>
        <v>0</v>
      </c>
      <c r="AY206" s="49">
        <f t="shared" si="226"/>
        <v>0</v>
      </c>
      <c r="AZ206" s="49">
        <f t="shared" si="227"/>
        <v>0</v>
      </c>
      <c r="BA206" s="49">
        <f t="shared" si="228"/>
        <v>0</v>
      </c>
      <c r="BB206" s="49">
        <f t="shared" si="197"/>
        <v>0</v>
      </c>
      <c r="BC206" s="52" t="str">
        <f t="shared" si="232"/>
        <v/>
      </c>
      <c r="BD206" s="195" t="str">
        <f>IF(AND(BP206=""),"",IF(BP206=0,"",1+(MAX(BD$61:BD205))))</f>
        <v/>
      </c>
      <c r="BE206" s="51">
        <v>146</v>
      </c>
      <c r="BF206" s="48">
        <f t="shared" si="169"/>
        <v>0</v>
      </c>
      <c r="BG206" s="52">
        <f t="shared" si="170"/>
        <v>0</v>
      </c>
      <c r="BH206" s="52">
        <f t="shared" si="171"/>
        <v>0</v>
      </c>
      <c r="BI206" s="52">
        <f t="shared" si="172"/>
        <v>0</v>
      </c>
      <c r="BJ206" s="52">
        <f t="shared" si="173"/>
        <v>0</v>
      </c>
      <c r="BK206" s="52">
        <f t="shared" si="174"/>
        <v>0</v>
      </c>
      <c r="BL206" s="52">
        <f t="shared" si="175"/>
        <v>0</v>
      </c>
      <c r="BM206" s="52">
        <f t="shared" si="176"/>
        <v>0</v>
      </c>
      <c r="BN206" s="52">
        <f t="shared" si="177"/>
        <v>0</v>
      </c>
      <c r="BO206" s="52">
        <f t="shared" si="198"/>
        <v>0</v>
      </c>
      <c r="BP206" s="52" t="str">
        <f t="shared" si="233"/>
        <v/>
      </c>
      <c r="BQ206" s="195" t="str">
        <f>IF(AND(CC206=""),"",IF(CC206=0,"",1+(MAX(BQ$61:BQ205))))</f>
        <v/>
      </c>
      <c r="BR206" s="51">
        <v>146</v>
      </c>
      <c r="BS206" s="322">
        <f t="shared" si="178"/>
        <v>0</v>
      </c>
      <c r="BT206" s="52">
        <f t="shared" si="179"/>
        <v>0</v>
      </c>
      <c r="BU206" s="52">
        <f t="shared" si="180"/>
        <v>0</v>
      </c>
      <c r="BV206" s="52">
        <f t="shared" si="181"/>
        <v>0</v>
      </c>
      <c r="BW206" s="52">
        <f t="shared" si="182"/>
        <v>0</v>
      </c>
      <c r="BX206" s="52">
        <f t="shared" si="183"/>
        <v>0</v>
      </c>
      <c r="BY206" s="52">
        <f t="shared" si="184"/>
        <v>0</v>
      </c>
      <c r="BZ206" s="52">
        <f t="shared" si="185"/>
        <v>0</v>
      </c>
      <c r="CA206" s="52">
        <f t="shared" si="186"/>
        <v>0</v>
      </c>
      <c r="CB206" s="52">
        <f t="shared" si="199"/>
        <v>0</v>
      </c>
      <c r="CC206" s="52" t="str">
        <f t="shared" si="234"/>
        <v/>
      </c>
      <c r="CD206" s="195" t="str">
        <f>IF(AND(CP206=""),"",IF(CP206=0,"",1+(MAX(CD$61:CD205))))</f>
        <v/>
      </c>
      <c r="CE206" s="51">
        <v>146</v>
      </c>
      <c r="CF206" s="48">
        <f t="shared" si="200"/>
        <v>0</v>
      </c>
      <c r="CG206" s="52">
        <f t="shared" si="201"/>
        <v>0</v>
      </c>
      <c r="CH206" s="52">
        <f t="shared" si="202"/>
        <v>0</v>
      </c>
      <c r="CI206" s="52">
        <f t="shared" si="203"/>
        <v>0</v>
      </c>
      <c r="CJ206" s="52">
        <f t="shared" si="204"/>
        <v>0</v>
      </c>
      <c r="CK206" s="52">
        <f t="shared" si="205"/>
        <v>0</v>
      </c>
      <c r="CL206" s="52">
        <f t="shared" si="206"/>
        <v>0</v>
      </c>
      <c r="CM206" s="52">
        <f t="shared" si="207"/>
        <v>0</v>
      </c>
      <c r="CN206" s="52">
        <f t="shared" si="208"/>
        <v>0</v>
      </c>
      <c r="CO206" s="52">
        <f t="shared" si="209"/>
        <v>0</v>
      </c>
      <c r="CP206" s="52" t="str">
        <f t="shared" si="235"/>
        <v/>
      </c>
      <c r="CQ206" s="195" t="str">
        <f>IF(AND(DC206=""),"",IF(DC206=0,"",1+(MAX(CQ$61:CQ205))))</f>
        <v/>
      </c>
      <c r="CR206" s="51">
        <v>146</v>
      </c>
      <c r="CS206" s="48">
        <f t="shared" si="229"/>
        <v>0</v>
      </c>
      <c r="CT206" s="52">
        <f t="shared" si="210"/>
        <v>0</v>
      </c>
      <c r="CU206" s="52">
        <f t="shared" si="211"/>
        <v>0</v>
      </c>
      <c r="CV206" s="52">
        <f t="shared" si="212"/>
        <v>0</v>
      </c>
      <c r="CW206" s="52">
        <f t="shared" si="213"/>
        <v>0</v>
      </c>
      <c r="CX206" s="52">
        <f t="shared" si="214"/>
        <v>0</v>
      </c>
      <c r="CY206" s="52">
        <f t="shared" si="215"/>
        <v>0</v>
      </c>
      <c r="CZ206" s="52">
        <f t="shared" si="216"/>
        <v>0</v>
      </c>
      <c r="DA206" s="52">
        <f t="shared" si="217"/>
        <v>0</v>
      </c>
      <c r="DB206" s="52">
        <f t="shared" si="218"/>
        <v>0</v>
      </c>
      <c r="DC206" s="52" t="str">
        <f t="shared" si="236"/>
        <v/>
      </c>
    </row>
    <row r="207" spans="1:107" s="195" customFormat="1" ht="15.75" hidden="1">
      <c r="A207" s="195">
        <f t="shared" si="237"/>
        <v>0</v>
      </c>
      <c r="B207" s="324">
        <f t="shared" si="238"/>
        <v>0</v>
      </c>
      <c r="C207" s="325">
        <v>147</v>
      </c>
      <c r="D207" s="349"/>
      <c r="E207" s="350"/>
      <c r="F207" s="663"/>
      <c r="G207" s="351"/>
      <c r="H207" s="350"/>
      <c r="I207" s="355"/>
      <c r="J207" s="353"/>
      <c r="K207" s="353"/>
      <c r="L207" s="353"/>
      <c r="M207" s="354"/>
      <c r="N207" s="482"/>
      <c r="AB207" s="195" t="str">
        <f t="shared" si="187"/>
        <v/>
      </c>
      <c r="AC207" s="195">
        <f t="shared" si="167"/>
        <v>1</v>
      </c>
      <c r="AD207" s="195" t="str">
        <f>IF(AND(AP207=""),"",IF(AP207=0,"",1+(MAX(AD$61:AD206))))</f>
        <v/>
      </c>
      <c r="AE207" s="18">
        <v>147</v>
      </c>
      <c r="AF207" s="48">
        <f t="shared" si="188"/>
        <v>0</v>
      </c>
      <c r="AG207" s="52">
        <f t="shared" si="189"/>
        <v>0</v>
      </c>
      <c r="AH207" s="52">
        <f t="shared" si="190"/>
        <v>0</v>
      </c>
      <c r="AI207" s="52">
        <f t="shared" si="191"/>
        <v>0</v>
      </c>
      <c r="AJ207" s="52">
        <f t="shared" si="192"/>
        <v>0</v>
      </c>
      <c r="AK207" s="52">
        <f t="shared" si="193"/>
        <v>0</v>
      </c>
      <c r="AL207" s="52">
        <f t="shared" si="194"/>
        <v>0</v>
      </c>
      <c r="AM207" s="52">
        <f t="shared" si="195"/>
        <v>0</v>
      </c>
      <c r="AN207" s="52">
        <f t="shared" si="230"/>
        <v>0</v>
      </c>
      <c r="AO207" s="52">
        <f t="shared" si="196"/>
        <v>0</v>
      </c>
      <c r="AP207" s="52" t="str">
        <f t="shared" si="231"/>
        <v/>
      </c>
      <c r="AQ207" s="195" t="str">
        <f>IF(AND(BC207=""),"",IF(BC207=0,"",1+(MAX(AQ$61:AQ206))))</f>
        <v/>
      </c>
      <c r="AR207" s="51">
        <v>147</v>
      </c>
      <c r="AS207" s="323">
        <f t="shared" si="220"/>
        <v>0</v>
      </c>
      <c r="AT207" s="49">
        <f t="shared" si="221"/>
        <v>0</v>
      </c>
      <c r="AU207" s="49">
        <f t="shared" si="222"/>
        <v>0</v>
      </c>
      <c r="AV207" s="49">
        <f t="shared" si="223"/>
        <v>0</v>
      </c>
      <c r="AW207" s="49">
        <f t="shared" si="224"/>
        <v>0</v>
      </c>
      <c r="AX207" s="49">
        <f t="shared" si="225"/>
        <v>0</v>
      </c>
      <c r="AY207" s="49">
        <f t="shared" si="226"/>
        <v>0</v>
      </c>
      <c r="AZ207" s="49">
        <f t="shared" si="227"/>
        <v>0</v>
      </c>
      <c r="BA207" s="49">
        <f t="shared" si="228"/>
        <v>0</v>
      </c>
      <c r="BB207" s="49">
        <f t="shared" si="197"/>
        <v>0</v>
      </c>
      <c r="BC207" s="52" t="str">
        <f t="shared" si="232"/>
        <v/>
      </c>
      <c r="BD207" s="195" t="str">
        <f>IF(AND(BP207=""),"",IF(BP207=0,"",1+(MAX(BD$61:BD206))))</f>
        <v/>
      </c>
      <c r="BE207" s="18">
        <v>147</v>
      </c>
      <c r="BF207" s="48">
        <f t="shared" si="169"/>
        <v>0</v>
      </c>
      <c r="BG207" s="52">
        <f t="shared" si="170"/>
        <v>0</v>
      </c>
      <c r="BH207" s="52">
        <f t="shared" si="171"/>
        <v>0</v>
      </c>
      <c r="BI207" s="52">
        <f t="shared" si="172"/>
        <v>0</v>
      </c>
      <c r="BJ207" s="52">
        <f t="shared" si="173"/>
        <v>0</v>
      </c>
      <c r="BK207" s="52">
        <f t="shared" si="174"/>
        <v>0</v>
      </c>
      <c r="BL207" s="52">
        <f t="shared" si="175"/>
        <v>0</v>
      </c>
      <c r="BM207" s="52">
        <f t="shared" si="176"/>
        <v>0</v>
      </c>
      <c r="BN207" s="52">
        <f t="shared" si="177"/>
        <v>0</v>
      </c>
      <c r="BO207" s="52">
        <f t="shared" si="198"/>
        <v>0</v>
      </c>
      <c r="BP207" s="52" t="str">
        <f t="shared" si="233"/>
        <v/>
      </c>
      <c r="BQ207" s="195" t="str">
        <f>IF(AND(CC207=""),"",IF(CC207=0,"",1+(MAX(BQ$61:BQ206))))</f>
        <v/>
      </c>
      <c r="BR207" s="18">
        <v>147</v>
      </c>
      <c r="BS207" s="322">
        <f t="shared" si="178"/>
        <v>0</v>
      </c>
      <c r="BT207" s="52">
        <f t="shared" si="179"/>
        <v>0</v>
      </c>
      <c r="BU207" s="52">
        <f t="shared" si="180"/>
        <v>0</v>
      </c>
      <c r="BV207" s="52">
        <f t="shared" si="181"/>
        <v>0</v>
      </c>
      <c r="BW207" s="52">
        <f t="shared" si="182"/>
        <v>0</v>
      </c>
      <c r="BX207" s="52">
        <f t="shared" si="183"/>
        <v>0</v>
      </c>
      <c r="BY207" s="52">
        <f t="shared" si="184"/>
        <v>0</v>
      </c>
      <c r="BZ207" s="52">
        <f t="shared" si="185"/>
        <v>0</v>
      </c>
      <c r="CA207" s="52">
        <f t="shared" si="186"/>
        <v>0</v>
      </c>
      <c r="CB207" s="52">
        <f t="shared" si="199"/>
        <v>0</v>
      </c>
      <c r="CC207" s="52" t="str">
        <f t="shared" si="234"/>
        <v/>
      </c>
      <c r="CD207" s="195" t="str">
        <f>IF(AND(CP207=""),"",IF(CP207=0,"",1+(MAX(CD$61:CD206))))</f>
        <v/>
      </c>
      <c r="CE207" s="18">
        <v>147</v>
      </c>
      <c r="CF207" s="48">
        <f t="shared" si="200"/>
        <v>0</v>
      </c>
      <c r="CG207" s="52">
        <f t="shared" si="201"/>
        <v>0</v>
      </c>
      <c r="CH207" s="52">
        <f t="shared" si="202"/>
        <v>0</v>
      </c>
      <c r="CI207" s="52">
        <f t="shared" si="203"/>
        <v>0</v>
      </c>
      <c r="CJ207" s="52">
        <f t="shared" si="204"/>
        <v>0</v>
      </c>
      <c r="CK207" s="52">
        <f t="shared" si="205"/>
        <v>0</v>
      </c>
      <c r="CL207" s="52">
        <f t="shared" si="206"/>
        <v>0</v>
      </c>
      <c r="CM207" s="52">
        <f t="shared" si="207"/>
        <v>0</v>
      </c>
      <c r="CN207" s="52">
        <f t="shared" si="208"/>
        <v>0</v>
      </c>
      <c r="CO207" s="52">
        <f t="shared" si="209"/>
        <v>0</v>
      </c>
      <c r="CP207" s="52" t="str">
        <f t="shared" si="235"/>
        <v/>
      </c>
      <c r="CQ207" s="195" t="str">
        <f>IF(AND(DC207=""),"",IF(DC207=0,"",1+(MAX(CQ$61:CQ206))))</f>
        <v/>
      </c>
      <c r="CR207" s="18">
        <v>147</v>
      </c>
      <c r="CS207" s="48">
        <f t="shared" si="229"/>
        <v>0</v>
      </c>
      <c r="CT207" s="52">
        <f t="shared" si="210"/>
        <v>0</v>
      </c>
      <c r="CU207" s="52">
        <f t="shared" si="211"/>
        <v>0</v>
      </c>
      <c r="CV207" s="52">
        <f t="shared" si="212"/>
        <v>0</v>
      </c>
      <c r="CW207" s="52">
        <f t="shared" si="213"/>
        <v>0</v>
      </c>
      <c r="CX207" s="52">
        <f t="shared" si="214"/>
        <v>0</v>
      </c>
      <c r="CY207" s="52">
        <f t="shared" si="215"/>
        <v>0</v>
      </c>
      <c r="CZ207" s="52">
        <f t="shared" si="216"/>
        <v>0</v>
      </c>
      <c r="DA207" s="52">
        <f t="shared" si="217"/>
        <v>0</v>
      </c>
      <c r="DB207" s="52">
        <f t="shared" si="218"/>
        <v>0</v>
      </c>
      <c r="DC207" s="52" t="str">
        <f t="shared" si="236"/>
        <v/>
      </c>
    </row>
    <row r="208" spans="1:107" s="195" customFormat="1" ht="15.75" hidden="1">
      <c r="A208" s="195">
        <f t="shared" si="237"/>
        <v>0</v>
      </c>
      <c r="B208" s="324">
        <f t="shared" si="238"/>
        <v>0</v>
      </c>
      <c r="C208" s="325">
        <v>148</v>
      </c>
      <c r="D208" s="349"/>
      <c r="E208" s="350"/>
      <c r="F208" s="663"/>
      <c r="G208" s="351"/>
      <c r="H208" s="350"/>
      <c r="I208" s="355"/>
      <c r="J208" s="353"/>
      <c r="K208" s="353"/>
      <c r="L208" s="353"/>
      <c r="M208" s="354"/>
      <c r="N208" s="482"/>
      <c r="AB208" s="195" t="str">
        <f t="shared" si="187"/>
        <v/>
      </c>
      <c r="AC208" s="195">
        <f t="shared" si="167"/>
        <v>1</v>
      </c>
      <c r="AD208" s="195" t="str">
        <f>IF(AND(AP208=""),"",IF(AP208=0,"",1+(MAX(AD$61:AD207))))</f>
        <v/>
      </c>
      <c r="AE208" s="51">
        <v>148</v>
      </c>
      <c r="AF208" s="48">
        <f t="shared" si="188"/>
        <v>0</v>
      </c>
      <c r="AG208" s="52">
        <f t="shared" si="189"/>
        <v>0</v>
      </c>
      <c r="AH208" s="52">
        <f t="shared" si="190"/>
        <v>0</v>
      </c>
      <c r="AI208" s="52">
        <f t="shared" si="191"/>
        <v>0</v>
      </c>
      <c r="AJ208" s="52">
        <f t="shared" si="192"/>
        <v>0</v>
      </c>
      <c r="AK208" s="52">
        <f t="shared" si="193"/>
        <v>0</v>
      </c>
      <c r="AL208" s="52">
        <f t="shared" si="194"/>
        <v>0</v>
      </c>
      <c r="AM208" s="52">
        <f t="shared" si="195"/>
        <v>0</v>
      </c>
      <c r="AN208" s="52">
        <f t="shared" si="230"/>
        <v>0</v>
      </c>
      <c r="AO208" s="52">
        <f t="shared" si="196"/>
        <v>0</v>
      </c>
      <c r="AP208" s="52" t="str">
        <f t="shared" si="231"/>
        <v/>
      </c>
      <c r="AQ208" s="195" t="str">
        <f>IF(AND(BC208=""),"",IF(BC208=0,"",1+(MAX(AQ$61:AQ207))))</f>
        <v/>
      </c>
      <c r="AR208" s="51">
        <v>148</v>
      </c>
      <c r="AS208" s="323">
        <f t="shared" si="220"/>
        <v>0</v>
      </c>
      <c r="AT208" s="49">
        <f t="shared" si="221"/>
        <v>0</v>
      </c>
      <c r="AU208" s="49">
        <f t="shared" si="222"/>
        <v>0</v>
      </c>
      <c r="AV208" s="49">
        <f t="shared" si="223"/>
        <v>0</v>
      </c>
      <c r="AW208" s="49">
        <f t="shared" si="224"/>
        <v>0</v>
      </c>
      <c r="AX208" s="49">
        <f t="shared" si="225"/>
        <v>0</v>
      </c>
      <c r="AY208" s="49">
        <f t="shared" si="226"/>
        <v>0</v>
      </c>
      <c r="AZ208" s="49">
        <f t="shared" si="227"/>
        <v>0</v>
      </c>
      <c r="BA208" s="49">
        <f t="shared" si="228"/>
        <v>0</v>
      </c>
      <c r="BB208" s="49">
        <f t="shared" si="197"/>
        <v>0</v>
      </c>
      <c r="BC208" s="52" t="str">
        <f t="shared" si="232"/>
        <v/>
      </c>
      <c r="BD208" s="195" t="str">
        <f>IF(AND(BP208=""),"",IF(BP208=0,"",1+(MAX(BD$61:BD207))))</f>
        <v/>
      </c>
      <c r="BE208" s="51">
        <v>148</v>
      </c>
      <c r="BF208" s="48">
        <f t="shared" si="169"/>
        <v>0</v>
      </c>
      <c r="BG208" s="52">
        <f t="shared" si="170"/>
        <v>0</v>
      </c>
      <c r="BH208" s="52">
        <f t="shared" si="171"/>
        <v>0</v>
      </c>
      <c r="BI208" s="52">
        <f t="shared" si="172"/>
        <v>0</v>
      </c>
      <c r="BJ208" s="52">
        <f t="shared" si="173"/>
        <v>0</v>
      </c>
      <c r="BK208" s="52">
        <f t="shared" si="174"/>
        <v>0</v>
      </c>
      <c r="BL208" s="52">
        <f t="shared" si="175"/>
        <v>0</v>
      </c>
      <c r="BM208" s="52">
        <f t="shared" si="176"/>
        <v>0</v>
      </c>
      <c r="BN208" s="52">
        <f t="shared" si="177"/>
        <v>0</v>
      </c>
      <c r="BO208" s="52">
        <f t="shared" si="198"/>
        <v>0</v>
      </c>
      <c r="BP208" s="52" t="str">
        <f t="shared" si="233"/>
        <v/>
      </c>
      <c r="BQ208" s="195" t="str">
        <f>IF(AND(CC208=""),"",IF(CC208=0,"",1+(MAX(BQ$61:BQ207))))</f>
        <v/>
      </c>
      <c r="BR208" s="51">
        <v>148</v>
      </c>
      <c r="BS208" s="322">
        <f t="shared" si="178"/>
        <v>0</v>
      </c>
      <c r="BT208" s="52">
        <f t="shared" si="179"/>
        <v>0</v>
      </c>
      <c r="BU208" s="52">
        <f t="shared" si="180"/>
        <v>0</v>
      </c>
      <c r="BV208" s="52">
        <f t="shared" si="181"/>
        <v>0</v>
      </c>
      <c r="BW208" s="52">
        <f t="shared" si="182"/>
        <v>0</v>
      </c>
      <c r="BX208" s="52">
        <f t="shared" si="183"/>
        <v>0</v>
      </c>
      <c r="BY208" s="52">
        <f t="shared" si="184"/>
        <v>0</v>
      </c>
      <c r="BZ208" s="52">
        <f t="shared" si="185"/>
        <v>0</v>
      </c>
      <c r="CA208" s="52">
        <f t="shared" si="186"/>
        <v>0</v>
      </c>
      <c r="CB208" s="52">
        <f t="shared" si="199"/>
        <v>0</v>
      </c>
      <c r="CC208" s="52" t="str">
        <f t="shared" si="234"/>
        <v/>
      </c>
      <c r="CD208" s="195" t="str">
        <f>IF(AND(CP208=""),"",IF(CP208=0,"",1+(MAX(CD$61:CD207))))</f>
        <v/>
      </c>
      <c r="CE208" s="51">
        <v>148</v>
      </c>
      <c r="CF208" s="48">
        <f t="shared" si="200"/>
        <v>0</v>
      </c>
      <c r="CG208" s="52">
        <f t="shared" si="201"/>
        <v>0</v>
      </c>
      <c r="CH208" s="52">
        <f t="shared" si="202"/>
        <v>0</v>
      </c>
      <c r="CI208" s="52">
        <f t="shared" si="203"/>
        <v>0</v>
      </c>
      <c r="CJ208" s="52">
        <f t="shared" si="204"/>
        <v>0</v>
      </c>
      <c r="CK208" s="52">
        <f t="shared" si="205"/>
        <v>0</v>
      </c>
      <c r="CL208" s="52">
        <f t="shared" si="206"/>
        <v>0</v>
      </c>
      <c r="CM208" s="52">
        <f t="shared" si="207"/>
        <v>0</v>
      </c>
      <c r="CN208" s="52">
        <f t="shared" si="208"/>
        <v>0</v>
      </c>
      <c r="CO208" s="52">
        <f t="shared" si="209"/>
        <v>0</v>
      </c>
      <c r="CP208" s="52" t="str">
        <f t="shared" si="235"/>
        <v/>
      </c>
      <c r="CQ208" s="195" t="str">
        <f>IF(AND(DC208=""),"",IF(DC208=0,"",1+(MAX(CQ$61:CQ207))))</f>
        <v/>
      </c>
      <c r="CR208" s="51">
        <v>148</v>
      </c>
      <c r="CS208" s="48">
        <f t="shared" si="229"/>
        <v>0</v>
      </c>
      <c r="CT208" s="52">
        <f t="shared" si="210"/>
        <v>0</v>
      </c>
      <c r="CU208" s="52">
        <f t="shared" si="211"/>
        <v>0</v>
      </c>
      <c r="CV208" s="52">
        <f t="shared" si="212"/>
        <v>0</v>
      </c>
      <c r="CW208" s="52">
        <f t="shared" si="213"/>
        <v>0</v>
      </c>
      <c r="CX208" s="52">
        <f t="shared" si="214"/>
        <v>0</v>
      </c>
      <c r="CY208" s="52">
        <f t="shared" si="215"/>
        <v>0</v>
      </c>
      <c r="CZ208" s="52">
        <f t="shared" si="216"/>
        <v>0</v>
      </c>
      <c r="DA208" s="52">
        <f t="shared" si="217"/>
        <v>0</v>
      </c>
      <c r="DB208" s="52">
        <f t="shared" si="218"/>
        <v>0</v>
      </c>
      <c r="DC208" s="52" t="str">
        <f t="shared" si="236"/>
        <v/>
      </c>
    </row>
    <row r="209" spans="1:107" s="195" customFormat="1" ht="15.75" hidden="1">
      <c r="A209" s="195">
        <f t="shared" si="237"/>
        <v>0</v>
      </c>
      <c r="B209" s="324">
        <f t="shared" si="238"/>
        <v>0</v>
      </c>
      <c r="C209" s="325">
        <v>149</v>
      </c>
      <c r="D209" s="349"/>
      <c r="E209" s="350"/>
      <c r="F209" s="663"/>
      <c r="G209" s="351"/>
      <c r="H209" s="350"/>
      <c r="I209" s="355"/>
      <c r="J209" s="353"/>
      <c r="K209" s="353"/>
      <c r="L209" s="353"/>
      <c r="M209" s="354"/>
      <c r="N209" s="482"/>
      <c r="AB209" s="195" t="str">
        <f t="shared" si="187"/>
        <v/>
      </c>
      <c r="AC209" s="195">
        <f t="shared" si="167"/>
        <v>1</v>
      </c>
      <c r="AD209" s="195" t="str">
        <f>IF(AND(AP209=""),"",IF(AP209=0,"",1+(MAX(AD$61:AD208))))</f>
        <v/>
      </c>
      <c r="AE209" s="18">
        <v>149</v>
      </c>
      <c r="AF209" s="48">
        <f t="shared" si="188"/>
        <v>0</v>
      </c>
      <c r="AG209" s="52">
        <f t="shared" si="189"/>
        <v>0</v>
      </c>
      <c r="AH209" s="52">
        <f t="shared" si="190"/>
        <v>0</v>
      </c>
      <c r="AI209" s="52">
        <f t="shared" si="191"/>
        <v>0</v>
      </c>
      <c r="AJ209" s="52">
        <f t="shared" si="192"/>
        <v>0</v>
      </c>
      <c r="AK209" s="52">
        <f t="shared" si="193"/>
        <v>0</v>
      </c>
      <c r="AL209" s="52">
        <f t="shared" si="194"/>
        <v>0</v>
      </c>
      <c r="AM209" s="52">
        <f t="shared" si="195"/>
        <v>0</v>
      </c>
      <c r="AN209" s="52">
        <f t="shared" si="230"/>
        <v>0</v>
      </c>
      <c r="AO209" s="52">
        <f t="shared" si="196"/>
        <v>0</v>
      </c>
      <c r="AP209" s="52" t="str">
        <f t="shared" si="231"/>
        <v/>
      </c>
      <c r="AQ209" s="195" t="str">
        <f>IF(AND(BC209=""),"",IF(BC209=0,"",1+(MAX(AQ$61:AQ208))))</f>
        <v/>
      </c>
      <c r="AR209" s="51">
        <v>149</v>
      </c>
      <c r="AS209" s="323">
        <f t="shared" si="220"/>
        <v>0</v>
      </c>
      <c r="AT209" s="49">
        <f t="shared" si="221"/>
        <v>0</v>
      </c>
      <c r="AU209" s="49">
        <f t="shared" si="222"/>
        <v>0</v>
      </c>
      <c r="AV209" s="49">
        <f t="shared" si="223"/>
        <v>0</v>
      </c>
      <c r="AW209" s="49">
        <f t="shared" si="224"/>
        <v>0</v>
      </c>
      <c r="AX209" s="49">
        <f t="shared" si="225"/>
        <v>0</v>
      </c>
      <c r="AY209" s="49">
        <f t="shared" si="226"/>
        <v>0</v>
      </c>
      <c r="AZ209" s="49">
        <f t="shared" si="227"/>
        <v>0</v>
      </c>
      <c r="BA209" s="49">
        <f t="shared" si="228"/>
        <v>0</v>
      </c>
      <c r="BB209" s="49">
        <f t="shared" si="197"/>
        <v>0</v>
      </c>
      <c r="BC209" s="52" t="str">
        <f t="shared" si="232"/>
        <v/>
      </c>
      <c r="BD209" s="195" t="str">
        <f>IF(AND(BP209=""),"",IF(BP209=0,"",1+(MAX(BD$61:BD208))))</f>
        <v/>
      </c>
      <c r="BE209" s="18">
        <v>149</v>
      </c>
      <c r="BF209" s="48">
        <f t="shared" si="169"/>
        <v>0</v>
      </c>
      <c r="BG209" s="52">
        <f t="shared" si="170"/>
        <v>0</v>
      </c>
      <c r="BH209" s="52">
        <f t="shared" si="171"/>
        <v>0</v>
      </c>
      <c r="BI209" s="52">
        <f t="shared" si="172"/>
        <v>0</v>
      </c>
      <c r="BJ209" s="52">
        <f t="shared" si="173"/>
        <v>0</v>
      </c>
      <c r="BK209" s="52">
        <f t="shared" si="174"/>
        <v>0</v>
      </c>
      <c r="BL209" s="52">
        <f t="shared" si="175"/>
        <v>0</v>
      </c>
      <c r="BM209" s="52">
        <f t="shared" si="176"/>
        <v>0</v>
      </c>
      <c r="BN209" s="52">
        <f t="shared" si="177"/>
        <v>0</v>
      </c>
      <c r="BO209" s="52">
        <f t="shared" si="198"/>
        <v>0</v>
      </c>
      <c r="BP209" s="52" t="str">
        <f t="shared" si="233"/>
        <v/>
      </c>
      <c r="BQ209" s="195" t="str">
        <f>IF(AND(CC209=""),"",IF(CC209=0,"",1+(MAX(BQ$61:BQ208))))</f>
        <v/>
      </c>
      <c r="BR209" s="18">
        <v>149</v>
      </c>
      <c r="BS209" s="322">
        <f t="shared" si="178"/>
        <v>0</v>
      </c>
      <c r="BT209" s="52">
        <f t="shared" si="179"/>
        <v>0</v>
      </c>
      <c r="BU209" s="52">
        <f t="shared" si="180"/>
        <v>0</v>
      </c>
      <c r="BV209" s="52">
        <f t="shared" si="181"/>
        <v>0</v>
      </c>
      <c r="BW209" s="52">
        <f t="shared" si="182"/>
        <v>0</v>
      </c>
      <c r="BX209" s="52">
        <f t="shared" si="183"/>
        <v>0</v>
      </c>
      <c r="BY209" s="52">
        <f t="shared" si="184"/>
        <v>0</v>
      </c>
      <c r="BZ209" s="52">
        <f t="shared" si="185"/>
        <v>0</v>
      </c>
      <c r="CA209" s="52">
        <f t="shared" si="186"/>
        <v>0</v>
      </c>
      <c r="CB209" s="52">
        <f t="shared" si="199"/>
        <v>0</v>
      </c>
      <c r="CC209" s="52" t="str">
        <f t="shared" si="234"/>
        <v/>
      </c>
      <c r="CD209" s="195" t="str">
        <f>IF(AND(CP209=""),"",IF(CP209=0,"",1+(MAX(CD$61:CD208))))</f>
        <v/>
      </c>
      <c r="CE209" s="18">
        <v>149</v>
      </c>
      <c r="CF209" s="48">
        <f t="shared" si="200"/>
        <v>0</v>
      </c>
      <c r="CG209" s="52">
        <f t="shared" si="201"/>
        <v>0</v>
      </c>
      <c r="CH209" s="52">
        <f t="shared" si="202"/>
        <v>0</v>
      </c>
      <c r="CI209" s="52">
        <f t="shared" si="203"/>
        <v>0</v>
      </c>
      <c r="CJ209" s="52">
        <f t="shared" si="204"/>
        <v>0</v>
      </c>
      <c r="CK209" s="52">
        <f t="shared" si="205"/>
        <v>0</v>
      </c>
      <c r="CL209" s="52">
        <f t="shared" si="206"/>
        <v>0</v>
      </c>
      <c r="CM209" s="52">
        <f t="shared" si="207"/>
        <v>0</v>
      </c>
      <c r="CN209" s="52">
        <f t="shared" si="208"/>
        <v>0</v>
      </c>
      <c r="CO209" s="52">
        <f t="shared" si="209"/>
        <v>0</v>
      </c>
      <c r="CP209" s="52" t="str">
        <f t="shared" si="235"/>
        <v/>
      </c>
      <c r="CQ209" s="195" t="str">
        <f>IF(AND(DC209=""),"",IF(DC209=0,"",1+(MAX(CQ$61:CQ208))))</f>
        <v/>
      </c>
      <c r="CR209" s="18">
        <v>149</v>
      </c>
      <c r="CS209" s="48">
        <f t="shared" si="229"/>
        <v>0</v>
      </c>
      <c r="CT209" s="52">
        <f t="shared" si="210"/>
        <v>0</v>
      </c>
      <c r="CU209" s="52">
        <f t="shared" si="211"/>
        <v>0</v>
      </c>
      <c r="CV209" s="52">
        <f t="shared" si="212"/>
        <v>0</v>
      </c>
      <c r="CW209" s="52">
        <f t="shared" si="213"/>
        <v>0</v>
      </c>
      <c r="CX209" s="52">
        <f t="shared" si="214"/>
        <v>0</v>
      </c>
      <c r="CY209" s="52">
        <f t="shared" si="215"/>
        <v>0</v>
      </c>
      <c r="CZ209" s="52">
        <f t="shared" si="216"/>
        <v>0</v>
      </c>
      <c r="DA209" s="52">
        <f t="shared" si="217"/>
        <v>0</v>
      </c>
      <c r="DB209" s="52">
        <f t="shared" si="218"/>
        <v>0</v>
      </c>
      <c r="DC209" s="52" t="str">
        <f t="shared" si="236"/>
        <v/>
      </c>
    </row>
    <row r="210" spans="1:107" s="195" customFormat="1" ht="15.75" hidden="1">
      <c r="A210" s="195">
        <f t="shared" si="237"/>
        <v>0</v>
      </c>
      <c r="B210" s="324">
        <f t="shared" si="238"/>
        <v>0</v>
      </c>
      <c r="C210" s="325">
        <v>150</v>
      </c>
      <c r="D210" s="349"/>
      <c r="E210" s="350"/>
      <c r="F210" s="663"/>
      <c r="G210" s="351"/>
      <c r="H210" s="350"/>
      <c r="I210" s="355"/>
      <c r="J210" s="353"/>
      <c r="K210" s="353"/>
      <c r="L210" s="353"/>
      <c r="M210" s="354"/>
      <c r="N210" s="482"/>
      <c r="AB210" s="195" t="str">
        <f t="shared" si="187"/>
        <v/>
      </c>
      <c r="AC210" s="195">
        <f t="shared" si="167"/>
        <v>1</v>
      </c>
      <c r="AD210" s="195" t="str">
        <f>IF(AND(AP210=""),"",IF(AP210=0,"",1+(MAX(AD$61:AD209))))</f>
        <v/>
      </c>
      <c r="AE210" s="51">
        <v>150</v>
      </c>
      <c r="AF210" s="48">
        <f t="shared" si="188"/>
        <v>0</v>
      </c>
      <c r="AG210" s="52">
        <f t="shared" si="189"/>
        <v>0</v>
      </c>
      <c r="AH210" s="52">
        <f t="shared" si="190"/>
        <v>0</v>
      </c>
      <c r="AI210" s="52">
        <f t="shared" si="191"/>
        <v>0</v>
      </c>
      <c r="AJ210" s="52">
        <f t="shared" si="192"/>
        <v>0</v>
      </c>
      <c r="AK210" s="52">
        <f t="shared" si="193"/>
        <v>0</v>
      </c>
      <c r="AL210" s="52">
        <f t="shared" si="194"/>
        <v>0</v>
      </c>
      <c r="AM210" s="52">
        <f t="shared" si="195"/>
        <v>0</v>
      </c>
      <c r="AN210" s="52">
        <f t="shared" si="230"/>
        <v>0</v>
      </c>
      <c r="AO210" s="52">
        <f t="shared" si="196"/>
        <v>0</v>
      </c>
      <c r="AP210" s="52" t="str">
        <f t="shared" si="231"/>
        <v/>
      </c>
      <c r="AQ210" s="195" t="str">
        <f>IF(AND(BC210=""),"",IF(BC210=0,"",1+(MAX(AQ$61:AQ209))))</f>
        <v/>
      </c>
      <c r="AR210" s="51">
        <v>150</v>
      </c>
      <c r="AS210" s="323">
        <f t="shared" si="220"/>
        <v>0</v>
      </c>
      <c r="AT210" s="49">
        <f t="shared" si="221"/>
        <v>0</v>
      </c>
      <c r="AU210" s="49">
        <f t="shared" si="222"/>
        <v>0</v>
      </c>
      <c r="AV210" s="49">
        <f t="shared" si="223"/>
        <v>0</v>
      </c>
      <c r="AW210" s="49">
        <f t="shared" si="224"/>
        <v>0</v>
      </c>
      <c r="AX210" s="49">
        <f t="shared" si="225"/>
        <v>0</v>
      </c>
      <c r="AY210" s="49">
        <f t="shared" si="226"/>
        <v>0</v>
      </c>
      <c r="AZ210" s="49">
        <f t="shared" si="227"/>
        <v>0</v>
      </c>
      <c r="BA210" s="49">
        <f t="shared" si="228"/>
        <v>0</v>
      </c>
      <c r="BB210" s="49">
        <f t="shared" si="197"/>
        <v>0</v>
      </c>
      <c r="BC210" s="52" t="str">
        <f t="shared" si="232"/>
        <v/>
      </c>
      <c r="BD210" s="195" t="str">
        <f>IF(AND(BP210=""),"",IF(BP210=0,"",1+(MAX(BD$61:BD209))))</f>
        <v/>
      </c>
      <c r="BE210" s="51">
        <v>150</v>
      </c>
      <c r="BF210" s="48">
        <f t="shared" si="169"/>
        <v>0</v>
      </c>
      <c r="BG210" s="52">
        <f t="shared" si="170"/>
        <v>0</v>
      </c>
      <c r="BH210" s="52">
        <f t="shared" si="171"/>
        <v>0</v>
      </c>
      <c r="BI210" s="52">
        <f t="shared" si="172"/>
        <v>0</v>
      </c>
      <c r="BJ210" s="52">
        <f t="shared" si="173"/>
        <v>0</v>
      </c>
      <c r="BK210" s="52">
        <f t="shared" si="174"/>
        <v>0</v>
      </c>
      <c r="BL210" s="52">
        <f t="shared" si="175"/>
        <v>0</v>
      </c>
      <c r="BM210" s="52">
        <f t="shared" si="176"/>
        <v>0</v>
      </c>
      <c r="BN210" s="52">
        <f t="shared" si="177"/>
        <v>0</v>
      </c>
      <c r="BO210" s="52">
        <f t="shared" si="198"/>
        <v>0</v>
      </c>
      <c r="BP210" s="52" t="str">
        <f t="shared" si="233"/>
        <v/>
      </c>
      <c r="BQ210" s="195" t="str">
        <f>IF(AND(CC210=""),"",IF(CC210=0,"",1+(MAX(BQ$61:BQ209))))</f>
        <v/>
      </c>
      <c r="BR210" s="51">
        <v>150</v>
      </c>
      <c r="BS210" s="322">
        <f t="shared" si="178"/>
        <v>0</v>
      </c>
      <c r="BT210" s="52">
        <f t="shared" si="179"/>
        <v>0</v>
      </c>
      <c r="BU210" s="52">
        <f t="shared" si="180"/>
        <v>0</v>
      </c>
      <c r="BV210" s="52">
        <f t="shared" si="181"/>
        <v>0</v>
      </c>
      <c r="BW210" s="52">
        <f t="shared" si="182"/>
        <v>0</v>
      </c>
      <c r="BX210" s="52">
        <f t="shared" si="183"/>
        <v>0</v>
      </c>
      <c r="BY210" s="52">
        <f t="shared" si="184"/>
        <v>0</v>
      </c>
      <c r="BZ210" s="52">
        <f t="shared" si="185"/>
        <v>0</v>
      </c>
      <c r="CA210" s="52">
        <f t="shared" si="186"/>
        <v>0</v>
      </c>
      <c r="CB210" s="52">
        <f t="shared" si="199"/>
        <v>0</v>
      </c>
      <c r="CC210" s="52" t="str">
        <f t="shared" si="234"/>
        <v/>
      </c>
      <c r="CD210" s="195" t="str">
        <f>IF(AND(CP210=""),"",IF(CP210=0,"",1+(MAX(CD$61:CD209))))</f>
        <v/>
      </c>
      <c r="CE210" s="51">
        <v>150</v>
      </c>
      <c r="CF210" s="48">
        <f t="shared" si="200"/>
        <v>0</v>
      </c>
      <c r="CG210" s="52">
        <f t="shared" si="201"/>
        <v>0</v>
      </c>
      <c r="CH210" s="52">
        <f t="shared" si="202"/>
        <v>0</v>
      </c>
      <c r="CI210" s="52">
        <f t="shared" si="203"/>
        <v>0</v>
      </c>
      <c r="CJ210" s="52">
        <f t="shared" si="204"/>
        <v>0</v>
      </c>
      <c r="CK210" s="52">
        <f t="shared" si="205"/>
        <v>0</v>
      </c>
      <c r="CL210" s="52">
        <f t="shared" si="206"/>
        <v>0</v>
      </c>
      <c r="CM210" s="52">
        <f t="shared" si="207"/>
        <v>0</v>
      </c>
      <c r="CN210" s="52">
        <f t="shared" si="208"/>
        <v>0</v>
      </c>
      <c r="CO210" s="52">
        <f t="shared" si="209"/>
        <v>0</v>
      </c>
      <c r="CP210" s="52" t="str">
        <f t="shared" si="235"/>
        <v/>
      </c>
      <c r="CQ210" s="195" t="str">
        <f>IF(AND(DC210=""),"",IF(DC210=0,"",1+(MAX(CQ$61:CQ209))))</f>
        <v/>
      </c>
      <c r="CR210" s="51">
        <v>150</v>
      </c>
      <c r="CS210" s="48">
        <f t="shared" si="229"/>
        <v>0</v>
      </c>
      <c r="CT210" s="52">
        <f t="shared" si="210"/>
        <v>0</v>
      </c>
      <c r="CU210" s="52">
        <f t="shared" si="211"/>
        <v>0</v>
      </c>
      <c r="CV210" s="52">
        <f t="shared" si="212"/>
        <v>0</v>
      </c>
      <c r="CW210" s="52">
        <f t="shared" si="213"/>
        <v>0</v>
      </c>
      <c r="CX210" s="52">
        <f t="shared" si="214"/>
        <v>0</v>
      </c>
      <c r="CY210" s="52">
        <f t="shared" si="215"/>
        <v>0</v>
      </c>
      <c r="CZ210" s="52">
        <f t="shared" si="216"/>
        <v>0</v>
      </c>
      <c r="DA210" s="52">
        <f t="shared" si="217"/>
        <v>0</v>
      </c>
      <c r="DB210" s="52">
        <f t="shared" si="218"/>
        <v>0</v>
      </c>
      <c r="DC210" s="52" t="str">
        <f t="shared" si="236"/>
        <v/>
      </c>
    </row>
    <row r="211" spans="1:107" s="195" customFormat="1" ht="15.75" hidden="1">
      <c r="A211" s="195">
        <f t="shared" si="237"/>
        <v>0</v>
      </c>
      <c r="B211" s="324">
        <f t="shared" si="238"/>
        <v>0</v>
      </c>
      <c r="C211" s="325">
        <v>151</v>
      </c>
      <c r="D211" s="349"/>
      <c r="E211" s="350"/>
      <c r="F211" s="663"/>
      <c r="G211" s="351"/>
      <c r="H211" s="350"/>
      <c r="I211" s="355"/>
      <c r="J211" s="353"/>
      <c r="K211" s="353"/>
      <c r="L211" s="353"/>
      <c r="M211" s="354"/>
      <c r="N211" s="482"/>
      <c r="AB211" s="195" t="str">
        <f t="shared" si="187"/>
        <v/>
      </c>
      <c r="AC211" s="195">
        <f t="shared" si="167"/>
        <v>1</v>
      </c>
      <c r="AD211" s="195" t="str">
        <f>IF(AND(AP211=""),"",IF(AP211=0,"",1+(MAX(AD$61:AD210))))</f>
        <v/>
      </c>
      <c r="AE211" s="18">
        <v>151</v>
      </c>
      <c r="AF211" s="48">
        <f t="shared" si="188"/>
        <v>0</v>
      </c>
      <c r="AG211" s="52">
        <f t="shared" si="189"/>
        <v>0</v>
      </c>
      <c r="AH211" s="52">
        <f t="shared" si="190"/>
        <v>0</v>
      </c>
      <c r="AI211" s="52">
        <f t="shared" si="191"/>
        <v>0</v>
      </c>
      <c r="AJ211" s="52">
        <f t="shared" si="192"/>
        <v>0</v>
      </c>
      <c r="AK211" s="52">
        <f t="shared" si="193"/>
        <v>0</v>
      </c>
      <c r="AL211" s="52">
        <f t="shared" si="194"/>
        <v>0</v>
      </c>
      <c r="AM211" s="52">
        <f t="shared" si="195"/>
        <v>0</v>
      </c>
      <c r="AN211" s="52">
        <f t="shared" si="230"/>
        <v>0</v>
      </c>
      <c r="AO211" s="52">
        <f t="shared" si="196"/>
        <v>0</v>
      </c>
      <c r="AP211" s="52" t="str">
        <f t="shared" si="231"/>
        <v/>
      </c>
      <c r="AQ211" s="195" t="str">
        <f>IF(AND(BC211=""),"",IF(BC211=0,"",1+(MAX(AQ$61:AQ210))))</f>
        <v/>
      </c>
      <c r="AR211" s="51">
        <v>151</v>
      </c>
      <c r="AS211" s="323">
        <f t="shared" si="220"/>
        <v>0</v>
      </c>
      <c r="AT211" s="49">
        <f t="shared" si="221"/>
        <v>0</v>
      </c>
      <c r="AU211" s="49">
        <f t="shared" si="222"/>
        <v>0</v>
      </c>
      <c r="AV211" s="49">
        <f t="shared" si="223"/>
        <v>0</v>
      </c>
      <c r="AW211" s="49">
        <f t="shared" si="224"/>
        <v>0</v>
      </c>
      <c r="AX211" s="49">
        <f t="shared" si="225"/>
        <v>0</v>
      </c>
      <c r="AY211" s="49">
        <f t="shared" si="226"/>
        <v>0</v>
      </c>
      <c r="AZ211" s="49">
        <f t="shared" si="227"/>
        <v>0</v>
      </c>
      <c r="BA211" s="49">
        <f t="shared" si="228"/>
        <v>0</v>
      </c>
      <c r="BB211" s="49">
        <f t="shared" si="197"/>
        <v>0</v>
      </c>
      <c r="BC211" s="52" t="str">
        <f t="shared" si="232"/>
        <v/>
      </c>
      <c r="BD211" s="195" t="str">
        <f>IF(AND(BP211=""),"",IF(BP211=0,"",1+(MAX(BD$61:BD210))))</f>
        <v/>
      </c>
      <c r="BE211" s="18">
        <v>151</v>
      </c>
      <c r="BF211" s="48">
        <f t="shared" si="169"/>
        <v>0</v>
      </c>
      <c r="BG211" s="52">
        <f t="shared" si="170"/>
        <v>0</v>
      </c>
      <c r="BH211" s="52">
        <f t="shared" si="171"/>
        <v>0</v>
      </c>
      <c r="BI211" s="52">
        <f t="shared" si="172"/>
        <v>0</v>
      </c>
      <c r="BJ211" s="52">
        <f t="shared" si="173"/>
        <v>0</v>
      </c>
      <c r="BK211" s="52">
        <f t="shared" si="174"/>
        <v>0</v>
      </c>
      <c r="BL211" s="52">
        <f t="shared" si="175"/>
        <v>0</v>
      </c>
      <c r="BM211" s="52">
        <f t="shared" si="176"/>
        <v>0</v>
      </c>
      <c r="BN211" s="52">
        <f t="shared" si="177"/>
        <v>0</v>
      </c>
      <c r="BO211" s="52">
        <f t="shared" si="198"/>
        <v>0</v>
      </c>
      <c r="BP211" s="52" t="str">
        <f t="shared" si="233"/>
        <v/>
      </c>
      <c r="BQ211" s="195" t="str">
        <f>IF(AND(CC211=""),"",IF(CC211=0,"",1+(MAX(BQ$61:BQ210))))</f>
        <v/>
      </c>
      <c r="BR211" s="18">
        <v>151</v>
      </c>
      <c r="BS211" s="322">
        <f t="shared" si="178"/>
        <v>0</v>
      </c>
      <c r="BT211" s="52">
        <f t="shared" si="179"/>
        <v>0</v>
      </c>
      <c r="BU211" s="52">
        <f t="shared" si="180"/>
        <v>0</v>
      </c>
      <c r="BV211" s="52">
        <f t="shared" si="181"/>
        <v>0</v>
      </c>
      <c r="BW211" s="52">
        <f t="shared" si="182"/>
        <v>0</v>
      </c>
      <c r="BX211" s="52">
        <f t="shared" si="183"/>
        <v>0</v>
      </c>
      <c r="BY211" s="52">
        <f t="shared" si="184"/>
        <v>0</v>
      </c>
      <c r="BZ211" s="52">
        <f t="shared" si="185"/>
        <v>0</v>
      </c>
      <c r="CA211" s="52">
        <f t="shared" si="186"/>
        <v>0</v>
      </c>
      <c r="CB211" s="52">
        <f t="shared" si="199"/>
        <v>0</v>
      </c>
      <c r="CC211" s="52" t="str">
        <f t="shared" si="234"/>
        <v/>
      </c>
      <c r="CD211" s="195" t="str">
        <f>IF(AND(CP211=""),"",IF(CP211=0,"",1+(MAX(CD$61:CD210))))</f>
        <v/>
      </c>
      <c r="CE211" s="18">
        <v>151</v>
      </c>
      <c r="CF211" s="48">
        <f t="shared" si="200"/>
        <v>0</v>
      </c>
      <c r="CG211" s="52">
        <f t="shared" si="201"/>
        <v>0</v>
      </c>
      <c r="CH211" s="52">
        <f t="shared" si="202"/>
        <v>0</v>
      </c>
      <c r="CI211" s="52">
        <f t="shared" si="203"/>
        <v>0</v>
      </c>
      <c r="CJ211" s="52">
        <f t="shared" si="204"/>
        <v>0</v>
      </c>
      <c r="CK211" s="52">
        <f t="shared" si="205"/>
        <v>0</v>
      </c>
      <c r="CL211" s="52">
        <f t="shared" si="206"/>
        <v>0</v>
      </c>
      <c r="CM211" s="52">
        <f t="shared" si="207"/>
        <v>0</v>
      </c>
      <c r="CN211" s="52">
        <f t="shared" si="208"/>
        <v>0</v>
      </c>
      <c r="CO211" s="52">
        <f t="shared" si="209"/>
        <v>0</v>
      </c>
      <c r="CP211" s="52" t="str">
        <f t="shared" si="235"/>
        <v/>
      </c>
      <c r="CQ211" s="195" t="str">
        <f>IF(AND(DC211=""),"",IF(DC211=0,"",1+(MAX(CQ$61:CQ210))))</f>
        <v/>
      </c>
      <c r="CR211" s="18">
        <v>151</v>
      </c>
      <c r="CS211" s="48">
        <f t="shared" si="229"/>
        <v>0</v>
      </c>
      <c r="CT211" s="52">
        <f t="shared" si="210"/>
        <v>0</v>
      </c>
      <c r="CU211" s="52">
        <f t="shared" si="211"/>
        <v>0</v>
      </c>
      <c r="CV211" s="52">
        <f t="shared" si="212"/>
        <v>0</v>
      </c>
      <c r="CW211" s="52">
        <f t="shared" si="213"/>
        <v>0</v>
      </c>
      <c r="CX211" s="52">
        <f t="shared" si="214"/>
        <v>0</v>
      </c>
      <c r="CY211" s="52">
        <f t="shared" si="215"/>
        <v>0</v>
      </c>
      <c r="CZ211" s="52">
        <f t="shared" si="216"/>
        <v>0</v>
      </c>
      <c r="DA211" s="52">
        <f t="shared" si="217"/>
        <v>0</v>
      </c>
      <c r="DB211" s="52">
        <f t="shared" si="218"/>
        <v>0</v>
      </c>
      <c r="DC211" s="52" t="str">
        <f t="shared" si="236"/>
        <v/>
      </c>
    </row>
    <row r="212" spans="1:107" s="195" customFormat="1" ht="15.75" hidden="1">
      <c r="A212" s="195">
        <f t="shared" si="237"/>
        <v>0</v>
      </c>
      <c r="B212" s="324">
        <f t="shared" si="238"/>
        <v>0</v>
      </c>
      <c r="C212" s="325">
        <v>152</v>
      </c>
      <c r="D212" s="349"/>
      <c r="E212" s="350"/>
      <c r="F212" s="663"/>
      <c r="G212" s="351"/>
      <c r="H212" s="350"/>
      <c r="I212" s="355"/>
      <c r="J212" s="353"/>
      <c r="K212" s="353"/>
      <c r="L212" s="353"/>
      <c r="M212" s="354"/>
      <c r="N212" s="482"/>
      <c r="AB212" s="195" t="str">
        <f t="shared" si="187"/>
        <v/>
      </c>
      <c r="AC212" s="195">
        <f t="shared" si="167"/>
        <v>1</v>
      </c>
      <c r="AD212" s="195" t="str">
        <f>IF(AND(AP212=""),"",IF(AP212=0,"",1+(MAX(AD$61:AD211))))</f>
        <v/>
      </c>
      <c r="AE212" s="51">
        <v>152</v>
      </c>
      <c r="AF212" s="48">
        <f t="shared" si="188"/>
        <v>0</v>
      </c>
      <c r="AG212" s="52">
        <f t="shared" si="189"/>
        <v>0</v>
      </c>
      <c r="AH212" s="52">
        <f t="shared" si="190"/>
        <v>0</v>
      </c>
      <c r="AI212" s="52">
        <f t="shared" si="191"/>
        <v>0</v>
      </c>
      <c r="AJ212" s="52">
        <f t="shared" si="192"/>
        <v>0</v>
      </c>
      <c r="AK212" s="52">
        <f t="shared" si="193"/>
        <v>0</v>
      </c>
      <c r="AL212" s="52">
        <f t="shared" si="194"/>
        <v>0</v>
      </c>
      <c r="AM212" s="52">
        <f t="shared" si="195"/>
        <v>0</v>
      </c>
      <c r="AN212" s="52">
        <f t="shared" si="230"/>
        <v>0</v>
      </c>
      <c r="AO212" s="52">
        <f t="shared" si="196"/>
        <v>0</v>
      </c>
      <c r="AP212" s="52" t="str">
        <f t="shared" si="231"/>
        <v/>
      </c>
      <c r="AQ212" s="195" t="str">
        <f>IF(AND(BC212=""),"",IF(BC212=0,"",1+(MAX(AQ$61:AQ211))))</f>
        <v/>
      </c>
      <c r="AR212" s="51">
        <v>152</v>
      </c>
      <c r="AS212" s="323">
        <f t="shared" si="220"/>
        <v>0</v>
      </c>
      <c r="AT212" s="49">
        <f t="shared" si="221"/>
        <v>0</v>
      </c>
      <c r="AU212" s="49">
        <f t="shared" si="222"/>
        <v>0</v>
      </c>
      <c r="AV212" s="49">
        <f t="shared" si="223"/>
        <v>0</v>
      </c>
      <c r="AW212" s="49">
        <f t="shared" si="224"/>
        <v>0</v>
      </c>
      <c r="AX212" s="49">
        <f t="shared" si="225"/>
        <v>0</v>
      </c>
      <c r="AY212" s="49">
        <f t="shared" si="226"/>
        <v>0</v>
      </c>
      <c r="AZ212" s="49">
        <f t="shared" si="227"/>
        <v>0</v>
      </c>
      <c r="BA212" s="49">
        <f t="shared" si="228"/>
        <v>0</v>
      </c>
      <c r="BB212" s="49">
        <f t="shared" si="197"/>
        <v>0</v>
      </c>
      <c r="BC212" s="52" t="str">
        <f t="shared" si="232"/>
        <v/>
      </c>
      <c r="BD212" s="195" t="str">
        <f>IF(AND(BP212=""),"",IF(BP212=0,"",1+(MAX(BD$61:BD211))))</f>
        <v/>
      </c>
      <c r="BE212" s="51">
        <v>152</v>
      </c>
      <c r="BF212" s="48">
        <f t="shared" si="169"/>
        <v>0</v>
      </c>
      <c r="BG212" s="52">
        <f t="shared" si="170"/>
        <v>0</v>
      </c>
      <c r="BH212" s="52">
        <f t="shared" si="171"/>
        <v>0</v>
      </c>
      <c r="BI212" s="52">
        <f t="shared" si="172"/>
        <v>0</v>
      </c>
      <c r="BJ212" s="52">
        <f t="shared" si="173"/>
        <v>0</v>
      </c>
      <c r="BK212" s="52">
        <f t="shared" si="174"/>
        <v>0</v>
      </c>
      <c r="BL212" s="52">
        <f t="shared" si="175"/>
        <v>0</v>
      </c>
      <c r="BM212" s="52">
        <f t="shared" si="176"/>
        <v>0</v>
      </c>
      <c r="BN212" s="52">
        <f t="shared" si="177"/>
        <v>0</v>
      </c>
      <c r="BO212" s="52">
        <f t="shared" si="198"/>
        <v>0</v>
      </c>
      <c r="BP212" s="52" t="str">
        <f t="shared" si="233"/>
        <v/>
      </c>
      <c r="BQ212" s="195" t="str">
        <f>IF(AND(CC212=""),"",IF(CC212=0,"",1+(MAX(BQ$61:BQ211))))</f>
        <v/>
      </c>
      <c r="BR212" s="51">
        <v>152</v>
      </c>
      <c r="BS212" s="322">
        <f t="shared" si="178"/>
        <v>0</v>
      </c>
      <c r="BT212" s="52">
        <f t="shared" si="179"/>
        <v>0</v>
      </c>
      <c r="BU212" s="52">
        <f t="shared" si="180"/>
        <v>0</v>
      </c>
      <c r="BV212" s="52">
        <f t="shared" si="181"/>
        <v>0</v>
      </c>
      <c r="BW212" s="52">
        <f t="shared" si="182"/>
        <v>0</v>
      </c>
      <c r="BX212" s="52">
        <f t="shared" si="183"/>
        <v>0</v>
      </c>
      <c r="BY212" s="52">
        <f t="shared" si="184"/>
        <v>0</v>
      </c>
      <c r="BZ212" s="52">
        <f t="shared" si="185"/>
        <v>0</v>
      </c>
      <c r="CA212" s="52">
        <f t="shared" si="186"/>
        <v>0</v>
      </c>
      <c r="CB212" s="52">
        <f t="shared" si="199"/>
        <v>0</v>
      </c>
      <c r="CC212" s="52" t="str">
        <f t="shared" si="234"/>
        <v/>
      </c>
      <c r="CD212" s="195" t="str">
        <f>IF(AND(CP212=""),"",IF(CP212=0,"",1+(MAX(CD$61:CD211))))</f>
        <v/>
      </c>
      <c r="CE212" s="51">
        <v>152</v>
      </c>
      <c r="CF212" s="48">
        <f t="shared" si="200"/>
        <v>0</v>
      </c>
      <c r="CG212" s="52">
        <f t="shared" si="201"/>
        <v>0</v>
      </c>
      <c r="CH212" s="52">
        <f t="shared" si="202"/>
        <v>0</v>
      </c>
      <c r="CI212" s="52">
        <f t="shared" si="203"/>
        <v>0</v>
      </c>
      <c r="CJ212" s="52">
        <f t="shared" si="204"/>
        <v>0</v>
      </c>
      <c r="CK212" s="52">
        <f t="shared" si="205"/>
        <v>0</v>
      </c>
      <c r="CL212" s="52">
        <f t="shared" si="206"/>
        <v>0</v>
      </c>
      <c r="CM212" s="52">
        <f t="shared" si="207"/>
        <v>0</v>
      </c>
      <c r="CN212" s="52">
        <f t="shared" si="208"/>
        <v>0</v>
      </c>
      <c r="CO212" s="52">
        <f t="shared" si="209"/>
        <v>0</v>
      </c>
      <c r="CP212" s="52" t="str">
        <f t="shared" si="235"/>
        <v/>
      </c>
      <c r="CQ212" s="195" t="str">
        <f>IF(AND(DC212=""),"",IF(DC212=0,"",1+(MAX(CQ$61:CQ211))))</f>
        <v/>
      </c>
      <c r="CR212" s="51">
        <v>152</v>
      </c>
      <c r="CS212" s="48">
        <f t="shared" si="229"/>
        <v>0</v>
      </c>
      <c r="CT212" s="52">
        <f t="shared" si="210"/>
        <v>0</v>
      </c>
      <c r="CU212" s="52">
        <f t="shared" si="211"/>
        <v>0</v>
      </c>
      <c r="CV212" s="52">
        <f t="shared" si="212"/>
        <v>0</v>
      </c>
      <c r="CW212" s="52">
        <f t="shared" si="213"/>
        <v>0</v>
      </c>
      <c r="CX212" s="52">
        <f t="shared" si="214"/>
        <v>0</v>
      </c>
      <c r="CY212" s="52">
        <f t="shared" si="215"/>
        <v>0</v>
      </c>
      <c r="CZ212" s="52">
        <f t="shared" si="216"/>
        <v>0</v>
      </c>
      <c r="DA212" s="52">
        <f t="shared" si="217"/>
        <v>0</v>
      </c>
      <c r="DB212" s="52">
        <f t="shared" si="218"/>
        <v>0</v>
      </c>
      <c r="DC212" s="52" t="str">
        <f t="shared" si="236"/>
        <v/>
      </c>
    </row>
    <row r="213" spans="1:107" s="195" customFormat="1" ht="15.75" hidden="1">
      <c r="A213" s="195">
        <f t="shared" si="237"/>
        <v>0</v>
      </c>
      <c r="B213" s="324">
        <f t="shared" si="238"/>
        <v>0</v>
      </c>
      <c r="C213" s="325">
        <v>153</v>
      </c>
      <c r="D213" s="349"/>
      <c r="E213" s="350"/>
      <c r="F213" s="663"/>
      <c r="G213" s="351"/>
      <c r="H213" s="350"/>
      <c r="I213" s="355"/>
      <c r="J213" s="353"/>
      <c r="K213" s="353"/>
      <c r="L213" s="353"/>
      <c r="M213" s="354"/>
      <c r="N213" s="482"/>
      <c r="AB213" s="195" t="str">
        <f t="shared" si="187"/>
        <v/>
      </c>
      <c r="AC213" s="195">
        <f t="shared" si="167"/>
        <v>1</v>
      </c>
      <c r="AD213" s="195" t="str">
        <f>IF(AND(AP213=""),"",IF(AP213=0,"",1+(MAX(AD$61:AD212))))</f>
        <v/>
      </c>
      <c r="AE213" s="18">
        <v>153</v>
      </c>
      <c r="AF213" s="48">
        <f t="shared" si="188"/>
        <v>0</v>
      </c>
      <c r="AG213" s="52">
        <f t="shared" si="189"/>
        <v>0</v>
      </c>
      <c r="AH213" s="52">
        <f t="shared" si="190"/>
        <v>0</v>
      </c>
      <c r="AI213" s="52">
        <f t="shared" si="191"/>
        <v>0</v>
      </c>
      <c r="AJ213" s="52">
        <f t="shared" si="192"/>
        <v>0</v>
      </c>
      <c r="AK213" s="52">
        <f t="shared" si="193"/>
        <v>0</v>
      </c>
      <c r="AL213" s="52">
        <f t="shared" si="194"/>
        <v>0</v>
      </c>
      <c r="AM213" s="52">
        <f t="shared" si="195"/>
        <v>0</v>
      </c>
      <c r="AN213" s="52">
        <f t="shared" si="230"/>
        <v>0</v>
      </c>
      <c r="AO213" s="52">
        <f t="shared" si="196"/>
        <v>0</v>
      </c>
      <c r="AP213" s="52" t="str">
        <f t="shared" si="231"/>
        <v/>
      </c>
      <c r="AQ213" s="195" t="str">
        <f>IF(AND(BC213=""),"",IF(BC213=0,"",1+(MAX(AQ$61:AQ212))))</f>
        <v/>
      </c>
      <c r="AR213" s="51">
        <v>153</v>
      </c>
      <c r="AS213" s="323">
        <f t="shared" si="220"/>
        <v>0</v>
      </c>
      <c r="AT213" s="49">
        <f t="shared" si="221"/>
        <v>0</v>
      </c>
      <c r="AU213" s="49">
        <f t="shared" si="222"/>
        <v>0</v>
      </c>
      <c r="AV213" s="49">
        <f t="shared" si="223"/>
        <v>0</v>
      </c>
      <c r="AW213" s="49">
        <f t="shared" si="224"/>
        <v>0</v>
      </c>
      <c r="AX213" s="49">
        <f t="shared" si="225"/>
        <v>0</v>
      </c>
      <c r="AY213" s="49">
        <f t="shared" si="226"/>
        <v>0</v>
      </c>
      <c r="AZ213" s="49">
        <f t="shared" si="227"/>
        <v>0</v>
      </c>
      <c r="BA213" s="49">
        <f t="shared" si="228"/>
        <v>0</v>
      </c>
      <c r="BB213" s="49">
        <f t="shared" si="197"/>
        <v>0</v>
      </c>
      <c r="BC213" s="52" t="str">
        <f t="shared" si="232"/>
        <v/>
      </c>
      <c r="BD213" s="195" t="str">
        <f>IF(AND(BP213=""),"",IF(BP213=0,"",1+(MAX(BD$61:BD212))))</f>
        <v/>
      </c>
      <c r="BE213" s="18">
        <v>153</v>
      </c>
      <c r="BF213" s="48">
        <f t="shared" si="169"/>
        <v>0</v>
      </c>
      <c r="BG213" s="52">
        <f t="shared" si="170"/>
        <v>0</v>
      </c>
      <c r="BH213" s="52">
        <f t="shared" si="171"/>
        <v>0</v>
      </c>
      <c r="BI213" s="52">
        <f t="shared" si="172"/>
        <v>0</v>
      </c>
      <c r="BJ213" s="52">
        <f t="shared" si="173"/>
        <v>0</v>
      </c>
      <c r="BK213" s="52">
        <f t="shared" si="174"/>
        <v>0</v>
      </c>
      <c r="BL213" s="52">
        <f t="shared" si="175"/>
        <v>0</v>
      </c>
      <c r="BM213" s="52">
        <f t="shared" si="176"/>
        <v>0</v>
      </c>
      <c r="BN213" s="52">
        <f t="shared" si="177"/>
        <v>0</v>
      </c>
      <c r="BO213" s="52">
        <f t="shared" si="198"/>
        <v>0</v>
      </c>
      <c r="BP213" s="52" t="str">
        <f t="shared" si="233"/>
        <v/>
      </c>
      <c r="BQ213" s="195" t="str">
        <f>IF(AND(CC213=""),"",IF(CC213=0,"",1+(MAX(BQ$61:BQ212))))</f>
        <v/>
      </c>
      <c r="BR213" s="18">
        <v>153</v>
      </c>
      <c r="BS213" s="322">
        <f t="shared" si="178"/>
        <v>0</v>
      </c>
      <c r="BT213" s="52">
        <f t="shared" si="179"/>
        <v>0</v>
      </c>
      <c r="BU213" s="52">
        <f t="shared" si="180"/>
        <v>0</v>
      </c>
      <c r="BV213" s="52">
        <f t="shared" si="181"/>
        <v>0</v>
      </c>
      <c r="BW213" s="52">
        <f t="shared" si="182"/>
        <v>0</v>
      </c>
      <c r="BX213" s="52">
        <f t="shared" si="183"/>
        <v>0</v>
      </c>
      <c r="BY213" s="52">
        <f t="shared" si="184"/>
        <v>0</v>
      </c>
      <c r="BZ213" s="52">
        <f t="shared" si="185"/>
        <v>0</v>
      </c>
      <c r="CA213" s="52">
        <f t="shared" si="186"/>
        <v>0</v>
      </c>
      <c r="CB213" s="52">
        <f t="shared" si="199"/>
        <v>0</v>
      </c>
      <c r="CC213" s="52" t="str">
        <f t="shared" si="234"/>
        <v/>
      </c>
      <c r="CD213" s="195" t="str">
        <f>IF(AND(CP213=""),"",IF(CP213=0,"",1+(MAX(CD$61:CD212))))</f>
        <v/>
      </c>
      <c r="CE213" s="18">
        <v>153</v>
      </c>
      <c r="CF213" s="48">
        <f t="shared" si="200"/>
        <v>0</v>
      </c>
      <c r="CG213" s="52">
        <f t="shared" si="201"/>
        <v>0</v>
      </c>
      <c r="CH213" s="52">
        <f t="shared" si="202"/>
        <v>0</v>
      </c>
      <c r="CI213" s="52">
        <f t="shared" si="203"/>
        <v>0</v>
      </c>
      <c r="CJ213" s="52">
        <f t="shared" si="204"/>
        <v>0</v>
      </c>
      <c r="CK213" s="52">
        <f t="shared" si="205"/>
        <v>0</v>
      </c>
      <c r="CL213" s="52">
        <f t="shared" si="206"/>
        <v>0</v>
      </c>
      <c r="CM213" s="52">
        <f t="shared" si="207"/>
        <v>0</v>
      </c>
      <c r="CN213" s="52">
        <f t="shared" si="208"/>
        <v>0</v>
      </c>
      <c r="CO213" s="52">
        <f t="shared" si="209"/>
        <v>0</v>
      </c>
      <c r="CP213" s="52" t="str">
        <f t="shared" si="235"/>
        <v/>
      </c>
      <c r="CQ213" s="195" t="str">
        <f>IF(AND(DC213=""),"",IF(DC213=0,"",1+(MAX(CQ$61:CQ212))))</f>
        <v/>
      </c>
      <c r="CR213" s="18">
        <v>153</v>
      </c>
      <c r="CS213" s="48">
        <f t="shared" si="229"/>
        <v>0</v>
      </c>
      <c r="CT213" s="52">
        <f t="shared" si="210"/>
        <v>0</v>
      </c>
      <c r="CU213" s="52">
        <f t="shared" si="211"/>
        <v>0</v>
      </c>
      <c r="CV213" s="52">
        <f t="shared" si="212"/>
        <v>0</v>
      </c>
      <c r="CW213" s="52">
        <f t="shared" si="213"/>
        <v>0</v>
      </c>
      <c r="CX213" s="52">
        <f t="shared" si="214"/>
        <v>0</v>
      </c>
      <c r="CY213" s="52">
        <f t="shared" si="215"/>
        <v>0</v>
      </c>
      <c r="CZ213" s="52">
        <f t="shared" si="216"/>
        <v>0</v>
      </c>
      <c r="DA213" s="52">
        <f t="shared" si="217"/>
        <v>0</v>
      </c>
      <c r="DB213" s="52">
        <f t="shared" si="218"/>
        <v>0</v>
      </c>
      <c r="DC213" s="52" t="str">
        <f t="shared" si="236"/>
        <v/>
      </c>
    </row>
    <row r="214" spans="1:107" s="195" customFormat="1" ht="15.75" hidden="1">
      <c r="A214" s="195">
        <f t="shared" si="237"/>
        <v>0</v>
      </c>
      <c r="B214" s="324">
        <f t="shared" si="238"/>
        <v>0</v>
      </c>
      <c r="C214" s="325">
        <v>154</v>
      </c>
      <c r="D214" s="349"/>
      <c r="E214" s="350"/>
      <c r="F214" s="663"/>
      <c r="G214" s="351"/>
      <c r="H214" s="350"/>
      <c r="I214" s="355"/>
      <c r="J214" s="353"/>
      <c r="K214" s="353"/>
      <c r="L214" s="353"/>
      <c r="M214" s="354"/>
      <c r="N214" s="482"/>
      <c r="AB214" s="195" t="str">
        <f t="shared" si="187"/>
        <v/>
      </c>
      <c r="AC214" s="195">
        <f t="shared" si="167"/>
        <v>1</v>
      </c>
      <c r="AD214" s="195" t="str">
        <f>IF(AND(AP214=""),"",IF(AP214=0,"",1+(MAX(AD$61:AD213))))</f>
        <v/>
      </c>
      <c r="AE214" s="51">
        <v>154</v>
      </c>
      <c r="AF214" s="48">
        <f t="shared" si="188"/>
        <v>0</v>
      </c>
      <c r="AG214" s="52">
        <f t="shared" si="189"/>
        <v>0</v>
      </c>
      <c r="AH214" s="52">
        <f t="shared" si="190"/>
        <v>0</v>
      </c>
      <c r="AI214" s="52">
        <f t="shared" si="191"/>
        <v>0</v>
      </c>
      <c r="AJ214" s="52">
        <f t="shared" si="192"/>
        <v>0</v>
      </c>
      <c r="AK214" s="52">
        <f t="shared" si="193"/>
        <v>0</v>
      </c>
      <c r="AL214" s="52">
        <f t="shared" si="194"/>
        <v>0</v>
      </c>
      <c r="AM214" s="52">
        <f t="shared" si="195"/>
        <v>0</v>
      </c>
      <c r="AN214" s="52">
        <f t="shared" si="230"/>
        <v>0</v>
      </c>
      <c r="AO214" s="52">
        <f t="shared" si="196"/>
        <v>0</v>
      </c>
      <c r="AP214" s="52" t="str">
        <f t="shared" si="231"/>
        <v/>
      </c>
      <c r="AQ214" s="195" t="str">
        <f>IF(AND(BC214=""),"",IF(BC214=0,"",1+(MAX(AQ$61:AQ213))))</f>
        <v/>
      </c>
      <c r="AR214" s="51">
        <v>154</v>
      </c>
      <c r="AS214" s="323">
        <f t="shared" si="220"/>
        <v>0</v>
      </c>
      <c r="AT214" s="49">
        <f t="shared" si="221"/>
        <v>0</v>
      </c>
      <c r="AU214" s="49">
        <f t="shared" si="222"/>
        <v>0</v>
      </c>
      <c r="AV214" s="49">
        <f t="shared" si="223"/>
        <v>0</v>
      </c>
      <c r="AW214" s="49">
        <f t="shared" si="224"/>
        <v>0</v>
      </c>
      <c r="AX214" s="49">
        <f t="shared" si="225"/>
        <v>0</v>
      </c>
      <c r="AY214" s="49">
        <f t="shared" si="226"/>
        <v>0</v>
      </c>
      <c r="AZ214" s="49">
        <f t="shared" si="227"/>
        <v>0</v>
      </c>
      <c r="BA214" s="49">
        <f t="shared" si="228"/>
        <v>0</v>
      </c>
      <c r="BB214" s="49">
        <f t="shared" si="197"/>
        <v>0</v>
      </c>
      <c r="BC214" s="52" t="str">
        <f t="shared" si="232"/>
        <v/>
      </c>
      <c r="BD214" s="195" t="str">
        <f>IF(AND(BP214=""),"",IF(BP214=0,"",1+(MAX(BD$61:BD213))))</f>
        <v/>
      </c>
      <c r="BE214" s="51">
        <v>154</v>
      </c>
      <c r="BF214" s="48">
        <f t="shared" si="169"/>
        <v>0</v>
      </c>
      <c r="BG214" s="52">
        <f t="shared" si="170"/>
        <v>0</v>
      </c>
      <c r="BH214" s="52">
        <f t="shared" si="171"/>
        <v>0</v>
      </c>
      <c r="BI214" s="52">
        <f t="shared" si="172"/>
        <v>0</v>
      </c>
      <c r="BJ214" s="52">
        <f t="shared" si="173"/>
        <v>0</v>
      </c>
      <c r="BK214" s="52">
        <f t="shared" si="174"/>
        <v>0</v>
      </c>
      <c r="BL214" s="52">
        <f t="shared" si="175"/>
        <v>0</v>
      </c>
      <c r="BM214" s="52">
        <f t="shared" si="176"/>
        <v>0</v>
      </c>
      <c r="BN214" s="52">
        <f t="shared" si="177"/>
        <v>0</v>
      </c>
      <c r="BO214" s="52">
        <f t="shared" si="198"/>
        <v>0</v>
      </c>
      <c r="BP214" s="52" t="str">
        <f t="shared" si="233"/>
        <v/>
      </c>
      <c r="BQ214" s="195" t="str">
        <f>IF(AND(CC214=""),"",IF(CC214=0,"",1+(MAX(BQ$61:BQ213))))</f>
        <v/>
      </c>
      <c r="BR214" s="51">
        <v>154</v>
      </c>
      <c r="BS214" s="322">
        <f t="shared" si="178"/>
        <v>0</v>
      </c>
      <c r="BT214" s="52">
        <f t="shared" si="179"/>
        <v>0</v>
      </c>
      <c r="BU214" s="52">
        <f t="shared" si="180"/>
        <v>0</v>
      </c>
      <c r="BV214" s="52">
        <f t="shared" si="181"/>
        <v>0</v>
      </c>
      <c r="BW214" s="52">
        <f t="shared" si="182"/>
        <v>0</v>
      </c>
      <c r="BX214" s="52">
        <f t="shared" si="183"/>
        <v>0</v>
      </c>
      <c r="BY214" s="52">
        <f t="shared" si="184"/>
        <v>0</v>
      </c>
      <c r="BZ214" s="52">
        <f t="shared" si="185"/>
        <v>0</v>
      </c>
      <c r="CA214" s="52">
        <f t="shared" si="186"/>
        <v>0</v>
      </c>
      <c r="CB214" s="52">
        <f t="shared" si="199"/>
        <v>0</v>
      </c>
      <c r="CC214" s="52" t="str">
        <f t="shared" si="234"/>
        <v/>
      </c>
      <c r="CD214" s="195" t="str">
        <f>IF(AND(CP214=""),"",IF(CP214=0,"",1+(MAX(CD$61:CD213))))</f>
        <v/>
      </c>
      <c r="CE214" s="51">
        <v>154</v>
      </c>
      <c r="CF214" s="48">
        <f t="shared" si="200"/>
        <v>0</v>
      </c>
      <c r="CG214" s="52">
        <f t="shared" si="201"/>
        <v>0</v>
      </c>
      <c r="CH214" s="52">
        <f t="shared" si="202"/>
        <v>0</v>
      </c>
      <c r="CI214" s="52">
        <f t="shared" si="203"/>
        <v>0</v>
      </c>
      <c r="CJ214" s="52">
        <f t="shared" si="204"/>
        <v>0</v>
      </c>
      <c r="CK214" s="52">
        <f t="shared" si="205"/>
        <v>0</v>
      </c>
      <c r="CL214" s="52">
        <f t="shared" si="206"/>
        <v>0</v>
      </c>
      <c r="CM214" s="52">
        <f t="shared" si="207"/>
        <v>0</v>
      </c>
      <c r="CN214" s="52">
        <f t="shared" si="208"/>
        <v>0</v>
      </c>
      <c r="CO214" s="52">
        <f t="shared" si="209"/>
        <v>0</v>
      </c>
      <c r="CP214" s="52" t="str">
        <f t="shared" si="235"/>
        <v/>
      </c>
      <c r="CQ214" s="195" t="str">
        <f>IF(AND(DC214=""),"",IF(DC214=0,"",1+(MAX(CQ$61:CQ213))))</f>
        <v/>
      </c>
      <c r="CR214" s="51">
        <v>154</v>
      </c>
      <c r="CS214" s="48">
        <f t="shared" si="229"/>
        <v>0</v>
      </c>
      <c r="CT214" s="52">
        <f t="shared" si="210"/>
        <v>0</v>
      </c>
      <c r="CU214" s="52">
        <f t="shared" si="211"/>
        <v>0</v>
      </c>
      <c r="CV214" s="52">
        <f t="shared" si="212"/>
        <v>0</v>
      </c>
      <c r="CW214" s="52">
        <f t="shared" si="213"/>
        <v>0</v>
      </c>
      <c r="CX214" s="52">
        <f t="shared" si="214"/>
        <v>0</v>
      </c>
      <c r="CY214" s="52">
        <f t="shared" si="215"/>
        <v>0</v>
      </c>
      <c r="CZ214" s="52">
        <f t="shared" si="216"/>
        <v>0</v>
      </c>
      <c r="DA214" s="52">
        <f t="shared" si="217"/>
        <v>0</v>
      </c>
      <c r="DB214" s="52">
        <f t="shared" si="218"/>
        <v>0</v>
      </c>
      <c r="DC214" s="52" t="str">
        <f t="shared" si="236"/>
        <v/>
      </c>
    </row>
    <row r="215" spans="1:107" s="195" customFormat="1" ht="15.75" hidden="1">
      <c r="A215" s="195">
        <f t="shared" si="237"/>
        <v>0</v>
      </c>
      <c r="B215" s="324">
        <f t="shared" si="238"/>
        <v>0</v>
      </c>
      <c r="C215" s="325">
        <v>155</v>
      </c>
      <c r="D215" s="349"/>
      <c r="E215" s="350"/>
      <c r="F215" s="662"/>
      <c r="G215" s="351"/>
      <c r="H215" s="350"/>
      <c r="I215" s="355"/>
      <c r="J215" s="353"/>
      <c r="K215" s="353"/>
      <c r="L215" s="353"/>
      <c r="M215" s="354"/>
      <c r="N215" s="482"/>
      <c r="AB215" s="195" t="str">
        <f t="shared" si="187"/>
        <v/>
      </c>
      <c r="AC215" s="195">
        <f t="shared" si="167"/>
        <v>1</v>
      </c>
      <c r="AD215" s="195" t="str">
        <f>IF(AND(AP215=""),"",IF(AP215=0,"",1+(MAX(AD$61:AD214))))</f>
        <v/>
      </c>
      <c r="AE215" s="18">
        <v>155</v>
      </c>
      <c r="AF215" s="48">
        <f t="shared" si="188"/>
        <v>0</v>
      </c>
      <c r="AG215" s="52">
        <f t="shared" si="189"/>
        <v>0</v>
      </c>
      <c r="AH215" s="52">
        <f t="shared" si="190"/>
        <v>0</v>
      </c>
      <c r="AI215" s="52">
        <f t="shared" si="191"/>
        <v>0</v>
      </c>
      <c r="AJ215" s="52">
        <f t="shared" si="192"/>
        <v>0</v>
      </c>
      <c r="AK215" s="52">
        <f t="shared" si="193"/>
        <v>0</v>
      </c>
      <c r="AL215" s="52">
        <f t="shared" si="194"/>
        <v>0</v>
      </c>
      <c r="AM215" s="52">
        <f t="shared" si="195"/>
        <v>0</v>
      </c>
      <c r="AN215" s="52">
        <f t="shared" si="230"/>
        <v>0</v>
      </c>
      <c r="AO215" s="52">
        <f t="shared" si="196"/>
        <v>0</v>
      </c>
      <c r="AP215" s="52" t="str">
        <f t="shared" si="231"/>
        <v/>
      </c>
      <c r="AQ215" s="195" t="str">
        <f>IF(AND(BC215=""),"",IF(BC215=0,"",1+(MAX(AQ$61:AQ214))))</f>
        <v/>
      </c>
      <c r="AR215" s="51">
        <v>155</v>
      </c>
      <c r="AS215" s="323">
        <f t="shared" si="220"/>
        <v>0</v>
      </c>
      <c r="AT215" s="49">
        <f t="shared" si="221"/>
        <v>0</v>
      </c>
      <c r="AU215" s="49">
        <f t="shared" si="222"/>
        <v>0</v>
      </c>
      <c r="AV215" s="49">
        <f t="shared" si="223"/>
        <v>0</v>
      </c>
      <c r="AW215" s="49">
        <f t="shared" si="224"/>
        <v>0</v>
      </c>
      <c r="AX215" s="49">
        <f t="shared" si="225"/>
        <v>0</v>
      </c>
      <c r="AY215" s="49">
        <f t="shared" si="226"/>
        <v>0</v>
      </c>
      <c r="AZ215" s="49">
        <f t="shared" si="227"/>
        <v>0</v>
      </c>
      <c r="BA215" s="49">
        <f t="shared" si="228"/>
        <v>0</v>
      </c>
      <c r="BB215" s="49">
        <f t="shared" si="197"/>
        <v>0</v>
      </c>
      <c r="BC215" s="52" t="str">
        <f t="shared" si="232"/>
        <v/>
      </c>
      <c r="BD215" s="195" t="str">
        <f>IF(AND(BP215=""),"",IF(BP215=0,"",1+(MAX(BD$61:BD214))))</f>
        <v/>
      </c>
      <c r="BE215" s="18">
        <v>155</v>
      </c>
      <c r="BF215" s="48">
        <f t="shared" si="169"/>
        <v>0</v>
      </c>
      <c r="BG215" s="52">
        <f t="shared" si="170"/>
        <v>0</v>
      </c>
      <c r="BH215" s="52">
        <f t="shared" si="171"/>
        <v>0</v>
      </c>
      <c r="BI215" s="52">
        <f t="shared" si="172"/>
        <v>0</v>
      </c>
      <c r="BJ215" s="52">
        <f t="shared" si="173"/>
        <v>0</v>
      </c>
      <c r="BK215" s="52">
        <f t="shared" si="174"/>
        <v>0</v>
      </c>
      <c r="BL215" s="52">
        <f t="shared" si="175"/>
        <v>0</v>
      </c>
      <c r="BM215" s="52">
        <f t="shared" si="176"/>
        <v>0</v>
      </c>
      <c r="BN215" s="52">
        <f t="shared" si="177"/>
        <v>0</v>
      </c>
      <c r="BO215" s="52">
        <f t="shared" si="198"/>
        <v>0</v>
      </c>
      <c r="BP215" s="52" t="str">
        <f t="shared" si="233"/>
        <v/>
      </c>
      <c r="BQ215" s="195" t="str">
        <f>IF(AND(CC215=""),"",IF(CC215=0,"",1+(MAX(BQ$61:BQ214))))</f>
        <v/>
      </c>
      <c r="BR215" s="18">
        <v>155</v>
      </c>
      <c r="BS215" s="322">
        <f t="shared" si="178"/>
        <v>0</v>
      </c>
      <c r="BT215" s="52">
        <f t="shared" si="179"/>
        <v>0</v>
      </c>
      <c r="BU215" s="52">
        <f t="shared" si="180"/>
        <v>0</v>
      </c>
      <c r="BV215" s="52">
        <f t="shared" si="181"/>
        <v>0</v>
      </c>
      <c r="BW215" s="52">
        <f t="shared" si="182"/>
        <v>0</v>
      </c>
      <c r="BX215" s="52">
        <f t="shared" si="183"/>
        <v>0</v>
      </c>
      <c r="BY215" s="52">
        <f t="shared" si="184"/>
        <v>0</v>
      </c>
      <c r="BZ215" s="52">
        <f t="shared" si="185"/>
        <v>0</v>
      </c>
      <c r="CA215" s="52">
        <f t="shared" si="186"/>
        <v>0</v>
      </c>
      <c r="CB215" s="52">
        <f t="shared" si="199"/>
        <v>0</v>
      </c>
      <c r="CC215" s="52" t="str">
        <f t="shared" si="234"/>
        <v/>
      </c>
      <c r="CD215" s="195" t="str">
        <f>IF(AND(CP215=""),"",IF(CP215=0,"",1+(MAX(CD$61:CD214))))</f>
        <v/>
      </c>
      <c r="CE215" s="18">
        <v>155</v>
      </c>
      <c r="CF215" s="48">
        <f t="shared" si="200"/>
        <v>0</v>
      </c>
      <c r="CG215" s="52">
        <f t="shared" si="201"/>
        <v>0</v>
      </c>
      <c r="CH215" s="52">
        <f t="shared" si="202"/>
        <v>0</v>
      </c>
      <c r="CI215" s="52">
        <f t="shared" si="203"/>
        <v>0</v>
      </c>
      <c r="CJ215" s="52">
        <f t="shared" si="204"/>
        <v>0</v>
      </c>
      <c r="CK215" s="52">
        <f t="shared" si="205"/>
        <v>0</v>
      </c>
      <c r="CL215" s="52">
        <f t="shared" si="206"/>
        <v>0</v>
      </c>
      <c r="CM215" s="52">
        <f t="shared" si="207"/>
        <v>0</v>
      </c>
      <c r="CN215" s="52">
        <f t="shared" si="208"/>
        <v>0</v>
      </c>
      <c r="CO215" s="52">
        <f t="shared" si="209"/>
        <v>0</v>
      </c>
      <c r="CP215" s="52" t="str">
        <f t="shared" si="235"/>
        <v/>
      </c>
      <c r="CQ215" s="195" t="str">
        <f>IF(AND(DC215=""),"",IF(DC215=0,"",1+(MAX(CQ$61:CQ214))))</f>
        <v/>
      </c>
      <c r="CR215" s="18">
        <v>155</v>
      </c>
      <c r="CS215" s="48">
        <f t="shared" si="229"/>
        <v>0</v>
      </c>
      <c r="CT215" s="52">
        <f t="shared" si="210"/>
        <v>0</v>
      </c>
      <c r="CU215" s="52">
        <f t="shared" si="211"/>
        <v>0</v>
      </c>
      <c r="CV215" s="52">
        <f t="shared" si="212"/>
        <v>0</v>
      </c>
      <c r="CW215" s="52">
        <f t="shared" si="213"/>
        <v>0</v>
      </c>
      <c r="CX215" s="52">
        <f t="shared" si="214"/>
        <v>0</v>
      </c>
      <c r="CY215" s="52">
        <f t="shared" si="215"/>
        <v>0</v>
      </c>
      <c r="CZ215" s="52">
        <f t="shared" si="216"/>
        <v>0</v>
      </c>
      <c r="DA215" s="52">
        <f t="shared" si="217"/>
        <v>0</v>
      </c>
      <c r="DB215" s="52">
        <f t="shared" si="218"/>
        <v>0</v>
      </c>
      <c r="DC215" s="52" t="str">
        <f t="shared" si="236"/>
        <v/>
      </c>
    </row>
    <row r="216" spans="1:107" s="195" customFormat="1" ht="15.75" hidden="1">
      <c r="A216" s="195">
        <f t="shared" si="237"/>
        <v>0</v>
      </c>
      <c r="B216" s="324">
        <f t="shared" si="238"/>
        <v>0</v>
      </c>
      <c r="C216" s="325">
        <v>156</v>
      </c>
      <c r="D216" s="349"/>
      <c r="E216" s="350"/>
      <c r="F216" s="662"/>
      <c r="G216" s="351"/>
      <c r="H216" s="350"/>
      <c r="I216" s="355"/>
      <c r="J216" s="353"/>
      <c r="K216" s="353"/>
      <c r="L216" s="353"/>
      <c r="M216" s="354"/>
      <c r="N216" s="482"/>
      <c r="AB216" s="195" t="str">
        <f t="shared" si="187"/>
        <v/>
      </c>
      <c r="AC216" s="195">
        <f t="shared" si="167"/>
        <v>1</v>
      </c>
      <c r="AD216" s="195" t="str">
        <f>IF(AND(AP216=""),"",IF(AP216=0,"",1+(MAX(AD$61:AD215))))</f>
        <v/>
      </c>
      <c r="AE216" s="51">
        <v>156</v>
      </c>
      <c r="AF216" s="48">
        <f t="shared" si="188"/>
        <v>0</v>
      </c>
      <c r="AG216" s="52">
        <f t="shared" si="189"/>
        <v>0</v>
      </c>
      <c r="AH216" s="52">
        <f t="shared" si="190"/>
        <v>0</v>
      </c>
      <c r="AI216" s="52">
        <f t="shared" si="191"/>
        <v>0</v>
      </c>
      <c r="AJ216" s="52">
        <f t="shared" si="192"/>
        <v>0</v>
      </c>
      <c r="AK216" s="52">
        <f t="shared" si="193"/>
        <v>0</v>
      </c>
      <c r="AL216" s="52">
        <f t="shared" si="194"/>
        <v>0</v>
      </c>
      <c r="AM216" s="52">
        <f t="shared" si="195"/>
        <v>0</v>
      </c>
      <c r="AN216" s="52">
        <f t="shared" si="230"/>
        <v>0</v>
      </c>
      <c r="AO216" s="52">
        <f t="shared" si="196"/>
        <v>0</v>
      </c>
      <c r="AP216" s="52" t="str">
        <f t="shared" si="231"/>
        <v/>
      </c>
      <c r="AQ216" s="195" t="str">
        <f>IF(AND(BC216=""),"",IF(BC216=0,"",1+(MAX(AQ$61:AQ215))))</f>
        <v/>
      </c>
      <c r="AR216" s="51">
        <v>156</v>
      </c>
      <c r="AS216" s="323">
        <f t="shared" si="220"/>
        <v>0</v>
      </c>
      <c r="AT216" s="49">
        <f t="shared" si="221"/>
        <v>0</v>
      </c>
      <c r="AU216" s="49">
        <f t="shared" si="222"/>
        <v>0</v>
      </c>
      <c r="AV216" s="49">
        <f t="shared" si="223"/>
        <v>0</v>
      </c>
      <c r="AW216" s="49">
        <f t="shared" si="224"/>
        <v>0</v>
      </c>
      <c r="AX216" s="49">
        <f t="shared" si="225"/>
        <v>0</v>
      </c>
      <c r="AY216" s="49">
        <f t="shared" si="226"/>
        <v>0</v>
      </c>
      <c r="AZ216" s="49">
        <f t="shared" si="227"/>
        <v>0</v>
      </c>
      <c r="BA216" s="49">
        <f t="shared" si="228"/>
        <v>0</v>
      </c>
      <c r="BB216" s="49">
        <f t="shared" si="197"/>
        <v>0</v>
      </c>
      <c r="BC216" s="52" t="str">
        <f t="shared" si="232"/>
        <v/>
      </c>
      <c r="BD216" s="195" t="str">
        <f>IF(AND(BP216=""),"",IF(BP216=0,"",1+(MAX(BD$61:BD215))))</f>
        <v/>
      </c>
      <c r="BE216" s="51">
        <v>156</v>
      </c>
      <c r="BF216" s="48">
        <f t="shared" si="169"/>
        <v>0</v>
      </c>
      <c r="BG216" s="52">
        <f t="shared" si="170"/>
        <v>0</v>
      </c>
      <c r="BH216" s="52">
        <f t="shared" si="171"/>
        <v>0</v>
      </c>
      <c r="BI216" s="52">
        <f t="shared" si="172"/>
        <v>0</v>
      </c>
      <c r="BJ216" s="52">
        <f t="shared" si="173"/>
        <v>0</v>
      </c>
      <c r="BK216" s="52">
        <f t="shared" si="174"/>
        <v>0</v>
      </c>
      <c r="BL216" s="52">
        <f t="shared" si="175"/>
        <v>0</v>
      </c>
      <c r="BM216" s="52">
        <f t="shared" si="176"/>
        <v>0</v>
      </c>
      <c r="BN216" s="52">
        <f t="shared" si="177"/>
        <v>0</v>
      </c>
      <c r="BO216" s="52">
        <f t="shared" si="198"/>
        <v>0</v>
      </c>
      <c r="BP216" s="52" t="str">
        <f t="shared" si="233"/>
        <v/>
      </c>
      <c r="BQ216" s="195" t="str">
        <f>IF(AND(CC216=""),"",IF(CC216=0,"",1+(MAX(BQ$61:BQ215))))</f>
        <v/>
      </c>
      <c r="BR216" s="51">
        <v>156</v>
      </c>
      <c r="BS216" s="322">
        <f t="shared" si="178"/>
        <v>0</v>
      </c>
      <c r="BT216" s="52">
        <f t="shared" si="179"/>
        <v>0</v>
      </c>
      <c r="BU216" s="52">
        <f t="shared" si="180"/>
        <v>0</v>
      </c>
      <c r="BV216" s="52">
        <f t="shared" si="181"/>
        <v>0</v>
      </c>
      <c r="BW216" s="52">
        <f t="shared" si="182"/>
        <v>0</v>
      </c>
      <c r="BX216" s="52">
        <f t="shared" si="183"/>
        <v>0</v>
      </c>
      <c r="BY216" s="52">
        <f t="shared" si="184"/>
        <v>0</v>
      </c>
      <c r="BZ216" s="52">
        <f t="shared" si="185"/>
        <v>0</v>
      </c>
      <c r="CA216" s="52">
        <f t="shared" si="186"/>
        <v>0</v>
      </c>
      <c r="CB216" s="52">
        <f t="shared" si="199"/>
        <v>0</v>
      </c>
      <c r="CC216" s="52" t="str">
        <f t="shared" si="234"/>
        <v/>
      </c>
      <c r="CD216" s="195" t="str">
        <f>IF(AND(CP216=""),"",IF(CP216=0,"",1+(MAX(CD$61:CD215))))</f>
        <v/>
      </c>
      <c r="CE216" s="51">
        <v>156</v>
      </c>
      <c r="CF216" s="48">
        <f t="shared" si="200"/>
        <v>0</v>
      </c>
      <c r="CG216" s="52">
        <f t="shared" si="201"/>
        <v>0</v>
      </c>
      <c r="CH216" s="52">
        <f t="shared" si="202"/>
        <v>0</v>
      </c>
      <c r="CI216" s="52">
        <f t="shared" si="203"/>
        <v>0</v>
      </c>
      <c r="CJ216" s="52">
        <f t="shared" si="204"/>
        <v>0</v>
      </c>
      <c r="CK216" s="52">
        <f t="shared" si="205"/>
        <v>0</v>
      </c>
      <c r="CL216" s="52">
        <f t="shared" si="206"/>
        <v>0</v>
      </c>
      <c r="CM216" s="52">
        <f t="shared" si="207"/>
        <v>0</v>
      </c>
      <c r="CN216" s="52">
        <f t="shared" si="208"/>
        <v>0</v>
      </c>
      <c r="CO216" s="52">
        <f t="shared" si="209"/>
        <v>0</v>
      </c>
      <c r="CP216" s="52" t="str">
        <f t="shared" si="235"/>
        <v/>
      </c>
      <c r="CQ216" s="195" t="str">
        <f>IF(AND(DC216=""),"",IF(DC216=0,"",1+(MAX(CQ$61:CQ215))))</f>
        <v/>
      </c>
      <c r="CR216" s="51">
        <v>156</v>
      </c>
      <c r="CS216" s="48">
        <f t="shared" si="229"/>
        <v>0</v>
      </c>
      <c r="CT216" s="52">
        <f t="shared" si="210"/>
        <v>0</v>
      </c>
      <c r="CU216" s="52">
        <f t="shared" si="211"/>
        <v>0</v>
      </c>
      <c r="CV216" s="52">
        <f t="shared" si="212"/>
        <v>0</v>
      </c>
      <c r="CW216" s="52">
        <f t="shared" si="213"/>
        <v>0</v>
      </c>
      <c r="CX216" s="52">
        <f t="shared" si="214"/>
        <v>0</v>
      </c>
      <c r="CY216" s="52">
        <f t="shared" si="215"/>
        <v>0</v>
      </c>
      <c r="CZ216" s="52">
        <f t="shared" si="216"/>
        <v>0</v>
      </c>
      <c r="DA216" s="52">
        <f t="shared" si="217"/>
        <v>0</v>
      </c>
      <c r="DB216" s="52">
        <f t="shared" si="218"/>
        <v>0</v>
      </c>
      <c r="DC216" s="52" t="str">
        <f t="shared" si="236"/>
        <v/>
      </c>
    </row>
    <row r="217" spans="1:107" s="195" customFormat="1" ht="15.75" hidden="1">
      <c r="A217" s="195">
        <f t="shared" si="237"/>
        <v>0</v>
      </c>
      <c r="B217" s="324">
        <f t="shared" si="238"/>
        <v>0</v>
      </c>
      <c r="C217" s="325">
        <v>157</v>
      </c>
      <c r="D217" s="349"/>
      <c r="E217" s="350"/>
      <c r="F217" s="662"/>
      <c r="G217" s="351"/>
      <c r="H217" s="350"/>
      <c r="I217" s="355"/>
      <c r="J217" s="353"/>
      <c r="K217" s="353"/>
      <c r="L217" s="353"/>
      <c r="M217" s="354"/>
      <c r="N217" s="482"/>
      <c r="AB217" s="195" t="str">
        <f t="shared" si="187"/>
        <v/>
      </c>
      <c r="AC217" s="195">
        <f t="shared" si="167"/>
        <v>1</v>
      </c>
      <c r="AD217" s="195" t="str">
        <f>IF(AND(AP217=""),"",IF(AP217=0,"",1+(MAX(AD$61:AD216))))</f>
        <v/>
      </c>
      <c r="AE217" s="18">
        <v>157</v>
      </c>
      <c r="AF217" s="48">
        <f t="shared" si="188"/>
        <v>0</v>
      </c>
      <c r="AG217" s="52">
        <f t="shared" si="189"/>
        <v>0</v>
      </c>
      <c r="AH217" s="52">
        <f t="shared" si="190"/>
        <v>0</v>
      </c>
      <c r="AI217" s="52">
        <f t="shared" si="191"/>
        <v>0</v>
      </c>
      <c r="AJ217" s="52">
        <f t="shared" si="192"/>
        <v>0</v>
      </c>
      <c r="AK217" s="52">
        <f t="shared" si="193"/>
        <v>0</v>
      </c>
      <c r="AL217" s="52">
        <f t="shared" si="194"/>
        <v>0</v>
      </c>
      <c r="AM217" s="52">
        <f t="shared" si="195"/>
        <v>0</v>
      </c>
      <c r="AN217" s="52">
        <f t="shared" si="230"/>
        <v>0</v>
      </c>
      <c r="AO217" s="52">
        <f t="shared" si="196"/>
        <v>0</v>
      </c>
      <c r="AP217" s="52" t="str">
        <f t="shared" si="231"/>
        <v/>
      </c>
      <c r="AQ217" s="195" t="str">
        <f>IF(AND(BC217=""),"",IF(BC217=0,"",1+(MAX(AQ$61:AQ216))))</f>
        <v/>
      </c>
      <c r="AR217" s="51">
        <v>157</v>
      </c>
      <c r="AS217" s="323">
        <f t="shared" si="220"/>
        <v>0</v>
      </c>
      <c r="AT217" s="49">
        <f t="shared" si="221"/>
        <v>0</v>
      </c>
      <c r="AU217" s="49">
        <f t="shared" si="222"/>
        <v>0</v>
      </c>
      <c r="AV217" s="49">
        <f t="shared" si="223"/>
        <v>0</v>
      </c>
      <c r="AW217" s="49">
        <f t="shared" si="224"/>
        <v>0</v>
      </c>
      <c r="AX217" s="49">
        <f t="shared" si="225"/>
        <v>0</v>
      </c>
      <c r="AY217" s="49">
        <f t="shared" si="226"/>
        <v>0</v>
      </c>
      <c r="AZ217" s="49">
        <f t="shared" si="227"/>
        <v>0</v>
      </c>
      <c r="BA217" s="49">
        <f t="shared" si="228"/>
        <v>0</v>
      </c>
      <c r="BB217" s="49">
        <f t="shared" si="197"/>
        <v>0</v>
      </c>
      <c r="BC217" s="52" t="str">
        <f t="shared" si="232"/>
        <v/>
      </c>
      <c r="BD217" s="195" t="str">
        <f>IF(AND(BP217=""),"",IF(BP217=0,"",1+(MAX(BD$61:BD216))))</f>
        <v/>
      </c>
      <c r="BE217" s="18">
        <v>157</v>
      </c>
      <c r="BF217" s="48">
        <f t="shared" si="169"/>
        <v>0</v>
      </c>
      <c r="BG217" s="52">
        <f t="shared" si="170"/>
        <v>0</v>
      </c>
      <c r="BH217" s="52">
        <f t="shared" si="171"/>
        <v>0</v>
      </c>
      <c r="BI217" s="52">
        <f t="shared" si="172"/>
        <v>0</v>
      </c>
      <c r="BJ217" s="52">
        <f t="shared" si="173"/>
        <v>0</v>
      </c>
      <c r="BK217" s="52">
        <f t="shared" si="174"/>
        <v>0</v>
      </c>
      <c r="BL217" s="52">
        <f t="shared" si="175"/>
        <v>0</v>
      </c>
      <c r="BM217" s="52">
        <f t="shared" si="176"/>
        <v>0</v>
      </c>
      <c r="BN217" s="52">
        <f t="shared" si="177"/>
        <v>0</v>
      </c>
      <c r="BO217" s="52">
        <f t="shared" si="198"/>
        <v>0</v>
      </c>
      <c r="BP217" s="52" t="str">
        <f t="shared" si="233"/>
        <v/>
      </c>
      <c r="BQ217" s="195" t="str">
        <f>IF(AND(CC217=""),"",IF(CC217=0,"",1+(MAX(BQ$61:BQ216))))</f>
        <v/>
      </c>
      <c r="BR217" s="18">
        <v>157</v>
      </c>
      <c r="BS217" s="322">
        <f t="shared" si="178"/>
        <v>0</v>
      </c>
      <c r="BT217" s="52">
        <f t="shared" si="179"/>
        <v>0</v>
      </c>
      <c r="BU217" s="52">
        <f t="shared" si="180"/>
        <v>0</v>
      </c>
      <c r="BV217" s="52">
        <f t="shared" si="181"/>
        <v>0</v>
      </c>
      <c r="BW217" s="52">
        <f t="shared" si="182"/>
        <v>0</v>
      </c>
      <c r="BX217" s="52">
        <f t="shared" si="183"/>
        <v>0</v>
      </c>
      <c r="BY217" s="52">
        <f t="shared" si="184"/>
        <v>0</v>
      </c>
      <c r="BZ217" s="52">
        <f t="shared" si="185"/>
        <v>0</v>
      </c>
      <c r="CA217" s="52">
        <f t="shared" si="186"/>
        <v>0</v>
      </c>
      <c r="CB217" s="52">
        <f t="shared" si="199"/>
        <v>0</v>
      </c>
      <c r="CC217" s="52" t="str">
        <f t="shared" si="234"/>
        <v/>
      </c>
      <c r="CD217" s="195" t="str">
        <f>IF(AND(CP217=""),"",IF(CP217=0,"",1+(MAX(CD$61:CD216))))</f>
        <v/>
      </c>
      <c r="CE217" s="18">
        <v>157</v>
      </c>
      <c r="CF217" s="48">
        <f t="shared" si="200"/>
        <v>0</v>
      </c>
      <c r="CG217" s="52">
        <f t="shared" si="201"/>
        <v>0</v>
      </c>
      <c r="CH217" s="52">
        <f t="shared" si="202"/>
        <v>0</v>
      </c>
      <c r="CI217" s="52">
        <f t="shared" si="203"/>
        <v>0</v>
      </c>
      <c r="CJ217" s="52">
        <f t="shared" si="204"/>
        <v>0</v>
      </c>
      <c r="CK217" s="52">
        <f t="shared" si="205"/>
        <v>0</v>
      </c>
      <c r="CL217" s="52">
        <f t="shared" si="206"/>
        <v>0</v>
      </c>
      <c r="CM217" s="52">
        <f t="shared" si="207"/>
        <v>0</v>
      </c>
      <c r="CN217" s="52">
        <f t="shared" si="208"/>
        <v>0</v>
      </c>
      <c r="CO217" s="52">
        <f t="shared" si="209"/>
        <v>0</v>
      </c>
      <c r="CP217" s="52" t="str">
        <f t="shared" si="235"/>
        <v/>
      </c>
      <c r="CQ217" s="195" t="str">
        <f>IF(AND(DC217=""),"",IF(DC217=0,"",1+(MAX(CQ$61:CQ216))))</f>
        <v/>
      </c>
      <c r="CR217" s="18">
        <v>157</v>
      </c>
      <c r="CS217" s="48">
        <f t="shared" si="229"/>
        <v>0</v>
      </c>
      <c r="CT217" s="52">
        <f t="shared" si="210"/>
        <v>0</v>
      </c>
      <c r="CU217" s="52">
        <f t="shared" si="211"/>
        <v>0</v>
      </c>
      <c r="CV217" s="52">
        <f t="shared" si="212"/>
        <v>0</v>
      </c>
      <c r="CW217" s="52">
        <f t="shared" si="213"/>
        <v>0</v>
      </c>
      <c r="CX217" s="52">
        <f t="shared" si="214"/>
        <v>0</v>
      </c>
      <c r="CY217" s="52">
        <f t="shared" si="215"/>
        <v>0</v>
      </c>
      <c r="CZ217" s="52">
        <f t="shared" si="216"/>
        <v>0</v>
      </c>
      <c r="DA217" s="52">
        <f t="shared" si="217"/>
        <v>0</v>
      </c>
      <c r="DB217" s="52">
        <f t="shared" si="218"/>
        <v>0</v>
      </c>
      <c r="DC217" s="52" t="str">
        <f t="shared" si="236"/>
        <v/>
      </c>
    </row>
    <row r="218" spans="1:107" s="195" customFormat="1" ht="15.75" hidden="1">
      <c r="A218" s="195">
        <f t="shared" si="237"/>
        <v>0</v>
      </c>
      <c r="B218" s="324">
        <f t="shared" si="238"/>
        <v>0</v>
      </c>
      <c r="C218" s="325">
        <v>158</v>
      </c>
      <c r="D218" s="349"/>
      <c r="E218" s="350"/>
      <c r="F218" s="663"/>
      <c r="G218" s="351"/>
      <c r="H218" s="350"/>
      <c r="I218" s="355"/>
      <c r="J218" s="353"/>
      <c r="K218" s="353"/>
      <c r="L218" s="353"/>
      <c r="M218" s="354"/>
      <c r="N218" s="482"/>
      <c r="AB218" s="195" t="str">
        <f t="shared" si="187"/>
        <v/>
      </c>
      <c r="AC218" s="195">
        <f t="shared" si="167"/>
        <v>1</v>
      </c>
      <c r="AD218" s="195" t="str">
        <f>IF(AND(AP218=""),"",IF(AP218=0,"",1+(MAX(AD$61:AD217))))</f>
        <v/>
      </c>
      <c r="AE218" s="51">
        <v>158</v>
      </c>
      <c r="AF218" s="48">
        <f t="shared" si="188"/>
        <v>0</v>
      </c>
      <c r="AG218" s="52">
        <f t="shared" si="189"/>
        <v>0</v>
      </c>
      <c r="AH218" s="52">
        <f t="shared" si="190"/>
        <v>0</v>
      </c>
      <c r="AI218" s="52">
        <f t="shared" si="191"/>
        <v>0</v>
      </c>
      <c r="AJ218" s="52">
        <f t="shared" si="192"/>
        <v>0</v>
      </c>
      <c r="AK218" s="52">
        <f t="shared" si="193"/>
        <v>0</v>
      </c>
      <c r="AL218" s="52">
        <f t="shared" si="194"/>
        <v>0</v>
      </c>
      <c r="AM218" s="52">
        <f t="shared" si="195"/>
        <v>0</v>
      </c>
      <c r="AN218" s="52">
        <f t="shared" si="230"/>
        <v>0</v>
      </c>
      <c r="AO218" s="52">
        <f t="shared" si="196"/>
        <v>0</v>
      </c>
      <c r="AP218" s="52" t="str">
        <f t="shared" si="231"/>
        <v/>
      </c>
      <c r="AQ218" s="195" t="str">
        <f>IF(AND(BC218=""),"",IF(BC218=0,"",1+(MAX(AQ$61:AQ217))))</f>
        <v/>
      </c>
      <c r="AR218" s="51">
        <v>158</v>
      </c>
      <c r="AS218" s="323">
        <f t="shared" si="220"/>
        <v>0</v>
      </c>
      <c r="AT218" s="49">
        <f t="shared" si="221"/>
        <v>0</v>
      </c>
      <c r="AU218" s="49">
        <f t="shared" si="222"/>
        <v>0</v>
      </c>
      <c r="AV218" s="49">
        <f t="shared" si="223"/>
        <v>0</v>
      </c>
      <c r="AW218" s="49">
        <f t="shared" si="224"/>
        <v>0</v>
      </c>
      <c r="AX218" s="49">
        <f t="shared" si="225"/>
        <v>0</v>
      </c>
      <c r="AY218" s="49">
        <f t="shared" si="226"/>
        <v>0</v>
      </c>
      <c r="AZ218" s="49">
        <f t="shared" si="227"/>
        <v>0</v>
      </c>
      <c r="BA218" s="49">
        <f t="shared" si="228"/>
        <v>0</v>
      </c>
      <c r="BB218" s="49">
        <f t="shared" si="197"/>
        <v>0</v>
      </c>
      <c r="BC218" s="52" t="str">
        <f t="shared" si="232"/>
        <v/>
      </c>
      <c r="BD218" s="195" t="str">
        <f>IF(AND(BP218=""),"",IF(BP218=0,"",1+(MAX(BD$61:BD217))))</f>
        <v/>
      </c>
      <c r="BE218" s="51">
        <v>158</v>
      </c>
      <c r="BF218" s="48">
        <f t="shared" si="169"/>
        <v>0</v>
      </c>
      <c r="BG218" s="52">
        <f t="shared" si="170"/>
        <v>0</v>
      </c>
      <c r="BH218" s="52">
        <f t="shared" si="171"/>
        <v>0</v>
      </c>
      <c r="BI218" s="52">
        <f t="shared" si="172"/>
        <v>0</v>
      </c>
      <c r="BJ218" s="52">
        <f t="shared" si="173"/>
        <v>0</v>
      </c>
      <c r="BK218" s="52">
        <f t="shared" si="174"/>
        <v>0</v>
      </c>
      <c r="BL218" s="52">
        <f t="shared" si="175"/>
        <v>0</v>
      </c>
      <c r="BM218" s="52">
        <f t="shared" si="176"/>
        <v>0</v>
      </c>
      <c r="BN218" s="52">
        <f t="shared" si="177"/>
        <v>0</v>
      </c>
      <c r="BO218" s="52">
        <f t="shared" si="198"/>
        <v>0</v>
      </c>
      <c r="BP218" s="52" t="str">
        <f t="shared" si="233"/>
        <v/>
      </c>
      <c r="BQ218" s="195" t="str">
        <f>IF(AND(CC218=""),"",IF(CC218=0,"",1+(MAX(BQ$61:BQ217))))</f>
        <v/>
      </c>
      <c r="BR218" s="51">
        <v>158</v>
      </c>
      <c r="BS218" s="322">
        <f t="shared" si="178"/>
        <v>0</v>
      </c>
      <c r="BT218" s="52">
        <f t="shared" si="179"/>
        <v>0</v>
      </c>
      <c r="BU218" s="52">
        <f t="shared" si="180"/>
        <v>0</v>
      </c>
      <c r="BV218" s="52">
        <f t="shared" si="181"/>
        <v>0</v>
      </c>
      <c r="BW218" s="52">
        <f t="shared" si="182"/>
        <v>0</v>
      </c>
      <c r="BX218" s="52">
        <f t="shared" si="183"/>
        <v>0</v>
      </c>
      <c r="BY218" s="52">
        <f t="shared" si="184"/>
        <v>0</v>
      </c>
      <c r="BZ218" s="52">
        <f t="shared" si="185"/>
        <v>0</v>
      </c>
      <c r="CA218" s="52">
        <f t="shared" si="186"/>
        <v>0</v>
      </c>
      <c r="CB218" s="52">
        <f t="shared" si="199"/>
        <v>0</v>
      </c>
      <c r="CC218" s="52" t="str">
        <f t="shared" si="234"/>
        <v/>
      </c>
      <c r="CD218" s="195" t="str">
        <f>IF(AND(CP218=""),"",IF(CP218=0,"",1+(MAX(CD$61:CD217))))</f>
        <v/>
      </c>
      <c r="CE218" s="51">
        <v>158</v>
      </c>
      <c r="CF218" s="48">
        <f t="shared" si="200"/>
        <v>0</v>
      </c>
      <c r="CG218" s="52">
        <f t="shared" si="201"/>
        <v>0</v>
      </c>
      <c r="CH218" s="52">
        <f t="shared" si="202"/>
        <v>0</v>
      </c>
      <c r="CI218" s="52">
        <f t="shared" si="203"/>
        <v>0</v>
      </c>
      <c r="CJ218" s="52">
        <f t="shared" si="204"/>
        <v>0</v>
      </c>
      <c r="CK218" s="52">
        <f t="shared" si="205"/>
        <v>0</v>
      </c>
      <c r="CL218" s="52">
        <f t="shared" si="206"/>
        <v>0</v>
      </c>
      <c r="CM218" s="52">
        <f t="shared" si="207"/>
        <v>0</v>
      </c>
      <c r="CN218" s="52">
        <f t="shared" si="208"/>
        <v>0</v>
      </c>
      <c r="CO218" s="52">
        <f t="shared" si="209"/>
        <v>0</v>
      </c>
      <c r="CP218" s="52" t="str">
        <f t="shared" si="235"/>
        <v/>
      </c>
      <c r="CQ218" s="195" t="str">
        <f>IF(AND(DC218=""),"",IF(DC218=0,"",1+(MAX(CQ$61:CQ217))))</f>
        <v/>
      </c>
      <c r="CR218" s="51">
        <v>158</v>
      </c>
      <c r="CS218" s="48">
        <f t="shared" si="229"/>
        <v>0</v>
      </c>
      <c r="CT218" s="52">
        <f t="shared" si="210"/>
        <v>0</v>
      </c>
      <c r="CU218" s="52">
        <f t="shared" si="211"/>
        <v>0</v>
      </c>
      <c r="CV218" s="52">
        <f t="shared" si="212"/>
        <v>0</v>
      </c>
      <c r="CW218" s="52">
        <f t="shared" si="213"/>
        <v>0</v>
      </c>
      <c r="CX218" s="52">
        <f t="shared" si="214"/>
        <v>0</v>
      </c>
      <c r="CY218" s="52">
        <f t="shared" si="215"/>
        <v>0</v>
      </c>
      <c r="CZ218" s="52">
        <f t="shared" si="216"/>
        <v>0</v>
      </c>
      <c r="DA218" s="52">
        <f t="shared" si="217"/>
        <v>0</v>
      </c>
      <c r="DB218" s="52">
        <f t="shared" si="218"/>
        <v>0</v>
      </c>
      <c r="DC218" s="52" t="str">
        <f t="shared" si="236"/>
        <v/>
      </c>
    </row>
    <row r="219" spans="1:107" s="195" customFormat="1" ht="15.75" hidden="1">
      <c r="A219" s="195">
        <f t="shared" si="237"/>
        <v>0</v>
      </c>
      <c r="B219" s="324">
        <f t="shared" si="238"/>
        <v>0</v>
      </c>
      <c r="C219" s="325">
        <v>159</v>
      </c>
      <c r="D219" s="349"/>
      <c r="E219" s="350"/>
      <c r="F219" s="663"/>
      <c r="G219" s="351"/>
      <c r="H219" s="350"/>
      <c r="I219" s="355"/>
      <c r="J219" s="353"/>
      <c r="K219" s="353"/>
      <c r="L219" s="353"/>
      <c r="M219" s="354"/>
      <c r="N219" s="482"/>
      <c r="AB219" s="195" t="str">
        <f t="shared" si="187"/>
        <v/>
      </c>
      <c r="AC219" s="195">
        <f t="shared" si="167"/>
        <v>1</v>
      </c>
      <c r="AD219" s="195" t="str">
        <f>IF(AND(AP219=""),"",IF(AP219=0,"",1+(MAX(AD$61:AD218))))</f>
        <v/>
      </c>
      <c r="AE219" s="18">
        <v>159</v>
      </c>
      <c r="AF219" s="48">
        <f t="shared" si="188"/>
        <v>0</v>
      </c>
      <c r="AG219" s="52">
        <f t="shared" si="189"/>
        <v>0</v>
      </c>
      <c r="AH219" s="52">
        <f t="shared" si="190"/>
        <v>0</v>
      </c>
      <c r="AI219" s="52">
        <f t="shared" si="191"/>
        <v>0</v>
      </c>
      <c r="AJ219" s="52">
        <f t="shared" si="192"/>
        <v>0</v>
      </c>
      <c r="AK219" s="52">
        <f t="shared" si="193"/>
        <v>0</v>
      </c>
      <c r="AL219" s="52">
        <f t="shared" si="194"/>
        <v>0</v>
      </c>
      <c r="AM219" s="52">
        <f t="shared" si="195"/>
        <v>0</v>
      </c>
      <c r="AN219" s="52">
        <f t="shared" si="230"/>
        <v>0</v>
      </c>
      <c r="AO219" s="52">
        <f t="shared" si="196"/>
        <v>0</v>
      </c>
      <c r="AP219" s="52" t="str">
        <f t="shared" si="231"/>
        <v/>
      </c>
      <c r="AQ219" s="195" t="str">
        <f>IF(AND(BC219=""),"",IF(BC219=0,"",1+(MAX(AQ$61:AQ218))))</f>
        <v/>
      </c>
      <c r="AR219" s="51">
        <v>159</v>
      </c>
      <c r="AS219" s="323">
        <f t="shared" si="220"/>
        <v>0</v>
      </c>
      <c r="AT219" s="49">
        <f t="shared" si="221"/>
        <v>0</v>
      </c>
      <c r="AU219" s="49">
        <f t="shared" si="222"/>
        <v>0</v>
      </c>
      <c r="AV219" s="49">
        <f t="shared" si="223"/>
        <v>0</v>
      </c>
      <c r="AW219" s="49">
        <f t="shared" si="224"/>
        <v>0</v>
      </c>
      <c r="AX219" s="49">
        <f t="shared" si="225"/>
        <v>0</v>
      </c>
      <c r="AY219" s="49">
        <f t="shared" si="226"/>
        <v>0</v>
      </c>
      <c r="AZ219" s="49">
        <f t="shared" si="227"/>
        <v>0</v>
      </c>
      <c r="BA219" s="49">
        <f t="shared" si="228"/>
        <v>0</v>
      </c>
      <c r="BB219" s="49">
        <f t="shared" si="197"/>
        <v>0</v>
      </c>
      <c r="BC219" s="52" t="str">
        <f t="shared" si="232"/>
        <v/>
      </c>
      <c r="BD219" s="195" t="str">
        <f>IF(AND(BP219=""),"",IF(BP219=0,"",1+(MAX(BD$61:BD218))))</f>
        <v/>
      </c>
      <c r="BE219" s="18">
        <v>159</v>
      </c>
      <c r="BF219" s="48">
        <f t="shared" si="169"/>
        <v>0</v>
      </c>
      <c r="BG219" s="52">
        <f t="shared" si="170"/>
        <v>0</v>
      </c>
      <c r="BH219" s="52">
        <f t="shared" si="171"/>
        <v>0</v>
      </c>
      <c r="BI219" s="52">
        <f t="shared" si="172"/>
        <v>0</v>
      </c>
      <c r="BJ219" s="52">
        <f t="shared" si="173"/>
        <v>0</v>
      </c>
      <c r="BK219" s="52">
        <f t="shared" si="174"/>
        <v>0</v>
      </c>
      <c r="BL219" s="52">
        <f t="shared" si="175"/>
        <v>0</v>
      </c>
      <c r="BM219" s="52">
        <f t="shared" si="176"/>
        <v>0</v>
      </c>
      <c r="BN219" s="52">
        <f t="shared" si="177"/>
        <v>0</v>
      </c>
      <c r="BO219" s="52">
        <f t="shared" si="198"/>
        <v>0</v>
      </c>
      <c r="BP219" s="52" t="str">
        <f t="shared" si="233"/>
        <v/>
      </c>
      <c r="BQ219" s="195" t="str">
        <f>IF(AND(CC219=""),"",IF(CC219=0,"",1+(MAX(BQ$61:BQ218))))</f>
        <v/>
      </c>
      <c r="BR219" s="18">
        <v>159</v>
      </c>
      <c r="BS219" s="322">
        <f t="shared" si="178"/>
        <v>0</v>
      </c>
      <c r="BT219" s="52">
        <f t="shared" si="179"/>
        <v>0</v>
      </c>
      <c r="BU219" s="52">
        <f t="shared" si="180"/>
        <v>0</v>
      </c>
      <c r="BV219" s="52">
        <f t="shared" si="181"/>
        <v>0</v>
      </c>
      <c r="BW219" s="52">
        <f t="shared" si="182"/>
        <v>0</v>
      </c>
      <c r="BX219" s="52">
        <f t="shared" si="183"/>
        <v>0</v>
      </c>
      <c r="BY219" s="52">
        <f t="shared" si="184"/>
        <v>0</v>
      </c>
      <c r="BZ219" s="52">
        <f t="shared" si="185"/>
        <v>0</v>
      </c>
      <c r="CA219" s="52">
        <f t="shared" si="186"/>
        <v>0</v>
      </c>
      <c r="CB219" s="52">
        <f t="shared" si="199"/>
        <v>0</v>
      </c>
      <c r="CC219" s="52" t="str">
        <f t="shared" si="234"/>
        <v/>
      </c>
      <c r="CD219" s="195" t="str">
        <f>IF(AND(CP219=""),"",IF(CP219=0,"",1+(MAX(CD$61:CD218))))</f>
        <v/>
      </c>
      <c r="CE219" s="18">
        <v>159</v>
      </c>
      <c r="CF219" s="48">
        <f t="shared" si="200"/>
        <v>0</v>
      </c>
      <c r="CG219" s="52">
        <f t="shared" si="201"/>
        <v>0</v>
      </c>
      <c r="CH219" s="52">
        <f t="shared" si="202"/>
        <v>0</v>
      </c>
      <c r="CI219" s="52">
        <f t="shared" si="203"/>
        <v>0</v>
      </c>
      <c r="CJ219" s="52">
        <f t="shared" si="204"/>
        <v>0</v>
      </c>
      <c r="CK219" s="52">
        <f t="shared" si="205"/>
        <v>0</v>
      </c>
      <c r="CL219" s="52">
        <f t="shared" si="206"/>
        <v>0</v>
      </c>
      <c r="CM219" s="52">
        <f t="shared" si="207"/>
        <v>0</v>
      </c>
      <c r="CN219" s="52">
        <f t="shared" si="208"/>
        <v>0</v>
      </c>
      <c r="CO219" s="52">
        <f t="shared" si="209"/>
        <v>0</v>
      </c>
      <c r="CP219" s="52" t="str">
        <f t="shared" si="235"/>
        <v/>
      </c>
      <c r="CQ219" s="195" t="str">
        <f>IF(AND(DC219=""),"",IF(DC219=0,"",1+(MAX(CQ$61:CQ218))))</f>
        <v/>
      </c>
      <c r="CR219" s="18">
        <v>159</v>
      </c>
      <c r="CS219" s="48">
        <f t="shared" si="229"/>
        <v>0</v>
      </c>
      <c r="CT219" s="52">
        <f t="shared" si="210"/>
        <v>0</v>
      </c>
      <c r="CU219" s="52">
        <f t="shared" si="211"/>
        <v>0</v>
      </c>
      <c r="CV219" s="52">
        <f t="shared" si="212"/>
        <v>0</v>
      </c>
      <c r="CW219" s="52">
        <f t="shared" si="213"/>
        <v>0</v>
      </c>
      <c r="CX219" s="52">
        <f t="shared" si="214"/>
        <v>0</v>
      </c>
      <c r="CY219" s="52">
        <f t="shared" si="215"/>
        <v>0</v>
      </c>
      <c r="CZ219" s="52">
        <f t="shared" si="216"/>
        <v>0</v>
      </c>
      <c r="DA219" s="52">
        <f t="shared" si="217"/>
        <v>0</v>
      </c>
      <c r="DB219" s="52">
        <f t="shared" si="218"/>
        <v>0</v>
      </c>
      <c r="DC219" s="52" t="str">
        <f t="shared" si="236"/>
        <v/>
      </c>
    </row>
    <row r="220" spans="1:107" s="195" customFormat="1" ht="15.75" hidden="1">
      <c r="A220" s="195">
        <f t="shared" si="237"/>
        <v>0</v>
      </c>
      <c r="B220" s="324">
        <f t="shared" si="238"/>
        <v>0</v>
      </c>
      <c r="C220" s="325">
        <v>160</v>
      </c>
      <c r="D220" s="349"/>
      <c r="E220" s="350"/>
      <c r="F220" s="663"/>
      <c r="G220" s="351"/>
      <c r="H220" s="350"/>
      <c r="I220" s="355"/>
      <c r="J220" s="353"/>
      <c r="K220" s="353"/>
      <c r="L220" s="353"/>
      <c r="M220" s="354"/>
      <c r="N220" s="482"/>
      <c r="AB220" s="195" t="str">
        <f t="shared" si="187"/>
        <v/>
      </c>
      <c r="AC220" s="195">
        <f t="shared" si="167"/>
        <v>1</v>
      </c>
      <c r="AD220" s="195" t="str">
        <f>IF(AND(AP220=""),"",IF(AP220=0,"",1+(MAX(AD$61:AD219))))</f>
        <v/>
      </c>
      <c r="AE220" s="51">
        <v>160</v>
      </c>
      <c r="AF220" s="48">
        <f t="shared" si="188"/>
        <v>0</v>
      </c>
      <c r="AG220" s="52">
        <f t="shared" si="189"/>
        <v>0</v>
      </c>
      <c r="AH220" s="52">
        <f t="shared" si="190"/>
        <v>0</v>
      </c>
      <c r="AI220" s="52">
        <f t="shared" si="191"/>
        <v>0</v>
      </c>
      <c r="AJ220" s="52">
        <f t="shared" si="192"/>
        <v>0</v>
      </c>
      <c r="AK220" s="52">
        <f t="shared" si="193"/>
        <v>0</v>
      </c>
      <c r="AL220" s="52">
        <f t="shared" si="194"/>
        <v>0</v>
      </c>
      <c r="AM220" s="52">
        <f t="shared" si="195"/>
        <v>0</v>
      </c>
      <c r="AN220" s="52">
        <f t="shared" si="230"/>
        <v>0</v>
      </c>
      <c r="AO220" s="52">
        <f t="shared" si="196"/>
        <v>0</v>
      </c>
      <c r="AP220" s="52" t="str">
        <f t="shared" si="231"/>
        <v/>
      </c>
      <c r="AQ220" s="195" t="str">
        <f>IF(AND(BC220=""),"",IF(BC220=0,"",1+(MAX(AQ$61:AQ219))))</f>
        <v/>
      </c>
      <c r="AR220" s="51">
        <v>160</v>
      </c>
      <c r="AS220" s="323">
        <f t="shared" si="220"/>
        <v>0</v>
      </c>
      <c r="AT220" s="49">
        <f t="shared" si="221"/>
        <v>0</v>
      </c>
      <c r="AU220" s="49">
        <f t="shared" si="222"/>
        <v>0</v>
      </c>
      <c r="AV220" s="49">
        <f t="shared" si="223"/>
        <v>0</v>
      </c>
      <c r="AW220" s="49">
        <f t="shared" si="224"/>
        <v>0</v>
      </c>
      <c r="AX220" s="49">
        <f t="shared" si="225"/>
        <v>0</v>
      </c>
      <c r="AY220" s="49">
        <f t="shared" si="226"/>
        <v>0</v>
      </c>
      <c r="AZ220" s="49">
        <f t="shared" si="227"/>
        <v>0</v>
      </c>
      <c r="BA220" s="49">
        <f t="shared" si="228"/>
        <v>0</v>
      </c>
      <c r="BB220" s="49">
        <f t="shared" si="197"/>
        <v>0</v>
      </c>
      <c r="BC220" s="52" t="str">
        <f t="shared" si="232"/>
        <v/>
      </c>
      <c r="BD220" s="195" t="str">
        <f>IF(AND(BP220=""),"",IF(BP220=0,"",1+(MAX(BD$61:BD219))))</f>
        <v/>
      </c>
      <c r="BE220" s="51">
        <v>160</v>
      </c>
      <c r="BF220" s="48">
        <f t="shared" si="169"/>
        <v>0</v>
      </c>
      <c r="BG220" s="52">
        <f t="shared" si="170"/>
        <v>0</v>
      </c>
      <c r="BH220" s="52">
        <f t="shared" si="171"/>
        <v>0</v>
      </c>
      <c r="BI220" s="52">
        <f t="shared" si="172"/>
        <v>0</v>
      </c>
      <c r="BJ220" s="52">
        <f t="shared" si="173"/>
        <v>0</v>
      </c>
      <c r="BK220" s="52">
        <f t="shared" si="174"/>
        <v>0</v>
      </c>
      <c r="BL220" s="52">
        <f t="shared" si="175"/>
        <v>0</v>
      </c>
      <c r="BM220" s="52">
        <f t="shared" si="176"/>
        <v>0</v>
      </c>
      <c r="BN220" s="52">
        <f t="shared" si="177"/>
        <v>0</v>
      </c>
      <c r="BO220" s="52">
        <f t="shared" si="198"/>
        <v>0</v>
      </c>
      <c r="BP220" s="52" t="str">
        <f t="shared" si="233"/>
        <v/>
      </c>
      <c r="BQ220" s="195" t="str">
        <f>IF(AND(CC220=""),"",IF(CC220=0,"",1+(MAX(BQ$61:BQ219))))</f>
        <v/>
      </c>
      <c r="BR220" s="51">
        <v>160</v>
      </c>
      <c r="BS220" s="322">
        <f t="shared" si="178"/>
        <v>0</v>
      </c>
      <c r="BT220" s="52">
        <f t="shared" si="179"/>
        <v>0</v>
      </c>
      <c r="BU220" s="52">
        <f t="shared" si="180"/>
        <v>0</v>
      </c>
      <c r="BV220" s="52">
        <f t="shared" si="181"/>
        <v>0</v>
      </c>
      <c r="BW220" s="52">
        <f t="shared" si="182"/>
        <v>0</v>
      </c>
      <c r="BX220" s="52">
        <f t="shared" si="183"/>
        <v>0</v>
      </c>
      <c r="BY220" s="52">
        <f t="shared" si="184"/>
        <v>0</v>
      </c>
      <c r="BZ220" s="52">
        <f t="shared" si="185"/>
        <v>0</v>
      </c>
      <c r="CA220" s="52">
        <f t="shared" si="186"/>
        <v>0</v>
      </c>
      <c r="CB220" s="52">
        <f t="shared" si="199"/>
        <v>0</v>
      </c>
      <c r="CC220" s="52" t="str">
        <f t="shared" si="234"/>
        <v/>
      </c>
      <c r="CD220" s="195" t="str">
        <f>IF(AND(CP220=""),"",IF(CP220=0,"",1+(MAX(CD$61:CD219))))</f>
        <v/>
      </c>
      <c r="CE220" s="51">
        <v>160</v>
      </c>
      <c r="CF220" s="48">
        <f t="shared" si="200"/>
        <v>0</v>
      </c>
      <c r="CG220" s="52">
        <f t="shared" si="201"/>
        <v>0</v>
      </c>
      <c r="CH220" s="52">
        <f t="shared" si="202"/>
        <v>0</v>
      </c>
      <c r="CI220" s="52">
        <f t="shared" si="203"/>
        <v>0</v>
      </c>
      <c r="CJ220" s="52">
        <f t="shared" si="204"/>
        <v>0</v>
      </c>
      <c r="CK220" s="52">
        <f t="shared" si="205"/>
        <v>0</v>
      </c>
      <c r="CL220" s="52">
        <f t="shared" si="206"/>
        <v>0</v>
      </c>
      <c r="CM220" s="52">
        <f t="shared" si="207"/>
        <v>0</v>
      </c>
      <c r="CN220" s="52">
        <f t="shared" si="208"/>
        <v>0</v>
      </c>
      <c r="CO220" s="52">
        <f t="shared" si="209"/>
        <v>0</v>
      </c>
      <c r="CP220" s="52" t="str">
        <f t="shared" si="235"/>
        <v/>
      </c>
      <c r="CQ220" s="195" t="str">
        <f>IF(AND(DC220=""),"",IF(DC220=0,"",1+(MAX(CQ$61:CQ219))))</f>
        <v/>
      </c>
      <c r="CR220" s="51">
        <v>160</v>
      </c>
      <c r="CS220" s="48">
        <f t="shared" si="229"/>
        <v>0</v>
      </c>
      <c r="CT220" s="52">
        <f t="shared" si="210"/>
        <v>0</v>
      </c>
      <c r="CU220" s="52">
        <f t="shared" si="211"/>
        <v>0</v>
      </c>
      <c r="CV220" s="52">
        <f t="shared" si="212"/>
        <v>0</v>
      </c>
      <c r="CW220" s="52">
        <f t="shared" si="213"/>
        <v>0</v>
      </c>
      <c r="CX220" s="52">
        <f t="shared" si="214"/>
        <v>0</v>
      </c>
      <c r="CY220" s="52">
        <f t="shared" si="215"/>
        <v>0</v>
      </c>
      <c r="CZ220" s="52">
        <f t="shared" si="216"/>
        <v>0</v>
      </c>
      <c r="DA220" s="52">
        <f t="shared" si="217"/>
        <v>0</v>
      </c>
      <c r="DB220" s="52">
        <f t="shared" si="218"/>
        <v>0</v>
      </c>
      <c r="DC220" s="52" t="str">
        <f t="shared" si="236"/>
        <v/>
      </c>
    </row>
    <row r="221" spans="1:107" s="195" customFormat="1" ht="15.75" hidden="1">
      <c r="A221" s="195">
        <f t="shared" si="237"/>
        <v>0</v>
      </c>
      <c r="B221" s="324">
        <f t="shared" si="238"/>
        <v>0</v>
      </c>
      <c r="C221" s="325">
        <v>161</v>
      </c>
      <c r="D221" s="349"/>
      <c r="E221" s="350"/>
      <c r="F221" s="663"/>
      <c r="G221" s="351"/>
      <c r="H221" s="350"/>
      <c r="I221" s="355"/>
      <c r="J221" s="353"/>
      <c r="K221" s="353"/>
      <c r="L221" s="353"/>
      <c r="M221" s="354"/>
      <c r="N221" s="482"/>
      <c r="AB221" s="195" t="str">
        <f t="shared" si="187"/>
        <v/>
      </c>
      <c r="AC221" s="195">
        <f t="shared" si="167"/>
        <v>1</v>
      </c>
      <c r="AD221" s="195" t="str">
        <f>IF(AND(AP221=""),"",IF(AP221=0,"",1+(MAX(AD$61:AD220))))</f>
        <v/>
      </c>
      <c r="AE221" s="18">
        <v>161</v>
      </c>
      <c r="AF221" s="48">
        <f t="shared" si="188"/>
        <v>0</v>
      </c>
      <c r="AG221" s="52">
        <f t="shared" si="189"/>
        <v>0</v>
      </c>
      <c r="AH221" s="52">
        <f t="shared" si="190"/>
        <v>0</v>
      </c>
      <c r="AI221" s="52">
        <f t="shared" si="191"/>
        <v>0</v>
      </c>
      <c r="AJ221" s="52">
        <f t="shared" si="192"/>
        <v>0</v>
      </c>
      <c r="AK221" s="52">
        <f t="shared" si="193"/>
        <v>0</v>
      </c>
      <c r="AL221" s="52">
        <f t="shared" si="194"/>
        <v>0</v>
      </c>
      <c r="AM221" s="52">
        <f t="shared" si="195"/>
        <v>0</v>
      </c>
      <c r="AN221" s="52">
        <f t="shared" si="230"/>
        <v>0</v>
      </c>
      <c r="AO221" s="52">
        <f t="shared" si="196"/>
        <v>0</v>
      </c>
      <c r="AP221" s="52" t="str">
        <f t="shared" si="231"/>
        <v/>
      </c>
      <c r="AQ221" s="195" t="str">
        <f>IF(AND(BC221=""),"",IF(BC221=0,"",1+(MAX(AQ$61:AQ220))))</f>
        <v/>
      </c>
      <c r="AR221" s="51">
        <v>161</v>
      </c>
      <c r="AS221" s="323">
        <f t="shared" si="220"/>
        <v>0</v>
      </c>
      <c r="AT221" s="49">
        <f t="shared" si="221"/>
        <v>0</v>
      </c>
      <c r="AU221" s="49">
        <f t="shared" si="222"/>
        <v>0</v>
      </c>
      <c r="AV221" s="49">
        <f t="shared" si="223"/>
        <v>0</v>
      </c>
      <c r="AW221" s="49">
        <f t="shared" si="224"/>
        <v>0</v>
      </c>
      <c r="AX221" s="49">
        <f t="shared" si="225"/>
        <v>0</v>
      </c>
      <c r="AY221" s="49">
        <f t="shared" si="226"/>
        <v>0</v>
      </c>
      <c r="AZ221" s="49">
        <f t="shared" si="227"/>
        <v>0</v>
      </c>
      <c r="BA221" s="49">
        <f t="shared" si="228"/>
        <v>0</v>
      </c>
      <c r="BB221" s="49">
        <f t="shared" si="197"/>
        <v>0</v>
      </c>
      <c r="BC221" s="52" t="str">
        <f t="shared" si="232"/>
        <v/>
      </c>
      <c r="BD221" s="195" t="str">
        <f>IF(AND(BP221=""),"",IF(BP221=0,"",1+(MAX(BD$61:BD220))))</f>
        <v/>
      </c>
      <c r="BE221" s="18">
        <v>161</v>
      </c>
      <c r="BF221" s="48">
        <f t="shared" si="169"/>
        <v>0</v>
      </c>
      <c r="BG221" s="52">
        <f t="shared" si="170"/>
        <v>0</v>
      </c>
      <c r="BH221" s="52">
        <f t="shared" si="171"/>
        <v>0</v>
      </c>
      <c r="BI221" s="52">
        <f t="shared" si="172"/>
        <v>0</v>
      </c>
      <c r="BJ221" s="52">
        <f t="shared" si="173"/>
        <v>0</v>
      </c>
      <c r="BK221" s="52">
        <f t="shared" si="174"/>
        <v>0</v>
      </c>
      <c r="BL221" s="52">
        <f t="shared" si="175"/>
        <v>0</v>
      </c>
      <c r="BM221" s="52">
        <f t="shared" si="176"/>
        <v>0</v>
      </c>
      <c r="BN221" s="52">
        <f t="shared" si="177"/>
        <v>0</v>
      </c>
      <c r="BO221" s="52">
        <f t="shared" si="198"/>
        <v>0</v>
      </c>
      <c r="BP221" s="52" t="str">
        <f t="shared" si="233"/>
        <v/>
      </c>
      <c r="BQ221" s="195" t="str">
        <f>IF(AND(CC221=""),"",IF(CC221=0,"",1+(MAX(BQ$61:BQ220))))</f>
        <v/>
      </c>
      <c r="BR221" s="18">
        <v>161</v>
      </c>
      <c r="BS221" s="322">
        <f t="shared" si="178"/>
        <v>0</v>
      </c>
      <c r="BT221" s="52">
        <f t="shared" si="179"/>
        <v>0</v>
      </c>
      <c r="BU221" s="52">
        <f t="shared" si="180"/>
        <v>0</v>
      </c>
      <c r="BV221" s="52">
        <f t="shared" si="181"/>
        <v>0</v>
      </c>
      <c r="BW221" s="52">
        <f t="shared" si="182"/>
        <v>0</v>
      </c>
      <c r="BX221" s="52">
        <f t="shared" si="183"/>
        <v>0</v>
      </c>
      <c r="BY221" s="52">
        <f t="shared" si="184"/>
        <v>0</v>
      </c>
      <c r="BZ221" s="52">
        <f t="shared" si="185"/>
        <v>0</v>
      </c>
      <c r="CA221" s="52">
        <f t="shared" si="186"/>
        <v>0</v>
      </c>
      <c r="CB221" s="52">
        <f t="shared" si="199"/>
        <v>0</v>
      </c>
      <c r="CC221" s="52" t="str">
        <f t="shared" si="234"/>
        <v/>
      </c>
      <c r="CD221" s="195" t="str">
        <f>IF(AND(CP221=""),"",IF(CP221=0,"",1+(MAX(CD$61:CD220))))</f>
        <v/>
      </c>
      <c r="CE221" s="18">
        <v>161</v>
      </c>
      <c r="CF221" s="48">
        <f t="shared" si="200"/>
        <v>0</v>
      </c>
      <c r="CG221" s="52">
        <f t="shared" si="201"/>
        <v>0</v>
      </c>
      <c r="CH221" s="52">
        <f t="shared" si="202"/>
        <v>0</v>
      </c>
      <c r="CI221" s="52">
        <f t="shared" si="203"/>
        <v>0</v>
      </c>
      <c r="CJ221" s="52">
        <f t="shared" si="204"/>
        <v>0</v>
      </c>
      <c r="CK221" s="52">
        <f t="shared" si="205"/>
        <v>0</v>
      </c>
      <c r="CL221" s="52">
        <f t="shared" si="206"/>
        <v>0</v>
      </c>
      <c r="CM221" s="52">
        <f t="shared" si="207"/>
        <v>0</v>
      </c>
      <c r="CN221" s="52">
        <f t="shared" si="208"/>
        <v>0</v>
      </c>
      <c r="CO221" s="52">
        <f t="shared" si="209"/>
        <v>0</v>
      </c>
      <c r="CP221" s="52" t="str">
        <f t="shared" si="235"/>
        <v/>
      </c>
      <c r="CQ221" s="195" t="str">
        <f>IF(AND(DC221=""),"",IF(DC221=0,"",1+(MAX(CQ$61:CQ220))))</f>
        <v/>
      </c>
      <c r="CR221" s="18">
        <v>161</v>
      </c>
      <c r="CS221" s="48">
        <f t="shared" si="229"/>
        <v>0</v>
      </c>
      <c r="CT221" s="52">
        <f t="shared" si="210"/>
        <v>0</v>
      </c>
      <c r="CU221" s="52">
        <f t="shared" si="211"/>
        <v>0</v>
      </c>
      <c r="CV221" s="52">
        <f t="shared" si="212"/>
        <v>0</v>
      </c>
      <c r="CW221" s="52">
        <f t="shared" si="213"/>
        <v>0</v>
      </c>
      <c r="CX221" s="52">
        <f t="shared" si="214"/>
        <v>0</v>
      </c>
      <c r="CY221" s="52">
        <f t="shared" si="215"/>
        <v>0</v>
      </c>
      <c r="CZ221" s="52">
        <f t="shared" si="216"/>
        <v>0</v>
      </c>
      <c r="DA221" s="52">
        <f t="shared" si="217"/>
        <v>0</v>
      </c>
      <c r="DB221" s="52">
        <f t="shared" si="218"/>
        <v>0</v>
      </c>
      <c r="DC221" s="52" t="str">
        <f t="shared" si="236"/>
        <v/>
      </c>
    </row>
    <row r="222" spans="1:107" s="195" customFormat="1" ht="15.75" hidden="1">
      <c r="A222" s="195">
        <f t="shared" si="237"/>
        <v>0</v>
      </c>
      <c r="B222" s="324">
        <f t="shared" si="238"/>
        <v>0</v>
      </c>
      <c r="C222" s="325">
        <v>162</v>
      </c>
      <c r="D222" s="349"/>
      <c r="E222" s="350"/>
      <c r="F222" s="663"/>
      <c r="G222" s="351"/>
      <c r="H222" s="350"/>
      <c r="I222" s="355"/>
      <c r="J222" s="353"/>
      <c r="K222" s="353"/>
      <c r="L222" s="353"/>
      <c r="M222" s="354"/>
      <c r="N222" s="482"/>
      <c r="AB222" s="195" t="str">
        <f t="shared" si="187"/>
        <v/>
      </c>
      <c r="AC222" s="195">
        <f t="shared" si="167"/>
        <v>1</v>
      </c>
      <c r="AD222" s="195" t="str">
        <f>IF(AND(AP222=""),"",IF(AP222=0,"",1+(MAX(AD$61:AD221))))</f>
        <v/>
      </c>
      <c r="AE222" s="51">
        <v>162</v>
      </c>
      <c r="AF222" s="48">
        <f t="shared" si="188"/>
        <v>0</v>
      </c>
      <c r="AG222" s="52">
        <f t="shared" si="189"/>
        <v>0</v>
      </c>
      <c r="AH222" s="52">
        <f t="shared" si="190"/>
        <v>0</v>
      </c>
      <c r="AI222" s="52">
        <f t="shared" si="191"/>
        <v>0</v>
      </c>
      <c r="AJ222" s="52">
        <f t="shared" si="192"/>
        <v>0</v>
      </c>
      <c r="AK222" s="52">
        <f t="shared" si="193"/>
        <v>0</v>
      </c>
      <c r="AL222" s="52">
        <f t="shared" si="194"/>
        <v>0</v>
      </c>
      <c r="AM222" s="52">
        <f t="shared" si="195"/>
        <v>0</v>
      </c>
      <c r="AN222" s="52">
        <f t="shared" si="230"/>
        <v>0</v>
      </c>
      <c r="AO222" s="52">
        <f t="shared" si="196"/>
        <v>0</v>
      </c>
      <c r="AP222" s="52" t="str">
        <f t="shared" si="231"/>
        <v/>
      </c>
      <c r="AQ222" s="195" t="str">
        <f>IF(AND(BC222=""),"",IF(BC222=0,"",1+(MAX(AQ$61:AQ221))))</f>
        <v/>
      </c>
      <c r="AR222" s="51">
        <v>162</v>
      </c>
      <c r="AS222" s="323">
        <f t="shared" si="220"/>
        <v>0</v>
      </c>
      <c r="AT222" s="49">
        <f t="shared" si="221"/>
        <v>0</v>
      </c>
      <c r="AU222" s="49">
        <f t="shared" si="222"/>
        <v>0</v>
      </c>
      <c r="AV222" s="49">
        <f t="shared" si="223"/>
        <v>0</v>
      </c>
      <c r="AW222" s="49">
        <f t="shared" si="224"/>
        <v>0</v>
      </c>
      <c r="AX222" s="49">
        <f t="shared" si="225"/>
        <v>0</v>
      </c>
      <c r="AY222" s="49">
        <f t="shared" si="226"/>
        <v>0</v>
      </c>
      <c r="AZ222" s="49">
        <f t="shared" si="227"/>
        <v>0</v>
      </c>
      <c r="BA222" s="49">
        <f t="shared" si="228"/>
        <v>0</v>
      </c>
      <c r="BB222" s="49">
        <f t="shared" si="197"/>
        <v>0</v>
      </c>
      <c r="BC222" s="52" t="str">
        <f t="shared" si="232"/>
        <v/>
      </c>
      <c r="BD222" s="195" t="str">
        <f>IF(AND(BP222=""),"",IF(BP222=0,"",1+(MAX(BD$61:BD221))))</f>
        <v/>
      </c>
      <c r="BE222" s="51">
        <v>162</v>
      </c>
      <c r="BF222" s="48">
        <f t="shared" si="169"/>
        <v>0</v>
      </c>
      <c r="BG222" s="52">
        <f t="shared" si="170"/>
        <v>0</v>
      </c>
      <c r="BH222" s="52">
        <f t="shared" si="171"/>
        <v>0</v>
      </c>
      <c r="BI222" s="52">
        <f t="shared" si="172"/>
        <v>0</v>
      </c>
      <c r="BJ222" s="52">
        <f t="shared" si="173"/>
        <v>0</v>
      </c>
      <c r="BK222" s="52">
        <f t="shared" si="174"/>
        <v>0</v>
      </c>
      <c r="BL222" s="52">
        <f t="shared" si="175"/>
        <v>0</v>
      </c>
      <c r="BM222" s="52">
        <f t="shared" si="176"/>
        <v>0</v>
      </c>
      <c r="BN222" s="52">
        <f t="shared" si="177"/>
        <v>0</v>
      </c>
      <c r="BO222" s="52">
        <f t="shared" si="198"/>
        <v>0</v>
      </c>
      <c r="BP222" s="52" t="str">
        <f t="shared" si="233"/>
        <v/>
      </c>
      <c r="BQ222" s="195" t="str">
        <f>IF(AND(CC222=""),"",IF(CC222=0,"",1+(MAX(BQ$61:BQ221))))</f>
        <v/>
      </c>
      <c r="BR222" s="51">
        <v>162</v>
      </c>
      <c r="BS222" s="322">
        <f t="shared" si="178"/>
        <v>0</v>
      </c>
      <c r="BT222" s="52">
        <f t="shared" si="179"/>
        <v>0</v>
      </c>
      <c r="BU222" s="52">
        <f t="shared" si="180"/>
        <v>0</v>
      </c>
      <c r="BV222" s="52">
        <f t="shared" si="181"/>
        <v>0</v>
      </c>
      <c r="BW222" s="52">
        <f t="shared" si="182"/>
        <v>0</v>
      </c>
      <c r="BX222" s="52">
        <f t="shared" si="183"/>
        <v>0</v>
      </c>
      <c r="BY222" s="52">
        <f t="shared" si="184"/>
        <v>0</v>
      </c>
      <c r="BZ222" s="52">
        <f t="shared" si="185"/>
        <v>0</v>
      </c>
      <c r="CA222" s="52">
        <f t="shared" si="186"/>
        <v>0</v>
      </c>
      <c r="CB222" s="52">
        <f t="shared" si="199"/>
        <v>0</v>
      </c>
      <c r="CC222" s="52" t="str">
        <f t="shared" si="234"/>
        <v/>
      </c>
      <c r="CD222" s="195" t="str">
        <f>IF(AND(CP222=""),"",IF(CP222=0,"",1+(MAX(CD$61:CD221))))</f>
        <v/>
      </c>
      <c r="CE222" s="51">
        <v>162</v>
      </c>
      <c r="CF222" s="48">
        <f t="shared" si="200"/>
        <v>0</v>
      </c>
      <c r="CG222" s="52">
        <f t="shared" si="201"/>
        <v>0</v>
      </c>
      <c r="CH222" s="52">
        <f t="shared" si="202"/>
        <v>0</v>
      </c>
      <c r="CI222" s="52">
        <f t="shared" si="203"/>
        <v>0</v>
      </c>
      <c r="CJ222" s="52">
        <f t="shared" si="204"/>
        <v>0</v>
      </c>
      <c r="CK222" s="52">
        <f t="shared" si="205"/>
        <v>0</v>
      </c>
      <c r="CL222" s="52">
        <f t="shared" si="206"/>
        <v>0</v>
      </c>
      <c r="CM222" s="52">
        <f t="shared" si="207"/>
        <v>0</v>
      </c>
      <c r="CN222" s="52">
        <f t="shared" si="208"/>
        <v>0</v>
      </c>
      <c r="CO222" s="52">
        <f t="shared" si="209"/>
        <v>0</v>
      </c>
      <c r="CP222" s="52" t="str">
        <f t="shared" si="235"/>
        <v/>
      </c>
      <c r="CQ222" s="195" t="str">
        <f>IF(AND(DC222=""),"",IF(DC222=0,"",1+(MAX(CQ$61:CQ221))))</f>
        <v/>
      </c>
      <c r="CR222" s="51">
        <v>162</v>
      </c>
      <c r="CS222" s="48">
        <f t="shared" si="229"/>
        <v>0</v>
      </c>
      <c r="CT222" s="52">
        <f t="shared" si="210"/>
        <v>0</v>
      </c>
      <c r="CU222" s="52">
        <f t="shared" si="211"/>
        <v>0</v>
      </c>
      <c r="CV222" s="52">
        <f t="shared" si="212"/>
        <v>0</v>
      </c>
      <c r="CW222" s="52">
        <f t="shared" si="213"/>
        <v>0</v>
      </c>
      <c r="CX222" s="52">
        <f t="shared" si="214"/>
        <v>0</v>
      </c>
      <c r="CY222" s="52">
        <f t="shared" si="215"/>
        <v>0</v>
      </c>
      <c r="CZ222" s="52">
        <f t="shared" si="216"/>
        <v>0</v>
      </c>
      <c r="DA222" s="52">
        <f t="shared" si="217"/>
        <v>0</v>
      </c>
      <c r="DB222" s="52">
        <f t="shared" si="218"/>
        <v>0</v>
      </c>
      <c r="DC222" s="52" t="str">
        <f t="shared" si="236"/>
        <v/>
      </c>
    </row>
    <row r="223" spans="1:107" s="195" customFormat="1" ht="15.75" hidden="1">
      <c r="A223" s="195">
        <f t="shared" si="237"/>
        <v>0</v>
      </c>
      <c r="B223" s="324">
        <f t="shared" si="238"/>
        <v>0</v>
      </c>
      <c r="C223" s="325">
        <v>163</v>
      </c>
      <c r="D223" s="349"/>
      <c r="E223" s="350"/>
      <c r="F223" s="663"/>
      <c r="G223" s="351"/>
      <c r="H223" s="350"/>
      <c r="I223" s="355"/>
      <c r="J223" s="353"/>
      <c r="K223" s="353"/>
      <c r="L223" s="353"/>
      <c r="M223" s="354"/>
      <c r="N223" s="482"/>
      <c r="AB223" s="195" t="str">
        <f t="shared" si="187"/>
        <v/>
      </c>
      <c r="AC223" s="195">
        <f t="shared" si="167"/>
        <v>1</v>
      </c>
      <c r="AD223" s="195" t="str">
        <f>IF(AND(AP223=""),"",IF(AP223=0,"",1+(MAX(AD$61:AD222))))</f>
        <v/>
      </c>
      <c r="AE223" s="18">
        <v>163</v>
      </c>
      <c r="AF223" s="48">
        <f t="shared" si="188"/>
        <v>0</v>
      </c>
      <c r="AG223" s="52">
        <f t="shared" si="189"/>
        <v>0</v>
      </c>
      <c r="AH223" s="52">
        <f t="shared" si="190"/>
        <v>0</v>
      </c>
      <c r="AI223" s="52">
        <f t="shared" si="191"/>
        <v>0</v>
      </c>
      <c r="AJ223" s="52">
        <f t="shared" si="192"/>
        <v>0</v>
      </c>
      <c r="AK223" s="52">
        <f t="shared" si="193"/>
        <v>0</v>
      </c>
      <c r="AL223" s="52">
        <f t="shared" si="194"/>
        <v>0</v>
      </c>
      <c r="AM223" s="52">
        <f t="shared" si="195"/>
        <v>0</v>
      </c>
      <c r="AN223" s="52">
        <f t="shared" si="230"/>
        <v>0</v>
      </c>
      <c r="AO223" s="52">
        <f t="shared" si="196"/>
        <v>0</v>
      </c>
      <c r="AP223" s="52" t="str">
        <f t="shared" si="231"/>
        <v/>
      </c>
      <c r="AQ223" s="195" t="str">
        <f>IF(AND(BC223=""),"",IF(BC223=0,"",1+(MAX(AQ$61:AQ222))))</f>
        <v/>
      </c>
      <c r="AR223" s="51">
        <v>163</v>
      </c>
      <c r="AS223" s="323">
        <f t="shared" si="220"/>
        <v>0</v>
      </c>
      <c r="AT223" s="49">
        <f t="shared" si="221"/>
        <v>0</v>
      </c>
      <c r="AU223" s="49">
        <f t="shared" si="222"/>
        <v>0</v>
      </c>
      <c r="AV223" s="49">
        <f t="shared" si="223"/>
        <v>0</v>
      </c>
      <c r="AW223" s="49">
        <f t="shared" si="224"/>
        <v>0</v>
      </c>
      <c r="AX223" s="49">
        <f t="shared" si="225"/>
        <v>0</v>
      </c>
      <c r="AY223" s="49">
        <f t="shared" si="226"/>
        <v>0</v>
      </c>
      <c r="AZ223" s="49">
        <f t="shared" si="227"/>
        <v>0</v>
      </c>
      <c r="BA223" s="49">
        <f t="shared" si="228"/>
        <v>0</v>
      </c>
      <c r="BB223" s="49">
        <f t="shared" si="197"/>
        <v>0</v>
      </c>
      <c r="BC223" s="52" t="str">
        <f t="shared" si="232"/>
        <v/>
      </c>
      <c r="BD223" s="195" t="str">
        <f>IF(AND(BP223=""),"",IF(BP223=0,"",1+(MAX(BD$61:BD222))))</f>
        <v/>
      </c>
      <c r="BE223" s="18">
        <v>163</v>
      </c>
      <c r="BF223" s="48">
        <f t="shared" si="169"/>
        <v>0</v>
      </c>
      <c r="BG223" s="52">
        <f t="shared" si="170"/>
        <v>0</v>
      </c>
      <c r="BH223" s="52">
        <f t="shared" si="171"/>
        <v>0</v>
      </c>
      <c r="BI223" s="52">
        <f t="shared" si="172"/>
        <v>0</v>
      </c>
      <c r="BJ223" s="52">
        <f t="shared" si="173"/>
        <v>0</v>
      </c>
      <c r="BK223" s="52">
        <f t="shared" si="174"/>
        <v>0</v>
      </c>
      <c r="BL223" s="52">
        <f t="shared" si="175"/>
        <v>0</v>
      </c>
      <c r="BM223" s="52">
        <f t="shared" si="176"/>
        <v>0</v>
      </c>
      <c r="BN223" s="52">
        <f t="shared" si="177"/>
        <v>0</v>
      </c>
      <c r="BO223" s="52">
        <f t="shared" si="198"/>
        <v>0</v>
      </c>
      <c r="BP223" s="52" t="str">
        <f t="shared" si="233"/>
        <v/>
      </c>
      <c r="BQ223" s="195" t="str">
        <f>IF(AND(CC223=""),"",IF(CC223=0,"",1+(MAX(BQ$61:BQ222))))</f>
        <v/>
      </c>
      <c r="BR223" s="18">
        <v>163</v>
      </c>
      <c r="BS223" s="322">
        <f t="shared" si="178"/>
        <v>0</v>
      </c>
      <c r="BT223" s="52">
        <f t="shared" si="179"/>
        <v>0</v>
      </c>
      <c r="BU223" s="52">
        <f t="shared" si="180"/>
        <v>0</v>
      </c>
      <c r="BV223" s="52">
        <f t="shared" si="181"/>
        <v>0</v>
      </c>
      <c r="BW223" s="52">
        <f t="shared" si="182"/>
        <v>0</v>
      </c>
      <c r="BX223" s="52">
        <f t="shared" si="183"/>
        <v>0</v>
      </c>
      <c r="BY223" s="52">
        <f t="shared" si="184"/>
        <v>0</v>
      </c>
      <c r="BZ223" s="52">
        <f t="shared" si="185"/>
        <v>0</v>
      </c>
      <c r="CA223" s="52">
        <f t="shared" si="186"/>
        <v>0</v>
      </c>
      <c r="CB223" s="52">
        <f t="shared" si="199"/>
        <v>0</v>
      </c>
      <c r="CC223" s="52" t="str">
        <f t="shared" si="234"/>
        <v/>
      </c>
      <c r="CD223" s="195" t="str">
        <f>IF(AND(CP223=""),"",IF(CP223=0,"",1+(MAX(CD$61:CD222))))</f>
        <v/>
      </c>
      <c r="CE223" s="18">
        <v>163</v>
      </c>
      <c r="CF223" s="48">
        <f t="shared" si="200"/>
        <v>0</v>
      </c>
      <c r="CG223" s="52">
        <f t="shared" si="201"/>
        <v>0</v>
      </c>
      <c r="CH223" s="52">
        <f t="shared" si="202"/>
        <v>0</v>
      </c>
      <c r="CI223" s="52">
        <f t="shared" si="203"/>
        <v>0</v>
      </c>
      <c r="CJ223" s="52">
        <f t="shared" si="204"/>
        <v>0</v>
      </c>
      <c r="CK223" s="52">
        <f t="shared" si="205"/>
        <v>0</v>
      </c>
      <c r="CL223" s="52">
        <f t="shared" si="206"/>
        <v>0</v>
      </c>
      <c r="CM223" s="52">
        <f t="shared" si="207"/>
        <v>0</v>
      </c>
      <c r="CN223" s="52">
        <f t="shared" si="208"/>
        <v>0</v>
      </c>
      <c r="CO223" s="52">
        <f t="shared" si="209"/>
        <v>0</v>
      </c>
      <c r="CP223" s="52" t="str">
        <f t="shared" si="235"/>
        <v/>
      </c>
      <c r="CQ223" s="195" t="str">
        <f>IF(AND(DC223=""),"",IF(DC223=0,"",1+(MAX(CQ$61:CQ222))))</f>
        <v/>
      </c>
      <c r="CR223" s="18">
        <v>163</v>
      </c>
      <c r="CS223" s="48">
        <f t="shared" si="229"/>
        <v>0</v>
      </c>
      <c r="CT223" s="52">
        <f t="shared" si="210"/>
        <v>0</v>
      </c>
      <c r="CU223" s="52">
        <f t="shared" si="211"/>
        <v>0</v>
      </c>
      <c r="CV223" s="52">
        <f t="shared" si="212"/>
        <v>0</v>
      </c>
      <c r="CW223" s="52">
        <f t="shared" si="213"/>
        <v>0</v>
      </c>
      <c r="CX223" s="52">
        <f t="shared" si="214"/>
        <v>0</v>
      </c>
      <c r="CY223" s="52">
        <f t="shared" si="215"/>
        <v>0</v>
      </c>
      <c r="CZ223" s="52">
        <f t="shared" si="216"/>
        <v>0</v>
      </c>
      <c r="DA223" s="52">
        <f t="shared" si="217"/>
        <v>0</v>
      </c>
      <c r="DB223" s="52">
        <f t="shared" si="218"/>
        <v>0</v>
      </c>
      <c r="DC223" s="52" t="str">
        <f t="shared" si="236"/>
        <v/>
      </c>
    </row>
    <row r="224" spans="1:107" s="195" customFormat="1" ht="15.75" hidden="1">
      <c r="A224" s="195">
        <f t="shared" si="237"/>
        <v>0</v>
      </c>
      <c r="B224" s="324">
        <f t="shared" si="238"/>
        <v>0</v>
      </c>
      <c r="C224" s="325">
        <v>164</v>
      </c>
      <c r="D224" s="349"/>
      <c r="E224" s="350"/>
      <c r="F224" s="663"/>
      <c r="G224" s="351"/>
      <c r="H224" s="350"/>
      <c r="I224" s="355"/>
      <c r="J224" s="353"/>
      <c r="K224" s="353"/>
      <c r="L224" s="353"/>
      <c r="M224" s="354"/>
      <c r="N224" s="482"/>
      <c r="AB224" s="195" t="str">
        <f t="shared" si="187"/>
        <v/>
      </c>
      <c r="AC224" s="195">
        <f t="shared" si="167"/>
        <v>1</v>
      </c>
      <c r="AD224" s="195" t="str">
        <f>IF(AND(AP224=""),"",IF(AP224=0,"",1+(MAX(AD$61:AD223))))</f>
        <v/>
      </c>
      <c r="AE224" s="51">
        <v>164</v>
      </c>
      <c r="AF224" s="48">
        <f t="shared" si="188"/>
        <v>0</v>
      </c>
      <c r="AG224" s="52">
        <f t="shared" si="189"/>
        <v>0</v>
      </c>
      <c r="AH224" s="52">
        <f t="shared" si="190"/>
        <v>0</v>
      </c>
      <c r="AI224" s="52">
        <f t="shared" si="191"/>
        <v>0</v>
      </c>
      <c r="AJ224" s="52">
        <f t="shared" si="192"/>
        <v>0</v>
      </c>
      <c r="AK224" s="52">
        <f t="shared" si="193"/>
        <v>0</v>
      </c>
      <c r="AL224" s="52">
        <f t="shared" si="194"/>
        <v>0</v>
      </c>
      <c r="AM224" s="52">
        <f t="shared" si="195"/>
        <v>0</v>
      </c>
      <c r="AN224" s="52">
        <f t="shared" si="230"/>
        <v>0</v>
      </c>
      <c r="AO224" s="52">
        <f t="shared" si="196"/>
        <v>0</v>
      </c>
      <c r="AP224" s="52" t="str">
        <f t="shared" si="231"/>
        <v/>
      </c>
      <c r="AQ224" s="195" t="str">
        <f>IF(AND(BC224=""),"",IF(BC224=0,"",1+(MAX(AQ$61:AQ223))))</f>
        <v/>
      </c>
      <c r="AR224" s="51">
        <v>164</v>
      </c>
      <c r="AS224" s="323">
        <f t="shared" si="220"/>
        <v>0</v>
      </c>
      <c r="AT224" s="49">
        <f t="shared" si="221"/>
        <v>0</v>
      </c>
      <c r="AU224" s="49">
        <f t="shared" si="222"/>
        <v>0</v>
      </c>
      <c r="AV224" s="49">
        <f t="shared" si="223"/>
        <v>0</v>
      </c>
      <c r="AW224" s="49">
        <f t="shared" si="224"/>
        <v>0</v>
      </c>
      <c r="AX224" s="49">
        <f t="shared" si="225"/>
        <v>0</v>
      </c>
      <c r="AY224" s="49">
        <f t="shared" si="226"/>
        <v>0</v>
      </c>
      <c r="AZ224" s="49">
        <f t="shared" si="227"/>
        <v>0</v>
      </c>
      <c r="BA224" s="49">
        <f t="shared" si="228"/>
        <v>0</v>
      </c>
      <c r="BB224" s="49">
        <f t="shared" si="197"/>
        <v>0</v>
      </c>
      <c r="BC224" s="52" t="str">
        <f t="shared" si="232"/>
        <v/>
      </c>
      <c r="BD224" s="195" t="str">
        <f>IF(AND(BP224=""),"",IF(BP224=0,"",1+(MAX(BD$61:BD223))))</f>
        <v/>
      </c>
      <c r="BE224" s="51">
        <v>164</v>
      </c>
      <c r="BF224" s="48">
        <f t="shared" si="169"/>
        <v>0</v>
      </c>
      <c r="BG224" s="52">
        <f t="shared" si="170"/>
        <v>0</v>
      </c>
      <c r="BH224" s="52">
        <f t="shared" si="171"/>
        <v>0</v>
      </c>
      <c r="BI224" s="52">
        <f t="shared" si="172"/>
        <v>0</v>
      </c>
      <c r="BJ224" s="52">
        <f t="shared" si="173"/>
        <v>0</v>
      </c>
      <c r="BK224" s="52">
        <f t="shared" si="174"/>
        <v>0</v>
      </c>
      <c r="BL224" s="52">
        <f t="shared" si="175"/>
        <v>0</v>
      </c>
      <c r="BM224" s="52">
        <f t="shared" si="176"/>
        <v>0</v>
      </c>
      <c r="BN224" s="52">
        <f t="shared" si="177"/>
        <v>0</v>
      </c>
      <c r="BO224" s="52">
        <f t="shared" si="198"/>
        <v>0</v>
      </c>
      <c r="BP224" s="52" t="str">
        <f t="shared" si="233"/>
        <v/>
      </c>
      <c r="BQ224" s="195" t="str">
        <f>IF(AND(CC224=""),"",IF(CC224=0,"",1+(MAX(BQ$61:BQ223))))</f>
        <v/>
      </c>
      <c r="BR224" s="51">
        <v>164</v>
      </c>
      <c r="BS224" s="322">
        <f t="shared" si="178"/>
        <v>0</v>
      </c>
      <c r="BT224" s="52">
        <f t="shared" si="179"/>
        <v>0</v>
      </c>
      <c r="BU224" s="52">
        <f t="shared" si="180"/>
        <v>0</v>
      </c>
      <c r="BV224" s="52">
        <f t="shared" si="181"/>
        <v>0</v>
      </c>
      <c r="BW224" s="52">
        <f t="shared" si="182"/>
        <v>0</v>
      </c>
      <c r="BX224" s="52">
        <f t="shared" si="183"/>
        <v>0</v>
      </c>
      <c r="BY224" s="52">
        <f t="shared" si="184"/>
        <v>0</v>
      </c>
      <c r="BZ224" s="52">
        <f t="shared" si="185"/>
        <v>0</v>
      </c>
      <c r="CA224" s="52">
        <f t="shared" si="186"/>
        <v>0</v>
      </c>
      <c r="CB224" s="52">
        <f t="shared" si="199"/>
        <v>0</v>
      </c>
      <c r="CC224" s="52" t="str">
        <f t="shared" si="234"/>
        <v/>
      </c>
      <c r="CD224" s="195" t="str">
        <f>IF(AND(CP224=""),"",IF(CP224=0,"",1+(MAX(CD$61:CD223))))</f>
        <v/>
      </c>
      <c r="CE224" s="51">
        <v>164</v>
      </c>
      <c r="CF224" s="48">
        <f t="shared" si="200"/>
        <v>0</v>
      </c>
      <c r="CG224" s="52">
        <f t="shared" si="201"/>
        <v>0</v>
      </c>
      <c r="CH224" s="52">
        <f t="shared" si="202"/>
        <v>0</v>
      </c>
      <c r="CI224" s="52">
        <f t="shared" si="203"/>
        <v>0</v>
      </c>
      <c r="CJ224" s="52">
        <f t="shared" si="204"/>
        <v>0</v>
      </c>
      <c r="CK224" s="52">
        <f t="shared" si="205"/>
        <v>0</v>
      </c>
      <c r="CL224" s="52">
        <f t="shared" si="206"/>
        <v>0</v>
      </c>
      <c r="CM224" s="52">
        <f t="shared" si="207"/>
        <v>0</v>
      </c>
      <c r="CN224" s="52">
        <f t="shared" si="208"/>
        <v>0</v>
      </c>
      <c r="CO224" s="52">
        <f t="shared" si="209"/>
        <v>0</v>
      </c>
      <c r="CP224" s="52" t="str">
        <f t="shared" si="235"/>
        <v/>
      </c>
      <c r="CQ224" s="195" t="str">
        <f>IF(AND(DC224=""),"",IF(DC224=0,"",1+(MAX(CQ$61:CQ223))))</f>
        <v/>
      </c>
      <c r="CR224" s="51">
        <v>164</v>
      </c>
      <c r="CS224" s="48">
        <f t="shared" si="229"/>
        <v>0</v>
      </c>
      <c r="CT224" s="52">
        <f t="shared" si="210"/>
        <v>0</v>
      </c>
      <c r="CU224" s="52">
        <f t="shared" si="211"/>
        <v>0</v>
      </c>
      <c r="CV224" s="52">
        <f t="shared" si="212"/>
        <v>0</v>
      </c>
      <c r="CW224" s="52">
        <f t="shared" si="213"/>
        <v>0</v>
      </c>
      <c r="CX224" s="52">
        <f t="shared" si="214"/>
        <v>0</v>
      </c>
      <c r="CY224" s="52">
        <f t="shared" si="215"/>
        <v>0</v>
      </c>
      <c r="CZ224" s="52">
        <f t="shared" si="216"/>
        <v>0</v>
      </c>
      <c r="DA224" s="52">
        <f t="shared" si="217"/>
        <v>0</v>
      </c>
      <c r="DB224" s="52">
        <f t="shared" si="218"/>
        <v>0</v>
      </c>
      <c r="DC224" s="52" t="str">
        <f t="shared" si="236"/>
        <v/>
      </c>
    </row>
    <row r="225" spans="1:108" s="195" customFormat="1" ht="15.75" hidden="1">
      <c r="A225" s="195">
        <f t="shared" si="237"/>
        <v>0</v>
      </c>
      <c r="B225" s="324">
        <f t="shared" si="238"/>
        <v>0</v>
      </c>
      <c r="C225" s="325">
        <v>165</v>
      </c>
      <c r="D225" s="349"/>
      <c r="E225" s="350"/>
      <c r="F225" s="663"/>
      <c r="G225" s="351"/>
      <c r="H225" s="350"/>
      <c r="I225" s="355"/>
      <c r="J225" s="353"/>
      <c r="K225" s="353"/>
      <c r="L225" s="353"/>
      <c r="M225" s="354"/>
      <c r="N225" s="482"/>
      <c r="AB225" s="195" t="str">
        <f t="shared" si="187"/>
        <v/>
      </c>
      <c r="AC225" s="195">
        <f t="shared" si="167"/>
        <v>1</v>
      </c>
      <c r="AD225" s="195" t="str">
        <f>IF(AND(AP225=""),"",IF(AP225=0,"",1+(MAX(AD$61:AD224))))</f>
        <v/>
      </c>
      <c r="AE225" s="18">
        <v>165</v>
      </c>
      <c r="AF225" s="48">
        <f t="shared" si="188"/>
        <v>0</v>
      </c>
      <c r="AG225" s="52">
        <f t="shared" si="189"/>
        <v>0</v>
      </c>
      <c r="AH225" s="52">
        <f t="shared" si="190"/>
        <v>0</v>
      </c>
      <c r="AI225" s="52">
        <f t="shared" si="191"/>
        <v>0</v>
      </c>
      <c r="AJ225" s="52">
        <f t="shared" si="192"/>
        <v>0</v>
      </c>
      <c r="AK225" s="52">
        <f t="shared" si="193"/>
        <v>0</v>
      </c>
      <c r="AL225" s="52">
        <f t="shared" si="194"/>
        <v>0</v>
      </c>
      <c r="AM225" s="52">
        <f t="shared" si="195"/>
        <v>0</v>
      </c>
      <c r="AN225" s="52">
        <f t="shared" si="230"/>
        <v>0</v>
      </c>
      <c r="AO225" s="52">
        <f t="shared" si="196"/>
        <v>0</v>
      </c>
      <c r="AP225" s="52" t="str">
        <f t="shared" si="231"/>
        <v/>
      </c>
      <c r="AQ225" s="195" t="str">
        <f>IF(AND(BC225=""),"",IF(BC225=0,"",1+(MAX(AQ$61:AQ224))))</f>
        <v/>
      </c>
      <c r="AR225" s="51">
        <v>165</v>
      </c>
      <c r="AS225" s="323">
        <f t="shared" si="220"/>
        <v>0</v>
      </c>
      <c r="AT225" s="49">
        <f t="shared" si="221"/>
        <v>0</v>
      </c>
      <c r="AU225" s="49">
        <f t="shared" si="222"/>
        <v>0</v>
      </c>
      <c r="AV225" s="49">
        <f t="shared" si="223"/>
        <v>0</v>
      </c>
      <c r="AW225" s="49">
        <f t="shared" si="224"/>
        <v>0</v>
      </c>
      <c r="AX225" s="49">
        <f t="shared" si="225"/>
        <v>0</v>
      </c>
      <c r="AY225" s="49">
        <f t="shared" si="226"/>
        <v>0</v>
      </c>
      <c r="AZ225" s="49">
        <f t="shared" si="227"/>
        <v>0</v>
      </c>
      <c r="BA225" s="49">
        <f t="shared" si="228"/>
        <v>0</v>
      </c>
      <c r="BB225" s="49">
        <f t="shared" si="197"/>
        <v>0</v>
      </c>
      <c r="BC225" s="52" t="str">
        <f t="shared" si="232"/>
        <v/>
      </c>
      <c r="BD225" s="195" t="str">
        <f>IF(AND(BP225=""),"",IF(BP225=0,"",1+(MAX(BD$61:BD224))))</f>
        <v/>
      </c>
      <c r="BE225" s="18">
        <v>165</v>
      </c>
      <c r="BF225" s="48">
        <f t="shared" si="169"/>
        <v>0</v>
      </c>
      <c r="BG225" s="52">
        <f t="shared" si="170"/>
        <v>0</v>
      </c>
      <c r="BH225" s="52">
        <f t="shared" si="171"/>
        <v>0</v>
      </c>
      <c r="BI225" s="52">
        <f t="shared" si="172"/>
        <v>0</v>
      </c>
      <c r="BJ225" s="52">
        <f t="shared" si="173"/>
        <v>0</v>
      </c>
      <c r="BK225" s="52">
        <f t="shared" si="174"/>
        <v>0</v>
      </c>
      <c r="BL225" s="52">
        <f t="shared" si="175"/>
        <v>0</v>
      </c>
      <c r="BM225" s="52">
        <f t="shared" si="176"/>
        <v>0</v>
      </c>
      <c r="BN225" s="52">
        <f t="shared" si="177"/>
        <v>0</v>
      </c>
      <c r="BO225" s="52">
        <f t="shared" si="198"/>
        <v>0</v>
      </c>
      <c r="BP225" s="52" t="str">
        <f t="shared" si="233"/>
        <v/>
      </c>
      <c r="BQ225" s="195" t="str">
        <f>IF(AND(CC225=""),"",IF(CC225=0,"",1+(MAX(BQ$61:BQ224))))</f>
        <v/>
      </c>
      <c r="BR225" s="18">
        <v>165</v>
      </c>
      <c r="BS225" s="322">
        <f t="shared" si="178"/>
        <v>0</v>
      </c>
      <c r="BT225" s="52">
        <f t="shared" si="179"/>
        <v>0</v>
      </c>
      <c r="BU225" s="52">
        <f t="shared" si="180"/>
        <v>0</v>
      </c>
      <c r="BV225" s="52">
        <f t="shared" si="181"/>
        <v>0</v>
      </c>
      <c r="BW225" s="52">
        <f t="shared" si="182"/>
        <v>0</v>
      </c>
      <c r="BX225" s="52">
        <f t="shared" si="183"/>
        <v>0</v>
      </c>
      <c r="BY225" s="52">
        <f t="shared" si="184"/>
        <v>0</v>
      </c>
      <c r="BZ225" s="52">
        <f t="shared" si="185"/>
        <v>0</v>
      </c>
      <c r="CA225" s="52">
        <f t="shared" si="186"/>
        <v>0</v>
      </c>
      <c r="CB225" s="52">
        <f t="shared" si="199"/>
        <v>0</v>
      </c>
      <c r="CC225" s="52" t="str">
        <f t="shared" si="234"/>
        <v/>
      </c>
      <c r="CD225" s="195" t="str">
        <f>IF(AND(CP225=""),"",IF(CP225=0,"",1+(MAX(CD$61:CD224))))</f>
        <v/>
      </c>
      <c r="CE225" s="18">
        <v>165</v>
      </c>
      <c r="CF225" s="48">
        <f t="shared" si="200"/>
        <v>0</v>
      </c>
      <c r="CG225" s="52">
        <f t="shared" si="201"/>
        <v>0</v>
      </c>
      <c r="CH225" s="52">
        <f t="shared" si="202"/>
        <v>0</v>
      </c>
      <c r="CI225" s="52">
        <f t="shared" si="203"/>
        <v>0</v>
      </c>
      <c r="CJ225" s="52">
        <f t="shared" si="204"/>
        <v>0</v>
      </c>
      <c r="CK225" s="52">
        <f t="shared" si="205"/>
        <v>0</v>
      </c>
      <c r="CL225" s="52">
        <f t="shared" si="206"/>
        <v>0</v>
      </c>
      <c r="CM225" s="52">
        <f t="shared" si="207"/>
        <v>0</v>
      </c>
      <c r="CN225" s="52">
        <f t="shared" si="208"/>
        <v>0</v>
      </c>
      <c r="CO225" s="52">
        <f t="shared" si="209"/>
        <v>0</v>
      </c>
      <c r="CP225" s="52" t="str">
        <f t="shared" si="235"/>
        <v/>
      </c>
      <c r="CQ225" s="195" t="str">
        <f>IF(AND(DC225=""),"",IF(DC225=0,"",1+(MAX(CQ$61:CQ224))))</f>
        <v/>
      </c>
      <c r="CR225" s="18">
        <v>165</v>
      </c>
      <c r="CS225" s="48">
        <f t="shared" si="229"/>
        <v>0</v>
      </c>
      <c r="CT225" s="52">
        <f t="shared" si="210"/>
        <v>0</v>
      </c>
      <c r="CU225" s="52">
        <f t="shared" si="211"/>
        <v>0</v>
      </c>
      <c r="CV225" s="52">
        <f t="shared" si="212"/>
        <v>0</v>
      </c>
      <c r="CW225" s="52">
        <f t="shared" si="213"/>
        <v>0</v>
      </c>
      <c r="CX225" s="52">
        <f t="shared" si="214"/>
        <v>0</v>
      </c>
      <c r="CY225" s="52">
        <f t="shared" si="215"/>
        <v>0</v>
      </c>
      <c r="CZ225" s="52">
        <f t="shared" si="216"/>
        <v>0</v>
      </c>
      <c r="DA225" s="52">
        <f t="shared" si="217"/>
        <v>0</v>
      </c>
      <c r="DB225" s="52">
        <f t="shared" si="218"/>
        <v>0</v>
      </c>
      <c r="DC225" s="52" t="str">
        <f t="shared" si="236"/>
        <v/>
      </c>
    </row>
    <row r="226" spans="1:108" s="195" customFormat="1" ht="15.75" hidden="1">
      <c r="A226" s="195">
        <f t="shared" si="237"/>
        <v>0</v>
      </c>
      <c r="B226" s="324">
        <f t="shared" si="238"/>
        <v>0</v>
      </c>
      <c r="C226" s="325">
        <v>166</v>
      </c>
      <c r="D226" s="349"/>
      <c r="E226" s="350"/>
      <c r="F226" s="663"/>
      <c r="G226" s="351"/>
      <c r="H226" s="350"/>
      <c r="I226" s="355"/>
      <c r="J226" s="353"/>
      <c r="K226" s="353"/>
      <c r="L226" s="353"/>
      <c r="M226" s="354"/>
      <c r="N226" s="482"/>
      <c r="AB226" s="195" t="str">
        <f t="shared" si="187"/>
        <v/>
      </c>
      <c r="AC226" s="195">
        <f t="shared" si="167"/>
        <v>1</v>
      </c>
      <c r="AD226" s="195" t="str">
        <f>IF(AND(AP226=""),"",IF(AP226=0,"",1+(MAX(AD$61:AD225))))</f>
        <v/>
      </c>
      <c r="AE226" s="51">
        <v>166</v>
      </c>
      <c r="AF226" s="48">
        <f t="shared" si="188"/>
        <v>0</v>
      </c>
      <c r="AG226" s="52">
        <f t="shared" si="189"/>
        <v>0</v>
      </c>
      <c r="AH226" s="52">
        <f t="shared" si="190"/>
        <v>0</v>
      </c>
      <c r="AI226" s="52">
        <f t="shared" si="191"/>
        <v>0</v>
      </c>
      <c r="AJ226" s="52">
        <f t="shared" si="192"/>
        <v>0</v>
      </c>
      <c r="AK226" s="52">
        <f t="shared" si="193"/>
        <v>0</v>
      </c>
      <c r="AL226" s="52">
        <f t="shared" si="194"/>
        <v>0</v>
      </c>
      <c r="AM226" s="52">
        <f t="shared" si="195"/>
        <v>0</v>
      </c>
      <c r="AN226" s="52">
        <f t="shared" si="230"/>
        <v>0</v>
      </c>
      <c r="AO226" s="52">
        <f t="shared" si="196"/>
        <v>0</v>
      </c>
      <c r="AP226" s="52" t="str">
        <f t="shared" si="231"/>
        <v/>
      </c>
      <c r="AQ226" s="195" t="str">
        <f>IF(AND(BC226=""),"",IF(BC226=0,"",1+(MAX(AQ$61:AQ225))))</f>
        <v/>
      </c>
      <c r="AR226" s="51">
        <v>166</v>
      </c>
      <c r="AS226" s="323">
        <f t="shared" si="220"/>
        <v>0</v>
      </c>
      <c r="AT226" s="49">
        <f t="shared" si="221"/>
        <v>0</v>
      </c>
      <c r="AU226" s="49">
        <f t="shared" si="222"/>
        <v>0</v>
      </c>
      <c r="AV226" s="49">
        <f t="shared" si="223"/>
        <v>0</v>
      </c>
      <c r="AW226" s="49">
        <f t="shared" si="224"/>
        <v>0</v>
      </c>
      <c r="AX226" s="49">
        <f t="shared" si="225"/>
        <v>0</v>
      </c>
      <c r="AY226" s="49">
        <f t="shared" si="226"/>
        <v>0</v>
      </c>
      <c r="AZ226" s="49">
        <f t="shared" si="227"/>
        <v>0</v>
      </c>
      <c r="BA226" s="49">
        <f t="shared" si="228"/>
        <v>0</v>
      </c>
      <c r="BB226" s="49">
        <f t="shared" si="197"/>
        <v>0</v>
      </c>
      <c r="BC226" s="52" t="str">
        <f t="shared" si="232"/>
        <v/>
      </c>
      <c r="BD226" s="195" t="str">
        <f>IF(AND(BP226=""),"",IF(BP226=0,"",1+(MAX(BD$61:BD225))))</f>
        <v/>
      </c>
      <c r="BE226" s="51">
        <v>166</v>
      </c>
      <c r="BF226" s="48">
        <f t="shared" si="169"/>
        <v>0</v>
      </c>
      <c r="BG226" s="52">
        <f t="shared" si="170"/>
        <v>0</v>
      </c>
      <c r="BH226" s="52">
        <f t="shared" si="171"/>
        <v>0</v>
      </c>
      <c r="BI226" s="52">
        <f t="shared" si="172"/>
        <v>0</v>
      </c>
      <c r="BJ226" s="52">
        <f t="shared" si="173"/>
        <v>0</v>
      </c>
      <c r="BK226" s="52">
        <f t="shared" si="174"/>
        <v>0</v>
      </c>
      <c r="BL226" s="52">
        <f t="shared" si="175"/>
        <v>0</v>
      </c>
      <c r="BM226" s="52">
        <f t="shared" si="176"/>
        <v>0</v>
      </c>
      <c r="BN226" s="52">
        <f t="shared" si="177"/>
        <v>0</v>
      </c>
      <c r="BO226" s="52">
        <f t="shared" si="198"/>
        <v>0</v>
      </c>
      <c r="BP226" s="52" t="str">
        <f t="shared" si="233"/>
        <v/>
      </c>
      <c r="BQ226" s="195" t="str">
        <f>IF(AND(CC226=""),"",IF(CC226=0,"",1+(MAX(BQ$61:BQ225))))</f>
        <v/>
      </c>
      <c r="BR226" s="51">
        <v>166</v>
      </c>
      <c r="BS226" s="322">
        <f t="shared" si="178"/>
        <v>0</v>
      </c>
      <c r="BT226" s="52">
        <f t="shared" si="179"/>
        <v>0</v>
      </c>
      <c r="BU226" s="52">
        <f t="shared" si="180"/>
        <v>0</v>
      </c>
      <c r="BV226" s="52">
        <f t="shared" si="181"/>
        <v>0</v>
      </c>
      <c r="BW226" s="52">
        <f t="shared" si="182"/>
        <v>0</v>
      </c>
      <c r="BX226" s="52">
        <f t="shared" si="183"/>
        <v>0</v>
      </c>
      <c r="BY226" s="52">
        <f t="shared" si="184"/>
        <v>0</v>
      </c>
      <c r="BZ226" s="52">
        <f t="shared" si="185"/>
        <v>0</v>
      </c>
      <c r="CA226" s="52">
        <f t="shared" si="186"/>
        <v>0</v>
      </c>
      <c r="CB226" s="52">
        <f t="shared" si="199"/>
        <v>0</v>
      </c>
      <c r="CC226" s="52" t="str">
        <f t="shared" si="234"/>
        <v/>
      </c>
      <c r="CD226" s="195" t="str">
        <f>IF(AND(CP226=""),"",IF(CP226=0,"",1+(MAX(CD$61:CD225))))</f>
        <v/>
      </c>
      <c r="CE226" s="51">
        <v>166</v>
      </c>
      <c r="CF226" s="48">
        <f t="shared" si="200"/>
        <v>0</v>
      </c>
      <c r="CG226" s="52">
        <f t="shared" si="201"/>
        <v>0</v>
      </c>
      <c r="CH226" s="52">
        <f t="shared" si="202"/>
        <v>0</v>
      </c>
      <c r="CI226" s="52">
        <f t="shared" si="203"/>
        <v>0</v>
      </c>
      <c r="CJ226" s="52">
        <f t="shared" si="204"/>
        <v>0</v>
      </c>
      <c r="CK226" s="52">
        <f t="shared" si="205"/>
        <v>0</v>
      </c>
      <c r="CL226" s="52">
        <f t="shared" si="206"/>
        <v>0</v>
      </c>
      <c r="CM226" s="52">
        <f t="shared" si="207"/>
        <v>0</v>
      </c>
      <c r="CN226" s="52">
        <f t="shared" si="208"/>
        <v>0</v>
      </c>
      <c r="CO226" s="52">
        <f t="shared" si="209"/>
        <v>0</v>
      </c>
      <c r="CP226" s="52" t="str">
        <f t="shared" si="235"/>
        <v/>
      </c>
      <c r="CQ226" s="195" t="str">
        <f>IF(AND(DC226=""),"",IF(DC226=0,"",1+(MAX(CQ$61:CQ225))))</f>
        <v/>
      </c>
      <c r="CR226" s="51">
        <v>166</v>
      </c>
      <c r="CS226" s="48">
        <f t="shared" si="229"/>
        <v>0</v>
      </c>
      <c r="CT226" s="52">
        <f t="shared" si="210"/>
        <v>0</v>
      </c>
      <c r="CU226" s="52">
        <f t="shared" si="211"/>
        <v>0</v>
      </c>
      <c r="CV226" s="52">
        <f t="shared" si="212"/>
        <v>0</v>
      </c>
      <c r="CW226" s="52">
        <f t="shared" si="213"/>
        <v>0</v>
      </c>
      <c r="CX226" s="52">
        <f t="shared" si="214"/>
        <v>0</v>
      </c>
      <c r="CY226" s="52">
        <f t="shared" si="215"/>
        <v>0</v>
      </c>
      <c r="CZ226" s="52">
        <f t="shared" si="216"/>
        <v>0</v>
      </c>
      <c r="DA226" s="52">
        <f t="shared" si="217"/>
        <v>0</v>
      </c>
      <c r="DB226" s="52">
        <f t="shared" si="218"/>
        <v>0</v>
      </c>
      <c r="DC226" s="52" t="str">
        <f t="shared" si="236"/>
        <v/>
      </c>
    </row>
    <row r="227" spans="1:108" s="195" customFormat="1" ht="15.75" hidden="1">
      <c r="A227" s="195">
        <f t="shared" si="237"/>
        <v>0</v>
      </c>
      <c r="B227" s="324">
        <f t="shared" si="238"/>
        <v>0</v>
      </c>
      <c r="C227" s="325">
        <v>167</v>
      </c>
      <c r="D227" s="349"/>
      <c r="E227" s="350"/>
      <c r="F227" s="663"/>
      <c r="G227" s="351"/>
      <c r="H227" s="350"/>
      <c r="I227" s="352"/>
      <c r="J227" s="353"/>
      <c r="K227" s="353"/>
      <c r="L227" s="353"/>
      <c r="M227" s="354"/>
      <c r="N227" s="482"/>
      <c r="AB227" s="195" t="str">
        <f t="shared" si="187"/>
        <v/>
      </c>
      <c r="AC227" s="195">
        <f t="shared" si="167"/>
        <v>1</v>
      </c>
      <c r="AD227" s="195" t="str">
        <f>IF(AND(AP227=""),"",IF(AP227=0,"",1+(MAX(AD$61:AD226))))</f>
        <v/>
      </c>
      <c r="AE227" s="18">
        <v>167</v>
      </c>
      <c r="AF227" s="48">
        <f t="shared" si="188"/>
        <v>0</v>
      </c>
      <c r="AG227" s="52">
        <f t="shared" si="189"/>
        <v>0</v>
      </c>
      <c r="AH227" s="52">
        <f t="shared" si="190"/>
        <v>0</v>
      </c>
      <c r="AI227" s="52">
        <f t="shared" si="191"/>
        <v>0</v>
      </c>
      <c r="AJ227" s="52">
        <f t="shared" si="192"/>
        <v>0</v>
      </c>
      <c r="AK227" s="52">
        <f t="shared" si="193"/>
        <v>0</v>
      </c>
      <c r="AL227" s="52">
        <f t="shared" si="194"/>
        <v>0</v>
      </c>
      <c r="AM227" s="52">
        <f t="shared" si="195"/>
        <v>0</v>
      </c>
      <c r="AN227" s="52">
        <f t="shared" si="230"/>
        <v>0</v>
      </c>
      <c r="AO227" s="52">
        <f t="shared" si="196"/>
        <v>0</v>
      </c>
      <c r="AP227" s="52" t="str">
        <f t="shared" si="231"/>
        <v/>
      </c>
      <c r="AQ227" s="195" t="str">
        <f>IF(AND(BC227=""),"",IF(BC227=0,"",1+(MAX(AQ$61:AQ226))))</f>
        <v/>
      </c>
      <c r="AR227" s="51">
        <v>167</v>
      </c>
      <c r="AS227" s="323">
        <f t="shared" si="220"/>
        <v>0</v>
      </c>
      <c r="AT227" s="49">
        <f t="shared" si="221"/>
        <v>0</v>
      </c>
      <c r="AU227" s="49">
        <f t="shared" si="222"/>
        <v>0</v>
      </c>
      <c r="AV227" s="49">
        <f t="shared" si="223"/>
        <v>0</v>
      </c>
      <c r="AW227" s="49">
        <f t="shared" si="224"/>
        <v>0</v>
      </c>
      <c r="AX227" s="49">
        <f t="shared" si="225"/>
        <v>0</v>
      </c>
      <c r="AY227" s="49">
        <f t="shared" si="226"/>
        <v>0</v>
      </c>
      <c r="AZ227" s="49">
        <f t="shared" si="227"/>
        <v>0</v>
      </c>
      <c r="BA227" s="49">
        <f t="shared" si="228"/>
        <v>0</v>
      </c>
      <c r="BB227" s="49">
        <f t="shared" si="197"/>
        <v>0</v>
      </c>
      <c r="BC227" s="52" t="str">
        <f t="shared" si="232"/>
        <v/>
      </c>
      <c r="BD227" s="195" t="str">
        <f>IF(AND(BP227=""),"",IF(BP227=0,"",1+(MAX(BD$61:BD226))))</f>
        <v/>
      </c>
      <c r="BE227" s="18">
        <v>167</v>
      </c>
      <c r="BF227" s="48">
        <f t="shared" si="169"/>
        <v>0</v>
      </c>
      <c r="BG227" s="52">
        <f t="shared" si="170"/>
        <v>0</v>
      </c>
      <c r="BH227" s="52">
        <f t="shared" si="171"/>
        <v>0</v>
      </c>
      <c r="BI227" s="52">
        <f t="shared" si="172"/>
        <v>0</v>
      </c>
      <c r="BJ227" s="52">
        <f t="shared" si="173"/>
        <v>0</v>
      </c>
      <c r="BK227" s="52">
        <f t="shared" si="174"/>
        <v>0</v>
      </c>
      <c r="BL227" s="52">
        <f t="shared" si="175"/>
        <v>0</v>
      </c>
      <c r="BM227" s="52">
        <f t="shared" si="176"/>
        <v>0</v>
      </c>
      <c r="BN227" s="52">
        <f t="shared" si="177"/>
        <v>0</v>
      </c>
      <c r="BO227" s="52">
        <f t="shared" si="198"/>
        <v>0</v>
      </c>
      <c r="BP227" s="52" t="str">
        <f t="shared" si="233"/>
        <v/>
      </c>
      <c r="BQ227" s="195" t="str">
        <f>IF(AND(CC227=""),"",IF(CC227=0,"",1+(MAX(BQ$61:BQ226))))</f>
        <v/>
      </c>
      <c r="BR227" s="18">
        <v>167</v>
      </c>
      <c r="BS227" s="322">
        <f t="shared" si="178"/>
        <v>0</v>
      </c>
      <c r="BT227" s="52">
        <f t="shared" si="179"/>
        <v>0</v>
      </c>
      <c r="BU227" s="52">
        <f t="shared" si="180"/>
        <v>0</v>
      </c>
      <c r="BV227" s="52">
        <f t="shared" si="181"/>
        <v>0</v>
      </c>
      <c r="BW227" s="52">
        <f t="shared" si="182"/>
        <v>0</v>
      </c>
      <c r="BX227" s="52">
        <f t="shared" si="183"/>
        <v>0</v>
      </c>
      <c r="BY227" s="52">
        <f t="shared" si="184"/>
        <v>0</v>
      </c>
      <c r="BZ227" s="52">
        <f t="shared" si="185"/>
        <v>0</v>
      </c>
      <c r="CA227" s="52">
        <f t="shared" si="186"/>
        <v>0</v>
      </c>
      <c r="CB227" s="52">
        <f t="shared" si="199"/>
        <v>0</v>
      </c>
      <c r="CC227" s="52" t="str">
        <f t="shared" si="234"/>
        <v/>
      </c>
      <c r="CD227" s="195" t="str">
        <f>IF(AND(CP227=""),"",IF(CP227=0,"",1+(MAX(CD$61:CD226))))</f>
        <v/>
      </c>
      <c r="CE227" s="18">
        <v>167</v>
      </c>
      <c r="CF227" s="48">
        <f t="shared" si="200"/>
        <v>0</v>
      </c>
      <c r="CG227" s="52">
        <f t="shared" si="201"/>
        <v>0</v>
      </c>
      <c r="CH227" s="52">
        <f t="shared" si="202"/>
        <v>0</v>
      </c>
      <c r="CI227" s="52">
        <f t="shared" si="203"/>
        <v>0</v>
      </c>
      <c r="CJ227" s="52">
        <f t="shared" si="204"/>
        <v>0</v>
      </c>
      <c r="CK227" s="52">
        <f t="shared" si="205"/>
        <v>0</v>
      </c>
      <c r="CL227" s="52">
        <f t="shared" si="206"/>
        <v>0</v>
      </c>
      <c r="CM227" s="52">
        <f t="shared" si="207"/>
        <v>0</v>
      </c>
      <c r="CN227" s="52">
        <f t="shared" si="208"/>
        <v>0</v>
      </c>
      <c r="CO227" s="52">
        <f t="shared" si="209"/>
        <v>0</v>
      </c>
      <c r="CP227" s="52" t="str">
        <f t="shared" si="235"/>
        <v/>
      </c>
      <c r="CQ227" s="195" t="str">
        <f>IF(AND(DC227=""),"",IF(DC227=0,"",1+(MAX(CQ$61:CQ226))))</f>
        <v/>
      </c>
      <c r="CR227" s="18">
        <v>167</v>
      </c>
      <c r="CS227" s="48">
        <f t="shared" si="229"/>
        <v>0</v>
      </c>
      <c r="CT227" s="52">
        <f t="shared" si="210"/>
        <v>0</v>
      </c>
      <c r="CU227" s="52">
        <f t="shared" si="211"/>
        <v>0</v>
      </c>
      <c r="CV227" s="52">
        <f t="shared" si="212"/>
        <v>0</v>
      </c>
      <c r="CW227" s="52">
        <f t="shared" si="213"/>
        <v>0</v>
      </c>
      <c r="CX227" s="52">
        <f t="shared" si="214"/>
        <v>0</v>
      </c>
      <c r="CY227" s="52">
        <f t="shared" si="215"/>
        <v>0</v>
      </c>
      <c r="CZ227" s="52">
        <f t="shared" si="216"/>
        <v>0</v>
      </c>
      <c r="DA227" s="52">
        <f t="shared" si="217"/>
        <v>0</v>
      </c>
      <c r="DB227" s="52">
        <f t="shared" si="218"/>
        <v>0</v>
      </c>
      <c r="DC227" s="52" t="str">
        <f t="shared" si="236"/>
        <v/>
      </c>
    </row>
    <row r="228" spans="1:108" s="195" customFormat="1" ht="15.75" hidden="1">
      <c r="A228" s="195">
        <f t="shared" si="237"/>
        <v>0</v>
      </c>
      <c r="B228" s="324">
        <f t="shared" si="238"/>
        <v>0</v>
      </c>
      <c r="C228" s="325">
        <v>168</v>
      </c>
      <c r="D228" s="349"/>
      <c r="E228" s="350"/>
      <c r="F228" s="663"/>
      <c r="G228" s="351"/>
      <c r="H228" s="350"/>
      <c r="I228" s="352"/>
      <c r="J228" s="353"/>
      <c r="K228" s="353"/>
      <c r="L228" s="353"/>
      <c r="M228" s="354"/>
      <c r="N228" s="482"/>
      <c r="AB228" s="195" t="str">
        <f>MID(H228,5,4)</f>
        <v/>
      </c>
      <c r="AC228" s="195">
        <f t="shared" si="167"/>
        <v>1</v>
      </c>
      <c r="AD228" s="195" t="str">
        <f>IF(AND(AP228=""),"",IF(AP228=0,"",1+(MAX(AD$61:AD227))))</f>
        <v/>
      </c>
      <c r="AE228" s="51">
        <v>168</v>
      </c>
      <c r="AF228" s="48">
        <f t="shared" si="188"/>
        <v>0</v>
      </c>
      <c r="AG228" s="52">
        <f t="shared" si="189"/>
        <v>0</v>
      </c>
      <c r="AH228" s="52">
        <f t="shared" si="190"/>
        <v>0</v>
      </c>
      <c r="AI228" s="52">
        <f t="shared" si="191"/>
        <v>0</v>
      </c>
      <c r="AJ228" s="52">
        <f t="shared" si="192"/>
        <v>0</v>
      </c>
      <c r="AK228" s="52">
        <f t="shared" si="193"/>
        <v>0</v>
      </c>
      <c r="AL228" s="52">
        <f t="shared" si="194"/>
        <v>0</v>
      </c>
      <c r="AM228" s="52">
        <f t="shared" si="195"/>
        <v>0</v>
      </c>
      <c r="AN228" s="52">
        <f t="shared" si="230"/>
        <v>0</v>
      </c>
      <c r="AO228" s="52">
        <f t="shared" si="196"/>
        <v>0</v>
      </c>
      <c r="AP228" s="52" t="str">
        <f t="shared" si="231"/>
        <v/>
      </c>
      <c r="AQ228" s="195" t="str">
        <f>IF(AND(BC228=""),"",IF(BC228=0,"",1+(MAX(AQ$61:AQ227))))</f>
        <v/>
      </c>
      <c r="AR228" s="51">
        <v>168</v>
      </c>
      <c r="AS228" s="323">
        <f t="shared" si="220"/>
        <v>0</v>
      </c>
      <c r="AT228" s="49">
        <f t="shared" si="221"/>
        <v>0</v>
      </c>
      <c r="AU228" s="49">
        <f t="shared" si="222"/>
        <v>0</v>
      </c>
      <c r="AV228" s="49">
        <f t="shared" si="223"/>
        <v>0</v>
      </c>
      <c r="AW228" s="49">
        <f t="shared" si="224"/>
        <v>0</v>
      </c>
      <c r="AX228" s="49">
        <f t="shared" si="225"/>
        <v>0</v>
      </c>
      <c r="AY228" s="49">
        <f t="shared" si="226"/>
        <v>0</v>
      </c>
      <c r="AZ228" s="49">
        <f t="shared" si="227"/>
        <v>0</v>
      </c>
      <c r="BA228" s="49">
        <f t="shared" si="228"/>
        <v>0</v>
      </c>
      <c r="BB228" s="49">
        <f t="shared" si="197"/>
        <v>0</v>
      </c>
      <c r="BC228" s="52" t="str">
        <f t="shared" si="232"/>
        <v/>
      </c>
      <c r="BD228" s="195" t="str">
        <f>IF(AND(BP228=""),"",IF(BP228=0,"",1+(MAX(BD$61:BD227))))</f>
        <v/>
      </c>
      <c r="BE228" s="51">
        <v>168</v>
      </c>
      <c r="BF228" s="48">
        <f t="shared" si="169"/>
        <v>0</v>
      </c>
      <c r="BG228" s="52">
        <f t="shared" si="170"/>
        <v>0</v>
      </c>
      <c r="BH228" s="52">
        <f t="shared" si="171"/>
        <v>0</v>
      </c>
      <c r="BI228" s="52">
        <f t="shared" si="172"/>
        <v>0</v>
      </c>
      <c r="BJ228" s="52">
        <f t="shared" si="173"/>
        <v>0</v>
      </c>
      <c r="BK228" s="52">
        <f t="shared" si="174"/>
        <v>0</v>
      </c>
      <c r="BL228" s="52">
        <f t="shared" si="175"/>
        <v>0</v>
      </c>
      <c r="BM228" s="52">
        <f t="shared" si="176"/>
        <v>0</v>
      </c>
      <c r="BN228" s="52">
        <f t="shared" si="177"/>
        <v>0</v>
      </c>
      <c r="BO228" s="52">
        <f t="shared" si="198"/>
        <v>0</v>
      </c>
      <c r="BP228" s="52" t="str">
        <f t="shared" si="233"/>
        <v/>
      </c>
      <c r="BQ228" s="195" t="str">
        <f>IF(AND(CC228=""),"",IF(CC228=0,"",1+(MAX(BQ$61:BQ227))))</f>
        <v/>
      </c>
      <c r="BR228" s="51">
        <v>168</v>
      </c>
      <c r="BS228" s="322">
        <f t="shared" si="178"/>
        <v>0</v>
      </c>
      <c r="BT228" s="52">
        <f t="shared" si="179"/>
        <v>0</v>
      </c>
      <c r="BU228" s="52">
        <f t="shared" si="180"/>
        <v>0</v>
      </c>
      <c r="BV228" s="52">
        <f t="shared" si="181"/>
        <v>0</v>
      </c>
      <c r="BW228" s="52">
        <f t="shared" si="182"/>
        <v>0</v>
      </c>
      <c r="BX228" s="52">
        <f t="shared" si="183"/>
        <v>0</v>
      </c>
      <c r="BY228" s="52">
        <f t="shared" si="184"/>
        <v>0</v>
      </c>
      <c r="BZ228" s="52">
        <f t="shared" si="185"/>
        <v>0</v>
      </c>
      <c r="CA228" s="52">
        <f t="shared" si="186"/>
        <v>0</v>
      </c>
      <c r="CB228" s="52">
        <f t="shared" si="199"/>
        <v>0</v>
      </c>
      <c r="CC228" s="52" t="str">
        <f t="shared" si="234"/>
        <v/>
      </c>
      <c r="CD228" s="195" t="str">
        <f>IF(AND(CP228=""),"",IF(CP228=0,"",1+(MAX(CD$61:CD227))))</f>
        <v/>
      </c>
      <c r="CE228" s="51">
        <v>168</v>
      </c>
      <c r="CF228" s="48">
        <f t="shared" si="200"/>
        <v>0</v>
      </c>
      <c r="CG228" s="52">
        <f t="shared" si="201"/>
        <v>0</v>
      </c>
      <c r="CH228" s="52">
        <f t="shared" si="202"/>
        <v>0</v>
      </c>
      <c r="CI228" s="52">
        <f t="shared" si="203"/>
        <v>0</v>
      </c>
      <c r="CJ228" s="52">
        <f t="shared" si="204"/>
        <v>0</v>
      </c>
      <c r="CK228" s="52">
        <f t="shared" si="205"/>
        <v>0</v>
      </c>
      <c r="CL228" s="52">
        <f t="shared" si="206"/>
        <v>0</v>
      </c>
      <c r="CM228" s="52">
        <f t="shared" si="207"/>
        <v>0</v>
      </c>
      <c r="CN228" s="52">
        <f t="shared" si="208"/>
        <v>0</v>
      </c>
      <c r="CO228" s="52">
        <f t="shared" si="209"/>
        <v>0</v>
      </c>
      <c r="CP228" s="52" t="str">
        <f t="shared" si="235"/>
        <v/>
      </c>
      <c r="CQ228" s="195" t="str">
        <f>IF(AND(DC228=""),"",IF(DC228=0,"",1+(MAX(CQ$61:CQ227))))</f>
        <v/>
      </c>
      <c r="CR228" s="51">
        <v>168</v>
      </c>
      <c r="CS228" s="48">
        <f t="shared" si="229"/>
        <v>0</v>
      </c>
      <c r="CT228" s="52">
        <f t="shared" si="210"/>
        <v>0</v>
      </c>
      <c r="CU228" s="52">
        <f t="shared" si="211"/>
        <v>0</v>
      </c>
      <c r="CV228" s="52">
        <f t="shared" si="212"/>
        <v>0</v>
      </c>
      <c r="CW228" s="52">
        <f t="shared" si="213"/>
        <v>0</v>
      </c>
      <c r="CX228" s="52">
        <f t="shared" si="214"/>
        <v>0</v>
      </c>
      <c r="CY228" s="52">
        <f t="shared" si="215"/>
        <v>0</v>
      </c>
      <c r="CZ228" s="52">
        <f t="shared" si="216"/>
        <v>0</v>
      </c>
      <c r="DA228" s="52">
        <f t="shared" si="217"/>
        <v>0</v>
      </c>
      <c r="DB228" s="52">
        <f t="shared" si="218"/>
        <v>0</v>
      </c>
      <c r="DC228" s="52" t="str">
        <f t="shared" si="236"/>
        <v/>
      </c>
      <c r="DD228" s="50"/>
    </row>
    <row r="229" spans="1:108" s="195" customFormat="1" ht="15.75" hidden="1">
      <c r="A229" s="195">
        <f t="shared" si="237"/>
        <v>0</v>
      </c>
      <c r="B229" s="324">
        <f t="shared" si="238"/>
        <v>0</v>
      </c>
      <c r="C229" s="325">
        <v>169</v>
      </c>
      <c r="D229" s="349"/>
      <c r="E229" s="350"/>
      <c r="F229" s="663"/>
      <c r="G229" s="351"/>
      <c r="H229" s="350"/>
      <c r="I229" s="352"/>
      <c r="J229" s="353"/>
      <c r="K229" s="353"/>
      <c r="L229" s="353"/>
      <c r="M229" s="354"/>
      <c r="N229" s="482"/>
      <c r="AB229" s="195" t="str">
        <f t="shared" ref="AB229:AB277" si="239">MID(H229,5,4)</f>
        <v/>
      </c>
      <c r="AC229" s="195">
        <f t="shared" si="167"/>
        <v>1</v>
      </c>
      <c r="AD229" s="195" t="str">
        <f>IF(AND(AP229=""),"",IF(AP229=0,"",1+(MAX(AD$61:AD228))))</f>
        <v/>
      </c>
      <c r="AE229" s="18">
        <v>169</v>
      </c>
      <c r="AF229" s="48">
        <f t="shared" si="188"/>
        <v>0</v>
      </c>
      <c r="AG229" s="52">
        <f t="shared" si="189"/>
        <v>0</v>
      </c>
      <c r="AH229" s="52">
        <f t="shared" si="190"/>
        <v>0</v>
      </c>
      <c r="AI229" s="52">
        <f t="shared" si="191"/>
        <v>0</v>
      </c>
      <c r="AJ229" s="52">
        <f t="shared" si="192"/>
        <v>0</v>
      </c>
      <c r="AK229" s="52">
        <f t="shared" si="193"/>
        <v>0</v>
      </c>
      <c r="AL229" s="52">
        <f t="shared" si="194"/>
        <v>0</v>
      </c>
      <c r="AM229" s="52">
        <f t="shared" si="195"/>
        <v>0</v>
      </c>
      <c r="AN229" s="52">
        <f t="shared" si="230"/>
        <v>0</v>
      </c>
      <c r="AO229" s="52">
        <f t="shared" si="196"/>
        <v>0</v>
      </c>
      <c r="AP229" s="52" t="str">
        <f t="shared" si="231"/>
        <v/>
      </c>
      <c r="AQ229" s="195" t="str">
        <f>IF(AND(BC229=""),"",IF(BC229=0,"",1+(MAX(AQ$61:AQ228))))</f>
        <v/>
      </c>
      <c r="AR229" s="51">
        <v>169</v>
      </c>
      <c r="AS229" s="323">
        <f t="shared" si="220"/>
        <v>0</v>
      </c>
      <c r="AT229" s="49">
        <f t="shared" si="221"/>
        <v>0</v>
      </c>
      <c r="AU229" s="49">
        <f t="shared" si="222"/>
        <v>0</v>
      </c>
      <c r="AV229" s="49">
        <f t="shared" si="223"/>
        <v>0</v>
      </c>
      <c r="AW229" s="49">
        <f t="shared" si="224"/>
        <v>0</v>
      </c>
      <c r="AX229" s="49">
        <f t="shared" si="225"/>
        <v>0</v>
      </c>
      <c r="AY229" s="49">
        <f t="shared" si="226"/>
        <v>0</v>
      </c>
      <c r="AZ229" s="49">
        <f t="shared" si="227"/>
        <v>0</v>
      </c>
      <c r="BA229" s="49">
        <f t="shared" si="228"/>
        <v>0</v>
      </c>
      <c r="BB229" s="49">
        <f t="shared" si="197"/>
        <v>0</v>
      </c>
      <c r="BC229" s="52" t="str">
        <f t="shared" si="232"/>
        <v/>
      </c>
      <c r="BD229" s="195" t="str">
        <f>IF(AND(BP229=""),"",IF(BP229=0,"",1+(MAX(BD$61:BD228))))</f>
        <v/>
      </c>
      <c r="BE229" s="18">
        <v>169</v>
      </c>
      <c r="BF229" s="48">
        <f t="shared" si="169"/>
        <v>0</v>
      </c>
      <c r="BG229" s="52">
        <f t="shared" si="170"/>
        <v>0</v>
      </c>
      <c r="BH229" s="52">
        <f t="shared" si="171"/>
        <v>0</v>
      </c>
      <c r="BI229" s="52">
        <f t="shared" si="172"/>
        <v>0</v>
      </c>
      <c r="BJ229" s="52">
        <f t="shared" si="173"/>
        <v>0</v>
      </c>
      <c r="BK229" s="52">
        <f t="shared" si="174"/>
        <v>0</v>
      </c>
      <c r="BL229" s="52">
        <f t="shared" si="175"/>
        <v>0</v>
      </c>
      <c r="BM229" s="52">
        <f t="shared" si="176"/>
        <v>0</v>
      </c>
      <c r="BN229" s="52">
        <f t="shared" si="177"/>
        <v>0</v>
      </c>
      <c r="BO229" s="52">
        <f t="shared" si="198"/>
        <v>0</v>
      </c>
      <c r="BP229" s="52" t="str">
        <f t="shared" si="233"/>
        <v/>
      </c>
      <c r="BQ229" s="195" t="str">
        <f>IF(AND(CC229=""),"",IF(CC229=0,"",1+(MAX(BQ$61:BQ228))))</f>
        <v/>
      </c>
      <c r="BR229" s="18">
        <v>169</v>
      </c>
      <c r="BS229" s="322">
        <f t="shared" si="178"/>
        <v>0</v>
      </c>
      <c r="BT229" s="52">
        <f t="shared" si="179"/>
        <v>0</v>
      </c>
      <c r="BU229" s="52">
        <f t="shared" si="180"/>
        <v>0</v>
      </c>
      <c r="BV229" s="52">
        <f t="shared" si="181"/>
        <v>0</v>
      </c>
      <c r="BW229" s="52">
        <f t="shared" si="182"/>
        <v>0</v>
      </c>
      <c r="BX229" s="52">
        <f t="shared" si="183"/>
        <v>0</v>
      </c>
      <c r="BY229" s="52">
        <f t="shared" si="184"/>
        <v>0</v>
      </c>
      <c r="BZ229" s="52">
        <f t="shared" si="185"/>
        <v>0</v>
      </c>
      <c r="CA229" s="52">
        <f t="shared" si="186"/>
        <v>0</v>
      </c>
      <c r="CB229" s="52">
        <f t="shared" si="199"/>
        <v>0</v>
      </c>
      <c r="CC229" s="52" t="str">
        <f t="shared" si="234"/>
        <v/>
      </c>
      <c r="CD229" s="195" t="str">
        <f>IF(AND(CP229=""),"",IF(CP229=0,"",1+(MAX(CD$61:CD228))))</f>
        <v/>
      </c>
      <c r="CE229" s="18">
        <v>169</v>
      </c>
      <c r="CF229" s="48">
        <f t="shared" si="200"/>
        <v>0</v>
      </c>
      <c r="CG229" s="52">
        <f t="shared" si="201"/>
        <v>0</v>
      </c>
      <c r="CH229" s="52">
        <f t="shared" si="202"/>
        <v>0</v>
      </c>
      <c r="CI229" s="52">
        <f t="shared" si="203"/>
        <v>0</v>
      </c>
      <c r="CJ229" s="52">
        <f t="shared" si="204"/>
        <v>0</v>
      </c>
      <c r="CK229" s="52">
        <f t="shared" si="205"/>
        <v>0</v>
      </c>
      <c r="CL229" s="52">
        <f t="shared" si="206"/>
        <v>0</v>
      </c>
      <c r="CM229" s="52">
        <f t="shared" si="207"/>
        <v>0</v>
      </c>
      <c r="CN229" s="52">
        <f t="shared" si="208"/>
        <v>0</v>
      </c>
      <c r="CO229" s="52">
        <f t="shared" si="209"/>
        <v>0</v>
      </c>
      <c r="CP229" s="52" t="str">
        <f t="shared" si="235"/>
        <v/>
      </c>
      <c r="CQ229" s="195" t="str">
        <f>IF(AND(DC229=""),"",IF(DC229=0,"",1+(MAX(CQ$61:CQ228))))</f>
        <v/>
      </c>
      <c r="CR229" s="18">
        <v>169</v>
      </c>
      <c r="CS229" s="48">
        <f t="shared" si="229"/>
        <v>0</v>
      </c>
      <c r="CT229" s="52">
        <f t="shared" si="210"/>
        <v>0</v>
      </c>
      <c r="CU229" s="52">
        <f t="shared" si="211"/>
        <v>0</v>
      </c>
      <c r="CV229" s="52">
        <f t="shared" si="212"/>
        <v>0</v>
      </c>
      <c r="CW229" s="52">
        <f t="shared" si="213"/>
        <v>0</v>
      </c>
      <c r="CX229" s="52">
        <f t="shared" si="214"/>
        <v>0</v>
      </c>
      <c r="CY229" s="52">
        <f t="shared" si="215"/>
        <v>0</v>
      </c>
      <c r="CZ229" s="52">
        <f t="shared" si="216"/>
        <v>0</v>
      </c>
      <c r="DA229" s="52">
        <f t="shared" si="217"/>
        <v>0</v>
      </c>
      <c r="DB229" s="52">
        <f t="shared" si="218"/>
        <v>0</v>
      </c>
      <c r="DC229" s="52" t="str">
        <f t="shared" si="236"/>
        <v/>
      </c>
      <c r="DD229" s="50"/>
    </row>
    <row r="230" spans="1:108" s="195" customFormat="1" ht="15.75" hidden="1">
      <c r="A230" s="195">
        <f t="shared" si="237"/>
        <v>0</v>
      </c>
      <c r="B230" s="324">
        <f t="shared" si="238"/>
        <v>0</v>
      </c>
      <c r="C230" s="325">
        <v>170</v>
      </c>
      <c r="D230" s="349"/>
      <c r="E230" s="350"/>
      <c r="F230" s="663"/>
      <c r="G230" s="351"/>
      <c r="H230" s="350"/>
      <c r="I230" s="352"/>
      <c r="J230" s="353"/>
      <c r="K230" s="353"/>
      <c r="L230" s="353"/>
      <c r="M230" s="354"/>
      <c r="N230" s="482"/>
      <c r="AB230" s="195" t="str">
        <f t="shared" si="239"/>
        <v/>
      </c>
      <c r="AC230" s="195">
        <f t="shared" si="167"/>
        <v>1</v>
      </c>
      <c r="AD230" s="195" t="str">
        <f>IF(AND(AP230=""),"",IF(AP230=0,"",1+(MAX(AD$61:AD229))))</f>
        <v/>
      </c>
      <c r="AE230" s="51">
        <v>170</v>
      </c>
      <c r="AF230" s="48">
        <f t="shared" si="188"/>
        <v>0</v>
      </c>
      <c r="AG230" s="52">
        <f t="shared" si="189"/>
        <v>0</v>
      </c>
      <c r="AH230" s="52">
        <f t="shared" si="190"/>
        <v>0</v>
      </c>
      <c r="AI230" s="52">
        <f t="shared" si="191"/>
        <v>0</v>
      </c>
      <c r="AJ230" s="52">
        <f t="shared" si="192"/>
        <v>0</v>
      </c>
      <c r="AK230" s="52">
        <f t="shared" si="193"/>
        <v>0</v>
      </c>
      <c r="AL230" s="52">
        <f t="shared" si="194"/>
        <v>0</v>
      </c>
      <c r="AM230" s="52">
        <f t="shared" si="195"/>
        <v>0</v>
      </c>
      <c r="AN230" s="52">
        <f>IF($M230="GAZETTED - REGULAR",L230,0)</f>
        <v>0</v>
      </c>
      <c r="AO230" s="52">
        <f t="shared" si="196"/>
        <v>0</v>
      </c>
      <c r="AP230" s="52" t="str">
        <f t="shared" si="231"/>
        <v/>
      </c>
      <c r="AQ230" s="195" t="str">
        <f>IF(AND(BC230=""),"",IF(BC230=0,"",1+(MAX(AQ$61:AQ229))))</f>
        <v/>
      </c>
      <c r="AR230" s="51">
        <v>170</v>
      </c>
      <c r="AS230" s="323">
        <f t="shared" si="220"/>
        <v>0</v>
      </c>
      <c r="AT230" s="49">
        <f t="shared" si="221"/>
        <v>0</v>
      </c>
      <c r="AU230" s="49">
        <f t="shared" si="222"/>
        <v>0</v>
      </c>
      <c r="AV230" s="49">
        <f t="shared" si="223"/>
        <v>0</v>
      </c>
      <c r="AW230" s="49">
        <f t="shared" si="224"/>
        <v>0</v>
      </c>
      <c r="AX230" s="49">
        <f t="shared" si="225"/>
        <v>0</v>
      </c>
      <c r="AY230" s="49">
        <f t="shared" si="226"/>
        <v>0</v>
      </c>
      <c r="AZ230" s="49">
        <f t="shared" si="227"/>
        <v>0</v>
      </c>
      <c r="BA230" s="49">
        <f t="shared" si="228"/>
        <v>0</v>
      </c>
      <c r="BB230" s="49">
        <f t="shared" si="197"/>
        <v>0</v>
      </c>
      <c r="BC230" s="52" t="str">
        <f t="shared" si="232"/>
        <v/>
      </c>
      <c r="BD230" s="195" t="str">
        <f>IF(AND(BP230=""),"",IF(BP230=0,"",1+(MAX(BD$61:BD229))))</f>
        <v/>
      </c>
      <c r="BE230" s="51">
        <v>170</v>
      </c>
      <c r="BF230" s="48">
        <f t="shared" si="169"/>
        <v>0</v>
      </c>
      <c r="BG230" s="52">
        <f t="shared" si="170"/>
        <v>0</v>
      </c>
      <c r="BH230" s="52">
        <f t="shared" si="171"/>
        <v>0</v>
      </c>
      <c r="BI230" s="52">
        <f t="shared" si="172"/>
        <v>0</v>
      </c>
      <c r="BJ230" s="52">
        <f t="shared" si="173"/>
        <v>0</v>
      </c>
      <c r="BK230" s="52">
        <f t="shared" si="174"/>
        <v>0</v>
      </c>
      <c r="BL230" s="52">
        <f t="shared" si="175"/>
        <v>0</v>
      </c>
      <c r="BM230" s="52">
        <f t="shared" si="176"/>
        <v>0</v>
      </c>
      <c r="BN230" s="52">
        <f t="shared" si="177"/>
        <v>0</v>
      </c>
      <c r="BO230" s="52">
        <f t="shared" si="198"/>
        <v>0</v>
      </c>
      <c r="BP230" s="52" t="str">
        <f t="shared" si="233"/>
        <v/>
      </c>
      <c r="BQ230" s="195" t="str">
        <f>IF(AND(CC230=""),"",IF(CC230=0,"",1+(MAX(BQ$61:BQ229))))</f>
        <v/>
      </c>
      <c r="BR230" s="51">
        <v>170</v>
      </c>
      <c r="BS230" s="322">
        <f t="shared" si="178"/>
        <v>0</v>
      </c>
      <c r="BT230" s="52">
        <f t="shared" si="179"/>
        <v>0</v>
      </c>
      <c r="BU230" s="52">
        <f t="shared" si="180"/>
        <v>0</v>
      </c>
      <c r="BV230" s="52">
        <f t="shared" si="181"/>
        <v>0</v>
      </c>
      <c r="BW230" s="52">
        <f t="shared" si="182"/>
        <v>0</v>
      </c>
      <c r="BX230" s="52">
        <f t="shared" si="183"/>
        <v>0</v>
      </c>
      <c r="BY230" s="52">
        <f t="shared" si="184"/>
        <v>0</v>
      </c>
      <c r="BZ230" s="52">
        <f t="shared" si="185"/>
        <v>0</v>
      </c>
      <c r="CA230" s="52">
        <f t="shared" si="186"/>
        <v>0</v>
      </c>
      <c r="CB230" s="52">
        <f t="shared" si="199"/>
        <v>0</v>
      </c>
      <c r="CC230" s="52" t="str">
        <f t="shared" si="234"/>
        <v/>
      </c>
      <c r="CD230" s="195" t="str">
        <f>IF(AND(CP230=""),"",IF(CP230=0,"",1+(MAX(CD$61:CD229))))</f>
        <v/>
      </c>
      <c r="CE230" s="51">
        <v>170</v>
      </c>
      <c r="CF230" s="48">
        <f t="shared" si="200"/>
        <v>0</v>
      </c>
      <c r="CG230" s="52">
        <f t="shared" si="201"/>
        <v>0</v>
      </c>
      <c r="CH230" s="52">
        <f t="shared" si="202"/>
        <v>0</v>
      </c>
      <c r="CI230" s="52">
        <f t="shared" si="203"/>
        <v>0</v>
      </c>
      <c r="CJ230" s="52">
        <f t="shared" si="204"/>
        <v>0</v>
      </c>
      <c r="CK230" s="52">
        <f t="shared" si="205"/>
        <v>0</v>
      </c>
      <c r="CL230" s="52">
        <f t="shared" si="206"/>
        <v>0</v>
      </c>
      <c r="CM230" s="52">
        <f t="shared" si="207"/>
        <v>0</v>
      </c>
      <c r="CN230" s="52">
        <f t="shared" si="208"/>
        <v>0</v>
      </c>
      <c r="CO230" s="52">
        <f t="shared" si="209"/>
        <v>0</v>
      </c>
      <c r="CP230" s="52" t="str">
        <f t="shared" si="235"/>
        <v/>
      </c>
      <c r="CQ230" s="195" t="str">
        <f>IF(AND(DC230=""),"",IF(DC230=0,"",1+(MAX(CQ$61:CQ229))))</f>
        <v/>
      </c>
      <c r="CR230" s="51">
        <v>170</v>
      </c>
      <c r="CS230" s="48">
        <f t="shared" si="229"/>
        <v>0</v>
      </c>
      <c r="CT230" s="52">
        <f t="shared" si="210"/>
        <v>0</v>
      </c>
      <c r="CU230" s="52">
        <f t="shared" si="211"/>
        <v>0</v>
      </c>
      <c r="CV230" s="52">
        <f t="shared" si="212"/>
        <v>0</v>
      </c>
      <c r="CW230" s="52">
        <f t="shared" si="213"/>
        <v>0</v>
      </c>
      <c r="CX230" s="52">
        <f t="shared" si="214"/>
        <v>0</v>
      </c>
      <c r="CY230" s="52">
        <f t="shared" si="215"/>
        <v>0</v>
      </c>
      <c r="CZ230" s="52">
        <f t="shared" si="216"/>
        <v>0</v>
      </c>
      <c r="DA230" s="52">
        <f t="shared" si="217"/>
        <v>0</v>
      </c>
      <c r="DB230" s="52">
        <f t="shared" si="218"/>
        <v>0</v>
      </c>
      <c r="DC230" s="52" t="str">
        <f t="shared" si="236"/>
        <v/>
      </c>
      <c r="DD230" s="50"/>
    </row>
    <row r="231" spans="1:108" s="195" customFormat="1" ht="15.75" hidden="1">
      <c r="A231" s="195">
        <f t="shared" si="237"/>
        <v>0</v>
      </c>
      <c r="B231" s="324">
        <f t="shared" si="238"/>
        <v>0</v>
      </c>
      <c r="C231" s="325">
        <v>171</v>
      </c>
      <c r="D231" s="349"/>
      <c r="E231" s="350"/>
      <c r="F231" s="663"/>
      <c r="G231" s="351"/>
      <c r="H231" s="350"/>
      <c r="I231" s="352"/>
      <c r="J231" s="353"/>
      <c r="K231" s="353"/>
      <c r="L231" s="353"/>
      <c r="M231" s="354"/>
      <c r="N231" s="482"/>
      <c r="AB231" s="195" t="str">
        <f t="shared" si="239"/>
        <v/>
      </c>
      <c r="AC231" s="195">
        <f t="shared" si="167"/>
        <v>1</v>
      </c>
      <c r="AD231" s="195" t="str">
        <f>IF(AND(AP231=""),"",IF(AP231=0,"",1+(MAX(AD$61:AD230))))</f>
        <v/>
      </c>
      <c r="AE231" s="18">
        <v>171</v>
      </c>
      <c r="AF231" s="48">
        <f t="shared" si="188"/>
        <v>0</v>
      </c>
      <c r="AG231" s="52">
        <f t="shared" si="189"/>
        <v>0</v>
      </c>
      <c r="AH231" s="52">
        <f t="shared" si="190"/>
        <v>0</v>
      </c>
      <c r="AI231" s="52">
        <f t="shared" si="191"/>
        <v>0</v>
      </c>
      <c r="AJ231" s="52">
        <f t="shared" si="192"/>
        <v>0</v>
      </c>
      <c r="AK231" s="52">
        <f t="shared" si="193"/>
        <v>0</v>
      </c>
      <c r="AL231" s="52">
        <f t="shared" si="194"/>
        <v>0</v>
      </c>
      <c r="AM231" s="52">
        <f t="shared" si="195"/>
        <v>0</v>
      </c>
      <c r="AN231" s="52">
        <f t="shared" ref="AN231:AN279" si="240">IF($M231="GAZETTED - REGULAR",L231,0)</f>
        <v>0</v>
      </c>
      <c r="AO231" s="52">
        <f t="shared" si="196"/>
        <v>0</v>
      </c>
      <c r="AP231" s="52" t="str">
        <f t="shared" si="231"/>
        <v/>
      </c>
      <c r="AQ231" s="195" t="str">
        <f>IF(AND(BC231=""),"",IF(BC231=0,"",1+(MAX(AQ$61:AQ230))))</f>
        <v/>
      </c>
      <c r="AR231" s="51">
        <v>171</v>
      </c>
      <c r="AS231" s="323">
        <f t="shared" si="220"/>
        <v>0</v>
      </c>
      <c r="AT231" s="49">
        <f t="shared" si="221"/>
        <v>0</v>
      </c>
      <c r="AU231" s="49">
        <f t="shared" si="222"/>
        <v>0</v>
      </c>
      <c r="AV231" s="49">
        <f t="shared" si="223"/>
        <v>0</v>
      </c>
      <c r="AW231" s="49">
        <f t="shared" si="224"/>
        <v>0</v>
      </c>
      <c r="AX231" s="49">
        <f t="shared" si="225"/>
        <v>0</v>
      </c>
      <c r="AY231" s="49">
        <f t="shared" si="226"/>
        <v>0</v>
      </c>
      <c r="AZ231" s="49">
        <f t="shared" si="227"/>
        <v>0</v>
      </c>
      <c r="BA231" s="49">
        <f t="shared" si="228"/>
        <v>0</v>
      </c>
      <c r="BB231" s="49">
        <f t="shared" si="197"/>
        <v>0</v>
      </c>
      <c r="BC231" s="52" t="str">
        <f t="shared" si="232"/>
        <v/>
      </c>
      <c r="BD231" s="195" t="str">
        <f>IF(AND(BP231=""),"",IF(BP231=0,"",1+(MAX(BD$61:BD230))))</f>
        <v/>
      </c>
      <c r="BE231" s="18">
        <v>171</v>
      </c>
      <c r="BF231" s="48">
        <f t="shared" si="169"/>
        <v>0</v>
      </c>
      <c r="BG231" s="52">
        <f t="shared" si="170"/>
        <v>0</v>
      </c>
      <c r="BH231" s="52">
        <f t="shared" si="171"/>
        <v>0</v>
      </c>
      <c r="BI231" s="52">
        <f t="shared" si="172"/>
        <v>0</v>
      </c>
      <c r="BJ231" s="52">
        <f t="shared" si="173"/>
        <v>0</v>
      </c>
      <c r="BK231" s="52">
        <f t="shared" si="174"/>
        <v>0</v>
      </c>
      <c r="BL231" s="52">
        <f t="shared" si="175"/>
        <v>0</v>
      </c>
      <c r="BM231" s="52">
        <f t="shared" si="176"/>
        <v>0</v>
      </c>
      <c r="BN231" s="52">
        <f t="shared" si="177"/>
        <v>0</v>
      </c>
      <c r="BO231" s="52">
        <f t="shared" si="198"/>
        <v>0</v>
      </c>
      <c r="BP231" s="52" t="str">
        <f t="shared" si="233"/>
        <v/>
      </c>
      <c r="BQ231" s="195" t="str">
        <f>IF(AND(CC231=""),"",IF(CC231=0,"",1+(MAX(BQ$61:BQ230))))</f>
        <v/>
      </c>
      <c r="BR231" s="18">
        <v>171</v>
      </c>
      <c r="BS231" s="322">
        <f t="shared" si="178"/>
        <v>0</v>
      </c>
      <c r="BT231" s="52">
        <f t="shared" si="179"/>
        <v>0</v>
      </c>
      <c r="BU231" s="52">
        <f t="shared" si="180"/>
        <v>0</v>
      </c>
      <c r="BV231" s="52">
        <f t="shared" si="181"/>
        <v>0</v>
      </c>
      <c r="BW231" s="52">
        <f t="shared" si="182"/>
        <v>0</v>
      </c>
      <c r="BX231" s="52">
        <f t="shared" si="183"/>
        <v>0</v>
      </c>
      <c r="BY231" s="52">
        <f t="shared" si="184"/>
        <v>0</v>
      </c>
      <c r="BZ231" s="52">
        <f t="shared" si="185"/>
        <v>0</v>
      </c>
      <c r="CA231" s="52">
        <f t="shared" si="186"/>
        <v>0</v>
      </c>
      <c r="CB231" s="52">
        <f t="shared" si="199"/>
        <v>0</v>
      </c>
      <c r="CC231" s="52" t="str">
        <f t="shared" si="234"/>
        <v/>
      </c>
      <c r="CD231" s="195" t="str">
        <f>IF(AND(CP231=""),"",IF(CP231=0,"",1+(MAX(CD$61:CD230))))</f>
        <v/>
      </c>
      <c r="CE231" s="18">
        <v>171</v>
      </c>
      <c r="CF231" s="48">
        <f t="shared" si="200"/>
        <v>0</v>
      </c>
      <c r="CG231" s="52">
        <f t="shared" si="201"/>
        <v>0</v>
      </c>
      <c r="CH231" s="52">
        <f t="shared" si="202"/>
        <v>0</v>
      </c>
      <c r="CI231" s="52">
        <f t="shared" si="203"/>
        <v>0</v>
      </c>
      <c r="CJ231" s="52">
        <f t="shared" si="204"/>
        <v>0</v>
      </c>
      <c r="CK231" s="52">
        <f t="shared" si="205"/>
        <v>0</v>
      </c>
      <c r="CL231" s="52">
        <f t="shared" si="206"/>
        <v>0</v>
      </c>
      <c r="CM231" s="52">
        <f t="shared" si="207"/>
        <v>0</v>
      </c>
      <c r="CN231" s="52">
        <f t="shared" si="208"/>
        <v>0</v>
      </c>
      <c r="CO231" s="52">
        <f t="shared" si="209"/>
        <v>0</v>
      </c>
      <c r="CP231" s="52" t="str">
        <f t="shared" si="235"/>
        <v/>
      </c>
      <c r="CQ231" s="195" t="str">
        <f>IF(AND(DC231=""),"",IF(DC231=0,"",1+(MAX(CQ$61:CQ230))))</f>
        <v/>
      </c>
      <c r="CR231" s="18">
        <v>171</v>
      </c>
      <c r="CS231" s="48">
        <f t="shared" si="229"/>
        <v>0</v>
      </c>
      <c r="CT231" s="52">
        <f t="shared" si="210"/>
        <v>0</v>
      </c>
      <c r="CU231" s="52">
        <f t="shared" si="211"/>
        <v>0</v>
      </c>
      <c r="CV231" s="52">
        <f t="shared" si="212"/>
        <v>0</v>
      </c>
      <c r="CW231" s="52">
        <f t="shared" si="213"/>
        <v>0</v>
      </c>
      <c r="CX231" s="52">
        <f t="shared" si="214"/>
        <v>0</v>
      </c>
      <c r="CY231" s="52">
        <f t="shared" si="215"/>
        <v>0</v>
      </c>
      <c r="CZ231" s="52">
        <f t="shared" si="216"/>
        <v>0</v>
      </c>
      <c r="DA231" s="52">
        <f t="shared" si="217"/>
        <v>0</v>
      </c>
      <c r="DB231" s="52">
        <f t="shared" si="218"/>
        <v>0</v>
      </c>
      <c r="DC231" s="52" t="str">
        <f t="shared" si="236"/>
        <v/>
      </c>
      <c r="DD231" s="50"/>
    </row>
    <row r="232" spans="1:108" s="195" customFormat="1" ht="15.75" hidden="1">
      <c r="A232" s="195">
        <f t="shared" si="237"/>
        <v>0</v>
      </c>
      <c r="B232" s="324">
        <f t="shared" si="238"/>
        <v>0</v>
      </c>
      <c r="C232" s="325">
        <v>172</v>
      </c>
      <c r="D232" s="349"/>
      <c r="E232" s="350"/>
      <c r="F232" s="663"/>
      <c r="G232" s="351"/>
      <c r="H232" s="350"/>
      <c r="I232" s="352"/>
      <c r="J232" s="353"/>
      <c r="K232" s="353"/>
      <c r="L232" s="353"/>
      <c r="M232" s="354"/>
      <c r="N232" s="482"/>
      <c r="AB232" s="195" t="str">
        <f t="shared" si="239"/>
        <v/>
      </c>
      <c r="AC232" s="195">
        <f t="shared" si="167"/>
        <v>1</v>
      </c>
      <c r="AD232" s="195" t="str">
        <f>IF(AND(AP232=""),"",IF(AP232=0,"",1+(MAX(AD$61:AD231))))</f>
        <v/>
      </c>
      <c r="AE232" s="51">
        <v>172</v>
      </c>
      <c r="AF232" s="48">
        <f t="shared" si="188"/>
        <v>0</v>
      </c>
      <c r="AG232" s="52">
        <f t="shared" si="189"/>
        <v>0</v>
      </c>
      <c r="AH232" s="52">
        <f t="shared" si="190"/>
        <v>0</v>
      </c>
      <c r="AI232" s="52">
        <f t="shared" si="191"/>
        <v>0</v>
      </c>
      <c r="AJ232" s="52">
        <f t="shared" si="192"/>
        <v>0</v>
      </c>
      <c r="AK232" s="52">
        <f t="shared" si="193"/>
        <v>0</v>
      </c>
      <c r="AL232" s="52">
        <f t="shared" si="194"/>
        <v>0</v>
      </c>
      <c r="AM232" s="52">
        <f t="shared" si="195"/>
        <v>0</v>
      </c>
      <c r="AN232" s="52">
        <f t="shared" si="240"/>
        <v>0</v>
      </c>
      <c r="AO232" s="52">
        <f t="shared" si="196"/>
        <v>0</v>
      </c>
      <c r="AP232" s="52" t="str">
        <f t="shared" si="231"/>
        <v/>
      </c>
      <c r="AQ232" s="195" t="str">
        <f>IF(AND(BC232=""),"",IF(BC232=0,"",1+(MAX(AQ$61:AQ231))))</f>
        <v/>
      </c>
      <c r="AR232" s="51">
        <v>172</v>
      </c>
      <c r="AS232" s="323">
        <f t="shared" si="220"/>
        <v>0</v>
      </c>
      <c r="AT232" s="49">
        <f t="shared" si="221"/>
        <v>0</v>
      </c>
      <c r="AU232" s="49">
        <f t="shared" si="222"/>
        <v>0</v>
      </c>
      <c r="AV232" s="49">
        <f t="shared" si="223"/>
        <v>0</v>
      </c>
      <c r="AW232" s="49">
        <f t="shared" si="224"/>
        <v>0</v>
      </c>
      <c r="AX232" s="49">
        <f t="shared" si="225"/>
        <v>0</v>
      </c>
      <c r="AY232" s="49">
        <f t="shared" si="226"/>
        <v>0</v>
      </c>
      <c r="AZ232" s="49">
        <f t="shared" si="227"/>
        <v>0</v>
      </c>
      <c r="BA232" s="49">
        <f t="shared" si="228"/>
        <v>0</v>
      </c>
      <c r="BB232" s="49">
        <f t="shared" si="197"/>
        <v>0</v>
      </c>
      <c r="BC232" s="52" t="str">
        <f t="shared" si="232"/>
        <v/>
      </c>
      <c r="BD232" s="195" t="str">
        <f>IF(AND(BP232=""),"",IF(BP232=0,"",1+(MAX(BD$61:BD231))))</f>
        <v/>
      </c>
      <c r="BE232" s="51">
        <v>172</v>
      </c>
      <c r="BF232" s="48">
        <f t="shared" si="169"/>
        <v>0</v>
      </c>
      <c r="BG232" s="52">
        <f t="shared" si="170"/>
        <v>0</v>
      </c>
      <c r="BH232" s="52">
        <f t="shared" si="171"/>
        <v>0</v>
      </c>
      <c r="BI232" s="52">
        <f t="shared" si="172"/>
        <v>0</v>
      </c>
      <c r="BJ232" s="52">
        <f t="shared" si="173"/>
        <v>0</v>
      </c>
      <c r="BK232" s="52">
        <f t="shared" si="174"/>
        <v>0</v>
      </c>
      <c r="BL232" s="52">
        <f t="shared" si="175"/>
        <v>0</v>
      </c>
      <c r="BM232" s="52">
        <f t="shared" si="176"/>
        <v>0</v>
      </c>
      <c r="BN232" s="52">
        <f t="shared" si="177"/>
        <v>0</v>
      </c>
      <c r="BO232" s="52">
        <f t="shared" si="198"/>
        <v>0</v>
      </c>
      <c r="BP232" s="52" t="str">
        <f t="shared" si="233"/>
        <v/>
      </c>
      <c r="BQ232" s="195" t="str">
        <f>IF(AND(CC232=""),"",IF(CC232=0,"",1+(MAX(BQ$61:BQ231))))</f>
        <v/>
      </c>
      <c r="BR232" s="51">
        <v>172</v>
      </c>
      <c r="BS232" s="322">
        <f t="shared" si="178"/>
        <v>0</v>
      </c>
      <c r="BT232" s="52">
        <f t="shared" si="179"/>
        <v>0</v>
      </c>
      <c r="BU232" s="52">
        <f t="shared" si="180"/>
        <v>0</v>
      </c>
      <c r="BV232" s="52">
        <f t="shared" si="181"/>
        <v>0</v>
      </c>
      <c r="BW232" s="52">
        <f t="shared" si="182"/>
        <v>0</v>
      </c>
      <c r="BX232" s="52">
        <f t="shared" si="183"/>
        <v>0</v>
      </c>
      <c r="BY232" s="52">
        <f t="shared" si="184"/>
        <v>0</v>
      </c>
      <c r="BZ232" s="52">
        <f t="shared" si="185"/>
        <v>0</v>
      </c>
      <c r="CA232" s="52">
        <f t="shared" si="186"/>
        <v>0</v>
      </c>
      <c r="CB232" s="52">
        <f t="shared" si="199"/>
        <v>0</v>
      </c>
      <c r="CC232" s="52" t="str">
        <f t="shared" si="234"/>
        <v/>
      </c>
      <c r="CD232" s="195" t="str">
        <f>IF(AND(CP232=""),"",IF(CP232=0,"",1+(MAX(CD$61:CD231))))</f>
        <v/>
      </c>
      <c r="CE232" s="51">
        <v>172</v>
      </c>
      <c r="CF232" s="48">
        <f t="shared" si="200"/>
        <v>0</v>
      </c>
      <c r="CG232" s="52">
        <f t="shared" si="201"/>
        <v>0</v>
      </c>
      <c r="CH232" s="52">
        <f t="shared" si="202"/>
        <v>0</v>
      </c>
      <c r="CI232" s="52">
        <f t="shared" si="203"/>
        <v>0</v>
      </c>
      <c r="CJ232" s="52">
        <f t="shared" si="204"/>
        <v>0</v>
      </c>
      <c r="CK232" s="52">
        <f t="shared" si="205"/>
        <v>0</v>
      </c>
      <c r="CL232" s="52">
        <f t="shared" si="206"/>
        <v>0</v>
      </c>
      <c r="CM232" s="52">
        <f t="shared" si="207"/>
        <v>0</v>
      </c>
      <c r="CN232" s="52">
        <f t="shared" si="208"/>
        <v>0</v>
      </c>
      <c r="CO232" s="52">
        <f t="shared" si="209"/>
        <v>0</v>
      </c>
      <c r="CP232" s="52" t="str">
        <f t="shared" si="235"/>
        <v/>
      </c>
      <c r="CQ232" s="195" t="str">
        <f>IF(AND(DC232=""),"",IF(DC232=0,"",1+(MAX(CQ$61:CQ231))))</f>
        <v/>
      </c>
      <c r="CR232" s="51">
        <v>172</v>
      </c>
      <c r="CS232" s="48">
        <f t="shared" si="229"/>
        <v>0</v>
      </c>
      <c r="CT232" s="52">
        <f t="shared" si="210"/>
        <v>0</v>
      </c>
      <c r="CU232" s="52">
        <f t="shared" si="211"/>
        <v>0</v>
      </c>
      <c r="CV232" s="52">
        <f t="shared" si="212"/>
        <v>0</v>
      </c>
      <c r="CW232" s="52">
        <f t="shared" si="213"/>
        <v>0</v>
      </c>
      <c r="CX232" s="52">
        <f t="shared" si="214"/>
        <v>0</v>
      </c>
      <c r="CY232" s="52">
        <f t="shared" si="215"/>
        <v>0</v>
      </c>
      <c r="CZ232" s="52">
        <f t="shared" si="216"/>
        <v>0</v>
      </c>
      <c r="DA232" s="52">
        <f t="shared" si="217"/>
        <v>0</v>
      </c>
      <c r="DB232" s="52">
        <f t="shared" si="218"/>
        <v>0</v>
      </c>
      <c r="DC232" s="52" t="str">
        <f t="shared" si="236"/>
        <v/>
      </c>
    </row>
    <row r="233" spans="1:108" s="195" customFormat="1" ht="15.75" hidden="1">
      <c r="A233" s="195">
        <f t="shared" si="237"/>
        <v>0</v>
      </c>
      <c r="B233" s="324">
        <f t="shared" si="238"/>
        <v>0</v>
      </c>
      <c r="C233" s="325">
        <v>173</v>
      </c>
      <c r="D233" s="356"/>
      <c r="E233" s="350"/>
      <c r="F233" s="357"/>
      <c r="G233" s="358"/>
      <c r="H233" s="352"/>
      <c r="I233" s="352"/>
      <c r="J233" s="353"/>
      <c r="K233" s="353"/>
      <c r="L233" s="353"/>
      <c r="M233" s="354"/>
      <c r="N233" s="482"/>
      <c r="AB233" s="195" t="str">
        <f t="shared" si="239"/>
        <v/>
      </c>
      <c r="AC233" s="195">
        <f t="shared" si="167"/>
        <v>1</v>
      </c>
      <c r="AD233" s="195" t="str">
        <f>IF(AND(AP233=""),"",IF(AP233=0,"",1+(MAX(AD$61:AD232))))</f>
        <v/>
      </c>
      <c r="AE233" s="18">
        <v>173</v>
      </c>
      <c r="AF233" s="48">
        <f t="shared" si="188"/>
        <v>0</v>
      </c>
      <c r="AG233" s="52">
        <f t="shared" si="189"/>
        <v>0</v>
      </c>
      <c r="AH233" s="52">
        <f t="shared" si="190"/>
        <v>0</v>
      </c>
      <c r="AI233" s="52">
        <f t="shared" si="191"/>
        <v>0</v>
      </c>
      <c r="AJ233" s="52">
        <f t="shared" si="192"/>
        <v>0</v>
      </c>
      <c r="AK233" s="52">
        <f t="shared" si="193"/>
        <v>0</v>
      </c>
      <c r="AL233" s="52">
        <f t="shared" si="194"/>
        <v>0</v>
      </c>
      <c r="AM233" s="52">
        <f t="shared" si="195"/>
        <v>0</v>
      </c>
      <c r="AN233" s="52">
        <f t="shared" si="240"/>
        <v>0</v>
      </c>
      <c r="AO233" s="52">
        <f t="shared" si="196"/>
        <v>0</v>
      </c>
      <c r="AP233" s="52" t="str">
        <f t="shared" si="231"/>
        <v/>
      </c>
      <c r="AQ233" s="195" t="str">
        <f>IF(AND(BC233=""),"",IF(BC233=0,"",1+(MAX(AQ$61:AQ232))))</f>
        <v/>
      </c>
      <c r="AR233" s="51">
        <v>173</v>
      </c>
      <c r="AS233" s="323">
        <f t="shared" si="220"/>
        <v>0</v>
      </c>
      <c r="AT233" s="49">
        <f t="shared" si="221"/>
        <v>0</v>
      </c>
      <c r="AU233" s="49">
        <f t="shared" si="222"/>
        <v>0</v>
      </c>
      <c r="AV233" s="49">
        <f t="shared" si="223"/>
        <v>0</v>
      </c>
      <c r="AW233" s="49">
        <f t="shared" si="224"/>
        <v>0</v>
      </c>
      <c r="AX233" s="49">
        <f t="shared" si="225"/>
        <v>0</v>
      </c>
      <c r="AY233" s="49">
        <f t="shared" si="226"/>
        <v>0</v>
      </c>
      <c r="AZ233" s="49">
        <f t="shared" si="227"/>
        <v>0</v>
      </c>
      <c r="BA233" s="49">
        <f t="shared" si="228"/>
        <v>0</v>
      </c>
      <c r="BB233" s="49">
        <f t="shared" si="197"/>
        <v>0</v>
      </c>
      <c r="BC233" s="52" t="str">
        <f t="shared" si="232"/>
        <v/>
      </c>
      <c r="BD233" s="195" t="str">
        <f>IF(AND(BP233=""),"",IF(BP233=0,"",1+(MAX(BD$61:BD232))))</f>
        <v/>
      </c>
      <c r="BE233" s="18">
        <v>173</v>
      </c>
      <c r="BF233" s="48">
        <f t="shared" si="169"/>
        <v>0</v>
      </c>
      <c r="BG233" s="52">
        <f t="shared" si="170"/>
        <v>0</v>
      </c>
      <c r="BH233" s="52">
        <f t="shared" si="171"/>
        <v>0</v>
      </c>
      <c r="BI233" s="52">
        <f t="shared" si="172"/>
        <v>0</v>
      </c>
      <c r="BJ233" s="52">
        <f t="shared" si="173"/>
        <v>0</v>
      </c>
      <c r="BK233" s="52">
        <f t="shared" si="174"/>
        <v>0</v>
      </c>
      <c r="BL233" s="52">
        <f t="shared" si="175"/>
        <v>0</v>
      </c>
      <c r="BM233" s="52">
        <f t="shared" si="176"/>
        <v>0</v>
      </c>
      <c r="BN233" s="52">
        <f t="shared" si="177"/>
        <v>0</v>
      </c>
      <c r="BO233" s="52">
        <f t="shared" si="198"/>
        <v>0</v>
      </c>
      <c r="BP233" s="52" t="str">
        <f t="shared" si="233"/>
        <v/>
      </c>
      <c r="BQ233" s="195" t="str">
        <f>IF(AND(CC233=""),"",IF(CC233=0,"",1+(MAX(BQ$61:BQ232))))</f>
        <v/>
      </c>
      <c r="BR233" s="18">
        <v>173</v>
      </c>
      <c r="BS233" s="322">
        <f t="shared" si="178"/>
        <v>0</v>
      </c>
      <c r="BT233" s="52">
        <f t="shared" si="179"/>
        <v>0</v>
      </c>
      <c r="BU233" s="52">
        <f t="shared" si="180"/>
        <v>0</v>
      </c>
      <c r="BV233" s="52">
        <f t="shared" si="181"/>
        <v>0</v>
      </c>
      <c r="BW233" s="52">
        <f t="shared" si="182"/>
        <v>0</v>
      </c>
      <c r="BX233" s="52">
        <f t="shared" si="183"/>
        <v>0</v>
      </c>
      <c r="BY233" s="52">
        <f t="shared" si="184"/>
        <v>0</v>
      </c>
      <c r="BZ233" s="52">
        <f t="shared" si="185"/>
        <v>0</v>
      </c>
      <c r="CA233" s="52">
        <f t="shared" si="186"/>
        <v>0</v>
      </c>
      <c r="CB233" s="52">
        <f t="shared" si="199"/>
        <v>0</v>
      </c>
      <c r="CC233" s="52" t="str">
        <f t="shared" si="234"/>
        <v/>
      </c>
      <c r="CD233" s="195" t="str">
        <f>IF(AND(CP233=""),"",IF(CP233=0,"",1+(MAX(CD$61:CD232))))</f>
        <v/>
      </c>
      <c r="CE233" s="18">
        <v>173</v>
      </c>
      <c r="CF233" s="48">
        <f t="shared" si="200"/>
        <v>0</v>
      </c>
      <c r="CG233" s="52">
        <f t="shared" si="201"/>
        <v>0</v>
      </c>
      <c r="CH233" s="52">
        <f t="shared" si="202"/>
        <v>0</v>
      </c>
      <c r="CI233" s="52">
        <f t="shared" si="203"/>
        <v>0</v>
      </c>
      <c r="CJ233" s="52">
        <f t="shared" si="204"/>
        <v>0</v>
      </c>
      <c r="CK233" s="52">
        <f t="shared" si="205"/>
        <v>0</v>
      </c>
      <c r="CL233" s="52">
        <f t="shared" si="206"/>
        <v>0</v>
      </c>
      <c r="CM233" s="52">
        <f t="shared" si="207"/>
        <v>0</v>
      </c>
      <c r="CN233" s="52">
        <f t="shared" si="208"/>
        <v>0</v>
      </c>
      <c r="CO233" s="52">
        <f t="shared" si="209"/>
        <v>0</v>
      </c>
      <c r="CP233" s="52" t="str">
        <f t="shared" si="235"/>
        <v/>
      </c>
      <c r="CQ233" s="195" t="str">
        <f>IF(AND(DC233=""),"",IF(DC233=0,"",1+(MAX(CQ$61:CQ232))))</f>
        <v/>
      </c>
      <c r="CR233" s="18">
        <v>173</v>
      </c>
      <c r="CS233" s="48">
        <f t="shared" si="229"/>
        <v>0</v>
      </c>
      <c r="CT233" s="52">
        <f t="shared" si="210"/>
        <v>0</v>
      </c>
      <c r="CU233" s="52">
        <f t="shared" si="211"/>
        <v>0</v>
      </c>
      <c r="CV233" s="52">
        <f t="shared" si="212"/>
        <v>0</v>
      </c>
      <c r="CW233" s="52">
        <f t="shared" si="213"/>
        <v>0</v>
      </c>
      <c r="CX233" s="52">
        <f t="shared" si="214"/>
        <v>0</v>
      </c>
      <c r="CY233" s="52">
        <f t="shared" si="215"/>
        <v>0</v>
      </c>
      <c r="CZ233" s="52">
        <f t="shared" si="216"/>
        <v>0</v>
      </c>
      <c r="DA233" s="52">
        <f t="shared" si="217"/>
        <v>0</v>
      </c>
      <c r="DB233" s="52">
        <f t="shared" si="218"/>
        <v>0</v>
      </c>
      <c r="DC233" s="52" t="str">
        <f t="shared" si="236"/>
        <v/>
      </c>
    </row>
    <row r="234" spans="1:108" s="195" customFormat="1" ht="15.75" hidden="1">
      <c r="A234" s="195">
        <f t="shared" si="237"/>
        <v>0</v>
      </c>
      <c r="B234" s="324">
        <f t="shared" si="238"/>
        <v>0</v>
      </c>
      <c r="C234" s="325">
        <v>174</v>
      </c>
      <c r="D234" s="356"/>
      <c r="E234" s="350"/>
      <c r="F234" s="357"/>
      <c r="G234" s="358"/>
      <c r="H234" s="352"/>
      <c r="I234" s="352"/>
      <c r="J234" s="353"/>
      <c r="K234" s="353"/>
      <c r="L234" s="353"/>
      <c r="M234" s="354"/>
      <c r="N234" s="482"/>
      <c r="AB234" s="195" t="str">
        <f t="shared" si="239"/>
        <v/>
      </c>
      <c r="AC234" s="195">
        <f t="shared" si="167"/>
        <v>1</v>
      </c>
      <c r="AD234" s="195" t="str">
        <f>IF(AND(AP234=""),"",IF(AP234=0,"",1+(MAX(AD$61:AD233))))</f>
        <v/>
      </c>
      <c r="AE234" s="51">
        <v>174</v>
      </c>
      <c r="AF234" s="48">
        <f t="shared" si="188"/>
        <v>0</v>
      </c>
      <c r="AG234" s="52">
        <f t="shared" si="189"/>
        <v>0</v>
      </c>
      <c r="AH234" s="52">
        <f t="shared" si="190"/>
        <v>0</v>
      </c>
      <c r="AI234" s="52">
        <f t="shared" si="191"/>
        <v>0</v>
      </c>
      <c r="AJ234" s="52">
        <f t="shared" si="192"/>
        <v>0</v>
      </c>
      <c r="AK234" s="52">
        <f t="shared" si="193"/>
        <v>0</v>
      </c>
      <c r="AL234" s="52">
        <f t="shared" si="194"/>
        <v>0</v>
      </c>
      <c r="AM234" s="52">
        <f t="shared" si="195"/>
        <v>0</v>
      </c>
      <c r="AN234" s="52">
        <f t="shared" si="240"/>
        <v>0</v>
      </c>
      <c r="AO234" s="52">
        <f t="shared" si="196"/>
        <v>0</v>
      </c>
      <c r="AP234" s="52" t="str">
        <f t="shared" si="231"/>
        <v/>
      </c>
      <c r="AQ234" s="195" t="str">
        <f>IF(AND(BC234=""),"",IF(BC234=0,"",1+(MAX(AQ$61:AQ233))))</f>
        <v/>
      </c>
      <c r="AR234" s="51">
        <v>174</v>
      </c>
      <c r="AS234" s="323">
        <f t="shared" si="220"/>
        <v>0</v>
      </c>
      <c r="AT234" s="49">
        <f t="shared" si="221"/>
        <v>0</v>
      </c>
      <c r="AU234" s="49">
        <f t="shared" si="222"/>
        <v>0</v>
      </c>
      <c r="AV234" s="49">
        <f t="shared" si="223"/>
        <v>0</v>
      </c>
      <c r="AW234" s="49">
        <f t="shared" si="224"/>
        <v>0</v>
      </c>
      <c r="AX234" s="49">
        <f t="shared" si="225"/>
        <v>0</v>
      </c>
      <c r="AY234" s="49">
        <f t="shared" si="226"/>
        <v>0</v>
      </c>
      <c r="AZ234" s="49">
        <f t="shared" si="227"/>
        <v>0</v>
      </c>
      <c r="BA234" s="49">
        <f t="shared" si="228"/>
        <v>0</v>
      </c>
      <c r="BB234" s="49">
        <f t="shared" si="197"/>
        <v>0</v>
      </c>
      <c r="BC234" s="52" t="str">
        <f t="shared" si="232"/>
        <v/>
      </c>
      <c r="BD234" s="195" t="str">
        <f>IF(AND(BP234=""),"",IF(BP234=0,"",1+(MAX(BD$61:BD233))))</f>
        <v/>
      </c>
      <c r="BE234" s="51">
        <v>174</v>
      </c>
      <c r="BF234" s="48">
        <f t="shared" si="169"/>
        <v>0</v>
      </c>
      <c r="BG234" s="52">
        <f t="shared" si="170"/>
        <v>0</v>
      </c>
      <c r="BH234" s="52">
        <f t="shared" si="171"/>
        <v>0</v>
      </c>
      <c r="BI234" s="52">
        <f t="shared" si="172"/>
        <v>0</v>
      </c>
      <c r="BJ234" s="52">
        <f t="shared" si="173"/>
        <v>0</v>
      </c>
      <c r="BK234" s="52">
        <f t="shared" si="174"/>
        <v>0</v>
      </c>
      <c r="BL234" s="52">
        <f t="shared" si="175"/>
        <v>0</v>
      </c>
      <c r="BM234" s="52">
        <f t="shared" si="176"/>
        <v>0</v>
      </c>
      <c r="BN234" s="52">
        <f t="shared" si="177"/>
        <v>0</v>
      </c>
      <c r="BO234" s="52">
        <f t="shared" si="198"/>
        <v>0</v>
      </c>
      <c r="BP234" s="52" t="str">
        <f t="shared" si="233"/>
        <v/>
      </c>
      <c r="BQ234" s="195" t="str">
        <f>IF(AND(CC234=""),"",IF(CC234=0,"",1+(MAX(BQ$61:BQ233))))</f>
        <v/>
      </c>
      <c r="BR234" s="51">
        <v>174</v>
      </c>
      <c r="BS234" s="322">
        <f t="shared" si="178"/>
        <v>0</v>
      </c>
      <c r="BT234" s="52">
        <f t="shared" si="179"/>
        <v>0</v>
      </c>
      <c r="BU234" s="52">
        <f t="shared" si="180"/>
        <v>0</v>
      </c>
      <c r="BV234" s="52">
        <f t="shared" si="181"/>
        <v>0</v>
      </c>
      <c r="BW234" s="52">
        <f t="shared" si="182"/>
        <v>0</v>
      </c>
      <c r="BX234" s="52">
        <f t="shared" si="183"/>
        <v>0</v>
      </c>
      <c r="BY234" s="52">
        <f t="shared" si="184"/>
        <v>0</v>
      </c>
      <c r="BZ234" s="52">
        <f t="shared" si="185"/>
        <v>0</v>
      </c>
      <c r="CA234" s="52">
        <f t="shared" si="186"/>
        <v>0</v>
      </c>
      <c r="CB234" s="52">
        <f t="shared" si="199"/>
        <v>0</v>
      </c>
      <c r="CC234" s="52" t="str">
        <f t="shared" si="234"/>
        <v/>
      </c>
      <c r="CD234" s="195" t="str">
        <f>IF(AND(CP234=""),"",IF(CP234=0,"",1+(MAX(CD$61:CD233))))</f>
        <v/>
      </c>
      <c r="CE234" s="51">
        <v>174</v>
      </c>
      <c r="CF234" s="48">
        <f t="shared" si="200"/>
        <v>0</v>
      </c>
      <c r="CG234" s="52">
        <f t="shared" si="201"/>
        <v>0</v>
      </c>
      <c r="CH234" s="52">
        <f t="shared" si="202"/>
        <v>0</v>
      </c>
      <c r="CI234" s="52">
        <f t="shared" si="203"/>
        <v>0</v>
      </c>
      <c r="CJ234" s="52">
        <f t="shared" si="204"/>
        <v>0</v>
      </c>
      <c r="CK234" s="52">
        <f t="shared" si="205"/>
        <v>0</v>
      </c>
      <c r="CL234" s="52">
        <f t="shared" si="206"/>
        <v>0</v>
      </c>
      <c r="CM234" s="52">
        <f t="shared" si="207"/>
        <v>0</v>
      </c>
      <c r="CN234" s="52">
        <f t="shared" si="208"/>
        <v>0</v>
      </c>
      <c r="CO234" s="52">
        <f t="shared" si="209"/>
        <v>0</v>
      </c>
      <c r="CP234" s="52" t="str">
        <f t="shared" si="235"/>
        <v/>
      </c>
      <c r="CQ234" s="195" t="str">
        <f>IF(AND(DC234=""),"",IF(DC234=0,"",1+(MAX(CQ$61:CQ233))))</f>
        <v/>
      </c>
      <c r="CR234" s="51">
        <v>174</v>
      </c>
      <c r="CS234" s="48">
        <f t="shared" si="229"/>
        <v>0</v>
      </c>
      <c r="CT234" s="52">
        <f t="shared" si="210"/>
        <v>0</v>
      </c>
      <c r="CU234" s="52">
        <f t="shared" si="211"/>
        <v>0</v>
      </c>
      <c r="CV234" s="52">
        <f t="shared" si="212"/>
        <v>0</v>
      </c>
      <c r="CW234" s="52">
        <f t="shared" si="213"/>
        <v>0</v>
      </c>
      <c r="CX234" s="52">
        <f t="shared" si="214"/>
        <v>0</v>
      </c>
      <c r="CY234" s="52">
        <f t="shared" si="215"/>
        <v>0</v>
      </c>
      <c r="CZ234" s="52">
        <f t="shared" si="216"/>
        <v>0</v>
      </c>
      <c r="DA234" s="52">
        <f t="shared" si="217"/>
        <v>0</v>
      </c>
      <c r="DB234" s="52">
        <f t="shared" si="218"/>
        <v>0</v>
      </c>
      <c r="DC234" s="52" t="str">
        <f t="shared" si="236"/>
        <v/>
      </c>
    </row>
    <row r="235" spans="1:108" s="195" customFormat="1" ht="15.75" hidden="1">
      <c r="A235" s="195">
        <f t="shared" si="237"/>
        <v>0</v>
      </c>
      <c r="B235" s="324">
        <f t="shared" si="238"/>
        <v>0</v>
      </c>
      <c r="C235" s="325">
        <v>175</v>
      </c>
      <c r="D235" s="356"/>
      <c r="E235" s="350"/>
      <c r="F235" s="357"/>
      <c r="G235" s="358"/>
      <c r="H235" s="352"/>
      <c r="I235" s="352"/>
      <c r="J235" s="353"/>
      <c r="K235" s="353"/>
      <c r="L235" s="353"/>
      <c r="M235" s="354"/>
      <c r="N235" s="482"/>
      <c r="AB235" s="195" t="str">
        <f t="shared" si="239"/>
        <v/>
      </c>
      <c r="AC235" s="195">
        <f t="shared" si="167"/>
        <v>1</v>
      </c>
      <c r="AD235" s="195" t="str">
        <f>IF(AND(AP235=""),"",IF(AP235=0,"",1+(MAX(AD$61:AD234))))</f>
        <v/>
      </c>
      <c r="AE235" s="18">
        <v>175</v>
      </c>
      <c r="AF235" s="48">
        <f t="shared" si="188"/>
        <v>0</v>
      </c>
      <c r="AG235" s="52">
        <f t="shared" si="189"/>
        <v>0</v>
      </c>
      <c r="AH235" s="52">
        <f t="shared" si="190"/>
        <v>0</v>
      </c>
      <c r="AI235" s="52">
        <f t="shared" si="191"/>
        <v>0</v>
      </c>
      <c r="AJ235" s="52">
        <f t="shared" si="192"/>
        <v>0</v>
      </c>
      <c r="AK235" s="52">
        <f t="shared" si="193"/>
        <v>0</v>
      </c>
      <c r="AL235" s="52">
        <f t="shared" si="194"/>
        <v>0</v>
      </c>
      <c r="AM235" s="52">
        <f t="shared" si="195"/>
        <v>0</v>
      </c>
      <c r="AN235" s="52">
        <f t="shared" si="240"/>
        <v>0</v>
      </c>
      <c r="AO235" s="52">
        <f t="shared" si="196"/>
        <v>0</v>
      </c>
      <c r="AP235" s="52" t="str">
        <f t="shared" si="231"/>
        <v/>
      </c>
      <c r="AQ235" s="195" t="str">
        <f>IF(AND(BC235=""),"",IF(BC235=0,"",1+(MAX(AQ$61:AQ234))))</f>
        <v/>
      </c>
      <c r="AR235" s="51">
        <v>175</v>
      </c>
      <c r="AS235" s="323">
        <f t="shared" si="220"/>
        <v>0</v>
      </c>
      <c r="AT235" s="49">
        <f t="shared" si="221"/>
        <v>0</v>
      </c>
      <c r="AU235" s="49">
        <f t="shared" si="222"/>
        <v>0</v>
      </c>
      <c r="AV235" s="49">
        <f t="shared" si="223"/>
        <v>0</v>
      </c>
      <c r="AW235" s="49">
        <f t="shared" si="224"/>
        <v>0</v>
      </c>
      <c r="AX235" s="49">
        <f t="shared" si="225"/>
        <v>0</v>
      </c>
      <c r="AY235" s="49">
        <f t="shared" si="226"/>
        <v>0</v>
      </c>
      <c r="AZ235" s="49">
        <f t="shared" si="227"/>
        <v>0</v>
      </c>
      <c r="BA235" s="49">
        <f t="shared" si="228"/>
        <v>0</v>
      </c>
      <c r="BB235" s="49">
        <f t="shared" si="197"/>
        <v>0</v>
      </c>
      <c r="BC235" s="52" t="str">
        <f t="shared" si="232"/>
        <v/>
      </c>
      <c r="BD235" s="195" t="str">
        <f>IF(AND(BP235=""),"",IF(BP235=0,"",1+(MAX(BD$61:BD234))))</f>
        <v/>
      </c>
      <c r="BE235" s="18">
        <v>175</v>
      </c>
      <c r="BF235" s="48">
        <f t="shared" si="169"/>
        <v>0</v>
      </c>
      <c r="BG235" s="52">
        <f t="shared" si="170"/>
        <v>0</v>
      </c>
      <c r="BH235" s="52">
        <f t="shared" si="171"/>
        <v>0</v>
      </c>
      <c r="BI235" s="52">
        <f t="shared" si="172"/>
        <v>0</v>
      </c>
      <c r="BJ235" s="52">
        <f t="shared" si="173"/>
        <v>0</v>
      </c>
      <c r="BK235" s="52">
        <f t="shared" si="174"/>
        <v>0</v>
      </c>
      <c r="BL235" s="52">
        <f t="shared" si="175"/>
        <v>0</v>
      </c>
      <c r="BM235" s="52">
        <f t="shared" si="176"/>
        <v>0</v>
      </c>
      <c r="BN235" s="52">
        <f t="shared" si="177"/>
        <v>0</v>
      </c>
      <c r="BO235" s="52">
        <f t="shared" si="198"/>
        <v>0</v>
      </c>
      <c r="BP235" s="52" t="str">
        <f t="shared" si="233"/>
        <v/>
      </c>
      <c r="BQ235" s="195" t="str">
        <f>IF(AND(CC235=""),"",IF(CC235=0,"",1+(MAX(BQ$61:BQ234))))</f>
        <v/>
      </c>
      <c r="BR235" s="18">
        <v>175</v>
      </c>
      <c r="BS235" s="322">
        <f t="shared" si="178"/>
        <v>0</v>
      </c>
      <c r="BT235" s="52">
        <f t="shared" si="179"/>
        <v>0</v>
      </c>
      <c r="BU235" s="52">
        <f t="shared" si="180"/>
        <v>0</v>
      </c>
      <c r="BV235" s="52">
        <f t="shared" si="181"/>
        <v>0</v>
      </c>
      <c r="BW235" s="52">
        <f t="shared" si="182"/>
        <v>0</v>
      </c>
      <c r="BX235" s="52">
        <f t="shared" si="183"/>
        <v>0</v>
      </c>
      <c r="BY235" s="52">
        <f t="shared" si="184"/>
        <v>0</v>
      </c>
      <c r="BZ235" s="52">
        <f t="shared" si="185"/>
        <v>0</v>
      </c>
      <c r="CA235" s="52">
        <f t="shared" si="186"/>
        <v>0</v>
      </c>
      <c r="CB235" s="52">
        <f t="shared" si="199"/>
        <v>0</v>
      </c>
      <c r="CC235" s="52" t="str">
        <f t="shared" si="234"/>
        <v/>
      </c>
      <c r="CD235" s="195" t="str">
        <f>IF(AND(CP235=""),"",IF(CP235=0,"",1+(MAX(CD$61:CD234))))</f>
        <v/>
      </c>
      <c r="CE235" s="18">
        <v>175</v>
      </c>
      <c r="CF235" s="48">
        <f t="shared" si="200"/>
        <v>0</v>
      </c>
      <c r="CG235" s="52">
        <f t="shared" si="201"/>
        <v>0</v>
      </c>
      <c r="CH235" s="52">
        <f t="shared" si="202"/>
        <v>0</v>
      </c>
      <c r="CI235" s="52">
        <f t="shared" si="203"/>
        <v>0</v>
      </c>
      <c r="CJ235" s="52">
        <f t="shared" si="204"/>
        <v>0</v>
      </c>
      <c r="CK235" s="52">
        <f t="shared" si="205"/>
        <v>0</v>
      </c>
      <c r="CL235" s="52">
        <f t="shared" si="206"/>
        <v>0</v>
      </c>
      <c r="CM235" s="52">
        <f t="shared" si="207"/>
        <v>0</v>
      </c>
      <c r="CN235" s="52">
        <f t="shared" si="208"/>
        <v>0</v>
      </c>
      <c r="CO235" s="52">
        <f t="shared" si="209"/>
        <v>0</v>
      </c>
      <c r="CP235" s="52" t="str">
        <f t="shared" si="235"/>
        <v/>
      </c>
      <c r="CQ235" s="195" t="str">
        <f>IF(AND(DC235=""),"",IF(DC235=0,"",1+(MAX(CQ$61:CQ234))))</f>
        <v/>
      </c>
      <c r="CR235" s="18">
        <v>175</v>
      </c>
      <c r="CS235" s="48">
        <f t="shared" si="229"/>
        <v>0</v>
      </c>
      <c r="CT235" s="52">
        <f t="shared" si="210"/>
        <v>0</v>
      </c>
      <c r="CU235" s="52">
        <f t="shared" si="211"/>
        <v>0</v>
      </c>
      <c r="CV235" s="52">
        <f t="shared" si="212"/>
        <v>0</v>
      </c>
      <c r="CW235" s="52">
        <f t="shared" si="213"/>
        <v>0</v>
      </c>
      <c r="CX235" s="52">
        <f t="shared" si="214"/>
        <v>0</v>
      </c>
      <c r="CY235" s="52">
        <f t="shared" si="215"/>
        <v>0</v>
      </c>
      <c r="CZ235" s="52">
        <f t="shared" si="216"/>
        <v>0</v>
      </c>
      <c r="DA235" s="52">
        <f t="shared" si="217"/>
        <v>0</v>
      </c>
      <c r="DB235" s="52">
        <f t="shared" si="218"/>
        <v>0</v>
      </c>
      <c r="DC235" s="52" t="str">
        <f t="shared" si="236"/>
        <v/>
      </c>
    </row>
    <row r="236" spans="1:108" s="195" customFormat="1" ht="15.75" hidden="1">
      <c r="A236" s="195">
        <f t="shared" si="237"/>
        <v>0</v>
      </c>
      <c r="B236" s="324">
        <f t="shared" si="238"/>
        <v>0</v>
      </c>
      <c r="C236" s="325">
        <v>176</v>
      </c>
      <c r="D236" s="356"/>
      <c r="E236" s="350"/>
      <c r="F236" s="357"/>
      <c r="G236" s="358"/>
      <c r="H236" s="352"/>
      <c r="I236" s="352"/>
      <c r="J236" s="353"/>
      <c r="K236" s="353"/>
      <c r="L236" s="353"/>
      <c r="M236" s="354"/>
      <c r="N236" s="482"/>
      <c r="AB236" s="195" t="str">
        <f t="shared" si="239"/>
        <v/>
      </c>
      <c r="AC236" s="195">
        <f t="shared" si="167"/>
        <v>1</v>
      </c>
      <c r="AD236" s="195" t="str">
        <f>IF(AND(AP236=""),"",IF(AP236=0,"",1+(MAX(AD$61:AD235))))</f>
        <v/>
      </c>
      <c r="AE236" s="51">
        <v>176</v>
      </c>
      <c r="AF236" s="48">
        <f t="shared" si="188"/>
        <v>0</v>
      </c>
      <c r="AG236" s="52">
        <f t="shared" si="189"/>
        <v>0</v>
      </c>
      <c r="AH236" s="52">
        <f t="shared" si="190"/>
        <v>0</v>
      </c>
      <c r="AI236" s="52">
        <f t="shared" si="191"/>
        <v>0</v>
      </c>
      <c r="AJ236" s="52">
        <f t="shared" si="192"/>
        <v>0</v>
      </c>
      <c r="AK236" s="52">
        <f t="shared" si="193"/>
        <v>0</v>
      </c>
      <c r="AL236" s="52">
        <f t="shared" si="194"/>
        <v>0</v>
      </c>
      <c r="AM236" s="52">
        <f t="shared" si="195"/>
        <v>0</v>
      </c>
      <c r="AN236" s="52">
        <f t="shared" si="240"/>
        <v>0</v>
      </c>
      <c r="AO236" s="52">
        <f t="shared" si="196"/>
        <v>0</v>
      </c>
      <c r="AP236" s="52" t="str">
        <f t="shared" si="231"/>
        <v/>
      </c>
      <c r="AQ236" s="195" t="str">
        <f>IF(AND(BC236=""),"",IF(BC236=0,"",1+(MAX(AQ$61:AQ235))))</f>
        <v/>
      </c>
      <c r="AR236" s="51">
        <v>176</v>
      </c>
      <c r="AS236" s="323">
        <f t="shared" si="220"/>
        <v>0</v>
      </c>
      <c r="AT236" s="49">
        <f t="shared" si="221"/>
        <v>0</v>
      </c>
      <c r="AU236" s="49">
        <f t="shared" si="222"/>
        <v>0</v>
      </c>
      <c r="AV236" s="49">
        <f t="shared" si="223"/>
        <v>0</v>
      </c>
      <c r="AW236" s="49">
        <f t="shared" si="224"/>
        <v>0</v>
      </c>
      <c r="AX236" s="49">
        <f t="shared" si="225"/>
        <v>0</v>
      </c>
      <c r="AY236" s="49">
        <f t="shared" si="226"/>
        <v>0</v>
      </c>
      <c r="AZ236" s="49">
        <f t="shared" si="227"/>
        <v>0</v>
      </c>
      <c r="BA236" s="49">
        <f t="shared" si="228"/>
        <v>0</v>
      </c>
      <c r="BB236" s="49">
        <f t="shared" si="197"/>
        <v>0</v>
      </c>
      <c r="BC236" s="52" t="str">
        <f t="shared" si="232"/>
        <v/>
      </c>
      <c r="BD236" s="195" t="str">
        <f>IF(AND(BP236=""),"",IF(BP236=0,"",1+(MAX(BD$61:BD235))))</f>
        <v/>
      </c>
      <c r="BE236" s="51">
        <v>176</v>
      </c>
      <c r="BF236" s="48">
        <f t="shared" si="169"/>
        <v>0</v>
      </c>
      <c r="BG236" s="52">
        <f t="shared" si="170"/>
        <v>0</v>
      </c>
      <c r="BH236" s="52">
        <f t="shared" si="171"/>
        <v>0</v>
      </c>
      <c r="BI236" s="52">
        <f t="shared" si="172"/>
        <v>0</v>
      </c>
      <c r="BJ236" s="52">
        <f t="shared" si="173"/>
        <v>0</v>
      </c>
      <c r="BK236" s="52">
        <f t="shared" si="174"/>
        <v>0</v>
      </c>
      <c r="BL236" s="52">
        <f t="shared" si="175"/>
        <v>0</v>
      </c>
      <c r="BM236" s="52">
        <f t="shared" si="176"/>
        <v>0</v>
      </c>
      <c r="BN236" s="52">
        <f t="shared" si="177"/>
        <v>0</v>
      </c>
      <c r="BO236" s="52">
        <f t="shared" si="198"/>
        <v>0</v>
      </c>
      <c r="BP236" s="52" t="str">
        <f t="shared" si="233"/>
        <v/>
      </c>
      <c r="BQ236" s="195" t="str">
        <f>IF(AND(CC236=""),"",IF(CC236=0,"",1+(MAX(BQ$61:BQ235))))</f>
        <v/>
      </c>
      <c r="BR236" s="51">
        <v>176</v>
      </c>
      <c r="BS236" s="322">
        <f t="shared" si="178"/>
        <v>0</v>
      </c>
      <c r="BT236" s="52">
        <f t="shared" si="179"/>
        <v>0</v>
      </c>
      <c r="BU236" s="52">
        <f t="shared" si="180"/>
        <v>0</v>
      </c>
      <c r="BV236" s="52">
        <f t="shared" si="181"/>
        <v>0</v>
      </c>
      <c r="BW236" s="52">
        <f t="shared" si="182"/>
        <v>0</v>
      </c>
      <c r="BX236" s="52">
        <f t="shared" si="183"/>
        <v>0</v>
      </c>
      <c r="BY236" s="52">
        <f t="shared" si="184"/>
        <v>0</v>
      </c>
      <c r="BZ236" s="52">
        <f t="shared" si="185"/>
        <v>0</v>
      </c>
      <c r="CA236" s="52">
        <f t="shared" si="186"/>
        <v>0</v>
      </c>
      <c r="CB236" s="52">
        <f t="shared" si="199"/>
        <v>0</v>
      </c>
      <c r="CC236" s="52" t="str">
        <f t="shared" si="234"/>
        <v/>
      </c>
      <c r="CD236" s="195" t="str">
        <f>IF(AND(CP236=""),"",IF(CP236=0,"",1+(MAX(CD$61:CD235))))</f>
        <v/>
      </c>
      <c r="CE236" s="51">
        <v>176</v>
      </c>
      <c r="CF236" s="48">
        <f t="shared" si="200"/>
        <v>0</v>
      </c>
      <c r="CG236" s="52">
        <f t="shared" si="201"/>
        <v>0</v>
      </c>
      <c r="CH236" s="52">
        <f t="shared" si="202"/>
        <v>0</v>
      </c>
      <c r="CI236" s="52">
        <f t="shared" si="203"/>
        <v>0</v>
      </c>
      <c r="CJ236" s="52">
        <f t="shared" si="204"/>
        <v>0</v>
      </c>
      <c r="CK236" s="52">
        <f t="shared" si="205"/>
        <v>0</v>
      </c>
      <c r="CL236" s="52">
        <f t="shared" si="206"/>
        <v>0</v>
      </c>
      <c r="CM236" s="52">
        <f t="shared" si="207"/>
        <v>0</v>
      </c>
      <c r="CN236" s="52">
        <f t="shared" si="208"/>
        <v>0</v>
      </c>
      <c r="CO236" s="52">
        <f t="shared" si="209"/>
        <v>0</v>
      </c>
      <c r="CP236" s="52" t="str">
        <f t="shared" si="235"/>
        <v/>
      </c>
      <c r="CQ236" s="195" t="str">
        <f>IF(AND(DC236=""),"",IF(DC236=0,"",1+(MAX(CQ$61:CQ235))))</f>
        <v/>
      </c>
      <c r="CR236" s="51">
        <v>176</v>
      </c>
      <c r="CS236" s="48">
        <f t="shared" si="229"/>
        <v>0</v>
      </c>
      <c r="CT236" s="52">
        <f t="shared" si="210"/>
        <v>0</v>
      </c>
      <c r="CU236" s="52">
        <f t="shared" si="211"/>
        <v>0</v>
      </c>
      <c r="CV236" s="52">
        <f t="shared" si="212"/>
        <v>0</v>
      </c>
      <c r="CW236" s="52">
        <f t="shared" si="213"/>
        <v>0</v>
      </c>
      <c r="CX236" s="52">
        <f t="shared" si="214"/>
        <v>0</v>
      </c>
      <c r="CY236" s="52">
        <f t="shared" si="215"/>
        <v>0</v>
      </c>
      <c r="CZ236" s="52">
        <f t="shared" si="216"/>
        <v>0</v>
      </c>
      <c r="DA236" s="52">
        <f t="shared" si="217"/>
        <v>0</v>
      </c>
      <c r="DB236" s="52">
        <f t="shared" si="218"/>
        <v>0</v>
      </c>
      <c r="DC236" s="52" t="str">
        <f t="shared" si="236"/>
        <v/>
      </c>
    </row>
    <row r="237" spans="1:108" s="195" customFormat="1" ht="15.75" hidden="1">
      <c r="A237" s="195">
        <f t="shared" si="237"/>
        <v>0</v>
      </c>
      <c r="B237" s="324">
        <f t="shared" si="238"/>
        <v>0</v>
      </c>
      <c r="C237" s="325">
        <v>177</v>
      </c>
      <c r="D237" s="356"/>
      <c r="E237" s="350"/>
      <c r="F237" s="357"/>
      <c r="G237" s="358"/>
      <c r="H237" s="352"/>
      <c r="I237" s="352"/>
      <c r="J237" s="353"/>
      <c r="K237" s="353"/>
      <c r="L237" s="353"/>
      <c r="M237" s="354"/>
      <c r="N237" s="482"/>
      <c r="AB237" s="195" t="str">
        <f t="shared" si="239"/>
        <v/>
      </c>
      <c r="AC237" s="195">
        <f t="shared" si="167"/>
        <v>1</v>
      </c>
      <c r="AD237" s="195" t="str">
        <f>IF(AND(AP237=""),"",IF(AP237=0,"",1+(MAX(AD$61:AD236))))</f>
        <v/>
      </c>
      <c r="AE237" s="18">
        <v>177</v>
      </c>
      <c r="AF237" s="48">
        <f t="shared" si="188"/>
        <v>0</v>
      </c>
      <c r="AG237" s="52">
        <f t="shared" si="189"/>
        <v>0</v>
      </c>
      <c r="AH237" s="52">
        <f t="shared" si="190"/>
        <v>0</v>
      </c>
      <c r="AI237" s="52">
        <f t="shared" si="191"/>
        <v>0</v>
      </c>
      <c r="AJ237" s="52">
        <f t="shared" si="192"/>
        <v>0</v>
      </c>
      <c r="AK237" s="52">
        <f t="shared" si="193"/>
        <v>0</v>
      </c>
      <c r="AL237" s="52">
        <f t="shared" si="194"/>
        <v>0</v>
      </c>
      <c r="AM237" s="52">
        <f t="shared" si="195"/>
        <v>0</v>
      </c>
      <c r="AN237" s="52">
        <f t="shared" si="240"/>
        <v>0</v>
      </c>
      <c r="AO237" s="52">
        <f t="shared" si="196"/>
        <v>0</v>
      </c>
      <c r="AP237" s="52" t="str">
        <f t="shared" si="231"/>
        <v/>
      </c>
      <c r="AQ237" s="195" t="str">
        <f>IF(AND(BC237=""),"",IF(BC237=0,"",1+(MAX(AQ$61:AQ236))))</f>
        <v/>
      </c>
      <c r="AR237" s="51">
        <v>177</v>
      </c>
      <c r="AS237" s="323">
        <f t="shared" si="220"/>
        <v>0</v>
      </c>
      <c r="AT237" s="49">
        <f t="shared" si="221"/>
        <v>0</v>
      </c>
      <c r="AU237" s="49">
        <f t="shared" si="222"/>
        <v>0</v>
      </c>
      <c r="AV237" s="49">
        <f t="shared" si="223"/>
        <v>0</v>
      </c>
      <c r="AW237" s="49">
        <f t="shared" si="224"/>
        <v>0</v>
      </c>
      <c r="AX237" s="49">
        <f t="shared" si="225"/>
        <v>0</v>
      </c>
      <c r="AY237" s="49">
        <f t="shared" si="226"/>
        <v>0</v>
      </c>
      <c r="AZ237" s="49">
        <f t="shared" si="227"/>
        <v>0</v>
      </c>
      <c r="BA237" s="49">
        <f t="shared" si="228"/>
        <v>0</v>
      </c>
      <c r="BB237" s="49">
        <f t="shared" si="197"/>
        <v>0</v>
      </c>
      <c r="BC237" s="52" t="str">
        <f t="shared" si="232"/>
        <v/>
      </c>
      <c r="BD237" s="195" t="str">
        <f>IF(AND(BP237=""),"",IF(BP237=0,"",1+(MAX(BD$61:BD236))))</f>
        <v/>
      </c>
      <c r="BE237" s="18">
        <v>177</v>
      </c>
      <c r="BF237" s="48">
        <f t="shared" si="169"/>
        <v>0</v>
      </c>
      <c r="BG237" s="52">
        <f t="shared" si="170"/>
        <v>0</v>
      </c>
      <c r="BH237" s="52">
        <f t="shared" si="171"/>
        <v>0</v>
      </c>
      <c r="BI237" s="52">
        <f t="shared" si="172"/>
        <v>0</v>
      </c>
      <c r="BJ237" s="52">
        <f t="shared" si="173"/>
        <v>0</v>
      </c>
      <c r="BK237" s="52">
        <f t="shared" si="174"/>
        <v>0</v>
      </c>
      <c r="BL237" s="52">
        <f t="shared" si="175"/>
        <v>0</v>
      </c>
      <c r="BM237" s="52">
        <f t="shared" si="176"/>
        <v>0</v>
      </c>
      <c r="BN237" s="52">
        <f t="shared" si="177"/>
        <v>0</v>
      </c>
      <c r="BO237" s="52">
        <f t="shared" si="198"/>
        <v>0</v>
      </c>
      <c r="BP237" s="52" t="str">
        <f t="shared" si="233"/>
        <v/>
      </c>
      <c r="BQ237" s="195" t="str">
        <f>IF(AND(CC237=""),"",IF(CC237=0,"",1+(MAX(BQ$61:BQ236))))</f>
        <v/>
      </c>
      <c r="BR237" s="18">
        <v>177</v>
      </c>
      <c r="BS237" s="322">
        <f t="shared" si="178"/>
        <v>0</v>
      </c>
      <c r="BT237" s="52">
        <f t="shared" si="179"/>
        <v>0</v>
      </c>
      <c r="BU237" s="52">
        <f t="shared" si="180"/>
        <v>0</v>
      </c>
      <c r="BV237" s="52">
        <f t="shared" si="181"/>
        <v>0</v>
      </c>
      <c r="BW237" s="52">
        <f t="shared" si="182"/>
        <v>0</v>
      </c>
      <c r="BX237" s="52">
        <f t="shared" si="183"/>
        <v>0</v>
      </c>
      <c r="BY237" s="52">
        <f t="shared" si="184"/>
        <v>0</v>
      </c>
      <c r="BZ237" s="52">
        <f t="shared" si="185"/>
        <v>0</v>
      </c>
      <c r="CA237" s="52">
        <f t="shared" si="186"/>
        <v>0</v>
      </c>
      <c r="CB237" s="52">
        <f t="shared" si="199"/>
        <v>0</v>
      </c>
      <c r="CC237" s="52" t="str">
        <f t="shared" si="234"/>
        <v/>
      </c>
      <c r="CD237" s="195" t="str">
        <f>IF(AND(CP237=""),"",IF(CP237=0,"",1+(MAX(CD$61:CD236))))</f>
        <v/>
      </c>
      <c r="CE237" s="18">
        <v>177</v>
      </c>
      <c r="CF237" s="48">
        <f t="shared" si="200"/>
        <v>0</v>
      </c>
      <c r="CG237" s="52">
        <f t="shared" si="201"/>
        <v>0</v>
      </c>
      <c r="CH237" s="52">
        <f t="shared" si="202"/>
        <v>0</v>
      </c>
      <c r="CI237" s="52">
        <f t="shared" si="203"/>
        <v>0</v>
      </c>
      <c r="CJ237" s="52">
        <f t="shared" si="204"/>
        <v>0</v>
      </c>
      <c r="CK237" s="52">
        <f t="shared" si="205"/>
        <v>0</v>
      </c>
      <c r="CL237" s="52">
        <f t="shared" si="206"/>
        <v>0</v>
      </c>
      <c r="CM237" s="52">
        <f t="shared" si="207"/>
        <v>0</v>
      </c>
      <c r="CN237" s="52">
        <f t="shared" si="208"/>
        <v>0</v>
      </c>
      <c r="CO237" s="52">
        <f t="shared" si="209"/>
        <v>0</v>
      </c>
      <c r="CP237" s="52" t="str">
        <f t="shared" si="235"/>
        <v/>
      </c>
      <c r="CQ237" s="195" t="str">
        <f>IF(AND(DC237=""),"",IF(DC237=0,"",1+(MAX(CQ$61:CQ236))))</f>
        <v/>
      </c>
      <c r="CR237" s="18">
        <v>177</v>
      </c>
      <c r="CS237" s="48">
        <f t="shared" si="229"/>
        <v>0</v>
      </c>
      <c r="CT237" s="52">
        <f t="shared" si="210"/>
        <v>0</v>
      </c>
      <c r="CU237" s="52">
        <f t="shared" si="211"/>
        <v>0</v>
      </c>
      <c r="CV237" s="52">
        <f t="shared" si="212"/>
        <v>0</v>
      </c>
      <c r="CW237" s="52">
        <f t="shared" si="213"/>
        <v>0</v>
      </c>
      <c r="CX237" s="52">
        <f t="shared" si="214"/>
        <v>0</v>
      </c>
      <c r="CY237" s="52">
        <f t="shared" si="215"/>
        <v>0</v>
      </c>
      <c r="CZ237" s="52">
        <f t="shared" si="216"/>
        <v>0</v>
      </c>
      <c r="DA237" s="52">
        <f t="shared" si="217"/>
        <v>0</v>
      </c>
      <c r="DB237" s="52">
        <f t="shared" si="218"/>
        <v>0</v>
      </c>
      <c r="DC237" s="52" t="str">
        <f t="shared" si="236"/>
        <v/>
      </c>
    </row>
    <row r="238" spans="1:108" s="195" customFormat="1" ht="15.75" hidden="1">
      <c r="A238" s="195">
        <f t="shared" si="237"/>
        <v>0</v>
      </c>
      <c r="B238" s="324">
        <f t="shared" si="238"/>
        <v>0</v>
      </c>
      <c r="C238" s="325">
        <v>178</v>
      </c>
      <c r="D238" s="356"/>
      <c r="E238" s="350"/>
      <c r="F238" s="357"/>
      <c r="G238" s="358"/>
      <c r="H238" s="352"/>
      <c r="I238" s="352"/>
      <c r="J238" s="353"/>
      <c r="K238" s="353"/>
      <c r="L238" s="353"/>
      <c r="M238" s="354"/>
      <c r="N238" s="482"/>
      <c r="AB238" s="195" t="str">
        <f t="shared" si="239"/>
        <v/>
      </c>
      <c r="AC238" s="195">
        <f t="shared" si="167"/>
        <v>1</v>
      </c>
      <c r="AD238" s="195" t="str">
        <f>IF(AND(AP238=""),"",IF(AP238=0,"",1+(MAX(AD$61:AD237))))</f>
        <v/>
      </c>
      <c r="AE238" s="51">
        <v>178</v>
      </c>
      <c r="AF238" s="48">
        <f t="shared" si="188"/>
        <v>0</v>
      </c>
      <c r="AG238" s="52">
        <f t="shared" si="189"/>
        <v>0</v>
      </c>
      <c r="AH238" s="52">
        <f t="shared" si="190"/>
        <v>0</v>
      </c>
      <c r="AI238" s="52">
        <f t="shared" si="191"/>
        <v>0</v>
      </c>
      <c r="AJ238" s="52">
        <f t="shared" si="192"/>
        <v>0</v>
      </c>
      <c r="AK238" s="52">
        <f t="shared" si="193"/>
        <v>0</v>
      </c>
      <c r="AL238" s="52">
        <f t="shared" si="194"/>
        <v>0</v>
      </c>
      <c r="AM238" s="52">
        <f t="shared" si="195"/>
        <v>0</v>
      </c>
      <c r="AN238" s="52">
        <f t="shared" si="240"/>
        <v>0</v>
      </c>
      <c r="AO238" s="52">
        <f t="shared" si="196"/>
        <v>0</v>
      </c>
      <c r="AP238" s="52" t="str">
        <f t="shared" si="231"/>
        <v/>
      </c>
      <c r="AQ238" s="195" t="str">
        <f>IF(AND(BC238=""),"",IF(BC238=0,"",1+(MAX(AQ$61:AQ237))))</f>
        <v/>
      </c>
      <c r="AR238" s="51">
        <v>178</v>
      </c>
      <c r="AS238" s="323">
        <f t="shared" si="220"/>
        <v>0</v>
      </c>
      <c r="AT238" s="49">
        <f t="shared" si="221"/>
        <v>0</v>
      </c>
      <c r="AU238" s="49">
        <f t="shared" si="222"/>
        <v>0</v>
      </c>
      <c r="AV238" s="49">
        <f t="shared" si="223"/>
        <v>0</v>
      </c>
      <c r="AW238" s="49">
        <f t="shared" si="224"/>
        <v>0</v>
      </c>
      <c r="AX238" s="49">
        <f t="shared" si="225"/>
        <v>0</v>
      </c>
      <c r="AY238" s="49">
        <f t="shared" si="226"/>
        <v>0</v>
      </c>
      <c r="AZ238" s="49">
        <f t="shared" si="227"/>
        <v>0</v>
      </c>
      <c r="BA238" s="49">
        <f t="shared" si="228"/>
        <v>0</v>
      </c>
      <c r="BB238" s="49">
        <f t="shared" si="197"/>
        <v>0</v>
      </c>
      <c r="BC238" s="52" t="str">
        <f t="shared" si="232"/>
        <v/>
      </c>
      <c r="BD238" s="195" t="str">
        <f>IF(AND(BP238=""),"",IF(BP238=0,"",1+(MAX(BD$61:BD237))))</f>
        <v/>
      </c>
      <c r="BE238" s="51">
        <v>178</v>
      </c>
      <c r="BF238" s="48">
        <f t="shared" si="169"/>
        <v>0</v>
      </c>
      <c r="BG238" s="52">
        <f t="shared" si="170"/>
        <v>0</v>
      </c>
      <c r="BH238" s="52">
        <f t="shared" si="171"/>
        <v>0</v>
      </c>
      <c r="BI238" s="52">
        <f t="shared" si="172"/>
        <v>0</v>
      </c>
      <c r="BJ238" s="52">
        <f t="shared" si="173"/>
        <v>0</v>
      </c>
      <c r="BK238" s="52">
        <f t="shared" si="174"/>
        <v>0</v>
      </c>
      <c r="BL238" s="52">
        <f t="shared" si="175"/>
        <v>0</v>
      </c>
      <c r="BM238" s="52">
        <f t="shared" si="176"/>
        <v>0</v>
      </c>
      <c r="BN238" s="52">
        <f t="shared" si="177"/>
        <v>0</v>
      </c>
      <c r="BO238" s="52">
        <f t="shared" si="198"/>
        <v>0</v>
      </c>
      <c r="BP238" s="52" t="str">
        <f t="shared" si="233"/>
        <v/>
      </c>
      <c r="BQ238" s="195" t="str">
        <f>IF(AND(CC238=""),"",IF(CC238=0,"",1+(MAX(BQ$61:BQ237))))</f>
        <v/>
      </c>
      <c r="BR238" s="51">
        <v>178</v>
      </c>
      <c r="BS238" s="322">
        <f t="shared" si="178"/>
        <v>0</v>
      </c>
      <c r="BT238" s="52">
        <f t="shared" si="179"/>
        <v>0</v>
      </c>
      <c r="BU238" s="52">
        <f t="shared" si="180"/>
        <v>0</v>
      </c>
      <c r="BV238" s="52">
        <f t="shared" si="181"/>
        <v>0</v>
      </c>
      <c r="BW238" s="52">
        <f t="shared" si="182"/>
        <v>0</v>
      </c>
      <c r="BX238" s="52">
        <f t="shared" si="183"/>
        <v>0</v>
      </c>
      <c r="BY238" s="52">
        <f t="shared" si="184"/>
        <v>0</v>
      </c>
      <c r="BZ238" s="52">
        <f t="shared" si="185"/>
        <v>0</v>
      </c>
      <c r="CA238" s="52">
        <f t="shared" si="186"/>
        <v>0</v>
      </c>
      <c r="CB238" s="52">
        <f t="shared" si="199"/>
        <v>0</v>
      </c>
      <c r="CC238" s="52" t="str">
        <f t="shared" si="234"/>
        <v/>
      </c>
      <c r="CD238" s="195" t="str">
        <f>IF(AND(CP238=""),"",IF(CP238=0,"",1+(MAX(CD$61:CD237))))</f>
        <v/>
      </c>
      <c r="CE238" s="51">
        <v>178</v>
      </c>
      <c r="CF238" s="48">
        <f t="shared" si="200"/>
        <v>0</v>
      </c>
      <c r="CG238" s="52">
        <f t="shared" si="201"/>
        <v>0</v>
      </c>
      <c r="CH238" s="52">
        <f t="shared" si="202"/>
        <v>0</v>
      </c>
      <c r="CI238" s="52">
        <f t="shared" si="203"/>
        <v>0</v>
      </c>
      <c r="CJ238" s="52">
        <f t="shared" si="204"/>
        <v>0</v>
      </c>
      <c r="CK238" s="52">
        <f t="shared" si="205"/>
        <v>0</v>
      </c>
      <c r="CL238" s="52">
        <f t="shared" si="206"/>
        <v>0</v>
      </c>
      <c r="CM238" s="52">
        <f t="shared" si="207"/>
        <v>0</v>
      </c>
      <c r="CN238" s="52">
        <f t="shared" si="208"/>
        <v>0</v>
      </c>
      <c r="CO238" s="52">
        <f t="shared" si="209"/>
        <v>0</v>
      </c>
      <c r="CP238" s="52" t="str">
        <f t="shared" si="235"/>
        <v/>
      </c>
      <c r="CQ238" s="195" t="str">
        <f>IF(AND(DC238=""),"",IF(DC238=0,"",1+(MAX(CQ$61:CQ237))))</f>
        <v/>
      </c>
      <c r="CR238" s="51">
        <v>178</v>
      </c>
      <c r="CS238" s="48">
        <f t="shared" si="229"/>
        <v>0</v>
      </c>
      <c r="CT238" s="52">
        <f t="shared" si="210"/>
        <v>0</v>
      </c>
      <c r="CU238" s="52">
        <f t="shared" si="211"/>
        <v>0</v>
      </c>
      <c r="CV238" s="52">
        <f t="shared" si="212"/>
        <v>0</v>
      </c>
      <c r="CW238" s="52">
        <f t="shared" si="213"/>
        <v>0</v>
      </c>
      <c r="CX238" s="52">
        <f t="shared" si="214"/>
        <v>0</v>
      </c>
      <c r="CY238" s="52">
        <f t="shared" si="215"/>
        <v>0</v>
      </c>
      <c r="CZ238" s="52">
        <f t="shared" si="216"/>
        <v>0</v>
      </c>
      <c r="DA238" s="52">
        <f t="shared" si="217"/>
        <v>0</v>
      </c>
      <c r="DB238" s="52">
        <f t="shared" si="218"/>
        <v>0</v>
      </c>
      <c r="DC238" s="52" t="str">
        <f t="shared" si="236"/>
        <v/>
      </c>
    </row>
    <row r="239" spans="1:108" s="195" customFormat="1" ht="15.75" hidden="1">
      <c r="A239" s="195">
        <f t="shared" si="237"/>
        <v>0</v>
      </c>
      <c r="B239" s="324">
        <f t="shared" si="238"/>
        <v>0</v>
      </c>
      <c r="C239" s="325">
        <v>179</v>
      </c>
      <c r="D239" s="356"/>
      <c r="E239" s="350"/>
      <c r="F239" s="357"/>
      <c r="G239" s="358"/>
      <c r="H239" s="352"/>
      <c r="I239" s="352"/>
      <c r="J239" s="353"/>
      <c r="K239" s="353"/>
      <c r="L239" s="353"/>
      <c r="M239" s="354"/>
      <c r="N239" s="482"/>
      <c r="AB239" s="195" t="str">
        <f t="shared" si="239"/>
        <v/>
      </c>
      <c r="AC239" s="195">
        <f t="shared" si="167"/>
        <v>1</v>
      </c>
      <c r="AD239" s="195" t="str">
        <f>IF(AND(AP239=""),"",IF(AP239=0,"",1+(MAX(AD$61:AD238))))</f>
        <v/>
      </c>
      <c r="AE239" s="18">
        <v>179</v>
      </c>
      <c r="AF239" s="48">
        <f t="shared" si="188"/>
        <v>0</v>
      </c>
      <c r="AG239" s="52">
        <f t="shared" si="189"/>
        <v>0</v>
      </c>
      <c r="AH239" s="52">
        <f t="shared" si="190"/>
        <v>0</v>
      </c>
      <c r="AI239" s="52">
        <f t="shared" si="191"/>
        <v>0</v>
      </c>
      <c r="AJ239" s="52">
        <f t="shared" si="192"/>
        <v>0</v>
      </c>
      <c r="AK239" s="52">
        <f t="shared" si="193"/>
        <v>0</v>
      </c>
      <c r="AL239" s="52">
        <f t="shared" si="194"/>
        <v>0</v>
      </c>
      <c r="AM239" s="52">
        <f t="shared" si="195"/>
        <v>0</v>
      </c>
      <c r="AN239" s="52">
        <f t="shared" si="240"/>
        <v>0</v>
      </c>
      <c r="AO239" s="52">
        <f t="shared" si="196"/>
        <v>0</v>
      </c>
      <c r="AP239" s="52" t="str">
        <f t="shared" si="231"/>
        <v/>
      </c>
      <c r="AQ239" s="195" t="str">
        <f>IF(AND(BC239=""),"",IF(BC239=0,"",1+(MAX(AQ$61:AQ238))))</f>
        <v/>
      </c>
      <c r="AR239" s="51">
        <v>179</v>
      </c>
      <c r="AS239" s="323">
        <f t="shared" si="220"/>
        <v>0</v>
      </c>
      <c r="AT239" s="49">
        <f t="shared" si="221"/>
        <v>0</v>
      </c>
      <c r="AU239" s="49">
        <f t="shared" si="222"/>
        <v>0</v>
      </c>
      <c r="AV239" s="49">
        <f t="shared" si="223"/>
        <v>0</v>
      </c>
      <c r="AW239" s="49">
        <f t="shared" si="224"/>
        <v>0</v>
      </c>
      <c r="AX239" s="49">
        <f t="shared" si="225"/>
        <v>0</v>
      </c>
      <c r="AY239" s="49">
        <f t="shared" si="226"/>
        <v>0</v>
      </c>
      <c r="AZ239" s="49">
        <f t="shared" si="227"/>
        <v>0</v>
      </c>
      <c r="BA239" s="49">
        <f t="shared" si="228"/>
        <v>0</v>
      </c>
      <c r="BB239" s="49">
        <f t="shared" si="197"/>
        <v>0</v>
      </c>
      <c r="BC239" s="52" t="str">
        <f t="shared" si="232"/>
        <v/>
      </c>
      <c r="BD239" s="195" t="str">
        <f>IF(AND(BP239=""),"",IF(BP239=0,"",1+(MAX(BD$61:BD238))))</f>
        <v/>
      </c>
      <c r="BE239" s="18">
        <v>179</v>
      </c>
      <c r="BF239" s="48">
        <f t="shared" si="169"/>
        <v>0</v>
      </c>
      <c r="BG239" s="52">
        <f t="shared" si="170"/>
        <v>0</v>
      </c>
      <c r="BH239" s="52">
        <f t="shared" si="171"/>
        <v>0</v>
      </c>
      <c r="BI239" s="52">
        <f t="shared" si="172"/>
        <v>0</v>
      </c>
      <c r="BJ239" s="52">
        <f t="shared" si="173"/>
        <v>0</v>
      </c>
      <c r="BK239" s="52">
        <f t="shared" si="174"/>
        <v>0</v>
      </c>
      <c r="BL239" s="52">
        <f t="shared" si="175"/>
        <v>0</v>
      </c>
      <c r="BM239" s="52">
        <f t="shared" si="176"/>
        <v>0</v>
      </c>
      <c r="BN239" s="52">
        <f t="shared" si="177"/>
        <v>0</v>
      </c>
      <c r="BO239" s="52">
        <f t="shared" si="198"/>
        <v>0</v>
      </c>
      <c r="BP239" s="52" t="str">
        <f t="shared" si="233"/>
        <v/>
      </c>
      <c r="BQ239" s="195" t="str">
        <f>IF(AND(CC239=""),"",IF(CC239=0,"",1+(MAX(BQ$61:BQ238))))</f>
        <v/>
      </c>
      <c r="BR239" s="18">
        <v>179</v>
      </c>
      <c r="BS239" s="322">
        <f t="shared" si="178"/>
        <v>0</v>
      </c>
      <c r="BT239" s="52">
        <f t="shared" si="179"/>
        <v>0</v>
      </c>
      <c r="BU239" s="52">
        <f t="shared" si="180"/>
        <v>0</v>
      </c>
      <c r="BV239" s="52">
        <f t="shared" si="181"/>
        <v>0</v>
      </c>
      <c r="BW239" s="52">
        <f t="shared" si="182"/>
        <v>0</v>
      </c>
      <c r="BX239" s="52">
        <f t="shared" si="183"/>
        <v>0</v>
      </c>
      <c r="BY239" s="52">
        <f t="shared" si="184"/>
        <v>0</v>
      </c>
      <c r="BZ239" s="52">
        <f t="shared" si="185"/>
        <v>0</v>
      </c>
      <c r="CA239" s="52">
        <f t="shared" si="186"/>
        <v>0</v>
      </c>
      <c r="CB239" s="52">
        <f t="shared" si="199"/>
        <v>0</v>
      </c>
      <c r="CC239" s="52" t="str">
        <f t="shared" si="234"/>
        <v/>
      </c>
      <c r="CD239" s="195" t="str">
        <f>IF(AND(CP239=""),"",IF(CP239=0,"",1+(MAX(CD$61:CD238))))</f>
        <v/>
      </c>
      <c r="CE239" s="18">
        <v>179</v>
      </c>
      <c r="CF239" s="48">
        <f t="shared" si="200"/>
        <v>0</v>
      </c>
      <c r="CG239" s="52">
        <f t="shared" si="201"/>
        <v>0</v>
      </c>
      <c r="CH239" s="52">
        <f t="shared" si="202"/>
        <v>0</v>
      </c>
      <c r="CI239" s="52">
        <f t="shared" si="203"/>
        <v>0</v>
      </c>
      <c r="CJ239" s="52">
        <f t="shared" si="204"/>
        <v>0</v>
      </c>
      <c r="CK239" s="52">
        <f t="shared" si="205"/>
        <v>0</v>
      </c>
      <c r="CL239" s="52">
        <f t="shared" si="206"/>
        <v>0</v>
      </c>
      <c r="CM239" s="52">
        <f t="shared" si="207"/>
        <v>0</v>
      </c>
      <c r="CN239" s="52">
        <f t="shared" si="208"/>
        <v>0</v>
      </c>
      <c r="CO239" s="52">
        <f t="shared" si="209"/>
        <v>0</v>
      </c>
      <c r="CP239" s="52" t="str">
        <f t="shared" si="235"/>
        <v/>
      </c>
      <c r="CQ239" s="195" t="str">
        <f>IF(AND(DC239=""),"",IF(DC239=0,"",1+(MAX(CQ$61:CQ238))))</f>
        <v/>
      </c>
      <c r="CR239" s="18">
        <v>179</v>
      </c>
      <c r="CS239" s="48">
        <f t="shared" si="229"/>
        <v>0</v>
      </c>
      <c r="CT239" s="52">
        <f t="shared" si="210"/>
        <v>0</v>
      </c>
      <c r="CU239" s="52">
        <f t="shared" si="211"/>
        <v>0</v>
      </c>
      <c r="CV239" s="52">
        <f t="shared" si="212"/>
        <v>0</v>
      </c>
      <c r="CW239" s="52">
        <f t="shared" si="213"/>
        <v>0</v>
      </c>
      <c r="CX239" s="52">
        <f t="shared" si="214"/>
        <v>0</v>
      </c>
      <c r="CY239" s="52">
        <f t="shared" si="215"/>
        <v>0</v>
      </c>
      <c r="CZ239" s="52">
        <f t="shared" si="216"/>
        <v>0</v>
      </c>
      <c r="DA239" s="52">
        <f t="shared" si="217"/>
        <v>0</v>
      </c>
      <c r="DB239" s="52">
        <f t="shared" si="218"/>
        <v>0</v>
      </c>
      <c r="DC239" s="52" t="str">
        <f t="shared" si="236"/>
        <v/>
      </c>
    </row>
    <row r="240" spans="1:108" s="195" customFormat="1" ht="15.75" hidden="1">
      <c r="A240" s="195">
        <f t="shared" si="237"/>
        <v>0</v>
      </c>
      <c r="B240" s="324">
        <f t="shared" si="238"/>
        <v>0</v>
      </c>
      <c r="C240" s="325">
        <v>180</v>
      </c>
      <c r="D240" s="356"/>
      <c r="E240" s="350"/>
      <c r="F240" s="357"/>
      <c r="G240" s="358"/>
      <c r="H240" s="352"/>
      <c r="I240" s="352"/>
      <c r="J240" s="353"/>
      <c r="K240" s="353"/>
      <c r="L240" s="353"/>
      <c r="M240" s="354"/>
      <c r="N240" s="482"/>
      <c r="AB240" s="195" t="str">
        <f t="shared" si="239"/>
        <v/>
      </c>
      <c r="AC240" s="195">
        <f t="shared" si="167"/>
        <v>1</v>
      </c>
      <c r="AD240" s="195" t="str">
        <f>IF(AND(AP240=""),"",IF(AP240=0,"",1+(MAX(AD$61:AD239))))</f>
        <v/>
      </c>
      <c r="AE240" s="51">
        <v>180</v>
      </c>
      <c r="AF240" s="48">
        <f t="shared" si="188"/>
        <v>0</v>
      </c>
      <c r="AG240" s="52">
        <f t="shared" si="189"/>
        <v>0</v>
      </c>
      <c r="AH240" s="52">
        <f t="shared" si="190"/>
        <v>0</v>
      </c>
      <c r="AI240" s="52">
        <f t="shared" si="191"/>
        <v>0</v>
      </c>
      <c r="AJ240" s="52">
        <f t="shared" si="192"/>
        <v>0</v>
      </c>
      <c r="AK240" s="52">
        <f t="shared" si="193"/>
        <v>0</v>
      </c>
      <c r="AL240" s="52">
        <f t="shared" si="194"/>
        <v>0</v>
      </c>
      <c r="AM240" s="52">
        <f t="shared" si="195"/>
        <v>0</v>
      </c>
      <c r="AN240" s="52">
        <f t="shared" si="240"/>
        <v>0</v>
      </c>
      <c r="AO240" s="52">
        <f t="shared" si="196"/>
        <v>0</v>
      </c>
      <c r="AP240" s="52" t="str">
        <f t="shared" si="231"/>
        <v/>
      </c>
      <c r="AQ240" s="195" t="str">
        <f>IF(AND(BC240=""),"",IF(BC240=0,"",1+(MAX(AQ$61:AQ239))))</f>
        <v/>
      </c>
      <c r="AR240" s="51">
        <v>180</v>
      </c>
      <c r="AS240" s="323">
        <f t="shared" si="220"/>
        <v>0</v>
      </c>
      <c r="AT240" s="49">
        <f t="shared" si="221"/>
        <v>0</v>
      </c>
      <c r="AU240" s="49">
        <f t="shared" si="222"/>
        <v>0</v>
      </c>
      <c r="AV240" s="49">
        <f t="shared" si="223"/>
        <v>0</v>
      </c>
      <c r="AW240" s="49">
        <f t="shared" si="224"/>
        <v>0</v>
      </c>
      <c r="AX240" s="49">
        <f t="shared" si="225"/>
        <v>0</v>
      </c>
      <c r="AY240" s="49">
        <f t="shared" si="226"/>
        <v>0</v>
      </c>
      <c r="AZ240" s="49">
        <f t="shared" si="227"/>
        <v>0</v>
      </c>
      <c r="BA240" s="49">
        <f t="shared" si="228"/>
        <v>0</v>
      </c>
      <c r="BB240" s="49">
        <f t="shared" si="197"/>
        <v>0</v>
      </c>
      <c r="BC240" s="52" t="str">
        <f t="shared" si="232"/>
        <v/>
      </c>
      <c r="BD240" s="195" t="str">
        <f>IF(AND(BP240=""),"",IF(BP240=0,"",1+(MAX(BD$61:BD239))))</f>
        <v/>
      </c>
      <c r="BE240" s="51">
        <v>180</v>
      </c>
      <c r="BF240" s="48">
        <f t="shared" si="169"/>
        <v>0</v>
      </c>
      <c r="BG240" s="52">
        <f t="shared" si="170"/>
        <v>0</v>
      </c>
      <c r="BH240" s="52">
        <f t="shared" si="171"/>
        <v>0</v>
      </c>
      <c r="BI240" s="52">
        <f t="shared" si="172"/>
        <v>0</v>
      </c>
      <c r="BJ240" s="52">
        <f t="shared" si="173"/>
        <v>0</v>
      </c>
      <c r="BK240" s="52">
        <f t="shared" si="174"/>
        <v>0</v>
      </c>
      <c r="BL240" s="52">
        <f t="shared" si="175"/>
        <v>0</v>
      </c>
      <c r="BM240" s="52">
        <f t="shared" si="176"/>
        <v>0</v>
      </c>
      <c r="BN240" s="52">
        <f t="shared" si="177"/>
        <v>0</v>
      </c>
      <c r="BO240" s="52">
        <f t="shared" si="198"/>
        <v>0</v>
      </c>
      <c r="BP240" s="52" t="str">
        <f t="shared" si="233"/>
        <v/>
      </c>
      <c r="BQ240" s="195" t="str">
        <f>IF(AND(CC240=""),"",IF(CC240=0,"",1+(MAX(BQ$61:BQ239))))</f>
        <v/>
      </c>
      <c r="BR240" s="51">
        <v>180</v>
      </c>
      <c r="BS240" s="322">
        <f t="shared" si="178"/>
        <v>0</v>
      </c>
      <c r="BT240" s="52">
        <f t="shared" si="179"/>
        <v>0</v>
      </c>
      <c r="BU240" s="52">
        <f t="shared" si="180"/>
        <v>0</v>
      </c>
      <c r="BV240" s="52">
        <f t="shared" si="181"/>
        <v>0</v>
      </c>
      <c r="BW240" s="52">
        <f t="shared" si="182"/>
        <v>0</v>
      </c>
      <c r="BX240" s="52">
        <f t="shared" si="183"/>
        <v>0</v>
      </c>
      <c r="BY240" s="52">
        <f t="shared" si="184"/>
        <v>0</v>
      </c>
      <c r="BZ240" s="52">
        <f t="shared" si="185"/>
        <v>0</v>
      </c>
      <c r="CA240" s="52">
        <f t="shared" si="186"/>
        <v>0</v>
      </c>
      <c r="CB240" s="52">
        <f t="shared" si="199"/>
        <v>0</v>
      </c>
      <c r="CC240" s="52" t="str">
        <f t="shared" si="234"/>
        <v/>
      </c>
      <c r="CD240" s="195" t="str">
        <f>IF(AND(CP240=""),"",IF(CP240=0,"",1+(MAX(CD$61:CD239))))</f>
        <v/>
      </c>
      <c r="CE240" s="51">
        <v>180</v>
      </c>
      <c r="CF240" s="48">
        <f t="shared" si="200"/>
        <v>0</v>
      </c>
      <c r="CG240" s="52">
        <f t="shared" si="201"/>
        <v>0</v>
      </c>
      <c r="CH240" s="52">
        <f t="shared" si="202"/>
        <v>0</v>
      </c>
      <c r="CI240" s="52">
        <f t="shared" si="203"/>
        <v>0</v>
      </c>
      <c r="CJ240" s="52">
        <f t="shared" si="204"/>
        <v>0</v>
      </c>
      <c r="CK240" s="52">
        <f t="shared" si="205"/>
        <v>0</v>
      </c>
      <c r="CL240" s="52">
        <f t="shared" si="206"/>
        <v>0</v>
      </c>
      <c r="CM240" s="52">
        <f t="shared" si="207"/>
        <v>0</v>
      </c>
      <c r="CN240" s="52">
        <f t="shared" si="208"/>
        <v>0</v>
      </c>
      <c r="CO240" s="52">
        <f t="shared" si="209"/>
        <v>0</v>
      </c>
      <c r="CP240" s="52" t="str">
        <f t="shared" si="235"/>
        <v/>
      </c>
      <c r="CQ240" s="195" t="str">
        <f>IF(AND(DC240=""),"",IF(DC240=0,"",1+(MAX(CQ$61:CQ239))))</f>
        <v/>
      </c>
      <c r="CR240" s="51">
        <v>180</v>
      </c>
      <c r="CS240" s="48">
        <f t="shared" si="229"/>
        <v>0</v>
      </c>
      <c r="CT240" s="52">
        <f t="shared" si="210"/>
        <v>0</v>
      </c>
      <c r="CU240" s="52">
        <f t="shared" si="211"/>
        <v>0</v>
      </c>
      <c r="CV240" s="52">
        <f t="shared" si="212"/>
        <v>0</v>
      </c>
      <c r="CW240" s="52">
        <f t="shared" si="213"/>
        <v>0</v>
      </c>
      <c r="CX240" s="52">
        <f t="shared" si="214"/>
        <v>0</v>
      </c>
      <c r="CY240" s="52">
        <f t="shared" si="215"/>
        <v>0</v>
      </c>
      <c r="CZ240" s="52">
        <f t="shared" si="216"/>
        <v>0</v>
      </c>
      <c r="DA240" s="52">
        <f t="shared" si="217"/>
        <v>0</v>
      </c>
      <c r="DB240" s="52">
        <f t="shared" si="218"/>
        <v>0</v>
      </c>
      <c r="DC240" s="52" t="str">
        <f t="shared" si="236"/>
        <v/>
      </c>
    </row>
    <row r="241" spans="1:107" s="195" customFormat="1" ht="15.75" hidden="1">
      <c r="A241" s="195">
        <f t="shared" si="237"/>
        <v>0</v>
      </c>
      <c r="B241" s="324">
        <f t="shared" si="238"/>
        <v>0</v>
      </c>
      <c r="C241" s="325">
        <v>181</v>
      </c>
      <c r="D241" s="356"/>
      <c r="E241" s="350"/>
      <c r="F241" s="357"/>
      <c r="G241" s="358"/>
      <c r="H241" s="352"/>
      <c r="I241" s="352"/>
      <c r="J241" s="353"/>
      <c r="K241" s="353"/>
      <c r="L241" s="353"/>
      <c r="M241" s="354"/>
      <c r="N241" s="482"/>
      <c r="AB241" s="195" t="str">
        <f t="shared" si="239"/>
        <v/>
      </c>
      <c r="AC241" s="195">
        <f t="shared" si="167"/>
        <v>1</v>
      </c>
      <c r="AD241" s="195" t="str">
        <f>IF(AND(AP241=""),"",IF(AP241=0,"",1+(MAX(AD$61:AD240))))</f>
        <v/>
      </c>
      <c r="AE241" s="18">
        <v>181</v>
      </c>
      <c r="AF241" s="48">
        <f t="shared" si="188"/>
        <v>0</v>
      </c>
      <c r="AG241" s="52">
        <f t="shared" si="189"/>
        <v>0</v>
      </c>
      <c r="AH241" s="52">
        <f t="shared" si="190"/>
        <v>0</v>
      </c>
      <c r="AI241" s="52">
        <f t="shared" si="191"/>
        <v>0</v>
      </c>
      <c r="AJ241" s="52">
        <f t="shared" si="192"/>
        <v>0</v>
      </c>
      <c r="AK241" s="52">
        <f t="shared" si="193"/>
        <v>0</v>
      </c>
      <c r="AL241" s="52">
        <f t="shared" si="194"/>
        <v>0</v>
      </c>
      <c r="AM241" s="52">
        <f t="shared" si="195"/>
        <v>0</v>
      </c>
      <c r="AN241" s="52">
        <f t="shared" si="240"/>
        <v>0</v>
      </c>
      <c r="AO241" s="52">
        <f t="shared" si="196"/>
        <v>0</v>
      </c>
      <c r="AP241" s="52" t="str">
        <f t="shared" si="231"/>
        <v/>
      </c>
      <c r="AQ241" s="195" t="str">
        <f>IF(AND(BC241=""),"",IF(BC241=0,"",1+(MAX(AQ$61:AQ240))))</f>
        <v/>
      </c>
      <c r="AR241" s="51">
        <v>181</v>
      </c>
      <c r="AS241" s="323">
        <f t="shared" si="220"/>
        <v>0</v>
      </c>
      <c r="AT241" s="49">
        <f t="shared" si="221"/>
        <v>0</v>
      </c>
      <c r="AU241" s="49">
        <f t="shared" si="222"/>
        <v>0</v>
      </c>
      <c r="AV241" s="49">
        <f t="shared" si="223"/>
        <v>0</v>
      </c>
      <c r="AW241" s="49">
        <f t="shared" si="224"/>
        <v>0</v>
      </c>
      <c r="AX241" s="49">
        <f t="shared" si="225"/>
        <v>0</v>
      </c>
      <c r="AY241" s="49">
        <f t="shared" si="226"/>
        <v>0</v>
      </c>
      <c r="AZ241" s="49">
        <f t="shared" si="227"/>
        <v>0</v>
      </c>
      <c r="BA241" s="49">
        <f t="shared" si="228"/>
        <v>0</v>
      </c>
      <c r="BB241" s="49">
        <f t="shared" si="197"/>
        <v>0</v>
      </c>
      <c r="BC241" s="52" t="str">
        <f t="shared" si="232"/>
        <v/>
      </c>
      <c r="BD241" s="195" t="str">
        <f>IF(AND(BP241=""),"",IF(BP241=0,"",1+(MAX(BD$61:BD240))))</f>
        <v/>
      </c>
      <c r="BE241" s="18">
        <v>181</v>
      </c>
      <c r="BF241" s="48">
        <f t="shared" si="169"/>
        <v>0</v>
      </c>
      <c r="BG241" s="52">
        <f t="shared" si="170"/>
        <v>0</v>
      </c>
      <c r="BH241" s="52">
        <f t="shared" si="171"/>
        <v>0</v>
      </c>
      <c r="BI241" s="52">
        <f t="shared" si="172"/>
        <v>0</v>
      </c>
      <c r="BJ241" s="52">
        <f t="shared" si="173"/>
        <v>0</v>
      </c>
      <c r="BK241" s="52">
        <f t="shared" si="174"/>
        <v>0</v>
      </c>
      <c r="BL241" s="52">
        <f t="shared" si="175"/>
        <v>0</v>
      </c>
      <c r="BM241" s="52">
        <f t="shared" si="176"/>
        <v>0</v>
      </c>
      <c r="BN241" s="52">
        <f t="shared" si="177"/>
        <v>0</v>
      </c>
      <c r="BO241" s="52">
        <f t="shared" si="198"/>
        <v>0</v>
      </c>
      <c r="BP241" s="52" t="str">
        <f t="shared" si="233"/>
        <v/>
      </c>
      <c r="BQ241" s="195" t="str">
        <f>IF(AND(CC241=""),"",IF(CC241=0,"",1+(MAX(BQ$61:BQ240))))</f>
        <v/>
      </c>
      <c r="BR241" s="18">
        <v>181</v>
      </c>
      <c r="BS241" s="322">
        <f t="shared" si="178"/>
        <v>0</v>
      </c>
      <c r="BT241" s="52">
        <f t="shared" si="179"/>
        <v>0</v>
      </c>
      <c r="BU241" s="52">
        <f t="shared" si="180"/>
        <v>0</v>
      </c>
      <c r="BV241" s="52">
        <f t="shared" si="181"/>
        <v>0</v>
      </c>
      <c r="BW241" s="52">
        <f t="shared" si="182"/>
        <v>0</v>
      </c>
      <c r="BX241" s="52">
        <f t="shared" si="183"/>
        <v>0</v>
      </c>
      <c r="BY241" s="52">
        <f t="shared" si="184"/>
        <v>0</v>
      </c>
      <c r="BZ241" s="52">
        <f t="shared" si="185"/>
        <v>0</v>
      </c>
      <c r="CA241" s="52">
        <f t="shared" si="186"/>
        <v>0</v>
      </c>
      <c r="CB241" s="52">
        <f t="shared" si="199"/>
        <v>0</v>
      </c>
      <c r="CC241" s="52" t="str">
        <f t="shared" si="234"/>
        <v/>
      </c>
      <c r="CD241" s="195" t="str">
        <f>IF(AND(CP241=""),"",IF(CP241=0,"",1+(MAX(CD$61:CD240))))</f>
        <v/>
      </c>
      <c r="CE241" s="18">
        <v>181</v>
      </c>
      <c r="CF241" s="48">
        <f t="shared" si="200"/>
        <v>0</v>
      </c>
      <c r="CG241" s="52">
        <f t="shared" si="201"/>
        <v>0</v>
      </c>
      <c r="CH241" s="52">
        <f t="shared" si="202"/>
        <v>0</v>
      </c>
      <c r="CI241" s="52">
        <f t="shared" si="203"/>
        <v>0</v>
      </c>
      <c r="CJ241" s="52">
        <f t="shared" si="204"/>
        <v>0</v>
      </c>
      <c r="CK241" s="52">
        <f t="shared" si="205"/>
        <v>0</v>
      </c>
      <c r="CL241" s="52">
        <f t="shared" si="206"/>
        <v>0</v>
      </c>
      <c r="CM241" s="52">
        <f t="shared" si="207"/>
        <v>0</v>
      </c>
      <c r="CN241" s="52">
        <f t="shared" si="208"/>
        <v>0</v>
      </c>
      <c r="CO241" s="52">
        <f t="shared" si="209"/>
        <v>0</v>
      </c>
      <c r="CP241" s="52" t="str">
        <f t="shared" si="235"/>
        <v/>
      </c>
      <c r="CQ241" s="195" t="str">
        <f>IF(AND(DC241=""),"",IF(DC241=0,"",1+(MAX(CQ$61:CQ240))))</f>
        <v/>
      </c>
      <c r="CR241" s="18">
        <v>181</v>
      </c>
      <c r="CS241" s="48">
        <f t="shared" si="229"/>
        <v>0</v>
      </c>
      <c r="CT241" s="52">
        <f t="shared" si="210"/>
        <v>0</v>
      </c>
      <c r="CU241" s="52">
        <f t="shared" si="211"/>
        <v>0</v>
      </c>
      <c r="CV241" s="52">
        <f t="shared" si="212"/>
        <v>0</v>
      </c>
      <c r="CW241" s="52">
        <f t="shared" si="213"/>
        <v>0</v>
      </c>
      <c r="CX241" s="52">
        <f t="shared" si="214"/>
        <v>0</v>
      </c>
      <c r="CY241" s="52">
        <f t="shared" si="215"/>
        <v>0</v>
      </c>
      <c r="CZ241" s="52">
        <f t="shared" si="216"/>
        <v>0</v>
      </c>
      <c r="DA241" s="52">
        <f t="shared" si="217"/>
        <v>0</v>
      </c>
      <c r="DB241" s="52">
        <f t="shared" si="218"/>
        <v>0</v>
      </c>
      <c r="DC241" s="52" t="str">
        <f t="shared" si="236"/>
        <v/>
      </c>
    </row>
    <row r="242" spans="1:107" s="195" customFormat="1" ht="15.75" hidden="1">
      <c r="A242" s="195">
        <f t="shared" si="237"/>
        <v>0</v>
      </c>
      <c r="B242" s="324">
        <f t="shared" si="238"/>
        <v>0</v>
      </c>
      <c r="C242" s="325">
        <v>182</v>
      </c>
      <c r="D242" s="356"/>
      <c r="E242" s="350"/>
      <c r="F242" s="357"/>
      <c r="G242" s="358"/>
      <c r="H242" s="352"/>
      <c r="I242" s="352"/>
      <c r="J242" s="353"/>
      <c r="K242" s="353"/>
      <c r="L242" s="353"/>
      <c r="M242" s="354"/>
      <c r="N242" s="482"/>
      <c r="AB242" s="195" t="str">
        <f t="shared" si="239"/>
        <v/>
      </c>
      <c r="AC242" s="195">
        <f t="shared" si="167"/>
        <v>1</v>
      </c>
      <c r="AD242" s="195" t="str">
        <f>IF(AND(AP242=""),"",IF(AP242=0,"",1+(MAX(AD$61:AD241))))</f>
        <v/>
      </c>
      <c r="AE242" s="51">
        <v>182</v>
      </c>
      <c r="AF242" s="48">
        <f t="shared" si="188"/>
        <v>0</v>
      </c>
      <c r="AG242" s="52">
        <f t="shared" si="189"/>
        <v>0</v>
      </c>
      <c r="AH242" s="52">
        <f t="shared" si="190"/>
        <v>0</v>
      </c>
      <c r="AI242" s="52">
        <f t="shared" si="191"/>
        <v>0</v>
      </c>
      <c r="AJ242" s="52">
        <f t="shared" si="192"/>
        <v>0</v>
      </c>
      <c r="AK242" s="52">
        <f t="shared" si="193"/>
        <v>0</v>
      </c>
      <c r="AL242" s="52">
        <f t="shared" si="194"/>
        <v>0</v>
      </c>
      <c r="AM242" s="52">
        <f t="shared" si="195"/>
        <v>0</v>
      </c>
      <c r="AN242" s="52">
        <f t="shared" si="240"/>
        <v>0</v>
      </c>
      <c r="AO242" s="52">
        <f t="shared" si="196"/>
        <v>0</v>
      </c>
      <c r="AP242" s="52" t="str">
        <f t="shared" si="231"/>
        <v/>
      </c>
      <c r="AQ242" s="195" t="str">
        <f>IF(AND(BC242=""),"",IF(BC242=0,"",1+(MAX(AQ$61:AQ241))))</f>
        <v/>
      </c>
      <c r="AR242" s="51">
        <v>182</v>
      </c>
      <c r="AS242" s="323">
        <f t="shared" si="220"/>
        <v>0</v>
      </c>
      <c r="AT242" s="49">
        <f t="shared" si="221"/>
        <v>0</v>
      </c>
      <c r="AU242" s="49">
        <f t="shared" si="222"/>
        <v>0</v>
      </c>
      <c r="AV242" s="49">
        <f t="shared" si="223"/>
        <v>0</v>
      </c>
      <c r="AW242" s="49">
        <f t="shared" si="224"/>
        <v>0</v>
      </c>
      <c r="AX242" s="49">
        <f t="shared" si="225"/>
        <v>0</v>
      </c>
      <c r="AY242" s="49">
        <f t="shared" si="226"/>
        <v>0</v>
      </c>
      <c r="AZ242" s="49">
        <f t="shared" si="227"/>
        <v>0</v>
      </c>
      <c r="BA242" s="49">
        <f t="shared" si="228"/>
        <v>0</v>
      </c>
      <c r="BB242" s="49">
        <f t="shared" si="197"/>
        <v>0</v>
      </c>
      <c r="BC242" s="52" t="str">
        <f t="shared" si="232"/>
        <v/>
      </c>
      <c r="BD242" s="195" t="str">
        <f>IF(AND(BP242=""),"",IF(BP242=0,"",1+(MAX(BD$61:BD241))))</f>
        <v/>
      </c>
      <c r="BE242" s="51">
        <v>182</v>
      </c>
      <c r="BF242" s="48">
        <f t="shared" si="169"/>
        <v>0</v>
      </c>
      <c r="BG242" s="52">
        <f t="shared" si="170"/>
        <v>0</v>
      </c>
      <c r="BH242" s="52">
        <f t="shared" si="171"/>
        <v>0</v>
      </c>
      <c r="BI242" s="52">
        <f t="shared" si="172"/>
        <v>0</v>
      </c>
      <c r="BJ242" s="52">
        <f t="shared" si="173"/>
        <v>0</v>
      </c>
      <c r="BK242" s="52">
        <f t="shared" si="174"/>
        <v>0</v>
      </c>
      <c r="BL242" s="52">
        <f t="shared" si="175"/>
        <v>0</v>
      </c>
      <c r="BM242" s="52">
        <f t="shared" si="176"/>
        <v>0</v>
      </c>
      <c r="BN242" s="52">
        <f t="shared" si="177"/>
        <v>0</v>
      </c>
      <c r="BO242" s="52">
        <f t="shared" si="198"/>
        <v>0</v>
      </c>
      <c r="BP242" s="52" t="str">
        <f t="shared" si="233"/>
        <v/>
      </c>
      <c r="BQ242" s="195" t="str">
        <f>IF(AND(CC242=""),"",IF(CC242=0,"",1+(MAX(BQ$61:BQ241))))</f>
        <v/>
      </c>
      <c r="BR242" s="51">
        <v>182</v>
      </c>
      <c r="BS242" s="322">
        <f t="shared" si="178"/>
        <v>0</v>
      </c>
      <c r="BT242" s="52">
        <f t="shared" si="179"/>
        <v>0</v>
      </c>
      <c r="BU242" s="52">
        <f t="shared" si="180"/>
        <v>0</v>
      </c>
      <c r="BV242" s="52">
        <f t="shared" si="181"/>
        <v>0</v>
      </c>
      <c r="BW242" s="52">
        <f t="shared" si="182"/>
        <v>0</v>
      </c>
      <c r="BX242" s="52">
        <f t="shared" si="183"/>
        <v>0</v>
      </c>
      <c r="BY242" s="52">
        <f t="shared" si="184"/>
        <v>0</v>
      </c>
      <c r="BZ242" s="52">
        <f t="shared" si="185"/>
        <v>0</v>
      </c>
      <c r="CA242" s="52">
        <f t="shared" si="186"/>
        <v>0</v>
      </c>
      <c r="CB242" s="52">
        <f t="shared" si="199"/>
        <v>0</v>
      </c>
      <c r="CC242" s="52" t="str">
        <f t="shared" si="234"/>
        <v/>
      </c>
      <c r="CD242" s="195" t="str">
        <f>IF(AND(CP242=""),"",IF(CP242=0,"",1+(MAX(CD$61:CD241))))</f>
        <v/>
      </c>
      <c r="CE242" s="51">
        <v>182</v>
      </c>
      <c r="CF242" s="48">
        <f t="shared" si="200"/>
        <v>0</v>
      </c>
      <c r="CG242" s="52">
        <f t="shared" si="201"/>
        <v>0</v>
      </c>
      <c r="CH242" s="52">
        <f t="shared" si="202"/>
        <v>0</v>
      </c>
      <c r="CI242" s="52">
        <f t="shared" si="203"/>
        <v>0</v>
      </c>
      <c r="CJ242" s="52">
        <f t="shared" si="204"/>
        <v>0</v>
      </c>
      <c r="CK242" s="52">
        <f t="shared" si="205"/>
        <v>0</v>
      </c>
      <c r="CL242" s="52">
        <f t="shared" si="206"/>
        <v>0</v>
      </c>
      <c r="CM242" s="52">
        <f t="shared" si="207"/>
        <v>0</v>
      </c>
      <c r="CN242" s="52">
        <f t="shared" si="208"/>
        <v>0</v>
      </c>
      <c r="CO242" s="52">
        <f t="shared" si="209"/>
        <v>0</v>
      </c>
      <c r="CP242" s="52" t="str">
        <f t="shared" si="235"/>
        <v/>
      </c>
      <c r="CQ242" s="195" t="str">
        <f>IF(AND(DC242=""),"",IF(DC242=0,"",1+(MAX(CQ$61:CQ241))))</f>
        <v/>
      </c>
      <c r="CR242" s="51">
        <v>182</v>
      </c>
      <c r="CS242" s="48">
        <f t="shared" si="229"/>
        <v>0</v>
      </c>
      <c r="CT242" s="52">
        <f t="shared" si="210"/>
        <v>0</v>
      </c>
      <c r="CU242" s="52">
        <f t="shared" si="211"/>
        <v>0</v>
      </c>
      <c r="CV242" s="52">
        <f t="shared" si="212"/>
        <v>0</v>
      </c>
      <c r="CW242" s="52">
        <f t="shared" si="213"/>
        <v>0</v>
      </c>
      <c r="CX242" s="52">
        <f t="shared" si="214"/>
        <v>0</v>
      </c>
      <c r="CY242" s="52">
        <f t="shared" si="215"/>
        <v>0</v>
      </c>
      <c r="CZ242" s="52">
        <f t="shared" si="216"/>
        <v>0</v>
      </c>
      <c r="DA242" s="52">
        <f t="shared" si="217"/>
        <v>0</v>
      </c>
      <c r="DB242" s="52">
        <f t="shared" si="218"/>
        <v>0</v>
      </c>
      <c r="DC242" s="52" t="str">
        <f t="shared" si="236"/>
        <v/>
      </c>
    </row>
    <row r="243" spans="1:107" s="195" customFormat="1" ht="15.75" hidden="1">
      <c r="A243" s="195">
        <f t="shared" si="237"/>
        <v>0</v>
      </c>
      <c r="B243" s="324">
        <f t="shared" si="238"/>
        <v>0</v>
      </c>
      <c r="C243" s="325">
        <v>183</v>
      </c>
      <c r="D243" s="356"/>
      <c r="E243" s="350"/>
      <c r="F243" s="357"/>
      <c r="G243" s="358"/>
      <c r="H243" s="352"/>
      <c r="I243" s="352"/>
      <c r="J243" s="353"/>
      <c r="K243" s="353"/>
      <c r="L243" s="353"/>
      <c r="M243" s="354"/>
      <c r="N243" s="482"/>
      <c r="AB243" s="195" t="str">
        <f t="shared" si="239"/>
        <v/>
      </c>
      <c r="AC243" s="195">
        <f t="shared" ref="AC243:AC279" si="241">IF(F243&lt;=0,1,0)*(IF(M243="SANVIDA",0,1))</f>
        <v>1</v>
      </c>
      <c r="AD243" s="195" t="str">
        <f>IF(AND(AP243=""),"",IF(AP243=0,"",1+(MAX(AD$61:AD242))))</f>
        <v/>
      </c>
      <c r="AE243" s="18">
        <v>183</v>
      </c>
      <c r="AF243" s="48">
        <f t="shared" si="188"/>
        <v>0</v>
      </c>
      <c r="AG243" s="52">
        <f t="shared" si="189"/>
        <v>0</v>
      </c>
      <c r="AH243" s="52">
        <f t="shared" si="190"/>
        <v>0</v>
      </c>
      <c r="AI243" s="52">
        <f t="shared" si="191"/>
        <v>0</v>
      </c>
      <c r="AJ243" s="52">
        <f t="shared" si="192"/>
        <v>0</v>
      </c>
      <c r="AK243" s="52">
        <f t="shared" si="193"/>
        <v>0</v>
      </c>
      <c r="AL243" s="52">
        <f t="shared" si="194"/>
        <v>0</v>
      </c>
      <c r="AM243" s="52">
        <f t="shared" si="195"/>
        <v>0</v>
      </c>
      <c r="AN243" s="52">
        <f t="shared" si="240"/>
        <v>0</v>
      </c>
      <c r="AO243" s="52">
        <f t="shared" si="196"/>
        <v>0</v>
      </c>
      <c r="AP243" s="52" t="str">
        <f t="shared" si="231"/>
        <v/>
      </c>
      <c r="AQ243" s="195" t="str">
        <f>IF(AND(BC243=""),"",IF(BC243=0,"",1+(MAX(AQ$61:AQ242))))</f>
        <v/>
      </c>
      <c r="AR243" s="51">
        <v>183</v>
      </c>
      <c r="AS243" s="323">
        <f t="shared" si="220"/>
        <v>0</v>
      </c>
      <c r="AT243" s="49">
        <f t="shared" si="221"/>
        <v>0</v>
      </c>
      <c r="AU243" s="49">
        <f t="shared" si="222"/>
        <v>0</v>
      </c>
      <c r="AV243" s="49">
        <f t="shared" si="223"/>
        <v>0</v>
      </c>
      <c r="AW243" s="49">
        <f t="shared" si="224"/>
        <v>0</v>
      </c>
      <c r="AX243" s="49">
        <f t="shared" si="225"/>
        <v>0</v>
      </c>
      <c r="AY243" s="49">
        <f t="shared" si="226"/>
        <v>0</v>
      </c>
      <c r="AZ243" s="49">
        <f t="shared" si="227"/>
        <v>0</v>
      </c>
      <c r="BA243" s="49">
        <f t="shared" si="228"/>
        <v>0</v>
      </c>
      <c r="BB243" s="49">
        <f t="shared" si="197"/>
        <v>0</v>
      </c>
      <c r="BC243" s="52" t="str">
        <f t="shared" si="232"/>
        <v/>
      </c>
      <c r="BD243" s="195" t="str">
        <f>IF(AND(BP243=""),"",IF(BP243=0,"",1+(MAX(BD$61:BD242))))</f>
        <v/>
      </c>
      <c r="BE243" s="18">
        <v>183</v>
      </c>
      <c r="BF243" s="48">
        <f t="shared" si="169"/>
        <v>0</v>
      </c>
      <c r="BG243" s="52">
        <f t="shared" si="170"/>
        <v>0</v>
      </c>
      <c r="BH243" s="52">
        <f t="shared" si="171"/>
        <v>0</v>
      </c>
      <c r="BI243" s="52">
        <f t="shared" si="172"/>
        <v>0</v>
      </c>
      <c r="BJ243" s="52">
        <f t="shared" si="173"/>
        <v>0</v>
      </c>
      <c r="BK243" s="52">
        <f t="shared" si="174"/>
        <v>0</v>
      </c>
      <c r="BL243" s="52">
        <f t="shared" si="175"/>
        <v>0</v>
      </c>
      <c r="BM243" s="52">
        <f t="shared" si="176"/>
        <v>0</v>
      </c>
      <c r="BN243" s="52">
        <f t="shared" si="177"/>
        <v>0</v>
      </c>
      <c r="BO243" s="52">
        <f t="shared" si="198"/>
        <v>0</v>
      </c>
      <c r="BP243" s="52" t="str">
        <f t="shared" si="233"/>
        <v/>
      </c>
      <c r="BQ243" s="195" t="str">
        <f>IF(AND(CC243=""),"",IF(CC243=0,"",1+(MAX(BQ$61:BQ242))))</f>
        <v/>
      </c>
      <c r="BR243" s="18">
        <v>183</v>
      </c>
      <c r="BS243" s="322">
        <f t="shared" si="178"/>
        <v>0</v>
      </c>
      <c r="BT243" s="52">
        <f t="shared" si="179"/>
        <v>0</v>
      </c>
      <c r="BU243" s="52">
        <f t="shared" si="180"/>
        <v>0</v>
      </c>
      <c r="BV243" s="52">
        <f t="shared" si="181"/>
        <v>0</v>
      </c>
      <c r="BW243" s="52">
        <f t="shared" si="182"/>
        <v>0</v>
      </c>
      <c r="BX243" s="52">
        <f t="shared" si="183"/>
        <v>0</v>
      </c>
      <c r="BY243" s="52">
        <f t="shared" si="184"/>
        <v>0</v>
      </c>
      <c r="BZ243" s="52">
        <f t="shared" si="185"/>
        <v>0</v>
      </c>
      <c r="CA243" s="52">
        <f t="shared" si="186"/>
        <v>0</v>
      </c>
      <c r="CB243" s="52">
        <f t="shared" si="199"/>
        <v>0</v>
      </c>
      <c r="CC243" s="52" t="str">
        <f t="shared" si="234"/>
        <v/>
      </c>
      <c r="CD243" s="195" t="str">
        <f>IF(AND(CP243=""),"",IF(CP243=0,"",1+(MAX(CD$61:CD242))))</f>
        <v/>
      </c>
      <c r="CE243" s="18">
        <v>183</v>
      </c>
      <c r="CF243" s="48">
        <f t="shared" si="200"/>
        <v>0</v>
      </c>
      <c r="CG243" s="52">
        <f t="shared" si="201"/>
        <v>0</v>
      </c>
      <c r="CH243" s="52">
        <f t="shared" si="202"/>
        <v>0</v>
      </c>
      <c r="CI243" s="52">
        <f t="shared" si="203"/>
        <v>0</v>
      </c>
      <c r="CJ243" s="52">
        <f t="shared" si="204"/>
        <v>0</v>
      </c>
      <c r="CK243" s="52">
        <f t="shared" si="205"/>
        <v>0</v>
      </c>
      <c r="CL243" s="52">
        <f t="shared" si="206"/>
        <v>0</v>
      </c>
      <c r="CM243" s="52">
        <f t="shared" si="207"/>
        <v>0</v>
      </c>
      <c r="CN243" s="52">
        <f t="shared" si="208"/>
        <v>0</v>
      </c>
      <c r="CO243" s="52">
        <f t="shared" si="209"/>
        <v>0</v>
      </c>
      <c r="CP243" s="52" t="str">
        <f t="shared" si="235"/>
        <v/>
      </c>
      <c r="CQ243" s="195" t="str">
        <f>IF(AND(DC243=""),"",IF(DC243=0,"",1+(MAX(CQ$61:CQ242))))</f>
        <v/>
      </c>
      <c r="CR243" s="18">
        <v>183</v>
      </c>
      <c r="CS243" s="48">
        <f t="shared" si="229"/>
        <v>0</v>
      </c>
      <c r="CT243" s="52">
        <f t="shared" si="210"/>
        <v>0</v>
      </c>
      <c r="CU243" s="52">
        <f t="shared" si="211"/>
        <v>0</v>
      </c>
      <c r="CV243" s="52">
        <f t="shared" si="212"/>
        <v>0</v>
      </c>
      <c r="CW243" s="52">
        <f t="shared" si="213"/>
        <v>0</v>
      </c>
      <c r="CX243" s="52">
        <f t="shared" si="214"/>
        <v>0</v>
      </c>
      <c r="CY243" s="52">
        <f t="shared" si="215"/>
        <v>0</v>
      </c>
      <c r="CZ243" s="52">
        <f t="shared" si="216"/>
        <v>0</v>
      </c>
      <c r="DA243" s="52">
        <f t="shared" si="217"/>
        <v>0</v>
      </c>
      <c r="DB243" s="52">
        <f t="shared" si="218"/>
        <v>0</v>
      </c>
      <c r="DC243" s="52" t="str">
        <f t="shared" si="236"/>
        <v/>
      </c>
    </row>
    <row r="244" spans="1:107" s="195" customFormat="1" ht="15.75" hidden="1">
      <c r="A244" s="195">
        <f t="shared" si="237"/>
        <v>0</v>
      </c>
      <c r="B244" s="324">
        <f t="shared" si="238"/>
        <v>0</v>
      </c>
      <c r="C244" s="325">
        <v>184</v>
      </c>
      <c r="D244" s="356"/>
      <c r="E244" s="350"/>
      <c r="F244" s="357"/>
      <c r="G244" s="358"/>
      <c r="H244" s="359"/>
      <c r="I244" s="352"/>
      <c r="J244" s="353"/>
      <c r="K244" s="353"/>
      <c r="L244" s="353"/>
      <c r="M244" s="354"/>
      <c r="N244" s="482"/>
      <c r="AB244" s="195" t="str">
        <f t="shared" si="239"/>
        <v/>
      </c>
      <c r="AC244" s="195">
        <f t="shared" si="241"/>
        <v>1</v>
      </c>
      <c r="AD244" s="195" t="str">
        <f>IF(AND(AP244=""),"",IF(AP244=0,"",1+(MAX(AD$61:AD243))))</f>
        <v/>
      </c>
      <c r="AE244" s="51">
        <v>184</v>
      </c>
      <c r="AF244" s="48">
        <f t="shared" si="188"/>
        <v>0</v>
      </c>
      <c r="AG244" s="52">
        <f t="shared" si="189"/>
        <v>0</v>
      </c>
      <c r="AH244" s="52">
        <f t="shared" si="190"/>
        <v>0</v>
      </c>
      <c r="AI244" s="52">
        <f t="shared" si="191"/>
        <v>0</v>
      </c>
      <c r="AJ244" s="52">
        <f t="shared" si="192"/>
        <v>0</v>
      </c>
      <c r="AK244" s="52">
        <f t="shared" si="193"/>
        <v>0</v>
      </c>
      <c r="AL244" s="52">
        <f t="shared" si="194"/>
        <v>0</v>
      </c>
      <c r="AM244" s="52">
        <f t="shared" si="195"/>
        <v>0</v>
      </c>
      <c r="AN244" s="52">
        <f t="shared" si="240"/>
        <v>0</v>
      </c>
      <c r="AO244" s="52">
        <f t="shared" si="196"/>
        <v>0</v>
      </c>
      <c r="AP244" s="52" t="str">
        <f t="shared" si="231"/>
        <v/>
      </c>
      <c r="AQ244" s="195" t="str">
        <f>IF(AND(BC244=""),"",IF(BC244=0,"",1+(MAX(AQ$61:AQ243))))</f>
        <v/>
      </c>
      <c r="AR244" s="51">
        <v>184</v>
      </c>
      <c r="AS244" s="323">
        <f t="shared" si="220"/>
        <v>0</v>
      </c>
      <c r="AT244" s="49">
        <f t="shared" si="221"/>
        <v>0</v>
      </c>
      <c r="AU244" s="49">
        <f t="shared" si="222"/>
        <v>0</v>
      </c>
      <c r="AV244" s="49">
        <f t="shared" si="223"/>
        <v>0</v>
      </c>
      <c r="AW244" s="49">
        <f t="shared" si="224"/>
        <v>0</v>
      </c>
      <c r="AX244" s="49">
        <f t="shared" si="225"/>
        <v>0</v>
      </c>
      <c r="AY244" s="49">
        <f t="shared" si="226"/>
        <v>0</v>
      </c>
      <c r="AZ244" s="49">
        <f t="shared" si="227"/>
        <v>0</v>
      </c>
      <c r="BA244" s="49">
        <f t="shared" si="228"/>
        <v>0</v>
      </c>
      <c r="BB244" s="49">
        <f t="shared" si="197"/>
        <v>0</v>
      </c>
      <c r="BC244" s="52" t="str">
        <f t="shared" si="232"/>
        <v/>
      </c>
      <c r="BD244" s="195" t="str">
        <f>IF(AND(BP244=""),"",IF(BP244=0,"",1+(MAX(BD$61:BD243))))</f>
        <v/>
      </c>
      <c r="BE244" s="51">
        <v>184</v>
      </c>
      <c r="BF244" s="48">
        <f t="shared" si="169"/>
        <v>0</v>
      </c>
      <c r="BG244" s="52">
        <f t="shared" si="170"/>
        <v>0</v>
      </c>
      <c r="BH244" s="52">
        <f t="shared" si="171"/>
        <v>0</v>
      </c>
      <c r="BI244" s="52">
        <f t="shared" si="172"/>
        <v>0</v>
      </c>
      <c r="BJ244" s="52">
        <f t="shared" si="173"/>
        <v>0</v>
      </c>
      <c r="BK244" s="52">
        <f t="shared" si="174"/>
        <v>0</v>
      </c>
      <c r="BL244" s="52">
        <f t="shared" si="175"/>
        <v>0</v>
      </c>
      <c r="BM244" s="52">
        <f t="shared" si="176"/>
        <v>0</v>
      </c>
      <c r="BN244" s="52">
        <f t="shared" si="177"/>
        <v>0</v>
      </c>
      <c r="BO244" s="52">
        <f t="shared" si="198"/>
        <v>0</v>
      </c>
      <c r="BP244" s="52" t="str">
        <f t="shared" si="233"/>
        <v/>
      </c>
      <c r="BQ244" s="195" t="str">
        <f>IF(AND(CC244=""),"",IF(CC244=0,"",1+(MAX(BQ$61:BQ243))))</f>
        <v/>
      </c>
      <c r="BR244" s="51">
        <v>184</v>
      </c>
      <c r="BS244" s="322">
        <f t="shared" si="178"/>
        <v>0</v>
      </c>
      <c r="BT244" s="52">
        <f t="shared" si="179"/>
        <v>0</v>
      </c>
      <c r="BU244" s="52">
        <f t="shared" si="180"/>
        <v>0</v>
      </c>
      <c r="BV244" s="52">
        <f t="shared" si="181"/>
        <v>0</v>
      </c>
      <c r="BW244" s="52">
        <f t="shared" si="182"/>
        <v>0</v>
      </c>
      <c r="BX244" s="52">
        <f t="shared" si="183"/>
        <v>0</v>
      </c>
      <c r="BY244" s="52">
        <f t="shared" si="184"/>
        <v>0</v>
      </c>
      <c r="BZ244" s="52">
        <f t="shared" si="185"/>
        <v>0</v>
      </c>
      <c r="CA244" s="52">
        <f t="shared" si="186"/>
        <v>0</v>
      </c>
      <c r="CB244" s="52">
        <f t="shared" si="199"/>
        <v>0</v>
      </c>
      <c r="CC244" s="52" t="str">
        <f t="shared" si="234"/>
        <v/>
      </c>
      <c r="CD244" s="195" t="str">
        <f>IF(AND(CP244=""),"",IF(CP244=0,"",1+(MAX(CD$61:CD243))))</f>
        <v/>
      </c>
      <c r="CE244" s="51">
        <v>184</v>
      </c>
      <c r="CF244" s="48">
        <f t="shared" si="200"/>
        <v>0</v>
      </c>
      <c r="CG244" s="52">
        <f t="shared" si="201"/>
        <v>0</v>
      </c>
      <c r="CH244" s="52">
        <f t="shared" si="202"/>
        <v>0</v>
      </c>
      <c r="CI244" s="52">
        <f t="shared" si="203"/>
        <v>0</v>
      </c>
      <c r="CJ244" s="52">
        <f t="shared" si="204"/>
        <v>0</v>
      </c>
      <c r="CK244" s="52">
        <f t="shared" si="205"/>
        <v>0</v>
      </c>
      <c r="CL244" s="52">
        <f t="shared" si="206"/>
        <v>0</v>
      </c>
      <c r="CM244" s="52">
        <f t="shared" si="207"/>
        <v>0</v>
      </c>
      <c r="CN244" s="52">
        <f t="shared" si="208"/>
        <v>0</v>
      </c>
      <c r="CO244" s="52">
        <f t="shared" si="209"/>
        <v>0</v>
      </c>
      <c r="CP244" s="52" t="str">
        <f t="shared" si="235"/>
        <v/>
      </c>
      <c r="CQ244" s="195" t="str">
        <f>IF(AND(DC244=""),"",IF(DC244=0,"",1+(MAX(CQ$61:CQ243))))</f>
        <v/>
      </c>
      <c r="CR244" s="51">
        <v>184</v>
      </c>
      <c r="CS244" s="48">
        <f t="shared" si="229"/>
        <v>0</v>
      </c>
      <c r="CT244" s="52">
        <f t="shared" si="210"/>
        <v>0</v>
      </c>
      <c r="CU244" s="52">
        <f t="shared" si="211"/>
        <v>0</v>
      </c>
      <c r="CV244" s="52">
        <f t="shared" si="212"/>
        <v>0</v>
      </c>
      <c r="CW244" s="52">
        <f t="shared" si="213"/>
        <v>0</v>
      </c>
      <c r="CX244" s="52">
        <f t="shared" si="214"/>
        <v>0</v>
      </c>
      <c r="CY244" s="52">
        <f t="shared" si="215"/>
        <v>0</v>
      </c>
      <c r="CZ244" s="52">
        <f t="shared" si="216"/>
        <v>0</v>
      </c>
      <c r="DA244" s="52">
        <f t="shared" si="217"/>
        <v>0</v>
      </c>
      <c r="DB244" s="52">
        <f t="shared" si="218"/>
        <v>0</v>
      </c>
      <c r="DC244" s="52" t="str">
        <f t="shared" si="236"/>
        <v/>
      </c>
    </row>
    <row r="245" spans="1:107" s="195" customFormat="1" ht="15.75" hidden="1">
      <c r="A245" s="195">
        <f t="shared" si="237"/>
        <v>0</v>
      </c>
      <c r="B245" s="324">
        <f t="shared" si="238"/>
        <v>0</v>
      </c>
      <c r="C245" s="325">
        <v>185</v>
      </c>
      <c r="D245" s="356"/>
      <c r="E245" s="350"/>
      <c r="F245" s="357"/>
      <c r="G245" s="358"/>
      <c r="H245" s="352"/>
      <c r="I245" s="352"/>
      <c r="J245" s="353"/>
      <c r="K245" s="353"/>
      <c r="L245" s="353"/>
      <c r="M245" s="354"/>
      <c r="N245" s="482"/>
      <c r="AB245" s="195" t="str">
        <f t="shared" si="239"/>
        <v/>
      </c>
      <c r="AC245" s="195">
        <f t="shared" si="241"/>
        <v>1</v>
      </c>
      <c r="AD245" s="195" t="str">
        <f>IF(AND(AP245=""),"",IF(AP245=0,"",1+(MAX(AD$61:AD244))))</f>
        <v/>
      </c>
      <c r="AE245" s="18">
        <v>185</v>
      </c>
      <c r="AF245" s="48">
        <f t="shared" si="188"/>
        <v>0</v>
      </c>
      <c r="AG245" s="52">
        <f t="shared" si="189"/>
        <v>0</v>
      </c>
      <c r="AH245" s="52">
        <f t="shared" si="190"/>
        <v>0</v>
      </c>
      <c r="AI245" s="52">
        <f t="shared" si="191"/>
        <v>0</v>
      </c>
      <c r="AJ245" s="52">
        <f t="shared" si="192"/>
        <v>0</v>
      </c>
      <c r="AK245" s="52">
        <f t="shared" si="193"/>
        <v>0</v>
      </c>
      <c r="AL245" s="52">
        <f t="shared" si="194"/>
        <v>0</v>
      </c>
      <c r="AM245" s="52">
        <f t="shared" si="195"/>
        <v>0</v>
      </c>
      <c r="AN245" s="52">
        <f t="shared" si="240"/>
        <v>0</v>
      </c>
      <c r="AO245" s="52">
        <f t="shared" si="196"/>
        <v>0</v>
      </c>
      <c r="AP245" s="52" t="str">
        <f t="shared" si="231"/>
        <v/>
      </c>
      <c r="AQ245" s="195" t="str">
        <f>IF(AND(BC245=""),"",IF(BC245=0,"",1+(MAX(AQ$61:AQ244))))</f>
        <v/>
      </c>
      <c r="AR245" s="51">
        <v>185</v>
      </c>
      <c r="AS245" s="323">
        <f t="shared" si="220"/>
        <v>0</v>
      </c>
      <c r="AT245" s="49">
        <f t="shared" si="221"/>
        <v>0</v>
      </c>
      <c r="AU245" s="49">
        <f t="shared" si="222"/>
        <v>0</v>
      </c>
      <c r="AV245" s="49">
        <f t="shared" si="223"/>
        <v>0</v>
      </c>
      <c r="AW245" s="49">
        <f t="shared" si="224"/>
        <v>0</v>
      </c>
      <c r="AX245" s="49">
        <f t="shared" si="225"/>
        <v>0</v>
      </c>
      <c r="AY245" s="49">
        <f t="shared" si="226"/>
        <v>0</v>
      </c>
      <c r="AZ245" s="49">
        <f t="shared" si="227"/>
        <v>0</v>
      </c>
      <c r="BA245" s="49">
        <f t="shared" si="228"/>
        <v>0</v>
      </c>
      <c r="BB245" s="49">
        <f t="shared" si="197"/>
        <v>0</v>
      </c>
      <c r="BC245" s="52" t="str">
        <f t="shared" si="232"/>
        <v/>
      </c>
      <c r="BD245" s="195" t="str">
        <f>IF(AND(BP245=""),"",IF(BP245=0,"",1+(MAX(BD$61:BD244))))</f>
        <v/>
      </c>
      <c r="BE245" s="18">
        <v>185</v>
      </c>
      <c r="BF245" s="48">
        <f t="shared" si="169"/>
        <v>0</v>
      </c>
      <c r="BG245" s="52">
        <f t="shared" si="170"/>
        <v>0</v>
      </c>
      <c r="BH245" s="52">
        <f t="shared" si="171"/>
        <v>0</v>
      </c>
      <c r="BI245" s="52">
        <f t="shared" si="172"/>
        <v>0</v>
      </c>
      <c r="BJ245" s="52">
        <f t="shared" si="173"/>
        <v>0</v>
      </c>
      <c r="BK245" s="52">
        <f t="shared" si="174"/>
        <v>0</v>
      </c>
      <c r="BL245" s="52">
        <f t="shared" si="175"/>
        <v>0</v>
      </c>
      <c r="BM245" s="52">
        <f t="shared" si="176"/>
        <v>0</v>
      </c>
      <c r="BN245" s="52">
        <f t="shared" si="177"/>
        <v>0</v>
      </c>
      <c r="BO245" s="52">
        <f t="shared" si="198"/>
        <v>0</v>
      </c>
      <c r="BP245" s="52" t="str">
        <f t="shared" si="233"/>
        <v/>
      </c>
      <c r="BQ245" s="195" t="str">
        <f>IF(AND(CC245=""),"",IF(CC245=0,"",1+(MAX(BQ$61:BQ244))))</f>
        <v/>
      </c>
      <c r="BR245" s="18">
        <v>185</v>
      </c>
      <c r="BS245" s="322">
        <f t="shared" si="178"/>
        <v>0</v>
      </c>
      <c r="BT245" s="52">
        <f t="shared" si="179"/>
        <v>0</v>
      </c>
      <c r="BU245" s="52">
        <f t="shared" si="180"/>
        <v>0</v>
      </c>
      <c r="BV245" s="52">
        <f t="shared" si="181"/>
        <v>0</v>
      </c>
      <c r="BW245" s="52">
        <f t="shared" si="182"/>
        <v>0</v>
      </c>
      <c r="BX245" s="52">
        <f t="shared" si="183"/>
        <v>0</v>
      </c>
      <c r="BY245" s="52">
        <f t="shared" si="184"/>
        <v>0</v>
      </c>
      <c r="BZ245" s="52">
        <f t="shared" si="185"/>
        <v>0</v>
      </c>
      <c r="CA245" s="52">
        <f t="shared" si="186"/>
        <v>0</v>
      </c>
      <c r="CB245" s="52">
        <f t="shared" si="199"/>
        <v>0</v>
      </c>
      <c r="CC245" s="52" t="str">
        <f t="shared" si="234"/>
        <v/>
      </c>
      <c r="CD245" s="195" t="str">
        <f>IF(AND(CP245=""),"",IF(CP245=0,"",1+(MAX(CD$61:CD244))))</f>
        <v/>
      </c>
      <c r="CE245" s="18">
        <v>185</v>
      </c>
      <c r="CF245" s="48">
        <f t="shared" si="200"/>
        <v>0</v>
      </c>
      <c r="CG245" s="52">
        <f t="shared" si="201"/>
        <v>0</v>
      </c>
      <c r="CH245" s="52">
        <f t="shared" si="202"/>
        <v>0</v>
      </c>
      <c r="CI245" s="52">
        <f t="shared" si="203"/>
        <v>0</v>
      </c>
      <c r="CJ245" s="52">
        <f t="shared" si="204"/>
        <v>0</v>
      </c>
      <c r="CK245" s="52">
        <f t="shared" si="205"/>
        <v>0</v>
      </c>
      <c r="CL245" s="52">
        <f t="shared" si="206"/>
        <v>0</v>
      </c>
      <c r="CM245" s="52">
        <f t="shared" si="207"/>
        <v>0</v>
      </c>
      <c r="CN245" s="52">
        <f t="shared" si="208"/>
        <v>0</v>
      </c>
      <c r="CO245" s="52">
        <f t="shared" si="209"/>
        <v>0</v>
      </c>
      <c r="CP245" s="52" t="str">
        <f t="shared" si="235"/>
        <v/>
      </c>
      <c r="CQ245" s="195" t="str">
        <f>IF(AND(DC245=""),"",IF(DC245=0,"",1+(MAX(CQ$61:CQ244))))</f>
        <v/>
      </c>
      <c r="CR245" s="18">
        <v>185</v>
      </c>
      <c r="CS245" s="48">
        <f t="shared" si="229"/>
        <v>0</v>
      </c>
      <c r="CT245" s="52">
        <f t="shared" si="210"/>
        <v>0</v>
      </c>
      <c r="CU245" s="52">
        <f t="shared" si="211"/>
        <v>0</v>
      </c>
      <c r="CV245" s="52">
        <f t="shared" si="212"/>
        <v>0</v>
      </c>
      <c r="CW245" s="52">
        <f t="shared" si="213"/>
        <v>0</v>
      </c>
      <c r="CX245" s="52">
        <f t="shared" si="214"/>
        <v>0</v>
      </c>
      <c r="CY245" s="52">
        <f t="shared" si="215"/>
        <v>0</v>
      </c>
      <c r="CZ245" s="52">
        <f t="shared" si="216"/>
        <v>0</v>
      </c>
      <c r="DA245" s="52">
        <f t="shared" si="217"/>
        <v>0</v>
      </c>
      <c r="DB245" s="52">
        <f t="shared" si="218"/>
        <v>0</v>
      </c>
      <c r="DC245" s="52" t="str">
        <f t="shared" si="236"/>
        <v/>
      </c>
    </row>
    <row r="246" spans="1:107" s="195" customFormat="1" ht="15.75" hidden="1">
      <c r="A246" s="195">
        <f t="shared" si="237"/>
        <v>0</v>
      </c>
      <c r="B246" s="324">
        <f t="shared" si="238"/>
        <v>0</v>
      </c>
      <c r="C246" s="325">
        <v>186</v>
      </c>
      <c r="D246" s="356"/>
      <c r="E246" s="350"/>
      <c r="F246" s="357"/>
      <c r="G246" s="358"/>
      <c r="H246" s="352"/>
      <c r="I246" s="352"/>
      <c r="J246" s="353"/>
      <c r="K246" s="353"/>
      <c r="L246" s="353"/>
      <c r="M246" s="354"/>
      <c r="N246" s="482"/>
      <c r="AB246" s="195" t="str">
        <f t="shared" si="239"/>
        <v/>
      </c>
      <c r="AC246" s="195">
        <f t="shared" si="241"/>
        <v>1</v>
      </c>
      <c r="AD246" s="195" t="str">
        <f>IF(AND(AP246=""),"",IF(AP246=0,"",1+(MAX(AD$61:AD245))))</f>
        <v/>
      </c>
      <c r="AE246" s="51">
        <v>186</v>
      </c>
      <c r="AF246" s="48">
        <f t="shared" si="188"/>
        <v>0</v>
      </c>
      <c r="AG246" s="52">
        <f t="shared" si="189"/>
        <v>0</v>
      </c>
      <c r="AH246" s="52">
        <f t="shared" si="190"/>
        <v>0</v>
      </c>
      <c r="AI246" s="52">
        <f t="shared" si="191"/>
        <v>0</v>
      </c>
      <c r="AJ246" s="52">
        <f t="shared" si="192"/>
        <v>0</v>
      </c>
      <c r="AK246" s="52">
        <f t="shared" si="193"/>
        <v>0</v>
      </c>
      <c r="AL246" s="52">
        <f t="shared" si="194"/>
        <v>0</v>
      </c>
      <c r="AM246" s="52">
        <f t="shared" si="195"/>
        <v>0</v>
      </c>
      <c r="AN246" s="52">
        <f t="shared" si="240"/>
        <v>0</v>
      </c>
      <c r="AO246" s="52">
        <f t="shared" si="196"/>
        <v>0</v>
      </c>
      <c r="AP246" s="52" t="str">
        <f t="shared" si="231"/>
        <v/>
      </c>
      <c r="AQ246" s="195" t="str">
        <f>IF(AND(BC246=""),"",IF(BC246=0,"",1+(MAX(AQ$61:AQ245))))</f>
        <v/>
      </c>
      <c r="AR246" s="51">
        <v>186</v>
      </c>
      <c r="AS246" s="323">
        <f t="shared" si="220"/>
        <v>0</v>
      </c>
      <c r="AT246" s="49">
        <f t="shared" si="221"/>
        <v>0</v>
      </c>
      <c r="AU246" s="49">
        <f t="shared" si="222"/>
        <v>0</v>
      </c>
      <c r="AV246" s="49">
        <f t="shared" si="223"/>
        <v>0</v>
      </c>
      <c r="AW246" s="49">
        <f t="shared" si="224"/>
        <v>0</v>
      </c>
      <c r="AX246" s="49">
        <f t="shared" si="225"/>
        <v>0</v>
      </c>
      <c r="AY246" s="49">
        <f t="shared" si="226"/>
        <v>0</v>
      </c>
      <c r="AZ246" s="49">
        <f t="shared" si="227"/>
        <v>0</v>
      </c>
      <c r="BA246" s="49">
        <f t="shared" si="228"/>
        <v>0</v>
      </c>
      <c r="BB246" s="49">
        <f t="shared" si="197"/>
        <v>0</v>
      </c>
      <c r="BC246" s="52" t="str">
        <f t="shared" si="232"/>
        <v/>
      </c>
      <c r="BD246" s="195" t="str">
        <f>IF(AND(BP246=""),"",IF(BP246=0,"",1+(MAX(BD$61:BD245))))</f>
        <v/>
      </c>
      <c r="BE246" s="51">
        <v>186</v>
      </c>
      <c r="BF246" s="48">
        <f t="shared" si="169"/>
        <v>0</v>
      </c>
      <c r="BG246" s="52">
        <f t="shared" si="170"/>
        <v>0</v>
      </c>
      <c r="BH246" s="52">
        <f t="shared" si="171"/>
        <v>0</v>
      </c>
      <c r="BI246" s="52">
        <f t="shared" si="172"/>
        <v>0</v>
      </c>
      <c r="BJ246" s="52">
        <f t="shared" si="173"/>
        <v>0</v>
      </c>
      <c r="BK246" s="52">
        <f t="shared" si="174"/>
        <v>0</v>
      </c>
      <c r="BL246" s="52">
        <f t="shared" si="175"/>
        <v>0</v>
      </c>
      <c r="BM246" s="52">
        <f t="shared" si="176"/>
        <v>0</v>
      </c>
      <c r="BN246" s="52">
        <f t="shared" si="177"/>
        <v>0</v>
      </c>
      <c r="BO246" s="52">
        <f t="shared" si="198"/>
        <v>0</v>
      </c>
      <c r="BP246" s="52" t="str">
        <f t="shared" si="233"/>
        <v/>
      </c>
      <c r="BQ246" s="195" t="str">
        <f>IF(AND(CC246=""),"",IF(CC246=0,"",1+(MAX(BQ$61:BQ245))))</f>
        <v/>
      </c>
      <c r="BR246" s="51">
        <v>186</v>
      </c>
      <c r="BS246" s="322">
        <f t="shared" si="178"/>
        <v>0</v>
      </c>
      <c r="BT246" s="52">
        <f t="shared" si="179"/>
        <v>0</v>
      </c>
      <c r="BU246" s="52">
        <f t="shared" si="180"/>
        <v>0</v>
      </c>
      <c r="BV246" s="52">
        <f t="shared" si="181"/>
        <v>0</v>
      </c>
      <c r="BW246" s="52">
        <f t="shared" si="182"/>
        <v>0</v>
      </c>
      <c r="BX246" s="52">
        <f t="shared" si="183"/>
        <v>0</v>
      </c>
      <c r="BY246" s="52">
        <f t="shared" si="184"/>
        <v>0</v>
      </c>
      <c r="BZ246" s="52">
        <f t="shared" si="185"/>
        <v>0</v>
      </c>
      <c r="CA246" s="52">
        <f t="shared" si="186"/>
        <v>0</v>
      </c>
      <c r="CB246" s="52">
        <f t="shared" si="199"/>
        <v>0</v>
      </c>
      <c r="CC246" s="52" t="str">
        <f t="shared" si="234"/>
        <v/>
      </c>
      <c r="CD246" s="195" t="str">
        <f>IF(AND(CP246=""),"",IF(CP246=0,"",1+(MAX(CD$61:CD245))))</f>
        <v/>
      </c>
      <c r="CE246" s="51">
        <v>186</v>
      </c>
      <c r="CF246" s="48">
        <f t="shared" si="200"/>
        <v>0</v>
      </c>
      <c r="CG246" s="52">
        <f t="shared" si="201"/>
        <v>0</v>
      </c>
      <c r="CH246" s="52">
        <f t="shared" si="202"/>
        <v>0</v>
      </c>
      <c r="CI246" s="52">
        <f t="shared" si="203"/>
        <v>0</v>
      </c>
      <c r="CJ246" s="52">
        <f t="shared" si="204"/>
        <v>0</v>
      </c>
      <c r="CK246" s="52">
        <f t="shared" si="205"/>
        <v>0</v>
      </c>
      <c r="CL246" s="52">
        <f t="shared" si="206"/>
        <v>0</v>
      </c>
      <c r="CM246" s="52">
        <f t="shared" si="207"/>
        <v>0</v>
      </c>
      <c r="CN246" s="52">
        <f t="shared" si="208"/>
        <v>0</v>
      </c>
      <c r="CO246" s="52">
        <f t="shared" si="209"/>
        <v>0</v>
      </c>
      <c r="CP246" s="52" t="str">
        <f t="shared" si="235"/>
        <v/>
      </c>
      <c r="CQ246" s="195" t="str">
        <f>IF(AND(DC246=""),"",IF(DC246=0,"",1+(MAX(CQ$61:CQ245))))</f>
        <v/>
      </c>
      <c r="CR246" s="51">
        <v>186</v>
      </c>
      <c r="CS246" s="48">
        <f t="shared" si="229"/>
        <v>0</v>
      </c>
      <c r="CT246" s="52">
        <f t="shared" si="210"/>
        <v>0</v>
      </c>
      <c r="CU246" s="52">
        <f t="shared" si="211"/>
        <v>0</v>
      </c>
      <c r="CV246" s="52">
        <f t="shared" si="212"/>
        <v>0</v>
      </c>
      <c r="CW246" s="52">
        <f t="shared" si="213"/>
        <v>0</v>
      </c>
      <c r="CX246" s="52">
        <f t="shared" si="214"/>
        <v>0</v>
      </c>
      <c r="CY246" s="52">
        <f t="shared" si="215"/>
        <v>0</v>
      </c>
      <c r="CZ246" s="52">
        <f t="shared" si="216"/>
        <v>0</v>
      </c>
      <c r="DA246" s="52">
        <f t="shared" si="217"/>
        <v>0</v>
      </c>
      <c r="DB246" s="52">
        <f t="shared" si="218"/>
        <v>0</v>
      </c>
      <c r="DC246" s="52" t="str">
        <f t="shared" si="236"/>
        <v/>
      </c>
    </row>
    <row r="247" spans="1:107" s="195" customFormat="1" ht="15.75" hidden="1">
      <c r="A247" s="195">
        <f t="shared" si="237"/>
        <v>0</v>
      </c>
      <c r="B247" s="324">
        <f t="shared" si="238"/>
        <v>0</v>
      </c>
      <c r="C247" s="325">
        <v>187</v>
      </c>
      <c r="D247" s="356"/>
      <c r="E247" s="350"/>
      <c r="F247" s="357"/>
      <c r="G247" s="358"/>
      <c r="H247" s="352"/>
      <c r="I247" s="352"/>
      <c r="J247" s="353"/>
      <c r="K247" s="353"/>
      <c r="L247" s="353"/>
      <c r="M247" s="354"/>
      <c r="N247" s="482"/>
      <c r="AB247" s="195" t="str">
        <f t="shared" si="239"/>
        <v/>
      </c>
      <c r="AC247" s="195">
        <f t="shared" si="241"/>
        <v>1</v>
      </c>
      <c r="AD247" s="195" t="str">
        <f>IF(AND(AP247=""),"",IF(AP247=0,"",1+(MAX(AD$61:AD246))))</f>
        <v/>
      </c>
      <c r="AE247" s="18">
        <v>187</v>
      </c>
      <c r="AF247" s="48">
        <f t="shared" si="188"/>
        <v>0</v>
      </c>
      <c r="AG247" s="52">
        <f t="shared" si="189"/>
        <v>0</v>
      </c>
      <c r="AH247" s="52">
        <f t="shared" si="190"/>
        <v>0</v>
      </c>
      <c r="AI247" s="52">
        <f t="shared" si="191"/>
        <v>0</v>
      </c>
      <c r="AJ247" s="52">
        <f t="shared" si="192"/>
        <v>0</v>
      </c>
      <c r="AK247" s="52">
        <f t="shared" si="193"/>
        <v>0</v>
      </c>
      <c r="AL247" s="52">
        <f t="shared" si="194"/>
        <v>0</v>
      </c>
      <c r="AM247" s="52">
        <f t="shared" si="195"/>
        <v>0</v>
      </c>
      <c r="AN247" s="52">
        <f t="shared" si="240"/>
        <v>0</v>
      </c>
      <c r="AO247" s="52">
        <f t="shared" si="196"/>
        <v>0</v>
      </c>
      <c r="AP247" s="52" t="str">
        <f t="shared" si="231"/>
        <v/>
      </c>
      <c r="AQ247" s="195" t="str">
        <f>IF(AND(BC247=""),"",IF(BC247=0,"",1+(MAX(AQ$61:AQ246))))</f>
        <v/>
      </c>
      <c r="AR247" s="51">
        <v>187</v>
      </c>
      <c r="AS247" s="323">
        <f t="shared" si="220"/>
        <v>0</v>
      </c>
      <c r="AT247" s="49">
        <f t="shared" si="221"/>
        <v>0</v>
      </c>
      <c r="AU247" s="49">
        <f t="shared" si="222"/>
        <v>0</v>
      </c>
      <c r="AV247" s="49">
        <f t="shared" si="223"/>
        <v>0</v>
      </c>
      <c r="AW247" s="49">
        <f t="shared" si="224"/>
        <v>0</v>
      </c>
      <c r="AX247" s="49">
        <f t="shared" si="225"/>
        <v>0</v>
      </c>
      <c r="AY247" s="49">
        <f t="shared" si="226"/>
        <v>0</v>
      </c>
      <c r="AZ247" s="49">
        <f t="shared" si="227"/>
        <v>0</v>
      </c>
      <c r="BA247" s="49">
        <f t="shared" si="228"/>
        <v>0</v>
      </c>
      <c r="BB247" s="49">
        <f t="shared" si="197"/>
        <v>0</v>
      </c>
      <c r="BC247" s="52" t="str">
        <f t="shared" si="232"/>
        <v/>
      </c>
      <c r="BD247" s="195" t="str">
        <f>IF(AND(BP247=""),"",IF(BP247=0,"",1+(MAX(BD$61:BD246))))</f>
        <v/>
      </c>
      <c r="BE247" s="18">
        <v>187</v>
      </c>
      <c r="BF247" s="48">
        <f t="shared" si="169"/>
        <v>0</v>
      </c>
      <c r="BG247" s="52">
        <f t="shared" si="170"/>
        <v>0</v>
      </c>
      <c r="BH247" s="52">
        <f t="shared" si="171"/>
        <v>0</v>
      </c>
      <c r="BI247" s="52">
        <f t="shared" si="172"/>
        <v>0</v>
      </c>
      <c r="BJ247" s="52">
        <f t="shared" si="173"/>
        <v>0</v>
      </c>
      <c r="BK247" s="52">
        <f t="shared" si="174"/>
        <v>0</v>
      </c>
      <c r="BL247" s="52">
        <f t="shared" si="175"/>
        <v>0</v>
      </c>
      <c r="BM247" s="52">
        <f t="shared" si="176"/>
        <v>0</v>
      </c>
      <c r="BN247" s="52">
        <f t="shared" si="177"/>
        <v>0</v>
      </c>
      <c r="BO247" s="52">
        <f t="shared" si="198"/>
        <v>0</v>
      </c>
      <c r="BP247" s="52" t="str">
        <f t="shared" si="233"/>
        <v/>
      </c>
      <c r="BQ247" s="195" t="str">
        <f>IF(AND(CC247=""),"",IF(CC247=0,"",1+(MAX(BQ$61:BQ246))))</f>
        <v/>
      </c>
      <c r="BR247" s="18">
        <v>187</v>
      </c>
      <c r="BS247" s="322">
        <f t="shared" si="178"/>
        <v>0</v>
      </c>
      <c r="BT247" s="52">
        <f t="shared" si="179"/>
        <v>0</v>
      </c>
      <c r="BU247" s="52">
        <f t="shared" si="180"/>
        <v>0</v>
      </c>
      <c r="BV247" s="52">
        <f t="shared" si="181"/>
        <v>0</v>
      </c>
      <c r="BW247" s="52">
        <f t="shared" si="182"/>
        <v>0</v>
      </c>
      <c r="BX247" s="52">
        <f t="shared" si="183"/>
        <v>0</v>
      </c>
      <c r="BY247" s="52">
        <f t="shared" si="184"/>
        <v>0</v>
      </c>
      <c r="BZ247" s="52">
        <f t="shared" si="185"/>
        <v>0</v>
      </c>
      <c r="CA247" s="52">
        <f t="shared" si="186"/>
        <v>0</v>
      </c>
      <c r="CB247" s="52">
        <f t="shared" si="199"/>
        <v>0</v>
      </c>
      <c r="CC247" s="52" t="str">
        <f t="shared" si="234"/>
        <v/>
      </c>
      <c r="CD247" s="195" t="str">
        <f>IF(AND(CP247=""),"",IF(CP247=0,"",1+(MAX(CD$61:CD246))))</f>
        <v/>
      </c>
      <c r="CE247" s="18">
        <v>187</v>
      </c>
      <c r="CF247" s="48">
        <f t="shared" si="200"/>
        <v>0</v>
      </c>
      <c r="CG247" s="52">
        <f t="shared" si="201"/>
        <v>0</v>
      </c>
      <c r="CH247" s="52">
        <f t="shared" si="202"/>
        <v>0</v>
      </c>
      <c r="CI247" s="52">
        <f t="shared" si="203"/>
        <v>0</v>
      </c>
      <c r="CJ247" s="52">
        <f t="shared" si="204"/>
        <v>0</v>
      </c>
      <c r="CK247" s="52">
        <f t="shared" si="205"/>
        <v>0</v>
      </c>
      <c r="CL247" s="52">
        <f t="shared" si="206"/>
        <v>0</v>
      </c>
      <c r="CM247" s="52">
        <f t="shared" si="207"/>
        <v>0</v>
      </c>
      <c r="CN247" s="52">
        <f t="shared" si="208"/>
        <v>0</v>
      </c>
      <c r="CO247" s="52">
        <f t="shared" si="209"/>
        <v>0</v>
      </c>
      <c r="CP247" s="52" t="str">
        <f t="shared" si="235"/>
        <v/>
      </c>
      <c r="CQ247" s="195" t="str">
        <f>IF(AND(DC247=""),"",IF(DC247=0,"",1+(MAX(CQ$61:CQ246))))</f>
        <v/>
      </c>
      <c r="CR247" s="18">
        <v>187</v>
      </c>
      <c r="CS247" s="48">
        <f t="shared" si="229"/>
        <v>0</v>
      </c>
      <c r="CT247" s="52">
        <f t="shared" si="210"/>
        <v>0</v>
      </c>
      <c r="CU247" s="52">
        <f t="shared" si="211"/>
        <v>0</v>
      </c>
      <c r="CV247" s="52">
        <f t="shared" si="212"/>
        <v>0</v>
      </c>
      <c r="CW247" s="52">
        <f t="shared" si="213"/>
        <v>0</v>
      </c>
      <c r="CX247" s="52">
        <f t="shared" si="214"/>
        <v>0</v>
      </c>
      <c r="CY247" s="52">
        <f t="shared" si="215"/>
        <v>0</v>
      </c>
      <c r="CZ247" s="52">
        <f t="shared" si="216"/>
        <v>0</v>
      </c>
      <c r="DA247" s="52">
        <f t="shared" si="217"/>
        <v>0</v>
      </c>
      <c r="DB247" s="52">
        <f t="shared" si="218"/>
        <v>0</v>
      </c>
      <c r="DC247" s="52" t="str">
        <f t="shared" si="236"/>
        <v/>
      </c>
    </row>
    <row r="248" spans="1:107" s="195" customFormat="1" ht="15.75" hidden="1">
      <c r="A248" s="195">
        <f t="shared" si="237"/>
        <v>0</v>
      </c>
      <c r="B248" s="324">
        <f t="shared" si="238"/>
        <v>0</v>
      </c>
      <c r="C248" s="325">
        <v>188</v>
      </c>
      <c r="D248" s="356"/>
      <c r="E248" s="350"/>
      <c r="F248" s="357"/>
      <c r="G248" s="358"/>
      <c r="H248" s="352"/>
      <c r="I248" s="352"/>
      <c r="J248" s="353"/>
      <c r="K248" s="353"/>
      <c r="L248" s="353"/>
      <c r="M248" s="354"/>
      <c r="N248" s="482"/>
      <c r="AB248" s="195" t="str">
        <f t="shared" si="239"/>
        <v/>
      </c>
      <c r="AC248" s="195">
        <f t="shared" si="241"/>
        <v>1</v>
      </c>
      <c r="AD248" s="195" t="str">
        <f>IF(AND(AP248=""),"",IF(AP248=0,"",1+(MAX(AD$61:AD247))))</f>
        <v/>
      </c>
      <c r="AE248" s="51">
        <v>188</v>
      </c>
      <c r="AF248" s="48">
        <f t="shared" si="188"/>
        <v>0</v>
      </c>
      <c r="AG248" s="52">
        <f t="shared" si="189"/>
        <v>0</v>
      </c>
      <c r="AH248" s="52">
        <f t="shared" si="190"/>
        <v>0</v>
      </c>
      <c r="AI248" s="52">
        <f t="shared" si="191"/>
        <v>0</v>
      </c>
      <c r="AJ248" s="52">
        <f t="shared" si="192"/>
        <v>0</v>
      </c>
      <c r="AK248" s="52">
        <f t="shared" si="193"/>
        <v>0</v>
      </c>
      <c r="AL248" s="52">
        <f t="shared" si="194"/>
        <v>0</v>
      </c>
      <c r="AM248" s="52">
        <f t="shared" si="195"/>
        <v>0</v>
      </c>
      <c r="AN248" s="52">
        <f t="shared" si="240"/>
        <v>0</v>
      </c>
      <c r="AO248" s="52">
        <f t="shared" si="196"/>
        <v>0</v>
      </c>
      <c r="AP248" s="52" t="str">
        <f t="shared" si="231"/>
        <v/>
      </c>
      <c r="AQ248" s="195" t="str">
        <f>IF(AND(BC248=""),"",IF(BC248=0,"",1+(MAX(AQ$61:AQ247))))</f>
        <v/>
      </c>
      <c r="AR248" s="51">
        <v>188</v>
      </c>
      <c r="AS248" s="323">
        <f t="shared" si="220"/>
        <v>0</v>
      </c>
      <c r="AT248" s="49">
        <f t="shared" si="221"/>
        <v>0</v>
      </c>
      <c r="AU248" s="49">
        <f t="shared" si="222"/>
        <v>0</v>
      </c>
      <c r="AV248" s="49">
        <f t="shared" si="223"/>
        <v>0</v>
      </c>
      <c r="AW248" s="49">
        <f t="shared" si="224"/>
        <v>0</v>
      </c>
      <c r="AX248" s="49">
        <f t="shared" si="225"/>
        <v>0</v>
      </c>
      <c r="AY248" s="49">
        <f t="shared" si="226"/>
        <v>0</v>
      </c>
      <c r="AZ248" s="49">
        <f t="shared" si="227"/>
        <v>0</v>
      </c>
      <c r="BA248" s="49">
        <f t="shared" si="228"/>
        <v>0</v>
      </c>
      <c r="BB248" s="49">
        <f t="shared" si="197"/>
        <v>0</v>
      </c>
      <c r="BC248" s="52" t="str">
        <f t="shared" si="232"/>
        <v/>
      </c>
      <c r="BD248" s="195" t="str">
        <f>IF(AND(BP248=""),"",IF(BP248=0,"",1+(MAX(BD$61:BD247))))</f>
        <v/>
      </c>
      <c r="BE248" s="51">
        <v>188</v>
      </c>
      <c r="BF248" s="48">
        <f t="shared" si="169"/>
        <v>0</v>
      </c>
      <c r="BG248" s="52">
        <f t="shared" si="170"/>
        <v>0</v>
      </c>
      <c r="BH248" s="52">
        <f t="shared" si="171"/>
        <v>0</v>
      </c>
      <c r="BI248" s="52">
        <f t="shared" si="172"/>
        <v>0</v>
      </c>
      <c r="BJ248" s="52">
        <f t="shared" si="173"/>
        <v>0</v>
      </c>
      <c r="BK248" s="52">
        <f t="shared" si="174"/>
        <v>0</v>
      </c>
      <c r="BL248" s="52">
        <f t="shared" si="175"/>
        <v>0</v>
      </c>
      <c r="BM248" s="52">
        <f t="shared" si="176"/>
        <v>0</v>
      </c>
      <c r="BN248" s="52">
        <f t="shared" si="177"/>
        <v>0</v>
      </c>
      <c r="BO248" s="52">
        <f t="shared" si="198"/>
        <v>0</v>
      </c>
      <c r="BP248" s="52" t="str">
        <f t="shared" si="233"/>
        <v/>
      </c>
      <c r="BQ248" s="195" t="str">
        <f>IF(AND(CC248=""),"",IF(CC248=0,"",1+(MAX(BQ$61:BQ247))))</f>
        <v/>
      </c>
      <c r="BR248" s="51">
        <v>188</v>
      </c>
      <c r="BS248" s="322">
        <f t="shared" si="178"/>
        <v>0</v>
      </c>
      <c r="BT248" s="52">
        <f t="shared" si="179"/>
        <v>0</v>
      </c>
      <c r="BU248" s="52">
        <f t="shared" si="180"/>
        <v>0</v>
      </c>
      <c r="BV248" s="52">
        <f t="shared" si="181"/>
        <v>0</v>
      </c>
      <c r="BW248" s="52">
        <f t="shared" si="182"/>
        <v>0</v>
      </c>
      <c r="BX248" s="52">
        <f t="shared" si="183"/>
        <v>0</v>
      </c>
      <c r="BY248" s="52">
        <f t="shared" si="184"/>
        <v>0</v>
      </c>
      <c r="BZ248" s="52">
        <f t="shared" si="185"/>
        <v>0</v>
      </c>
      <c r="CA248" s="52">
        <f t="shared" si="186"/>
        <v>0</v>
      </c>
      <c r="CB248" s="52">
        <f t="shared" si="199"/>
        <v>0</v>
      </c>
      <c r="CC248" s="52" t="str">
        <f t="shared" si="234"/>
        <v/>
      </c>
      <c r="CD248" s="195" t="str">
        <f>IF(AND(CP248=""),"",IF(CP248=0,"",1+(MAX(CD$61:CD247))))</f>
        <v/>
      </c>
      <c r="CE248" s="51">
        <v>188</v>
      </c>
      <c r="CF248" s="48">
        <f t="shared" si="200"/>
        <v>0</v>
      </c>
      <c r="CG248" s="52">
        <f t="shared" si="201"/>
        <v>0</v>
      </c>
      <c r="CH248" s="52">
        <f t="shared" si="202"/>
        <v>0</v>
      </c>
      <c r="CI248" s="52">
        <f t="shared" si="203"/>
        <v>0</v>
      </c>
      <c r="CJ248" s="52">
        <f t="shared" si="204"/>
        <v>0</v>
      </c>
      <c r="CK248" s="52">
        <f t="shared" si="205"/>
        <v>0</v>
      </c>
      <c r="CL248" s="52">
        <f t="shared" si="206"/>
        <v>0</v>
      </c>
      <c r="CM248" s="52">
        <f t="shared" si="207"/>
        <v>0</v>
      </c>
      <c r="CN248" s="52">
        <f t="shared" si="208"/>
        <v>0</v>
      </c>
      <c r="CO248" s="52">
        <f t="shared" si="209"/>
        <v>0</v>
      </c>
      <c r="CP248" s="52" t="str">
        <f t="shared" si="235"/>
        <v/>
      </c>
      <c r="CQ248" s="195" t="str">
        <f>IF(AND(DC248=""),"",IF(DC248=0,"",1+(MAX(CQ$61:CQ247))))</f>
        <v/>
      </c>
      <c r="CR248" s="51">
        <v>188</v>
      </c>
      <c r="CS248" s="48">
        <f t="shared" si="229"/>
        <v>0</v>
      </c>
      <c r="CT248" s="52">
        <f t="shared" si="210"/>
        <v>0</v>
      </c>
      <c r="CU248" s="52">
        <f t="shared" si="211"/>
        <v>0</v>
      </c>
      <c r="CV248" s="52">
        <f t="shared" si="212"/>
        <v>0</v>
      </c>
      <c r="CW248" s="52">
        <f t="shared" si="213"/>
        <v>0</v>
      </c>
      <c r="CX248" s="52">
        <f t="shared" si="214"/>
        <v>0</v>
      </c>
      <c r="CY248" s="52">
        <f t="shared" si="215"/>
        <v>0</v>
      </c>
      <c r="CZ248" s="52">
        <f t="shared" si="216"/>
        <v>0</v>
      </c>
      <c r="DA248" s="52">
        <f t="shared" si="217"/>
        <v>0</v>
      </c>
      <c r="DB248" s="52">
        <f t="shared" si="218"/>
        <v>0</v>
      </c>
      <c r="DC248" s="52" t="str">
        <f t="shared" si="236"/>
        <v/>
      </c>
    </row>
    <row r="249" spans="1:107" s="195" customFormat="1" ht="15.75" hidden="1">
      <c r="A249" s="195">
        <f t="shared" si="237"/>
        <v>0</v>
      </c>
      <c r="B249" s="324">
        <f t="shared" si="238"/>
        <v>0</v>
      </c>
      <c r="C249" s="325">
        <v>189</v>
      </c>
      <c r="D249" s="356"/>
      <c r="E249" s="350"/>
      <c r="F249" s="357"/>
      <c r="G249" s="358"/>
      <c r="H249" s="352"/>
      <c r="I249" s="352"/>
      <c r="J249" s="353"/>
      <c r="K249" s="353"/>
      <c r="L249" s="353"/>
      <c r="M249" s="354"/>
      <c r="N249" s="482"/>
      <c r="AB249" s="195" t="str">
        <f t="shared" si="239"/>
        <v/>
      </c>
      <c r="AC249" s="195">
        <f t="shared" si="241"/>
        <v>1</v>
      </c>
      <c r="AD249" s="195" t="str">
        <f>IF(AND(AP249=""),"",IF(AP249=0,"",1+(MAX(AD$61:AD248))))</f>
        <v/>
      </c>
      <c r="AE249" s="18">
        <v>189</v>
      </c>
      <c r="AF249" s="48">
        <f t="shared" si="188"/>
        <v>0</v>
      </c>
      <c r="AG249" s="52">
        <f t="shared" si="189"/>
        <v>0</v>
      </c>
      <c r="AH249" s="52">
        <f t="shared" si="190"/>
        <v>0</v>
      </c>
      <c r="AI249" s="52">
        <f t="shared" si="191"/>
        <v>0</v>
      </c>
      <c r="AJ249" s="52">
        <f t="shared" si="192"/>
        <v>0</v>
      </c>
      <c r="AK249" s="52">
        <f t="shared" si="193"/>
        <v>0</v>
      </c>
      <c r="AL249" s="52">
        <f t="shared" si="194"/>
        <v>0</v>
      </c>
      <c r="AM249" s="52">
        <f t="shared" si="195"/>
        <v>0</v>
      </c>
      <c r="AN249" s="52">
        <f t="shared" si="240"/>
        <v>0</v>
      </c>
      <c r="AO249" s="52">
        <f t="shared" si="196"/>
        <v>0</v>
      </c>
      <c r="AP249" s="52" t="str">
        <f t="shared" si="231"/>
        <v/>
      </c>
      <c r="AQ249" s="195" t="str">
        <f>IF(AND(BC249=""),"",IF(BC249=0,"",1+(MAX(AQ$61:AQ248))))</f>
        <v/>
      </c>
      <c r="AR249" s="51">
        <v>189</v>
      </c>
      <c r="AS249" s="323">
        <f t="shared" si="220"/>
        <v>0</v>
      </c>
      <c r="AT249" s="49">
        <f t="shared" si="221"/>
        <v>0</v>
      </c>
      <c r="AU249" s="49">
        <f t="shared" si="222"/>
        <v>0</v>
      </c>
      <c r="AV249" s="49">
        <f t="shared" si="223"/>
        <v>0</v>
      </c>
      <c r="AW249" s="49">
        <f t="shared" si="224"/>
        <v>0</v>
      </c>
      <c r="AX249" s="49">
        <f t="shared" si="225"/>
        <v>0</v>
      </c>
      <c r="AY249" s="49">
        <f t="shared" si="226"/>
        <v>0</v>
      </c>
      <c r="AZ249" s="49">
        <f t="shared" si="227"/>
        <v>0</v>
      </c>
      <c r="BA249" s="49">
        <f t="shared" si="228"/>
        <v>0</v>
      </c>
      <c r="BB249" s="49">
        <f t="shared" si="197"/>
        <v>0</v>
      </c>
      <c r="BC249" s="52" t="str">
        <f t="shared" si="232"/>
        <v/>
      </c>
      <c r="BD249" s="195" t="str">
        <f>IF(AND(BP249=""),"",IF(BP249=0,"",1+(MAX(BD$61:BD248))))</f>
        <v/>
      </c>
      <c r="BE249" s="18">
        <v>189</v>
      </c>
      <c r="BF249" s="48">
        <f t="shared" si="169"/>
        <v>0</v>
      </c>
      <c r="BG249" s="52">
        <f t="shared" si="170"/>
        <v>0</v>
      </c>
      <c r="BH249" s="52">
        <f t="shared" si="171"/>
        <v>0</v>
      </c>
      <c r="BI249" s="52">
        <f t="shared" si="172"/>
        <v>0</v>
      </c>
      <c r="BJ249" s="52">
        <f t="shared" si="173"/>
        <v>0</v>
      </c>
      <c r="BK249" s="52">
        <f t="shared" si="174"/>
        <v>0</v>
      </c>
      <c r="BL249" s="52">
        <f t="shared" si="175"/>
        <v>0</v>
      </c>
      <c r="BM249" s="52">
        <f t="shared" si="176"/>
        <v>0</v>
      </c>
      <c r="BN249" s="52">
        <f t="shared" si="177"/>
        <v>0</v>
      </c>
      <c r="BO249" s="52">
        <f t="shared" si="198"/>
        <v>0</v>
      </c>
      <c r="BP249" s="52" t="str">
        <f t="shared" si="233"/>
        <v/>
      </c>
      <c r="BQ249" s="195" t="str">
        <f>IF(AND(CC249=""),"",IF(CC249=0,"",1+(MAX(BQ$61:BQ248))))</f>
        <v/>
      </c>
      <c r="BR249" s="18">
        <v>189</v>
      </c>
      <c r="BS249" s="322">
        <f t="shared" si="178"/>
        <v>0</v>
      </c>
      <c r="BT249" s="52">
        <f t="shared" si="179"/>
        <v>0</v>
      </c>
      <c r="BU249" s="52">
        <f t="shared" si="180"/>
        <v>0</v>
      </c>
      <c r="BV249" s="52">
        <f t="shared" si="181"/>
        <v>0</v>
      </c>
      <c r="BW249" s="52">
        <f t="shared" si="182"/>
        <v>0</v>
      </c>
      <c r="BX249" s="52">
        <f t="shared" si="183"/>
        <v>0</v>
      </c>
      <c r="BY249" s="52">
        <f t="shared" si="184"/>
        <v>0</v>
      </c>
      <c r="BZ249" s="52">
        <f t="shared" si="185"/>
        <v>0</v>
      </c>
      <c r="CA249" s="52">
        <f t="shared" si="186"/>
        <v>0</v>
      </c>
      <c r="CB249" s="52">
        <f t="shared" si="199"/>
        <v>0</v>
      </c>
      <c r="CC249" s="52" t="str">
        <f t="shared" si="234"/>
        <v/>
      </c>
      <c r="CD249" s="195" t="str">
        <f>IF(AND(CP249=""),"",IF(CP249=0,"",1+(MAX(CD$61:CD248))))</f>
        <v/>
      </c>
      <c r="CE249" s="18">
        <v>189</v>
      </c>
      <c r="CF249" s="48">
        <f t="shared" si="200"/>
        <v>0</v>
      </c>
      <c r="CG249" s="52">
        <f t="shared" si="201"/>
        <v>0</v>
      </c>
      <c r="CH249" s="52">
        <f t="shared" si="202"/>
        <v>0</v>
      </c>
      <c r="CI249" s="52">
        <f t="shared" si="203"/>
        <v>0</v>
      </c>
      <c r="CJ249" s="52">
        <f t="shared" si="204"/>
        <v>0</v>
      </c>
      <c r="CK249" s="52">
        <f t="shared" si="205"/>
        <v>0</v>
      </c>
      <c r="CL249" s="52">
        <f t="shared" si="206"/>
        <v>0</v>
      </c>
      <c r="CM249" s="52">
        <f t="shared" si="207"/>
        <v>0</v>
      </c>
      <c r="CN249" s="52">
        <f t="shared" si="208"/>
        <v>0</v>
      </c>
      <c r="CO249" s="52">
        <f t="shared" si="209"/>
        <v>0</v>
      </c>
      <c r="CP249" s="52" t="str">
        <f t="shared" si="235"/>
        <v/>
      </c>
      <c r="CQ249" s="195" t="str">
        <f>IF(AND(DC249=""),"",IF(DC249=0,"",1+(MAX(CQ$61:CQ248))))</f>
        <v/>
      </c>
      <c r="CR249" s="18">
        <v>189</v>
      </c>
      <c r="CS249" s="48">
        <f t="shared" si="229"/>
        <v>0</v>
      </c>
      <c r="CT249" s="52">
        <f t="shared" si="210"/>
        <v>0</v>
      </c>
      <c r="CU249" s="52">
        <f t="shared" si="211"/>
        <v>0</v>
      </c>
      <c r="CV249" s="52">
        <f t="shared" si="212"/>
        <v>0</v>
      </c>
      <c r="CW249" s="52">
        <f t="shared" si="213"/>
        <v>0</v>
      </c>
      <c r="CX249" s="52">
        <f t="shared" si="214"/>
        <v>0</v>
      </c>
      <c r="CY249" s="52">
        <f t="shared" si="215"/>
        <v>0</v>
      </c>
      <c r="CZ249" s="52">
        <f t="shared" si="216"/>
        <v>0</v>
      </c>
      <c r="DA249" s="52">
        <f t="shared" si="217"/>
        <v>0</v>
      </c>
      <c r="DB249" s="52">
        <f t="shared" si="218"/>
        <v>0</v>
      </c>
      <c r="DC249" s="52" t="str">
        <f t="shared" si="236"/>
        <v/>
      </c>
    </row>
    <row r="250" spans="1:107" s="195" customFormat="1" ht="15.75" hidden="1">
      <c r="A250" s="195">
        <f t="shared" si="237"/>
        <v>0</v>
      </c>
      <c r="B250" s="324">
        <f t="shared" si="238"/>
        <v>0</v>
      </c>
      <c r="C250" s="325">
        <v>190</v>
      </c>
      <c r="D250" s="356"/>
      <c r="E250" s="350"/>
      <c r="F250" s="357"/>
      <c r="G250" s="360"/>
      <c r="H250" s="355"/>
      <c r="I250" s="355"/>
      <c r="J250" s="353"/>
      <c r="K250" s="353"/>
      <c r="L250" s="353"/>
      <c r="M250" s="354"/>
      <c r="N250" s="482"/>
      <c r="AB250" s="195" t="str">
        <f t="shared" si="239"/>
        <v/>
      </c>
      <c r="AC250" s="195">
        <f t="shared" si="241"/>
        <v>1</v>
      </c>
      <c r="AD250" s="195" t="str">
        <f>IF(AND(AP250=""),"",IF(AP250=0,"",1+(MAX(AD$61:AD249))))</f>
        <v/>
      </c>
      <c r="AE250" s="51">
        <v>190</v>
      </c>
      <c r="AF250" s="48">
        <f t="shared" si="188"/>
        <v>0</v>
      </c>
      <c r="AG250" s="52">
        <f t="shared" si="189"/>
        <v>0</v>
      </c>
      <c r="AH250" s="52">
        <f t="shared" si="190"/>
        <v>0</v>
      </c>
      <c r="AI250" s="52">
        <f t="shared" si="191"/>
        <v>0</v>
      </c>
      <c r="AJ250" s="52">
        <f t="shared" si="192"/>
        <v>0</v>
      </c>
      <c r="AK250" s="52">
        <f t="shared" si="193"/>
        <v>0</v>
      </c>
      <c r="AL250" s="52">
        <f t="shared" si="194"/>
        <v>0</v>
      </c>
      <c r="AM250" s="52">
        <f t="shared" si="195"/>
        <v>0</v>
      </c>
      <c r="AN250" s="52">
        <f t="shared" si="240"/>
        <v>0</v>
      </c>
      <c r="AO250" s="52">
        <f t="shared" si="196"/>
        <v>0</v>
      </c>
      <c r="AP250" s="52" t="str">
        <f t="shared" si="231"/>
        <v/>
      </c>
      <c r="AQ250" s="195" t="str">
        <f>IF(AND(BC250=""),"",IF(BC250=0,"",1+(MAX(AQ$61:AQ249))))</f>
        <v/>
      </c>
      <c r="AR250" s="51">
        <v>190</v>
      </c>
      <c r="AS250" s="323">
        <f t="shared" si="220"/>
        <v>0</v>
      </c>
      <c r="AT250" s="49">
        <f t="shared" si="221"/>
        <v>0</v>
      </c>
      <c r="AU250" s="49">
        <f t="shared" si="222"/>
        <v>0</v>
      </c>
      <c r="AV250" s="49">
        <f t="shared" si="223"/>
        <v>0</v>
      </c>
      <c r="AW250" s="49">
        <f t="shared" si="224"/>
        <v>0</v>
      </c>
      <c r="AX250" s="49">
        <f t="shared" si="225"/>
        <v>0</v>
      </c>
      <c r="AY250" s="49">
        <f t="shared" si="226"/>
        <v>0</v>
      </c>
      <c r="AZ250" s="49">
        <f t="shared" si="227"/>
        <v>0</v>
      </c>
      <c r="BA250" s="49">
        <f t="shared" si="228"/>
        <v>0</v>
      </c>
      <c r="BB250" s="49">
        <f t="shared" si="197"/>
        <v>0</v>
      </c>
      <c r="BC250" s="52" t="str">
        <f t="shared" si="232"/>
        <v/>
      </c>
      <c r="BD250" s="195" t="str">
        <f>IF(AND(BP250=""),"",IF(BP250=0,"",1+(MAX(BD$61:BD249))))</f>
        <v/>
      </c>
      <c r="BE250" s="51">
        <v>190</v>
      </c>
      <c r="BF250" s="48">
        <f t="shared" si="169"/>
        <v>0</v>
      </c>
      <c r="BG250" s="52">
        <f t="shared" si="170"/>
        <v>0</v>
      </c>
      <c r="BH250" s="52">
        <f t="shared" si="171"/>
        <v>0</v>
      </c>
      <c r="BI250" s="52">
        <f t="shared" si="172"/>
        <v>0</v>
      </c>
      <c r="BJ250" s="52">
        <f t="shared" si="173"/>
        <v>0</v>
      </c>
      <c r="BK250" s="52">
        <f t="shared" si="174"/>
        <v>0</v>
      </c>
      <c r="BL250" s="52">
        <f t="shared" si="175"/>
        <v>0</v>
      </c>
      <c r="BM250" s="52">
        <f t="shared" si="176"/>
        <v>0</v>
      </c>
      <c r="BN250" s="52">
        <f t="shared" si="177"/>
        <v>0</v>
      </c>
      <c r="BO250" s="52">
        <f t="shared" si="198"/>
        <v>0</v>
      </c>
      <c r="BP250" s="52" t="str">
        <f t="shared" si="233"/>
        <v/>
      </c>
      <c r="BQ250" s="195" t="str">
        <f>IF(AND(CC250=""),"",IF(CC250=0,"",1+(MAX(BQ$61:BQ249))))</f>
        <v/>
      </c>
      <c r="BR250" s="51">
        <v>190</v>
      </c>
      <c r="BS250" s="322">
        <f t="shared" si="178"/>
        <v>0</v>
      </c>
      <c r="BT250" s="52">
        <f t="shared" si="179"/>
        <v>0</v>
      </c>
      <c r="BU250" s="52">
        <f t="shared" si="180"/>
        <v>0</v>
      </c>
      <c r="BV250" s="52">
        <f t="shared" si="181"/>
        <v>0</v>
      </c>
      <c r="BW250" s="52">
        <f t="shared" si="182"/>
        <v>0</v>
      </c>
      <c r="BX250" s="52">
        <f t="shared" si="183"/>
        <v>0</v>
      </c>
      <c r="BY250" s="52">
        <f t="shared" si="184"/>
        <v>0</v>
      </c>
      <c r="BZ250" s="52">
        <f t="shared" si="185"/>
        <v>0</v>
      </c>
      <c r="CA250" s="52">
        <f t="shared" si="186"/>
        <v>0</v>
      </c>
      <c r="CB250" s="52">
        <f t="shared" si="199"/>
        <v>0</v>
      </c>
      <c r="CC250" s="52" t="str">
        <f t="shared" si="234"/>
        <v/>
      </c>
      <c r="CD250" s="195" t="str">
        <f>IF(AND(CP250=""),"",IF(CP250=0,"",1+(MAX(CD$61:CD249))))</f>
        <v/>
      </c>
      <c r="CE250" s="51">
        <v>190</v>
      </c>
      <c r="CF250" s="48">
        <f t="shared" si="200"/>
        <v>0</v>
      </c>
      <c r="CG250" s="52">
        <f t="shared" si="201"/>
        <v>0</v>
      </c>
      <c r="CH250" s="52">
        <f t="shared" si="202"/>
        <v>0</v>
      </c>
      <c r="CI250" s="52">
        <f t="shared" si="203"/>
        <v>0</v>
      </c>
      <c r="CJ250" s="52">
        <f t="shared" si="204"/>
        <v>0</v>
      </c>
      <c r="CK250" s="52">
        <f t="shared" si="205"/>
        <v>0</v>
      </c>
      <c r="CL250" s="52">
        <f t="shared" si="206"/>
        <v>0</v>
      </c>
      <c r="CM250" s="52">
        <f t="shared" si="207"/>
        <v>0</v>
      </c>
      <c r="CN250" s="52">
        <f t="shared" si="208"/>
        <v>0</v>
      </c>
      <c r="CO250" s="52">
        <f t="shared" si="209"/>
        <v>0</v>
      </c>
      <c r="CP250" s="52" t="str">
        <f t="shared" si="235"/>
        <v/>
      </c>
      <c r="CQ250" s="195" t="str">
        <f>IF(AND(DC250=""),"",IF(DC250=0,"",1+(MAX(CQ$61:CQ249))))</f>
        <v/>
      </c>
      <c r="CR250" s="51">
        <v>190</v>
      </c>
      <c r="CS250" s="48">
        <f t="shared" si="229"/>
        <v>0</v>
      </c>
      <c r="CT250" s="52">
        <f t="shared" si="210"/>
        <v>0</v>
      </c>
      <c r="CU250" s="52">
        <f t="shared" si="211"/>
        <v>0</v>
      </c>
      <c r="CV250" s="52">
        <f t="shared" si="212"/>
        <v>0</v>
      </c>
      <c r="CW250" s="52">
        <f t="shared" si="213"/>
        <v>0</v>
      </c>
      <c r="CX250" s="52">
        <f t="shared" si="214"/>
        <v>0</v>
      </c>
      <c r="CY250" s="52">
        <f t="shared" si="215"/>
        <v>0</v>
      </c>
      <c r="CZ250" s="52">
        <f t="shared" si="216"/>
        <v>0</v>
      </c>
      <c r="DA250" s="52">
        <f t="shared" si="217"/>
        <v>0</v>
      </c>
      <c r="DB250" s="52">
        <f t="shared" si="218"/>
        <v>0</v>
      </c>
      <c r="DC250" s="52" t="str">
        <f t="shared" si="236"/>
        <v/>
      </c>
    </row>
    <row r="251" spans="1:107" s="195" customFormat="1" ht="15.75" hidden="1">
      <c r="A251" s="195">
        <f t="shared" si="237"/>
        <v>0</v>
      </c>
      <c r="B251" s="324">
        <f t="shared" si="238"/>
        <v>0</v>
      </c>
      <c r="C251" s="325">
        <v>191</v>
      </c>
      <c r="D251" s="356"/>
      <c r="E251" s="350"/>
      <c r="F251" s="357"/>
      <c r="G251" s="360"/>
      <c r="H251" s="355"/>
      <c r="I251" s="355"/>
      <c r="J251" s="353"/>
      <c r="K251" s="353"/>
      <c r="L251" s="353"/>
      <c r="M251" s="354"/>
      <c r="N251" s="482"/>
      <c r="AB251" s="195" t="str">
        <f t="shared" si="239"/>
        <v/>
      </c>
      <c r="AC251" s="195">
        <f t="shared" si="241"/>
        <v>1</v>
      </c>
      <c r="AD251" s="195" t="str">
        <f>IF(AND(AP251=""),"",IF(AP251=0,"",1+(MAX(AD$61:AD250))))</f>
        <v/>
      </c>
      <c r="AE251" s="18">
        <v>191</v>
      </c>
      <c r="AF251" s="48">
        <f t="shared" si="188"/>
        <v>0</v>
      </c>
      <c r="AG251" s="52">
        <f t="shared" si="189"/>
        <v>0</v>
      </c>
      <c r="AH251" s="52">
        <f t="shared" si="190"/>
        <v>0</v>
      </c>
      <c r="AI251" s="52">
        <f t="shared" si="191"/>
        <v>0</v>
      </c>
      <c r="AJ251" s="52">
        <f t="shared" si="192"/>
        <v>0</v>
      </c>
      <c r="AK251" s="52">
        <f t="shared" si="193"/>
        <v>0</v>
      </c>
      <c r="AL251" s="52">
        <f t="shared" si="194"/>
        <v>0</v>
      </c>
      <c r="AM251" s="52">
        <f t="shared" si="195"/>
        <v>0</v>
      </c>
      <c r="AN251" s="52">
        <f t="shared" si="240"/>
        <v>0</v>
      </c>
      <c r="AO251" s="52">
        <f t="shared" si="196"/>
        <v>0</v>
      </c>
      <c r="AP251" s="52" t="str">
        <f t="shared" si="231"/>
        <v/>
      </c>
      <c r="AQ251" s="195" t="str">
        <f>IF(AND(BC251=""),"",IF(BC251=0,"",1+(MAX(AQ$61:AQ250))))</f>
        <v/>
      </c>
      <c r="AR251" s="51">
        <v>191</v>
      </c>
      <c r="AS251" s="323">
        <f t="shared" si="220"/>
        <v>0</v>
      </c>
      <c r="AT251" s="49">
        <f t="shared" si="221"/>
        <v>0</v>
      </c>
      <c r="AU251" s="49">
        <f t="shared" si="222"/>
        <v>0</v>
      </c>
      <c r="AV251" s="49">
        <f t="shared" si="223"/>
        <v>0</v>
      </c>
      <c r="AW251" s="49">
        <f t="shared" si="224"/>
        <v>0</v>
      </c>
      <c r="AX251" s="49">
        <f t="shared" si="225"/>
        <v>0</v>
      </c>
      <c r="AY251" s="49">
        <f t="shared" si="226"/>
        <v>0</v>
      </c>
      <c r="AZ251" s="49">
        <f t="shared" si="227"/>
        <v>0</v>
      </c>
      <c r="BA251" s="49">
        <f t="shared" si="228"/>
        <v>0</v>
      </c>
      <c r="BB251" s="49">
        <f t="shared" si="197"/>
        <v>0</v>
      </c>
      <c r="BC251" s="52" t="str">
        <f t="shared" si="232"/>
        <v/>
      </c>
      <c r="BD251" s="195" t="str">
        <f>IF(AND(BP251=""),"",IF(BP251=0,"",1+(MAX(BD$61:BD250))))</f>
        <v/>
      </c>
      <c r="BE251" s="18">
        <v>191</v>
      </c>
      <c r="BF251" s="48">
        <f t="shared" si="169"/>
        <v>0</v>
      </c>
      <c r="BG251" s="52">
        <f t="shared" si="170"/>
        <v>0</v>
      </c>
      <c r="BH251" s="52">
        <f t="shared" si="171"/>
        <v>0</v>
      </c>
      <c r="BI251" s="52">
        <f t="shared" si="172"/>
        <v>0</v>
      </c>
      <c r="BJ251" s="52">
        <f t="shared" si="173"/>
        <v>0</v>
      </c>
      <c r="BK251" s="52">
        <f t="shared" si="174"/>
        <v>0</v>
      </c>
      <c r="BL251" s="52">
        <f t="shared" si="175"/>
        <v>0</v>
      </c>
      <c r="BM251" s="52">
        <f t="shared" si="176"/>
        <v>0</v>
      </c>
      <c r="BN251" s="52">
        <f t="shared" si="177"/>
        <v>0</v>
      </c>
      <c r="BO251" s="52">
        <f t="shared" si="198"/>
        <v>0</v>
      </c>
      <c r="BP251" s="52" t="str">
        <f t="shared" si="233"/>
        <v/>
      </c>
      <c r="BQ251" s="195" t="str">
        <f>IF(AND(CC251=""),"",IF(CC251=0,"",1+(MAX(BQ$61:BQ250))))</f>
        <v/>
      </c>
      <c r="BR251" s="18">
        <v>191</v>
      </c>
      <c r="BS251" s="322">
        <f t="shared" si="178"/>
        <v>0</v>
      </c>
      <c r="BT251" s="52">
        <f t="shared" si="179"/>
        <v>0</v>
      </c>
      <c r="BU251" s="52">
        <f t="shared" si="180"/>
        <v>0</v>
      </c>
      <c r="BV251" s="52">
        <f t="shared" si="181"/>
        <v>0</v>
      </c>
      <c r="BW251" s="52">
        <f t="shared" si="182"/>
        <v>0</v>
      </c>
      <c r="BX251" s="52">
        <f t="shared" si="183"/>
        <v>0</v>
      </c>
      <c r="BY251" s="52">
        <f t="shared" si="184"/>
        <v>0</v>
      </c>
      <c r="BZ251" s="52">
        <f t="shared" si="185"/>
        <v>0</v>
      </c>
      <c r="CA251" s="52">
        <f t="shared" si="186"/>
        <v>0</v>
      </c>
      <c r="CB251" s="52">
        <f t="shared" si="199"/>
        <v>0</v>
      </c>
      <c r="CC251" s="52" t="str">
        <f t="shared" si="234"/>
        <v/>
      </c>
      <c r="CD251" s="195" t="str">
        <f>IF(AND(CP251=""),"",IF(CP251=0,"",1+(MAX(CD$61:CD250))))</f>
        <v/>
      </c>
      <c r="CE251" s="18">
        <v>191</v>
      </c>
      <c r="CF251" s="48">
        <f t="shared" si="200"/>
        <v>0</v>
      </c>
      <c r="CG251" s="52">
        <f t="shared" si="201"/>
        <v>0</v>
      </c>
      <c r="CH251" s="52">
        <f t="shared" si="202"/>
        <v>0</v>
      </c>
      <c r="CI251" s="52">
        <f t="shared" si="203"/>
        <v>0</v>
      </c>
      <c r="CJ251" s="52">
        <f t="shared" si="204"/>
        <v>0</v>
      </c>
      <c r="CK251" s="52">
        <f t="shared" si="205"/>
        <v>0</v>
      </c>
      <c r="CL251" s="52">
        <f t="shared" si="206"/>
        <v>0</v>
      </c>
      <c r="CM251" s="52">
        <f t="shared" si="207"/>
        <v>0</v>
      </c>
      <c r="CN251" s="52">
        <f t="shared" si="208"/>
        <v>0</v>
      </c>
      <c r="CO251" s="52">
        <f t="shared" si="209"/>
        <v>0</v>
      </c>
      <c r="CP251" s="52" t="str">
        <f t="shared" si="235"/>
        <v/>
      </c>
      <c r="CQ251" s="195" t="str">
        <f>IF(AND(DC251=""),"",IF(DC251=0,"",1+(MAX(CQ$61:CQ250))))</f>
        <v/>
      </c>
      <c r="CR251" s="18">
        <v>191</v>
      </c>
      <c r="CS251" s="48">
        <f t="shared" si="229"/>
        <v>0</v>
      </c>
      <c r="CT251" s="52">
        <f t="shared" si="210"/>
        <v>0</v>
      </c>
      <c r="CU251" s="52">
        <f t="shared" si="211"/>
        <v>0</v>
      </c>
      <c r="CV251" s="52">
        <f t="shared" si="212"/>
        <v>0</v>
      </c>
      <c r="CW251" s="52">
        <f t="shared" si="213"/>
        <v>0</v>
      </c>
      <c r="CX251" s="52">
        <f t="shared" si="214"/>
        <v>0</v>
      </c>
      <c r="CY251" s="52">
        <f t="shared" si="215"/>
        <v>0</v>
      </c>
      <c r="CZ251" s="52">
        <f t="shared" si="216"/>
        <v>0</v>
      </c>
      <c r="DA251" s="52">
        <f t="shared" si="217"/>
        <v>0</v>
      </c>
      <c r="DB251" s="52">
        <f t="shared" si="218"/>
        <v>0</v>
      </c>
      <c r="DC251" s="52" t="str">
        <f t="shared" si="236"/>
        <v/>
      </c>
    </row>
    <row r="252" spans="1:107" s="195" customFormat="1" ht="15.75" hidden="1">
      <c r="A252" s="195">
        <f t="shared" si="237"/>
        <v>0</v>
      </c>
      <c r="B252" s="324">
        <f t="shared" si="238"/>
        <v>0</v>
      </c>
      <c r="C252" s="325">
        <v>192</v>
      </c>
      <c r="D252" s="356"/>
      <c r="E252" s="350"/>
      <c r="F252" s="357"/>
      <c r="G252" s="360"/>
      <c r="H252" s="355"/>
      <c r="I252" s="355"/>
      <c r="J252" s="353"/>
      <c r="K252" s="353"/>
      <c r="L252" s="353"/>
      <c r="M252" s="354"/>
      <c r="N252" s="482"/>
      <c r="AB252" s="195" t="str">
        <f t="shared" si="239"/>
        <v/>
      </c>
      <c r="AC252" s="195">
        <f t="shared" si="241"/>
        <v>1</v>
      </c>
      <c r="AD252" s="195" t="str">
        <f>IF(AND(AP252=""),"",IF(AP252=0,"",1+(MAX(AD$61:AD251))))</f>
        <v/>
      </c>
      <c r="AE252" s="51">
        <v>192</v>
      </c>
      <c r="AF252" s="48">
        <f t="shared" si="188"/>
        <v>0</v>
      </c>
      <c r="AG252" s="52">
        <f t="shared" si="189"/>
        <v>0</v>
      </c>
      <c r="AH252" s="52">
        <f t="shared" si="190"/>
        <v>0</v>
      </c>
      <c r="AI252" s="52">
        <f t="shared" si="191"/>
        <v>0</v>
      </c>
      <c r="AJ252" s="52">
        <f t="shared" si="192"/>
        <v>0</v>
      </c>
      <c r="AK252" s="52">
        <f t="shared" si="193"/>
        <v>0</v>
      </c>
      <c r="AL252" s="52">
        <f t="shared" si="194"/>
        <v>0</v>
      </c>
      <c r="AM252" s="52">
        <f t="shared" si="195"/>
        <v>0</v>
      </c>
      <c r="AN252" s="52">
        <f t="shared" si="240"/>
        <v>0</v>
      </c>
      <c r="AO252" s="52">
        <f t="shared" si="196"/>
        <v>0</v>
      </c>
      <c r="AP252" s="52" t="str">
        <f t="shared" si="231"/>
        <v/>
      </c>
      <c r="AQ252" s="195" t="str">
        <f>IF(AND(BC252=""),"",IF(BC252=0,"",1+(MAX(AQ$61:AQ251))))</f>
        <v/>
      </c>
      <c r="AR252" s="51">
        <v>192</v>
      </c>
      <c r="AS252" s="323">
        <f t="shared" si="220"/>
        <v>0</v>
      </c>
      <c r="AT252" s="49">
        <f t="shared" si="221"/>
        <v>0</v>
      </c>
      <c r="AU252" s="49">
        <f t="shared" si="222"/>
        <v>0</v>
      </c>
      <c r="AV252" s="49">
        <f t="shared" si="223"/>
        <v>0</v>
      </c>
      <c r="AW252" s="49">
        <f t="shared" si="224"/>
        <v>0</v>
      </c>
      <c r="AX252" s="49">
        <f t="shared" si="225"/>
        <v>0</v>
      </c>
      <c r="AY252" s="49">
        <f t="shared" si="226"/>
        <v>0</v>
      </c>
      <c r="AZ252" s="49">
        <f t="shared" si="227"/>
        <v>0</v>
      </c>
      <c r="BA252" s="49">
        <f t="shared" si="228"/>
        <v>0</v>
      </c>
      <c r="BB252" s="49">
        <f t="shared" si="197"/>
        <v>0</v>
      </c>
      <c r="BC252" s="52" t="str">
        <f t="shared" si="232"/>
        <v/>
      </c>
      <c r="BD252" s="195" t="str">
        <f>IF(AND(BP252=""),"",IF(BP252=0,"",1+(MAX(BD$61:BD251))))</f>
        <v/>
      </c>
      <c r="BE252" s="51">
        <v>192</v>
      </c>
      <c r="BF252" s="48">
        <f t="shared" si="169"/>
        <v>0</v>
      </c>
      <c r="BG252" s="52">
        <f t="shared" si="170"/>
        <v>0</v>
      </c>
      <c r="BH252" s="52">
        <f t="shared" si="171"/>
        <v>0</v>
      </c>
      <c r="BI252" s="52">
        <f t="shared" si="172"/>
        <v>0</v>
      </c>
      <c r="BJ252" s="52">
        <f t="shared" si="173"/>
        <v>0</v>
      </c>
      <c r="BK252" s="52">
        <f t="shared" si="174"/>
        <v>0</v>
      </c>
      <c r="BL252" s="52">
        <f t="shared" si="175"/>
        <v>0</v>
      </c>
      <c r="BM252" s="52">
        <f t="shared" si="176"/>
        <v>0</v>
      </c>
      <c r="BN252" s="52">
        <f t="shared" si="177"/>
        <v>0</v>
      </c>
      <c r="BO252" s="52">
        <f t="shared" si="198"/>
        <v>0</v>
      </c>
      <c r="BP252" s="52" t="str">
        <f t="shared" si="233"/>
        <v/>
      </c>
      <c r="BQ252" s="195" t="str">
        <f>IF(AND(CC252=""),"",IF(CC252=0,"",1+(MAX(BQ$61:BQ251))))</f>
        <v/>
      </c>
      <c r="BR252" s="51">
        <v>192</v>
      </c>
      <c r="BS252" s="322">
        <f t="shared" si="178"/>
        <v>0</v>
      </c>
      <c r="BT252" s="52">
        <f t="shared" si="179"/>
        <v>0</v>
      </c>
      <c r="BU252" s="52">
        <f t="shared" si="180"/>
        <v>0</v>
      </c>
      <c r="BV252" s="52">
        <f t="shared" si="181"/>
        <v>0</v>
      </c>
      <c r="BW252" s="52">
        <f t="shared" si="182"/>
        <v>0</v>
      </c>
      <c r="BX252" s="52">
        <f t="shared" si="183"/>
        <v>0</v>
      </c>
      <c r="BY252" s="52">
        <f t="shared" si="184"/>
        <v>0</v>
      </c>
      <c r="BZ252" s="52">
        <f t="shared" si="185"/>
        <v>0</v>
      </c>
      <c r="CA252" s="52">
        <f t="shared" si="186"/>
        <v>0</v>
      </c>
      <c r="CB252" s="52">
        <f t="shared" si="199"/>
        <v>0</v>
      </c>
      <c r="CC252" s="52" t="str">
        <f t="shared" si="234"/>
        <v/>
      </c>
      <c r="CD252" s="195" t="str">
        <f>IF(AND(CP252=""),"",IF(CP252=0,"",1+(MAX(CD$61:CD251))))</f>
        <v/>
      </c>
      <c r="CE252" s="51">
        <v>192</v>
      </c>
      <c r="CF252" s="48">
        <f t="shared" si="200"/>
        <v>0</v>
      </c>
      <c r="CG252" s="52">
        <f t="shared" si="201"/>
        <v>0</v>
      </c>
      <c r="CH252" s="52">
        <f t="shared" si="202"/>
        <v>0</v>
      </c>
      <c r="CI252" s="52">
        <f t="shared" si="203"/>
        <v>0</v>
      </c>
      <c r="CJ252" s="52">
        <f t="shared" si="204"/>
        <v>0</v>
      </c>
      <c r="CK252" s="52">
        <f t="shared" si="205"/>
        <v>0</v>
      </c>
      <c r="CL252" s="52">
        <f t="shared" si="206"/>
        <v>0</v>
      </c>
      <c r="CM252" s="52">
        <f t="shared" si="207"/>
        <v>0</v>
      </c>
      <c r="CN252" s="52">
        <f t="shared" si="208"/>
        <v>0</v>
      </c>
      <c r="CO252" s="52">
        <f t="shared" si="209"/>
        <v>0</v>
      </c>
      <c r="CP252" s="52" t="str">
        <f t="shared" si="235"/>
        <v/>
      </c>
      <c r="CQ252" s="195" t="str">
        <f>IF(AND(DC252=""),"",IF(DC252=0,"",1+(MAX(CQ$61:CQ251))))</f>
        <v/>
      </c>
      <c r="CR252" s="51">
        <v>192</v>
      </c>
      <c r="CS252" s="48">
        <f t="shared" si="229"/>
        <v>0</v>
      </c>
      <c r="CT252" s="52">
        <f t="shared" si="210"/>
        <v>0</v>
      </c>
      <c r="CU252" s="52">
        <f t="shared" si="211"/>
        <v>0</v>
      </c>
      <c r="CV252" s="52">
        <f t="shared" si="212"/>
        <v>0</v>
      </c>
      <c r="CW252" s="52">
        <f t="shared" si="213"/>
        <v>0</v>
      </c>
      <c r="CX252" s="52">
        <f t="shared" si="214"/>
        <v>0</v>
      </c>
      <c r="CY252" s="52">
        <f t="shared" si="215"/>
        <v>0</v>
      </c>
      <c r="CZ252" s="52">
        <f t="shared" si="216"/>
        <v>0</v>
      </c>
      <c r="DA252" s="52">
        <f t="shared" si="217"/>
        <v>0</v>
      </c>
      <c r="DB252" s="52">
        <f t="shared" si="218"/>
        <v>0</v>
      </c>
      <c r="DC252" s="52" t="str">
        <f t="shared" si="236"/>
        <v/>
      </c>
    </row>
    <row r="253" spans="1:107" s="195" customFormat="1" ht="15.75" hidden="1">
      <c r="A253" s="195">
        <f t="shared" si="237"/>
        <v>0</v>
      </c>
      <c r="B253" s="324">
        <f t="shared" si="238"/>
        <v>0</v>
      </c>
      <c r="C253" s="325">
        <v>193</v>
      </c>
      <c r="D253" s="356"/>
      <c r="E253" s="350"/>
      <c r="F253" s="357"/>
      <c r="G253" s="360"/>
      <c r="H253" s="355"/>
      <c r="I253" s="355"/>
      <c r="J253" s="353"/>
      <c r="K253" s="353"/>
      <c r="L253" s="353"/>
      <c r="M253" s="354"/>
      <c r="N253" s="482"/>
      <c r="AB253" s="195" t="str">
        <f t="shared" si="239"/>
        <v/>
      </c>
      <c r="AC253" s="195">
        <f t="shared" si="241"/>
        <v>1</v>
      </c>
      <c r="AD253" s="195" t="str">
        <f>IF(AND(AP253=""),"",IF(AP253=0,"",1+(MAX(AD$61:AD252))))</f>
        <v/>
      </c>
      <c r="AE253" s="18">
        <v>193</v>
      </c>
      <c r="AF253" s="48">
        <f t="shared" si="188"/>
        <v>0</v>
      </c>
      <c r="AG253" s="52">
        <f t="shared" si="189"/>
        <v>0</v>
      </c>
      <c r="AH253" s="52">
        <f t="shared" si="190"/>
        <v>0</v>
      </c>
      <c r="AI253" s="52">
        <f t="shared" si="191"/>
        <v>0</v>
      </c>
      <c r="AJ253" s="52">
        <f t="shared" si="192"/>
        <v>0</v>
      </c>
      <c r="AK253" s="52">
        <f t="shared" si="193"/>
        <v>0</v>
      </c>
      <c r="AL253" s="52">
        <f t="shared" si="194"/>
        <v>0</v>
      </c>
      <c r="AM253" s="52">
        <f t="shared" si="195"/>
        <v>0</v>
      </c>
      <c r="AN253" s="52">
        <f t="shared" si="240"/>
        <v>0</v>
      </c>
      <c r="AO253" s="52">
        <f t="shared" si="196"/>
        <v>0</v>
      </c>
      <c r="AP253" s="52" t="str">
        <f t="shared" ref="AP253:AP286" si="242">IF(AND(M253=""),"",IF(M253=AF$59,1,0))</f>
        <v/>
      </c>
      <c r="AQ253" s="195" t="str">
        <f>IF(AND(BC253=""),"",IF(BC253=0,"",1+(MAX(AQ$61:AQ252))))</f>
        <v/>
      </c>
      <c r="AR253" s="51">
        <v>193</v>
      </c>
      <c r="AS253" s="323">
        <f t="shared" si="220"/>
        <v>0</v>
      </c>
      <c r="AT253" s="49">
        <f t="shared" si="221"/>
        <v>0</v>
      </c>
      <c r="AU253" s="49">
        <f t="shared" si="222"/>
        <v>0</v>
      </c>
      <c r="AV253" s="49">
        <f t="shared" si="223"/>
        <v>0</v>
      </c>
      <c r="AW253" s="49">
        <f t="shared" si="224"/>
        <v>0</v>
      </c>
      <c r="AX253" s="49">
        <f t="shared" si="225"/>
        <v>0</v>
      </c>
      <c r="AY253" s="49">
        <f t="shared" si="226"/>
        <v>0</v>
      </c>
      <c r="AZ253" s="49">
        <f t="shared" si="227"/>
        <v>0</v>
      </c>
      <c r="BA253" s="49">
        <f t="shared" si="228"/>
        <v>0</v>
      </c>
      <c r="BB253" s="49">
        <f t="shared" si="197"/>
        <v>0</v>
      </c>
      <c r="BC253" s="52" t="str">
        <f t="shared" ref="BC253:BC286" si="243">IF(AND(M253=""),"",IF(M253=AS$59,1,0))</f>
        <v/>
      </c>
      <c r="BD253" s="195" t="str">
        <f>IF(AND(BP253=""),"",IF(BP253=0,"",1+(MAX(BD$61:BD252))))</f>
        <v/>
      </c>
      <c r="BE253" s="18">
        <v>193</v>
      </c>
      <c r="BF253" s="48">
        <f t="shared" si="169"/>
        <v>0</v>
      </c>
      <c r="BG253" s="52">
        <f t="shared" si="170"/>
        <v>0</v>
      </c>
      <c r="BH253" s="52">
        <f t="shared" si="171"/>
        <v>0</v>
      </c>
      <c r="BI253" s="52">
        <f t="shared" si="172"/>
        <v>0</v>
      </c>
      <c r="BJ253" s="52">
        <f t="shared" si="173"/>
        <v>0</v>
      </c>
      <c r="BK253" s="52">
        <f t="shared" si="174"/>
        <v>0</v>
      </c>
      <c r="BL253" s="52">
        <f t="shared" si="175"/>
        <v>0</v>
      </c>
      <c r="BM253" s="52">
        <f t="shared" si="176"/>
        <v>0</v>
      </c>
      <c r="BN253" s="52">
        <f t="shared" si="177"/>
        <v>0</v>
      </c>
      <c r="BO253" s="52">
        <f t="shared" si="198"/>
        <v>0</v>
      </c>
      <c r="BP253" s="52" t="str">
        <f t="shared" ref="BP253:BP286" si="244">IF(AND(M253=""),"",IF(M253=BF$59,1,0))</f>
        <v/>
      </c>
      <c r="BQ253" s="195" t="str">
        <f>IF(AND(CC253=""),"",IF(CC253=0,"",1+(MAX(BQ$61:BQ252))))</f>
        <v/>
      </c>
      <c r="BR253" s="18">
        <v>193</v>
      </c>
      <c r="BS253" s="322">
        <f t="shared" si="178"/>
        <v>0</v>
      </c>
      <c r="BT253" s="52">
        <f t="shared" si="179"/>
        <v>0</v>
      </c>
      <c r="BU253" s="52">
        <f t="shared" si="180"/>
        <v>0</v>
      </c>
      <c r="BV253" s="52">
        <f t="shared" si="181"/>
        <v>0</v>
      </c>
      <c r="BW253" s="52">
        <f t="shared" si="182"/>
        <v>0</v>
      </c>
      <c r="BX253" s="52">
        <f t="shared" si="183"/>
        <v>0</v>
      </c>
      <c r="BY253" s="52">
        <f t="shared" si="184"/>
        <v>0</v>
      </c>
      <c r="BZ253" s="52">
        <f t="shared" si="185"/>
        <v>0</v>
      </c>
      <c r="CA253" s="52">
        <f t="shared" si="186"/>
        <v>0</v>
      </c>
      <c r="CB253" s="52">
        <f t="shared" si="199"/>
        <v>0</v>
      </c>
      <c r="CC253" s="52" t="str">
        <f t="shared" ref="CC253:CC286" si="245">IF(AND(M253=""),"",IF(M253=BS$59,1,0))</f>
        <v/>
      </c>
      <c r="CD253" s="195" t="str">
        <f>IF(AND(CP253=""),"",IF(CP253=0,"",1+(MAX(CD$61:CD252))))</f>
        <v/>
      </c>
      <c r="CE253" s="18">
        <v>193</v>
      </c>
      <c r="CF253" s="48">
        <f t="shared" si="200"/>
        <v>0</v>
      </c>
      <c r="CG253" s="52">
        <f t="shared" si="201"/>
        <v>0</v>
      </c>
      <c r="CH253" s="52">
        <f t="shared" si="202"/>
        <v>0</v>
      </c>
      <c r="CI253" s="52">
        <f t="shared" si="203"/>
        <v>0</v>
      </c>
      <c r="CJ253" s="52">
        <f t="shared" si="204"/>
        <v>0</v>
      </c>
      <c r="CK253" s="52">
        <f t="shared" si="205"/>
        <v>0</v>
      </c>
      <c r="CL253" s="52">
        <f t="shared" si="206"/>
        <v>0</v>
      </c>
      <c r="CM253" s="52">
        <f t="shared" si="207"/>
        <v>0</v>
      </c>
      <c r="CN253" s="52">
        <f t="shared" si="208"/>
        <v>0</v>
      </c>
      <c r="CO253" s="52">
        <f t="shared" si="209"/>
        <v>0</v>
      </c>
      <c r="CP253" s="52" t="str">
        <f t="shared" ref="CP253:CP286" si="246">IF(AND(M253=""),"",IF(M253=CF$59,1,0))</f>
        <v/>
      </c>
      <c r="CQ253" s="195" t="str">
        <f>IF(AND(DC253=""),"",IF(DC253=0,"",1+(MAX(CQ$61:CQ252))))</f>
        <v/>
      </c>
      <c r="CR253" s="18">
        <v>193</v>
      </c>
      <c r="CS253" s="48">
        <f t="shared" si="229"/>
        <v>0</v>
      </c>
      <c r="CT253" s="52">
        <f t="shared" si="210"/>
        <v>0</v>
      </c>
      <c r="CU253" s="52">
        <f t="shared" si="211"/>
        <v>0</v>
      </c>
      <c r="CV253" s="52">
        <f t="shared" si="212"/>
        <v>0</v>
      </c>
      <c r="CW253" s="52">
        <f t="shared" si="213"/>
        <v>0</v>
      </c>
      <c r="CX253" s="52">
        <f t="shared" si="214"/>
        <v>0</v>
      </c>
      <c r="CY253" s="52">
        <f t="shared" si="215"/>
        <v>0</v>
      </c>
      <c r="CZ253" s="52">
        <f t="shared" si="216"/>
        <v>0</v>
      </c>
      <c r="DA253" s="52">
        <f t="shared" si="217"/>
        <v>0</v>
      </c>
      <c r="DB253" s="52">
        <f t="shared" si="218"/>
        <v>0</v>
      </c>
      <c r="DC253" s="52" t="str">
        <f t="shared" ref="DC253:DC287" si="247">IF(AND(M253=""),"",IF(M253=CS$59,1,0))</f>
        <v/>
      </c>
    </row>
    <row r="254" spans="1:107" s="195" customFormat="1" ht="15.75" hidden="1">
      <c r="A254" s="195">
        <f t="shared" ref="A254:A286" si="248">IF(OR(D254="in fjDr",D254="पद रिक्त",D254="Blank",D254="Post Blank"),0,E254)</f>
        <v>0</v>
      </c>
      <c r="B254" s="324">
        <f t="shared" ref="B254:B286" si="249">F254</f>
        <v>0</v>
      </c>
      <c r="C254" s="325">
        <v>194</v>
      </c>
      <c r="D254" s="356"/>
      <c r="E254" s="350"/>
      <c r="F254" s="357"/>
      <c r="G254" s="360"/>
      <c r="H254" s="355"/>
      <c r="I254" s="355"/>
      <c r="J254" s="353"/>
      <c r="K254" s="353"/>
      <c r="L254" s="353"/>
      <c r="M254" s="354"/>
      <c r="N254" s="482"/>
      <c r="AB254" s="195" t="str">
        <f t="shared" si="239"/>
        <v/>
      </c>
      <c r="AC254" s="195">
        <f t="shared" si="241"/>
        <v>1</v>
      </c>
      <c r="AD254" s="195" t="str">
        <f>IF(AND(AP254=""),"",IF(AP254=0,"",1+(MAX(AD$61:AD253))))</f>
        <v/>
      </c>
      <c r="AE254" s="51">
        <v>194</v>
      </c>
      <c r="AF254" s="48">
        <f t="shared" si="188"/>
        <v>0</v>
      </c>
      <c r="AG254" s="52">
        <f t="shared" si="189"/>
        <v>0</v>
      </c>
      <c r="AH254" s="52">
        <f t="shared" si="190"/>
        <v>0</v>
      </c>
      <c r="AI254" s="52">
        <f t="shared" si="191"/>
        <v>0</v>
      </c>
      <c r="AJ254" s="52">
        <f t="shared" si="192"/>
        <v>0</v>
      </c>
      <c r="AK254" s="52">
        <f t="shared" si="193"/>
        <v>0</v>
      </c>
      <c r="AL254" s="52">
        <f t="shared" si="194"/>
        <v>0</v>
      </c>
      <c r="AM254" s="52">
        <f t="shared" si="195"/>
        <v>0</v>
      </c>
      <c r="AN254" s="52">
        <f t="shared" si="240"/>
        <v>0</v>
      </c>
      <c r="AO254" s="52">
        <f t="shared" si="196"/>
        <v>0</v>
      </c>
      <c r="AP254" s="52" t="str">
        <f t="shared" si="242"/>
        <v/>
      </c>
      <c r="AQ254" s="195" t="str">
        <f>IF(AND(BC254=""),"",IF(BC254=0,"",1+(MAX(AQ$61:AQ253))))</f>
        <v/>
      </c>
      <c r="AR254" s="51">
        <v>194</v>
      </c>
      <c r="AS254" s="323">
        <f t="shared" si="220"/>
        <v>0</v>
      </c>
      <c r="AT254" s="49">
        <f t="shared" si="221"/>
        <v>0</v>
      </c>
      <c r="AU254" s="49">
        <f t="shared" si="222"/>
        <v>0</v>
      </c>
      <c r="AV254" s="49">
        <f t="shared" si="223"/>
        <v>0</v>
      </c>
      <c r="AW254" s="49">
        <f t="shared" si="224"/>
        <v>0</v>
      </c>
      <c r="AX254" s="49">
        <f t="shared" si="225"/>
        <v>0</v>
      </c>
      <c r="AY254" s="49">
        <f t="shared" si="226"/>
        <v>0</v>
      </c>
      <c r="AZ254" s="49">
        <f t="shared" si="227"/>
        <v>0</v>
      </c>
      <c r="BA254" s="49">
        <f t="shared" si="228"/>
        <v>0</v>
      </c>
      <c r="BB254" s="49">
        <f t="shared" si="197"/>
        <v>0</v>
      </c>
      <c r="BC254" s="52" t="str">
        <f t="shared" si="243"/>
        <v/>
      </c>
      <c r="BD254" s="195" t="str">
        <f>IF(AND(BP254=""),"",IF(BP254=0,"",1+(MAX(BD$61:BD253))))</f>
        <v/>
      </c>
      <c r="BE254" s="51">
        <v>194</v>
      </c>
      <c r="BF254" s="48">
        <f t="shared" si="169"/>
        <v>0</v>
      </c>
      <c r="BG254" s="52">
        <f t="shared" si="170"/>
        <v>0</v>
      </c>
      <c r="BH254" s="52">
        <f t="shared" si="171"/>
        <v>0</v>
      </c>
      <c r="BI254" s="52">
        <f t="shared" si="172"/>
        <v>0</v>
      </c>
      <c r="BJ254" s="52">
        <f t="shared" si="173"/>
        <v>0</v>
      </c>
      <c r="BK254" s="52">
        <f t="shared" si="174"/>
        <v>0</v>
      </c>
      <c r="BL254" s="52">
        <f t="shared" si="175"/>
        <v>0</v>
      </c>
      <c r="BM254" s="52">
        <f t="shared" si="176"/>
        <v>0</v>
      </c>
      <c r="BN254" s="52">
        <f t="shared" si="177"/>
        <v>0</v>
      </c>
      <c r="BO254" s="52">
        <f t="shared" si="198"/>
        <v>0</v>
      </c>
      <c r="BP254" s="52" t="str">
        <f t="shared" si="244"/>
        <v/>
      </c>
      <c r="BQ254" s="195" t="str">
        <f>IF(AND(CC254=""),"",IF(CC254=0,"",1+(MAX(BQ$61:BQ253))))</f>
        <v/>
      </c>
      <c r="BR254" s="51">
        <v>194</v>
      </c>
      <c r="BS254" s="322">
        <f t="shared" si="178"/>
        <v>0</v>
      </c>
      <c r="BT254" s="52">
        <f t="shared" si="179"/>
        <v>0</v>
      </c>
      <c r="BU254" s="52">
        <f t="shared" si="180"/>
        <v>0</v>
      </c>
      <c r="BV254" s="52">
        <f t="shared" si="181"/>
        <v>0</v>
      </c>
      <c r="BW254" s="52">
        <f t="shared" si="182"/>
        <v>0</v>
      </c>
      <c r="BX254" s="52">
        <f t="shared" si="183"/>
        <v>0</v>
      </c>
      <c r="BY254" s="52">
        <f t="shared" si="184"/>
        <v>0</v>
      </c>
      <c r="BZ254" s="52">
        <f t="shared" si="185"/>
        <v>0</v>
      </c>
      <c r="CA254" s="52">
        <f t="shared" si="186"/>
        <v>0</v>
      </c>
      <c r="CB254" s="52">
        <f t="shared" si="199"/>
        <v>0</v>
      </c>
      <c r="CC254" s="52" t="str">
        <f t="shared" si="245"/>
        <v/>
      </c>
      <c r="CD254" s="195" t="str">
        <f>IF(AND(CP254=""),"",IF(CP254=0,"",1+(MAX(CD$61:CD253))))</f>
        <v/>
      </c>
      <c r="CE254" s="51">
        <v>194</v>
      </c>
      <c r="CF254" s="48">
        <f t="shared" si="200"/>
        <v>0</v>
      </c>
      <c r="CG254" s="52">
        <f t="shared" si="201"/>
        <v>0</v>
      </c>
      <c r="CH254" s="52">
        <f t="shared" si="202"/>
        <v>0</v>
      </c>
      <c r="CI254" s="52">
        <f t="shared" si="203"/>
        <v>0</v>
      </c>
      <c r="CJ254" s="52">
        <f t="shared" si="204"/>
        <v>0</v>
      </c>
      <c r="CK254" s="52">
        <f t="shared" si="205"/>
        <v>0</v>
      </c>
      <c r="CL254" s="52">
        <f t="shared" si="206"/>
        <v>0</v>
      </c>
      <c r="CM254" s="52">
        <f t="shared" si="207"/>
        <v>0</v>
      </c>
      <c r="CN254" s="52">
        <f t="shared" si="208"/>
        <v>0</v>
      </c>
      <c r="CO254" s="52">
        <f t="shared" si="209"/>
        <v>0</v>
      </c>
      <c r="CP254" s="52" t="str">
        <f t="shared" si="246"/>
        <v/>
      </c>
      <c r="CQ254" s="195" t="str">
        <f>IF(AND(DC254=""),"",IF(DC254=0,"",1+(MAX(CQ$61:CQ253))))</f>
        <v/>
      </c>
      <c r="CR254" s="51">
        <v>194</v>
      </c>
      <c r="CS254" s="48">
        <f t="shared" si="229"/>
        <v>0</v>
      </c>
      <c r="CT254" s="52">
        <f t="shared" si="210"/>
        <v>0</v>
      </c>
      <c r="CU254" s="52">
        <f t="shared" si="211"/>
        <v>0</v>
      </c>
      <c r="CV254" s="52">
        <f t="shared" si="212"/>
        <v>0</v>
      </c>
      <c r="CW254" s="52">
        <f t="shared" si="213"/>
        <v>0</v>
      </c>
      <c r="CX254" s="52">
        <f t="shared" si="214"/>
        <v>0</v>
      </c>
      <c r="CY254" s="52">
        <f t="shared" si="215"/>
        <v>0</v>
      </c>
      <c r="CZ254" s="52">
        <f t="shared" si="216"/>
        <v>0</v>
      </c>
      <c r="DA254" s="52">
        <f t="shared" si="217"/>
        <v>0</v>
      </c>
      <c r="DB254" s="52">
        <f t="shared" si="218"/>
        <v>0</v>
      </c>
      <c r="DC254" s="52" t="str">
        <f t="shared" si="247"/>
        <v/>
      </c>
    </row>
    <row r="255" spans="1:107" s="195" customFormat="1" ht="15.75" hidden="1">
      <c r="A255" s="195">
        <f t="shared" si="248"/>
        <v>0</v>
      </c>
      <c r="B255" s="324">
        <f t="shared" si="249"/>
        <v>0</v>
      </c>
      <c r="C255" s="325">
        <v>195</v>
      </c>
      <c r="D255" s="356"/>
      <c r="E255" s="350"/>
      <c r="F255" s="357"/>
      <c r="G255" s="360"/>
      <c r="H255" s="355"/>
      <c r="I255" s="355"/>
      <c r="J255" s="353"/>
      <c r="K255" s="353"/>
      <c r="L255" s="353"/>
      <c r="M255" s="354"/>
      <c r="N255" s="482"/>
      <c r="AB255" s="195" t="str">
        <f t="shared" si="239"/>
        <v/>
      </c>
      <c r="AC255" s="195">
        <f t="shared" si="241"/>
        <v>1</v>
      </c>
      <c r="AD255" s="195" t="str">
        <f>IF(AND(AP255=""),"",IF(AP255=0,"",1+(MAX(AD$61:AD254))))</f>
        <v/>
      </c>
      <c r="AE255" s="18">
        <v>195</v>
      </c>
      <c r="AF255" s="48">
        <f t="shared" si="188"/>
        <v>0</v>
      </c>
      <c r="AG255" s="52">
        <f t="shared" si="189"/>
        <v>0</v>
      </c>
      <c r="AH255" s="52">
        <f t="shared" si="190"/>
        <v>0</v>
      </c>
      <c r="AI255" s="52">
        <f t="shared" si="191"/>
        <v>0</v>
      </c>
      <c r="AJ255" s="52">
        <f t="shared" si="192"/>
        <v>0</v>
      </c>
      <c r="AK255" s="52">
        <f t="shared" si="193"/>
        <v>0</v>
      </c>
      <c r="AL255" s="52">
        <f t="shared" si="194"/>
        <v>0</v>
      </c>
      <c r="AM255" s="52">
        <f t="shared" si="195"/>
        <v>0</v>
      </c>
      <c r="AN255" s="52">
        <f t="shared" si="240"/>
        <v>0</v>
      </c>
      <c r="AO255" s="52">
        <f t="shared" si="196"/>
        <v>0</v>
      </c>
      <c r="AP255" s="52" t="str">
        <f t="shared" si="242"/>
        <v/>
      </c>
      <c r="AQ255" s="195" t="str">
        <f>IF(AND(BC255=""),"",IF(BC255=0,"",1+(MAX(AQ$61:AQ254))))</f>
        <v/>
      </c>
      <c r="AR255" s="51">
        <v>195</v>
      </c>
      <c r="AS255" s="323">
        <f t="shared" si="220"/>
        <v>0</v>
      </c>
      <c r="AT255" s="49">
        <f t="shared" si="221"/>
        <v>0</v>
      </c>
      <c r="AU255" s="49">
        <f t="shared" si="222"/>
        <v>0</v>
      </c>
      <c r="AV255" s="49">
        <f t="shared" si="223"/>
        <v>0</v>
      </c>
      <c r="AW255" s="49">
        <f t="shared" si="224"/>
        <v>0</v>
      </c>
      <c r="AX255" s="49">
        <f t="shared" si="225"/>
        <v>0</v>
      </c>
      <c r="AY255" s="49">
        <f t="shared" si="226"/>
        <v>0</v>
      </c>
      <c r="AZ255" s="49">
        <f t="shared" si="227"/>
        <v>0</v>
      </c>
      <c r="BA255" s="49">
        <f t="shared" si="228"/>
        <v>0</v>
      </c>
      <c r="BB255" s="49">
        <f t="shared" si="197"/>
        <v>0</v>
      </c>
      <c r="BC255" s="52" t="str">
        <f t="shared" si="243"/>
        <v/>
      </c>
      <c r="BD255" s="195" t="str">
        <f>IF(AND(BP255=""),"",IF(BP255=0,"",1+(MAX(BD$61:BD254))))</f>
        <v/>
      </c>
      <c r="BE255" s="18">
        <v>195</v>
      </c>
      <c r="BF255" s="48">
        <f t="shared" si="169"/>
        <v>0</v>
      </c>
      <c r="BG255" s="52">
        <f t="shared" si="170"/>
        <v>0</v>
      </c>
      <c r="BH255" s="52">
        <f t="shared" si="171"/>
        <v>0</v>
      </c>
      <c r="BI255" s="52">
        <f t="shared" si="172"/>
        <v>0</v>
      </c>
      <c r="BJ255" s="52">
        <f t="shared" si="173"/>
        <v>0</v>
      </c>
      <c r="BK255" s="52">
        <f t="shared" si="174"/>
        <v>0</v>
      </c>
      <c r="BL255" s="52">
        <f t="shared" si="175"/>
        <v>0</v>
      </c>
      <c r="BM255" s="52">
        <f t="shared" si="176"/>
        <v>0</v>
      </c>
      <c r="BN255" s="52">
        <f t="shared" si="177"/>
        <v>0</v>
      </c>
      <c r="BO255" s="52">
        <f t="shared" si="198"/>
        <v>0</v>
      </c>
      <c r="BP255" s="52" t="str">
        <f t="shared" si="244"/>
        <v/>
      </c>
      <c r="BQ255" s="195" t="str">
        <f>IF(AND(CC255=""),"",IF(CC255=0,"",1+(MAX(BQ$61:BQ254))))</f>
        <v/>
      </c>
      <c r="BR255" s="18">
        <v>195</v>
      </c>
      <c r="BS255" s="322">
        <f t="shared" si="178"/>
        <v>0</v>
      </c>
      <c r="BT255" s="52">
        <f t="shared" si="179"/>
        <v>0</v>
      </c>
      <c r="BU255" s="52">
        <f t="shared" si="180"/>
        <v>0</v>
      </c>
      <c r="BV255" s="52">
        <f t="shared" si="181"/>
        <v>0</v>
      </c>
      <c r="BW255" s="52">
        <f t="shared" si="182"/>
        <v>0</v>
      </c>
      <c r="BX255" s="52">
        <f t="shared" si="183"/>
        <v>0</v>
      </c>
      <c r="BY255" s="52">
        <f t="shared" si="184"/>
        <v>0</v>
      </c>
      <c r="BZ255" s="52">
        <f t="shared" si="185"/>
        <v>0</v>
      </c>
      <c r="CA255" s="52">
        <f t="shared" si="186"/>
        <v>0</v>
      </c>
      <c r="CB255" s="52">
        <f t="shared" si="199"/>
        <v>0</v>
      </c>
      <c r="CC255" s="52" t="str">
        <f t="shared" si="245"/>
        <v/>
      </c>
      <c r="CD255" s="195" t="str">
        <f>IF(AND(CP255=""),"",IF(CP255=0,"",1+(MAX(CD$61:CD254))))</f>
        <v/>
      </c>
      <c r="CE255" s="18">
        <v>195</v>
      </c>
      <c r="CF255" s="48">
        <f t="shared" si="200"/>
        <v>0</v>
      </c>
      <c r="CG255" s="52">
        <f t="shared" si="201"/>
        <v>0</v>
      </c>
      <c r="CH255" s="52">
        <f t="shared" si="202"/>
        <v>0</v>
      </c>
      <c r="CI255" s="52">
        <f t="shared" si="203"/>
        <v>0</v>
      </c>
      <c r="CJ255" s="52">
        <f t="shared" si="204"/>
        <v>0</v>
      </c>
      <c r="CK255" s="52">
        <f t="shared" si="205"/>
        <v>0</v>
      </c>
      <c r="CL255" s="52">
        <f t="shared" si="206"/>
        <v>0</v>
      </c>
      <c r="CM255" s="52">
        <f t="shared" si="207"/>
        <v>0</v>
      </c>
      <c r="CN255" s="52">
        <f t="shared" si="208"/>
        <v>0</v>
      </c>
      <c r="CO255" s="52">
        <f t="shared" si="209"/>
        <v>0</v>
      </c>
      <c r="CP255" s="52" t="str">
        <f t="shared" si="246"/>
        <v/>
      </c>
      <c r="CQ255" s="195" t="str">
        <f>IF(AND(DC255=""),"",IF(DC255=0,"",1+(MAX(CQ$61:CQ254))))</f>
        <v/>
      </c>
      <c r="CR255" s="18">
        <v>195</v>
      </c>
      <c r="CS255" s="48">
        <f t="shared" si="229"/>
        <v>0</v>
      </c>
      <c r="CT255" s="52">
        <f t="shared" si="210"/>
        <v>0</v>
      </c>
      <c r="CU255" s="52">
        <f t="shared" si="211"/>
        <v>0</v>
      </c>
      <c r="CV255" s="52">
        <f t="shared" si="212"/>
        <v>0</v>
      </c>
      <c r="CW255" s="52">
        <f t="shared" si="213"/>
        <v>0</v>
      </c>
      <c r="CX255" s="52">
        <f t="shared" si="214"/>
        <v>0</v>
      </c>
      <c r="CY255" s="52">
        <f t="shared" si="215"/>
        <v>0</v>
      </c>
      <c r="CZ255" s="52">
        <f t="shared" si="216"/>
        <v>0</v>
      </c>
      <c r="DA255" s="52">
        <f t="shared" si="217"/>
        <v>0</v>
      </c>
      <c r="DB255" s="52">
        <f t="shared" si="218"/>
        <v>0</v>
      </c>
      <c r="DC255" s="52" t="str">
        <f t="shared" si="247"/>
        <v/>
      </c>
    </row>
    <row r="256" spans="1:107" s="195" customFormat="1" ht="15.75" hidden="1">
      <c r="A256" s="195">
        <f t="shared" si="248"/>
        <v>0</v>
      </c>
      <c r="B256" s="324">
        <f t="shared" si="249"/>
        <v>0</v>
      </c>
      <c r="C256" s="325">
        <v>196</v>
      </c>
      <c r="D256" s="356"/>
      <c r="E256" s="350"/>
      <c r="F256" s="357"/>
      <c r="G256" s="360"/>
      <c r="H256" s="355"/>
      <c r="I256" s="355"/>
      <c r="J256" s="353"/>
      <c r="K256" s="353"/>
      <c r="L256" s="353"/>
      <c r="M256" s="354"/>
      <c r="N256" s="482"/>
      <c r="AB256" s="195" t="str">
        <f t="shared" si="239"/>
        <v/>
      </c>
      <c r="AC256" s="195">
        <f t="shared" si="241"/>
        <v>1</v>
      </c>
      <c r="AD256" s="195" t="str">
        <f>IF(AND(AP256=""),"",IF(AP256=0,"",1+(MAX(AD$61:AD255))))</f>
        <v/>
      </c>
      <c r="AE256" s="51">
        <v>196</v>
      </c>
      <c r="AF256" s="48">
        <f t="shared" si="188"/>
        <v>0</v>
      </c>
      <c r="AG256" s="52">
        <f t="shared" si="189"/>
        <v>0</v>
      </c>
      <c r="AH256" s="52">
        <f t="shared" si="190"/>
        <v>0</v>
      </c>
      <c r="AI256" s="52">
        <f t="shared" si="191"/>
        <v>0</v>
      </c>
      <c r="AJ256" s="52">
        <f t="shared" si="192"/>
        <v>0</v>
      </c>
      <c r="AK256" s="52">
        <f t="shared" si="193"/>
        <v>0</v>
      </c>
      <c r="AL256" s="52">
        <f t="shared" si="194"/>
        <v>0</v>
      </c>
      <c r="AM256" s="52">
        <f t="shared" si="195"/>
        <v>0</v>
      </c>
      <c r="AN256" s="52">
        <f t="shared" si="240"/>
        <v>0</v>
      </c>
      <c r="AO256" s="52">
        <f t="shared" si="196"/>
        <v>0</v>
      </c>
      <c r="AP256" s="52" t="str">
        <f t="shared" si="242"/>
        <v/>
      </c>
      <c r="AQ256" s="195" t="str">
        <f>IF(AND(BC256=""),"",IF(BC256=0,"",1+(MAX(AQ$61:AQ255))))</f>
        <v/>
      </c>
      <c r="AR256" s="51">
        <v>196</v>
      </c>
      <c r="AS256" s="323">
        <f t="shared" si="220"/>
        <v>0</v>
      </c>
      <c r="AT256" s="49">
        <f t="shared" si="221"/>
        <v>0</v>
      </c>
      <c r="AU256" s="49">
        <f t="shared" si="222"/>
        <v>0</v>
      </c>
      <c r="AV256" s="49">
        <f t="shared" si="223"/>
        <v>0</v>
      </c>
      <c r="AW256" s="49">
        <f t="shared" si="224"/>
        <v>0</v>
      </c>
      <c r="AX256" s="49">
        <f t="shared" si="225"/>
        <v>0</v>
      </c>
      <c r="AY256" s="49">
        <f t="shared" si="226"/>
        <v>0</v>
      </c>
      <c r="AZ256" s="49">
        <f t="shared" si="227"/>
        <v>0</v>
      </c>
      <c r="BA256" s="49">
        <f t="shared" si="228"/>
        <v>0</v>
      </c>
      <c r="BB256" s="49">
        <f t="shared" si="197"/>
        <v>0</v>
      </c>
      <c r="BC256" s="52" t="str">
        <f t="shared" si="243"/>
        <v/>
      </c>
      <c r="BD256" s="195" t="str">
        <f>IF(AND(BP256=""),"",IF(BP256=0,"",1+(MAX(BD$61:BD255))))</f>
        <v/>
      </c>
      <c r="BE256" s="51">
        <v>196</v>
      </c>
      <c r="BF256" s="48">
        <f t="shared" si="169"/>
        <v>0</v>
      </c>
      <c r="BG256" s="52">
        <f t="shared" si="170"/>
        <v>0</v>
      </c>
      <c r="BH256" s="52">
        <f t="shared" si="171"/>
        <v>0</v>
      </c>
      <c r="BI256" s="52">
        <f t="shared" si="172"/>
        <v>0</v>
      </c>
      <c r="BJ256" s="52">
        <f t="shared" si="173"/>
        <v>0</v>
      </c>
      <c r="BK256" s="52">
        <f t="shared" si="174"/>
        <v>0</v>
      </c>
      <c r="BL256" s="52">
        <f t="shared" si="175"/>
        <v>0</v>
      </c>
      <c r="BM256" s="52">
        <f t="shared" si="176"/>
        <v>0</v>
      </c>
      <c r="BN256" s="52">
        <f t="shared" si="177"/>
        <v>0</v>
      </c>
      <c r="BO256" s="52">
        <f t="shared" si="198"/>
        <v>0</v>
      </c>
      <c r="BP256" s="52" t="str">
        <f t="shared" si="244"/>
        <v/>
      </c>
      <c r="BQ256" s="195" t="str">
        <f>IF(AND(CC256=""),"",IF(CC256=0,"",1+(MAX(BQ$61:BQ255))))</f>
        <v/>
      </c>
      <c r="BR256" s="51">
        <v>196</v>
      </c>
      <c r="BS256" s="322">
        <f t="shared" si="178"/>
        <v>0</v>
      </c>
      <c r="BT256" s="52">
        <f t="shared" si="179"/>
        <v>0</v>
      </c>
      <c r="BU256" s="52">
        <f t="shared" si="180"/>
        <v>0</v>
      </c>
      <c r="BV256" s="52">
        <f t="shared" si="181"/>
        <v>0</v>
      </c>
      <c r="BW256" s="52">
        <f t="shared" si="182"/>
        <v>0</v>
      </c>
      <c r="BX256" s="52">
        <f t="shared" si="183"/>
        <v>0</v>
      </c>
      <c r="BY256" s="52">
        <f t="shared" si="184"/>
        <v>0</v>
      </c>
      <c r="BZ256" s="52">
        <f t="shared" si="185"/>
        <v>0</v>
      </c>
      <c r="CA256" s="52">
        <f t="shared" si="186"/>
        <v>0</v>
      </c>
      <c r="CB256" s="52">
        <f t="shared" si="199"/>
        <v>0</v>
      </c>
      <c r="CC256" s="52" t="str">
        <f t="shared" si="245"/>
        <v/>
      </c>
      <c r="CD256" s="195" t="str">
        <f>IF(AND(CP256=""),"",IF(CP256=0,"",1+(MAX(CD$61:CD255))))</f>
        <v/>
      </c>
      <c r="CE256" s="51">
        <v>196</v>
      </c>
      <c r="CF256" s="48">
        <f t="shared" si="200"/>
        <v>0</v>
      </c>
      <c r="CG256" s="52">
        <f t="shared" si="201"/>
        <v>0</v>
      </c>
      <c r="CH256" s="52">
        <f t="shared" si="202"/>
        <v>0</v>
      </c>
      <c r="CI256" s="52">
        <f t="shared" si="203"/>
        <v>0</v>
      </c>
      <c r="CJ256" s="52">
        <f t="shared" si="204"/>
        <v>0</v>
      </c>
      <c r="CK256" s="52">
        <f t="shared" si="205"/>
        <v>0</v>
      </c>
      <c r="CL256" s="52">
        <f t="shared" si="206"/>
        <v>0</v>
      </c>
      <c r="CM256" s="52">
        <f t="shared" si="207"/>
        <v>0</v>
      </c>
      <c r="CN256" s="52">
        <f t="shared" si="208"/>
        <v>0</v>
      </c>
      <c r="CO256" s="52">
        <f t="shared" si="209"/>
        <v>0</v>
      </c>
      <c r="CP256" s="52" t="str">
        <f t="shared" si="246"/>
        <v/>
      </c>
      <c r="CQ256" s="195" t="str">
        <f>IF(AND(DC256=""),"",IF(DC256=0,"",1+(MAX(CQ$61:CQ255))))</f>
        <v/>
      </c>
      <c r="CR256" s="51">
        <v>196</v>
      </c>
      <c r="CS256" s="48">
        <f t="shared" si="229"/>
        <v>0</v>
      </c>
      <c r="CT256" s="52">
        <f t="shared" si="210"/>
        <v>0</v>
      </c>
      <c r="CU256" s="52">
        <f t="shared" si="211"/>
        <v>0</v>
      </c>
      <c r="CV256" s="52">
        <f t="shared" si="212"/>
        <v>0</v>
      </c>
      <c r="CW256" s="52">
        <f t="shared" si="213"/>
        <v>0</v>
      </c>
      <c r="CX256" s="52">
        <f t="shared" si="214"/>
        <v>0</v>
      </c>
      <c r="CY256" s="52">
        <f t="shared" si="215"/>
        <v>0</v>
      </c>
      <c r="CZ256" s="52">
        <f t="shared" si="216"/>
        <v>0</v>
      </c>
      <c r="DA256" s="52">
        <f t="shared" si="217"/>
        <v>0</v>
      </c>
      <c r="DB256" s="52">
        <f t="shared" si="218"/>
        <v>0</v>
      </c>
      <c r="DC256" s="52" t="str">
        <f t="shared" si="247"/>
        <v/>
      </c>
    </row>
    <row r="257" spans="1:107" s="195" customFormat="1" ht="15.75" hidden="1">
      <c r="A257" s="195">
        <f t="shared" si="248"/>
        <v>0</v>
      </c>
      <c r="B257" s="324">
        <f t="shared" si="249"/>
        <v>0</v>
      </c>
      <c r="C257" s="325">
        <v>197</v>
      </c>
      <c r="D257" s="356"/>
      <c r="E257" s="350"/>
      <c r="F257" s="357"/>
      <c r="G257" s="360"/>
      <c r="H257" s="355"/>
      <c r="I257" s="355"/>
      <c r="J257" s="353"/>
      <c r="K257" s="353"/>
      <c r="L257" s="353"/>
      <c r="M257" s="354"/>
      <c r="N257" s="482"/>
      <c r="AB257" s="195" t="str">
        <f t="shared" si="239"/>
        <v/>
      </c>
      <c r="AC257" s="195">
        <f t="shared" si="241"/>
        <v>1</v>
      </c>
      <c r="AD257" s="195" t="str">
        <f>IF(AND(AP257=""),"",IF(AP257=0,"",1+(MAX(AD$61:AD256))))</f>
        <v/>
      </c>
      <c r="AE257" s="18">
        <v>197</v>
      </c>
      <c r="AF257" s="48">
        <f t="shared" si="188"/>
        <v>0</v>
      </c>
      <c r="AG257" s="52">
        <f t="shared" si="189"/>
        <v>0</v>
      </c>
      <c r="AH257" s="52">
        <f t="shared" si="190"/>
        <v>0</v>
      </c>
      <c r="AI257" s="52">
        <f t="shared" si="191"/>
        <v>0</v>
      </c>
      <c r="AJ257" s="52">
        <f t="shared" si="192"/>
        <v>0</v>
      </c>
      <c r="AK257" s="52">
        <f t="shared" si="193"/>
        <v>0</v>
      </c>
      <c r="AL257" s="52">
        <f t="shared" si="194"/>
        <v>0</v>
      </c>
      <c r="AM257" s="52">
        <f t="shared" si="195"/>
        <v>0</v>
      </c>
      <c r="AN257" s="52">
        <f t="shared" si="240"/>
        <v>0</v>
      </c>
      <c r="AO257" s="52">
        <f t="shared" si="196"/>
        <v>0</v>
      </c>
      <c r="AP257" s="52" t="str">
        <f t="shared" si="242"/>
        <v/>
      </c>
      <c r="AQ257" s="195" t="str">
        <f>IF(AND(BC257=""),"",IF(BC257=0,"",1+(MAX(AQ$61:AQ256))))</f>
        <v/>
      </c>
      <c r="AR257" s="51">
        <v>197</v>
      </c>
      <c r="AS257" s="323">
        <f t="shared" si="220"/>
        <v>0</v>
      </c>
      <c r="AT257" s="49">
        <f t="shared" si="221"/>
        <v>0</v>
      </c>
      <c r="AU257" s="49">
        <f t="shared" si="222"/>
        <v>0</v>
      </c>
      <c r="AV257" s="49">
        <f t="shared" si="223"/>
        <v>0</v>
      </c>
      <c r="AW257" s="49">
        <f t="shared" si="224"/>
        <v>0</v>
      </c>
      <c r="AX257" s="49">
        <f t="shared" si="225"/>
        <v>0</v>
      </c>
      <c r="AY257" s="49">
        <f t="shared" si="226"/>
        <v>0</v>
      </c>
      <c r="AZ257" s="49">
        <f t="shared" si="227"/>
        <v>0</v>
      </c>
      <c r="BA257" s="49">
        <f t="shared" si="228"/>
        <v>0</v>
      </c>
      <c r="BB257" s="49">
        <f t="shared" si="197"/>
        <v>0</v>
      </c>
      <c r="BC257" s="52" t="str">
        <f t="shared" si="243"/>
        <v/>
      </c>
      <c r="BD257" s="195" t="str">
        <f>IF(AND(BP257=""),"",IF(BP257=0,"",1+(MAX(BD$61:BD256))))</f>
        <v/>
      </c>
      <c r="BE257" s="18">
        <v>197</v>
      </c>
      <c r="BF257" s="48">
        <f t="shared" si="169"/>
        <v>0</v>
      </c>
      <c r="BG257" s="52">
        <f t="shared" si="170"/>
        <v>0</v>
      </c>
      <c r="BH257" s="52">
        <f t="shared" si="171"/>
        <v>0</v>
      </c>
      <c r="BI257" s="52">
        <f t="shared" si="172"/>
        <v>0</v>
      </c>
      <c r="BJ257" s="52">
        <f t="shared" si="173"/>
        <v>0</v>
      </c>
      <c r="BK257" s="52">
        <f t="shared" si="174"/>
        <v>0</v>
      </c>
      <c r="BL257" s="52">
        <f t="shared" si="175"/>
        <v>0</v>
      </c>
      <c r="BM257" s="52">
        <f t="shared" si="176"/>
        <v>0</v>
      </c>
      <c r="BN257" s="52">
        <f t="shared" si="177"/>
        <v>0</v>
      </c>
      <c r="BO257" s="52">
        <f t="shared" si="198"/>
        <v>0</v>
      </c>
      <c r="BP257" s="52" t="str">
        <f t="shared" si="244"/>
        <v/>
      </c>
      <c r="BQ257" s="195" t="str">
        <f>IF(AND(CC257=""),"",IF(CC257=0,"",1+(MAX(BQ$61:BQ256))))</f>
        <v/>
      </c>
      <c r="BR257" s="18">
        <v>197</v>
      </c>
      <c r="BS257" s="322">
        <f t="shared" si="178"/>
        <v>0</v>
      </c>
      <c r="BT257" s="52">
        <f t="shared" si="179"/>
        <v>0</v>
      </c>
      <c r="BU257" s="52">
        <f t="shared" si="180"/>
        <v>0</v>
      </c>
      <c r="BV257" s="52">
        <f t="shared" si="181"/>
        <v>0</v>
      </c>
      <c r="BW257" s="52">
        <f t="shared" si="182"/>
        <v>0</v>
      </c>
      <c r="BX257" s="52">
        <f t="shared" si="183"/>
        <v>0</v>
      </c>
      <c r="BY257" s="52">
        <f t="shared" si="184"/>
        <v>0</v>
      </c>
      <c r="BZ257" s="52">
        <f t="shared" si="185"/>
        <v>0</v>
      </c>
      <c r="CA257" s="52">
        <f t="shared" si="186"/>
        <v>0</v>
      </c>
      <c r="CB257" s="52">
        <f t="shared" si="199"/>
        <v>0</v>
      </c>
      <c r="CC257" s="52" t="str">
        <f t="shared" si="245"/>
        <v/>
      </c>
      <c r="CD257" s="195" t="str">
        <f>IF(AND(CP257=""),"",IF(CP257=0,"",1+(MAX(CD$61:CD256))))</f>
        <v/>
      </c>
      <c r="CE257" s="18">
        <v>197</v>
      </c>
      <c r="CF257" s="48">
        <f t="shared" si="200"/>
        <v>0</v>
      </c>
      <c r="CG257" s="52">
        <f t="shared" si="201"/>
        <v>0</v>
      </c>
      <c r="CH257" s="52">
        <f t="shared" si="202"/>
        <v>0</v>
      </c>
      <c r="CI257" s="52">
        <f t="shared" si="203"/>
        <v>0</v>
      </c>
      <c r="CJ257" s="52">
        <f t="shared" si="204"/>
        <v>0</v>
      </c>
      <c r="CK257" s="52">
        <f t="shared" si="205"/>
        <v>0</v>
      </c>
      <c r="CL257" s="52">
        <f t="shared" si="206"/>
        <v>0</v>
      </c>
      <c r="CM257" s="52">
        <f t="shared" si="207"/>
        <v>0</v>
      </c>
      <c r="CN257" s="52">
        <f t="shared" si="208"/>
        <v>0</v>
      </c>
      <c r="CO257" s="52">
        <f t="shared" si="209"/>
        <v>0</v>
      </c>
      <c r="CP257" s="52" t="str">
        <f t="shared" si="246"/>
        <v/>
      </c>
      <c r="CQ257" s="195" t="str">
        <f>IF(AND(DC257=""),"",IF(DC257=0,"",1+(MAX(CQ$61:CQ256))))</f>
        <v/>
      </c>
      <c r="CR257" s="18">
        <v>197</v>
      </c>
      <c r="CS257" s="48">
        <f t="shared" si="229"/>
        <v>0</v>
      </c>
      <c r="CT257" s="52">
        <f t="shared" si="210"/>
        <v>0</v>
      </c>
      <c r="CU257" s="52">
        <f t="shared" si="211"/>
        <v>0</v>
      </c>
      <c r="CV257" s="52">
        <f t="shared" si="212"/>
        <v>0</v>
      </c>
      <c r="CW257" s="52">
        <f t="shared" si="213"/>
        <v>0</v>
      </c>
      <c r="CX257" s="52">
        <f t="shared" si="214"/>
        <v>0</v>
      </c>
      <c r="CY257" s="52">
        <f t="shared" si="215"/>
        <v>0</v>
      </c>
      <c r="CZ257" s="52">
        <f t="shared" si="216"/>
        <v>0</v>
      </c>
      <c r="DA257" s="52">
        <f t="shared" si="217"/>
        <v>0</v>
      </c>
      <c r="DB257" s="52">
        <f t="shared" si="218"/>
        <v>0</v>
      </c>
      <c r="DC257" s="52" t="str">
        <f t="shared" si="247"/>
        <v/>
      </c>
    </row>
    <row r="258" spans="1:107" s="195" customFormat="1" ht="15.75" hidden="1">
      <c r="A258" s="195">
        <f t="shared" si="248"/>
        <v>0</v>
      </c>
      <c r="B258" s="324">
        <f t="shared" si="249"/>
        <v>0</v>
      </c>
      <c r="C258" s="325">
        <v>198</v>
      </c>
      <c r="D258" s="356"/>
      <c r="E258" s="350"/>
      <c r="F258" s="357"/>
      <c r="G258" s="360"/>
      <c r="H258" s="355"/>
      <c r="I258" s="355"/>
      <c r="J258" s="353"/>
      <c r="K258" s="353"/>
      <c r="L258" s="353"/>
      <c r="M258" s="354"/>
      <c r="N258" s="482"/>
      <c r="AB258" s="195" t="str">
        <f t="shared" si="239"/>
        <v/>
      </c>
      <c r="AC258" s="195">
        <f t="shared" si="241"/>
        <v>1</v>
      </c>
      <c r="AD258" s="195" t="str">
        <f>IF(AND(AP258=""),"",IF(AP258=0,"",1+(MAX(AD$61:AD257))))</f>
        <v/>
      </c>
      <c r="AE258" s="51">
        <v>198</v>
      </c>
      <c r="AF258" s="48">
        <f t="shared" si="188"/>
        <v>0</v>
      </c>
      <c r="AG258" s="52">
        <f t="shared" si="189"/>
        <v>0</v>
      </c>
      <c r="AH258" s="52">
        <f t="shared" si="190"/>
        <v>0</v>
      </c>
      <c r="AI258" s="52">
        <f t="shared" si="191"/>
        <v>0</v>
      </c>
      <c r="AJ258" s="52">
        <f t="shared" si="192"/>
        <v>0</v>
      </c>
      <c r="AK258" s="52">
        <f t="shared" si="193"/>
        <v>0</v>
      </c>
      <c r="AL258" s="52">
        <f t="shared" si="194"/>
        <v>0</v>
      </c>
      <c r="AM258" s="52">
        <f t="shared" si="195"/>
        <v>0</v>
      </c>
      <c r="AN258" s="52">
        <f t="shared" si="240"/>
        <v>0</v>
      </c>
      <c r="AO258" s="52">
        <f t="shared" si="196"/>
        <v>0</v>
      </c>
      <c r="AP258" s="52" t="str">
        <f t="shared" si="242"/>
        <v/>
      </c>
      <c r="AQ258" s="195" t="str">
        <f>IF(AND(BC258=""),"",IF(BC258=0,"",1+(MAX(AQ$61:AQ257))))</f>
        <v/>
      </c>
      <c r="AR258" s="51">
        <v>198</v>
      </c>
      <c r="AS258" s="323">
        <f t="shared" si="220"/>
        <v>0</v>
      </c>
      <c r="AT258" s="49">
        <f t="shared" si="221"/>
        <v>0</v>
      </c>
      <c r="AU258" s="49">
        <f t="shared" si="222"/>
        <v>0</v>
      </c>
      <c r="AV258" s="49">
        <f t="shared" si="223"/>
        <v>0</v>
      </c>
      <c r="AW258" s="49">
        <f t="shared" si="224"/>
        <v>0</v>
      </c>
      <c r="AX258" s="49">
        <f t="shared" si="225"/>
        <v>0</v>
      </c>
      <c r="AY258" s="49">
        <f t="shared" si="226"/>
        <v>0</v>
      </c>
      <c r="AZ258" s="49">
        <f t="shared" si="227"/>
        <v>0</v>
      </c>
      <c r="BA258" s="49">
        <f t="shared" si="228"/>
        <v>0</v>
      </c>
      <c r="BB258" s="49">
        <f t="shared" si="197"/>
        <v>0</v>
      </c>
      <c r="BC258" s="52" t="str">
        <f t="shared" si="243"/>
        <v/>
      </c>
      <c r="BD258" s="195" t="str">
        <f>IF(AND(BP258=""),"",IF(BP258=0,"",1+(MAX(BD$61:BD257))))</f>
        <v/>
      </c>
      <c r="BE258" s="51">
        <v>198</v>
      </c>
      <c r="BF258" s="48">
        <f t="shared" si="169"/>
        <v>0</v>
      </c>
      <c r="BG258" s="52">
        <f t="shared" si="170"/>
        <v>0</v>
      </c>
      <c r="BH258" s="52">
        <f t="shared" si="171"/>
        <v>0</v>
      </c>
      <c r="BI258" s="52">
        <f t="shared" si="172"/>
        <v>0</v>
      </c>
      <c r="BJ258" s="52">
        <f t="shared" si="173"/>
        <v>0</v>
      </c>
      <c r="BK258" s="52">
        <f t="shared" si="174"/>
        <v>0</v>
      </c>
      <c r="BL258" s="52">
        <f t="shared" si="175"/>
        <v>0</v>
      </c>
      <c r="BM258" s="52">
        <f t="shared" si="176"/>
        <v>0</v>
      </c>
      <c r="BN258" s="52">
        <f t="shared" si="177"/>
        <v>0</v>
      </c>
      <c r="BO258" s="52">
        <f t="shared" si="198"/>
        <v>0</v>
      </c>
      <c r="BP258" s="52" t="str">
        <f t="shared" si="244"/>
        <v/>
      </c>
      <c r="BQ258" s="195" t="str">
        <f>IF(AND(CC258=""),"",IF(CC258=0,"",1+(MAX(BQ$61:BQ257))))</f>
        <v/>
      </c>
      <c r="BR258" s="51">
        <v>198</v>
      </c>
      <c r="BS258" s="322">
        <f t="shared" si="178"/>
        <v>0</v>
      </c>
      <c r="BT258" s="52">
        <f t="shared" si="179"/>
        <v>0</v>
      </c>
      <c r="BU258" s="52">
        <f t="shared" si="180"/>
        <v>0</v>
      </c>
      <c r="BV258" s="52">
        <f t="shared" si="181"/>
        <v>0</v>
      </c>
      <c r="BW258" s="52">
        <f t="shared" si="182"/>
        <v>0</v>
      </c>
      <c r="BX258" s="52">
        <f t="shared" si="183"/>
        <v>0</v>
      </c>
      <c r="BY258" s="52">
        <f t="shared" si="184"/>
        <v>0</v>
      </c>
      <c r="BZ258" s="52">
        <f t="shared" si="185"/>
        <v>0</v>
      </c>
      <c r="CA258" s="52">
        <f t="shared" si="186"/>
        <v>0</v>
      </c>
      <c r="CB258" s="52">
        <f t="shared" si="199"/>
        <v>0</v>
      </c>
      <c r="CC258" s="52" t="str">
        <f t="shared" si="245"/>
        <v/>
      </c>
      <c r="CD258" s="195" t="str">
        <f>IF(AND(CP258=""),"",IF(CP258=0,"",1+(MAX(CD$61:CD257))))</f>
        <v/>
      </c>
      <c r="CE258" s="51">
        <v>198</v>
      </c>
      <c r="CF258" s="48">
        <f t="shared" si="200"/>
        <v>0</v>
      </c>
      <c r="CG258" s="52">
        <f t="shared" si="201"/>
        <v>0</v>
      </c>
      <c r="CH258" s="52">
        <f t="shared" si="202"/>
        <v>0</v>
      </c>
      <c r="CI258" s="52">
        <f t="shared" si="203"/>
        <v>0</v>
      </c>
      <c r="CJ258" s="52">
        <f t="shared" si="204"/>
        <v>0</v>
      </c>
      <c r="CK258" s="52">
        <f t="shared" si="205"/>
        <v>0</v>
      </c>
      <c r="CL258" s="52">
        <f t="shared" si="206"/>
        <v>0</v>
      </c>
      <c r="CM258" s="52">
        <f t="shared" si="207"/>
        <v>0</v>
      </c>
      <c r="CN258" s="52">
        <f t="shared" si="208"/>
        <v>0</v>
      </c>
      <c r="CO258" s="52">
        <f t="shared" si="209"/>
        <v>0</v>
      </c>
      <c r="CP258" s="52" t="str">
        <f t="shared" si="246"/>
        <v/>
      </c>
      <c r="CQ258" s="195" t="str">
        <f>IF(AND(DC258=""),"",IF(DC258=0,"",1+(MAX(CQ$61:CQ257))))</f>
        <v/>
      </c>
      <c r="CR258" s="51">
        <v>198</v>
      </c>
      <c r="CS258" s="48">
        <f t="shared" si="229"/>
        <v>0</v>
      </c>
      <c r="CT258" s="52">
        <f t="shared" si="210"/>
        <v>0</v>
      </c>
      <c r="CU258" s="52">
        <f t="shared" si="211"/>
        <v>0</v>
      </c>
      <c r="CV258" s="52">
        <f t="shared" si="212"/>
        <v>0</v>
      </c>
      <c r="CW258" s="52">
        <f t="shared" si="213"/>
        <v>0</v>
      </c>
      <c r="CX258" s="52">
        <f t="shared" si="214"/>
        <v>0</v>
      </c>
      <c r="CY258" s="52">
        <f t="shared" si="215"/>
        <v>0</v>
      </c>
      <c r="CZ258" s="52">
        <f t="shared" si="216"/>
        <v>0</v>
      </c>
      <c r="DA258" s="52">
        <f t="shared" si="217"/>
        <v>0</v>
      </c>
      <c r="DB258" s="52">
        <f t="shared" si="218"/>
        <v>0</v>
      </c>
      <c r="DC258" s="52" t="str">
        <f t="shared" si="247"/>
        <v/>
      </c>
    </row>
    <row r="259" spans="1:107" s="195" customFormat="1" ht="15.75" hidden="1">
      <c r="A259" s="195">
        <f t="shared" si="248"/>
        <v>0</v>
      </c>
      <c r="B259" s="324">
        <f t="shared" si="249"/>
        <v>0</v>
      </c>
      <c r="C259" s="325">
        <v>199</v>
      </c>
      <c r="D259" s="356"/>
      <c r="E259" s="350"/>
      <c r="F259" s="357"/>
      <c r="G259" s="360"/>
      <c r="H259" s="355"/>
      <c r="I259" s="355"/>
      <c r="J259" s="353"/>
      <c r="K259" s="353"/>
      <c r="L259" s="353"/>
      <c r="M259" s="354"/>
      <c r="N259" s="482"/>
      <c r="AB259" s="195" t="str">
        <f t="shared" si="239"/>
        <v/>
      </c>
      <c r="AC259" s="195">
        <f t="shared" si="241"/>
        <v>1</v>
      </c>
      <c r="AD259" s="195" t="str">
        <f>IF(AND(AP259=""),"",IF(AP259=0,"",1+(MAX(AD$61:AD258))))</f>
        <v/>
      </c>
      <c r="AE259" s="18">
        <v>199</v>
      </c>
      <c r="AF259" s="48">
        <f t="shared" si="188"/>
        <v>0</v>
      </c>
      <c r="AG259" s="52">
        <f t="shared" si="189"/>
        <v>0</v>
      </c>
      <c r="AH259" s="52">
        <f t="shared" si="190"/>
        <v>0</v>
      </c>
      <c r="AI259" s="52">
        <f t="shared" si="191"/>
        <v>0</v>
      </c>
      <c r="AJ259" s="52">
        <f t="shared" si="192"/>
        <v>0</v>
      </c>
      <c r="AK259" s="52">
        <f t="shared" si="193"/>
        <v>0</v>
      </c>
      <c r="AL259" s="52">
        <f t="shared" si="194"/>
        <v>0</v>
      </c>
      <c r="AM259" s="52">
        <f t="shared" si="195"/>
        <v>0</v>
      </c>
      <c r="AN259" s="52">
        <f t="shared" si="240"/>
        <v>0</v>
      </c>
      <c r="AO259" s="52">
        <f t="shared" si="196"/>
        <v>0</v>
      </c>
      <c r="AP259" s="52" t="str">
        <f t="shared" si="242"/>
        <v/>
      </c>
      <c r="AQ259" s="195" t="str">
        <f>IF(AND(BC259=""),"",IF(BC259=0,"",1+(MAX(AQ$61:AQ258))))</f>
        <v/>
      </c>
      <c r="AR259" s="51">
        <v>199</v>
      </c>
      <c r="AS259" s="323">
        <f t="shared" si="220"/>
        <v>0</v>
      </c>
      <c r="AT259" s="49">
        <f t="shared" si="221"/>
        <v>0</v>
      </c>
      <c r="AU259" s="49">
        <f t="shared" si="222"/>
        <v>0</v>
      </c>
      <c r="AV259" s="49">
        <f t="shared" si="223"/>
        <v>0</v>
      </c>
      <c r="AW259" s="49">
        <f t="shared" si="224"/>
        <v>0</v>
      </c>
      <c r="AX259" s="49">
        <f t="shared" si="225"/>
        <v>0</v>
      </c>
      <c r="AY259" s="49">
        <f t="shared" si="226"/>
        <v>0</v>
      </c>
      <c r="AZ259" s="49">
        <f t="shared" si="227"/>
        <v>0</v>
      </c>
      <c r="BA259" s="49">
        <f t="shared" si="228"/>
        <v>0</v>
      </c>
      <c r="BB259" s="49">
        <f t="shared" si="197"/>
        <v>0</v>
      </c>
      <c r="BC259" s="52" t="str">
        <f t="shared" si="243"/>
        <v/>
      </c>
      <c r="BD259" s="195" t="str">
        <f>IF(AND(BP259=""),"",IF(BP259=0,"",1+(MAX(BD$61:BD258))))</f>
        <v/>
      </c>
      <c r="BE259" s="18">
        <v>199</v>
      </c>
      <c r="BF259" s="48">
        <f t="shared" si="169"/>
        <v>0</v>
      </c>
      <c r="BG259" s="52">
        <f t="shared" si="170"/>
        <v>0</v>
      </c>
      <c r="BH259" s="52">
        <f t="shared" si="171"/>
        <v>0</v>
      </c>
      <c r="BI259" s="52">
        <f t="shared" si="172"/>
        <v>0</v>
      </c>
      <c r="BJ259" s="52">
        <f t="shared" si="173"/>
        <v>0</v>
      </c>
      <c r="BK259" s="52">
        <f t="shared" si="174"/>
        <v>0</v>
      </c>
      <c r="BL259" s="52">
        <f t="shared" si="175"/>
        <v>0</v>
      </c>
      <c r="BM259" s="52">
        <f t="shared" si="176"/>
        <v>0</v>
      </c>
      <c r="BN259" s="52">
        <f t="shared" si="177"/>
        <v>0</v>
      </c>
      <c r="BO259" s="52">
        <f t="shared" si="198"/>
        <v>0</v>
      </c>
      <c r="BP259" s="52" t="str">
        <f t="shared" si="244"/>
        <v/>
      </c>
      <c r="BQ259" s="195" t="str">
        <f>IF(AND(CC259=""),"",IF(CC259=0,"",1+(MAX(BQ$61:BQ258))))</f>
        <v/>
      </c>
      <c r="BR259" s="18">
        <v>199</v>
      </c>
      <c r="BS259" s="322">
        <f t="shared" si="178"/>
        <v>0</v>
      </c>
      <c r="BT259" s="52">
        <f t="shared" si="179"/>
        <v>0</v>
      </c>
      <c r="BU259" s="52">
        <f t="shared" si="180"/>
        <v>0</v>
      </c>
      <c r="BV259" s="52">
        <f t="shared" si="181"/>
        <v>0</v>
      </c>
      <c r="BW259" s="52">
        <f t="shared" si="182"/>
        <v>0</v>
      </c>
      <c r="BX259" s="52">
        <f t="shared" si="183"/>
        <v>0</v>
      </c>
      <c r="BY259" s="52">
        <f t="shared" si="184"/>
        <v>0</v>
      </c>
      <c r="BZ259" s="52">
        <f t="shared" si="185"/>
        <v>0</v>
      </c>
      <c r="CA259" s="52">
        <f t="shared" si="186"/>
        <v>0</v>
      </c>
      <c r="CB259" s="52">
        <f t="shared" si="199"/>
        <v>0</v>
      </c>
      <c r="CC259" s="52" t="str">
        <f t="shared" si="245"/>
        <v/>
      </c>
      <c r="CD259" s="195" t="str">
        <f>IF(AND(CP259=""),"",IF(CP259=0,"",1+(MAX(CD$61:CD258))))</f>
        <v/>
      </c>
      <c r="CE259" s="18">
        <v>199</v>
      </c>
      <c r="CF259" s="48">
        <f t="shared" si="200"/>
        <v>0</v>
      </c>
      <c r="CG259" s="52">
        <f t="shared" si="201"/>
        <v>0</v>
      </c>
      <c r="CH259" s="52">
        <f t="shared" si="202"/>
        <v>0</v>
      </c>
      <c r="CI259" s="52">
        <f t="shared" si="203"/>
        <v>0</v>
      </c>
      <c r="CJ259" s="52">
        <f t="shared" si="204"/>
        <v>0</v>
      </c>
      <c r="CK259" s="52">
        <f t="shared" si="205"/>
        <v>0</v>
      </c>
      <c r="CL259" s="52">
        <f t="shared" si="206"/>
        <v>0</v>
      </c>
      <c r="CM259" s="52">
        <f t="shared" si="207"/>
        <v>0</v>
      </c>
      <c r="CN259" s="52">
        <f t="shared" si="208"/>
        <v>0</v>
      </c>
      <c r="CO259" s="52">
        <f t="shared" si="209"/>
        <v>0</v>
      </c>
      <c r="CP259" s="52" t="str">
        <f t="shared" si="246"/>
        <v/>
      </c>
      <c r="CQ259" s="195" t="str">
        <f>IF(AND(DC259=""),"",IF(DC259=0,"",1+(MAX(CQ$61:CQ258))))</f>
        <v/>
      </c>
      <c r="CR259" s="18">
        <v>199</v>
      </c>
      <c r="CS259" s="48">
        <f t="shared" si="229"/>
        <v>0</v>
      </c>
      <c r="CT259" s="52">
        <f t="shared" si="210"/>
        <v>0</v>
      </c>
      <c r="CU259" s="52">
        <f t="shared" si="211"/>
        <v>0</v>
      </c>
      <c r="CV259" s="52">
        <f t="shared" si="212"/>
        <v>0</v>
      </c>
      <c r="CW259" s="52">
        <f t="shared" si="213"/>
        <v>0</v>
      </c>
      <c r="CX259" s="52">
        <f t="shared" si="214"/>
        <v>0</v>
      </c>
      <c r="CY259" s="52">
        <f t="shared" si="215"/>
        <v>0</v>
      </c>
      <c r="CZ259" s="52">
        <f t="shared" si="216"/>
        <v>0</v>
      </c>
      <c r="DA259" s="52">
        <f t="shared" si="217"/>
        <v>0</v>
      </c>
      <c r="DB259" s="52">
        <f t="shared" si="218"/>
        <v>0</v>
      </c>
      <c r="DC259" s="52" t="str">
        <f t="shared" si="247"/>
        <v/>
      </c>
    </row>
    <row r="260" spans="1:107" s="195" customFormat="1" ht="15.75" hidden="1">
      <c r="A260" s="195">
        <f t="shared" si="248"/>
        <v>0</v>
      </c>
      <c r="B260" s="324">
        <f t="shared" si="249"/>
        <v>0</v>
      </c>
      <c r="C260" s="325">
        <v>200</v>
      </c>
      <c r="D260" s="356"/>
      <c r="E260" s="350"/>
      <c r="F260" s="357"/>
      <c r="G260" s="360"/>
      <c r="H260" s="355"/>
      <c r="I260" s="355"/>
      <c r="J260" s="353"/>
      <c r="K260" s="353"/>
      <c r="L260" s="353"/>
      <c r="M260" s="354"/>
      <c r="N260" s="482"/>
      <c r="AB260" s="195" t="str">
        <f t="shared" si="239"/>
        <v/>
      </c>
      <c r="AC260" s="195">
        <f t="shared" si="241"/>
        <v>1</v>
      </c>
      <c r="AD260" s="195" t="str">
        <f>IF(AND(AP260=""),"",IF(AP260=0,"",1+(MAX(AD$61:AD259))))</f>
        <v/>
      </c>
      <c r="AE260" s="51">
        <v>200</v>
      </c>
      <c r="AF260" s="48">
        <f t="shared" si="188"/>
        <v>0</v>
      </c>
      <c r="AG260" s="52">
        <f t="shared" si="189"/>
        <v>0</v>
      </c>
      <c r="AH260" s="52">
        <f t="shared" si="190"/>
        <v>0</v>
      </c>
      <c r="AI260" s="52">
        <f t="shared" si="191"/>
        <v>0</v>
      </c>
      <c r="AJ260" s="52">
        <f t="shared" si="192"/>
        <v>0</v>
      </c>
      <c r="AK260" s="52">
        <f t="shared" si="193"/>
        <v>0</v>
      </c>
      <c r="AL260" s="52">
        <f t="shared" si="194"/>
        <v>0</v>
      </c>
      <c r="AM260" s="52">
        <f t="shared" si="195"/>
        <v>0</v>
      </c>
      <c r="AN260" s="52">
        <f t="shared" si="240"/>
        <v>0</v>
      </c>
      <c r="AO260" s="52">
        <f t="shared" si="196"/>
        <v>0</v>
      </c>
      <c r="AP260" s="52" t="str">
        <f t="shared" si="242"/>
        <v/>
      </c>
      <c r="AQ260" s="195" t="str">
        <f>IF(AND(BC260=""),"",IF(BC260=0,"",1+(MAX(AQ$61:AQ259))))</f>
        <v/>
      </c>
      <c r="AR260" s="51">
        <v>200</v>
      </c>
      <c r="AS260" s="323">
        <f t="shared" si="220"/>
        <v>0</v>
      </c>
      <c r="AT260" s="49">
        <f t="shared" si="221"/>
        <v>0</v>
      </c>
      <c r="AU260" s="49">
        <f t="shared" si="222"/>
        <v>0</v>
      </c>
      <c r="AV260" s="49">
        <f t="shared" si="223"/>
        <v>0</v>
      </c>
      <c r="AW260" s="49">
        <f t="shared" si="224"/>
        <v>0</v>
      </c>
      <c r="AX260" s="49">
        <f t="shared" si="225"/>
        <v>0</v>
      </c>
      <c r="AY260" s="49">
        <f t="shared" si="226"/>
        <v>0</v>
      </c>
      <c r="AZ260" s="49">
        <f t="shared" si="227"/>
        <v>0</v>
      </c>
      <c r="BA260" s="49">
        <f t="shared" si="228"/>
        <v>0</v>
      </c>
      <c r="BB260" s="49">
        <f t="shared" si="197"/>
        <v>0</v>
      </c>
      <c r="BC260" s="52" t="str">
        <f t="shared" si="243"/>
        <v/>
      </c>
      <c r="BD260" s="195" t="str">
        <f>IF(AND(BP260=""),"",IF(BP260=0,"",1+(MAX(BD$61:BD259))))</f>
        <v/>
      </c>
      <c r="BE260" s="51">
        <v>200</v>
      </c>
      <c r="BF260" s="48">
        <f t="shared" si="169"/>
        <v>0</v>
      </c>
      <c r="BG260" s="52">
        <f t="shared" si="170"/>
        <v>0</v>
      </c>
      <c r="BH260" s="52">
        <f t="shared" si="171"/>
        <v>0</v>
      </c>
      <c r="BI260" s="52">
        <f t="shared" si="172"/>
        <v>0</v>
      </c>
      <c r="BJ260" s="52">
        <f t="shared" si="173"/>
        <v>0</v>
      </c>
      <c r="BK260" s="52">
        <f t="shared" si="174"/>
        <v>0</v>
      </c>
      <c r="BL260" s="52">
        <f t="shared" si="175"/>
        <v>0</v>
      </c>
      <c r="BM260" s="52">
        <f t="shared" si="176"/>
        <v>0</v>
      </c>
      <c r="BN260" s="52">
        <f t="shared" si="177"/>
        <v>0</v>
      </c>
      <c r="BO260" s="52">
        <f t="shared" si="198"/>
        <v>0</v>
      </c>
      <c r="BP260" s="52" t="str">
        <f t="shared" si="244"/>
        <v/>
      </c>
      <c r="BQ260" s="195" t="str">
        <f>IF(AND(CC260=""),"",IF(CC260=0,"",1+(MAX(BQ$61:BQ259))))</f>
        <v/>
      </c>
      <c r="BR260" s="51">
        <v>200</v>
      </c>
      <c r="BS260" s="322">
        <f t="shared" si="178"/>
        <v>0</v>
      </c>
      <c r="BT260" s="52">
        <f t="shared" si="179"/>
        <v>0</v>
      </c>
      <c r="BU260" s="52">
        <f t="shared" si="180"/>
        <v>0</v>
      </c>
      <c r="BV260" s="52">
        <f t="shared" si="181"/>
        <v>0</v>
      </c>
      <c r="BW260" s="52">
        <f t="shared" si="182"/>
        <v>0</v>
      </c>
      <c r="BX260" s="52">
        <f t="shared" si="183"/>
        <v>0</v>
      </c>
      <c r="BY260" s="52">
        <f t="shared" si="184"/>
        <v>0</v>
      </c>
      <c r="BZ260" s="52">
        <f t="shared" si="185"/>
        <v>0</v>
      </c>
      <c r="CA260" s="52">
        <f t="shared" si="186"/>
        <v>0</v>
      </c>
      <c r="CB260" s="52">
        <f t="shared" si="199"/>
        <v>0</v>
      </c>
      <c r="CC260" s="52" t="str">
        <f t="shared" si="245"/>
        <v/>
      </c>
      <c r="CD260" s="195" t="str">
        <f>IF(AND(CP260=""),"",IF(CP260=0,"",1+(MAX(CD$61:CD259))))</f>
        <v/>
      </c>
      <c r="CE260" s="51">
        <v>200</v>
      </c>
      <c r="CF260" s="48">
        <f t="shared" si="200"/>
        <v>0</v>
      </c>
      <c r="CG260" s="52">
        <f t="shared" si="201"/>
        <v>0</v>
      </c>
      <c r="CH260" s="52">
        <f t="shared" si="202"/>
        <v>0</v>
      </c>
      <c r="CI260" s="52">
        <f t="shared" si="203"/>
        <v>0</v>
      </c>
      <c r="CJ260" s="52">
        <f t="shared" si="204"/>
        <v>0</v>
      </c>
      <c r="CK260" s="52">
        <f t="shared" si="205"/>
        <v>0</v>
      </c>
      <c r="CL260" s="52">
        <f t="shared" si="206"/>
        <v>0</v>
      </c>
      <c r="CM260" s="52">
        <f t="shared" si="207"/>
        <v>0</v>
      </c>
      <c r="CN260" s="52">
        <f t="shared" si="208"/>
        <v>0</v>
      </c>
      <c r="CO260" s="52">
        <f t="shared" si="209"/>
        <v>0</v>
      </c>
      <c r="CP260" s="52" t="str">
        <f t="shared" si="246"/>
        <v/>
      </c>
      <c r="CQ260" s="195" t="str">
        <f>IF(AND(DC260=""),"",IF(DC260=0,"",1+(MAX(CQ$61:CQ259))))</f>
        <v/>
      </c>
      <c r="CR260" s="51">
        <v>200</v>
      </c>
      <c r="CS260" s="48">
        <f t="shared" si="229"/>
        <v>0</v>
      </c>
      <c r="CT260" s="52">
        <f t="shared" si="210"/>
        <v>0</v>
      </c>
      <c r="CU260" s="52">
        <f t="shared" si="211"/>
        <v>0</v>
      </c>
      <c r="CV260" s="52">
        <f t="shared" si="212"/>
        <v>0</v>
      </c>
      <c r="CW260" s="52">
        <f t="shared" si="213"/>
        <v>0</v>
      </c>
      <c r="CX260" s="52">
        <f t="shared" si="214"/>
        <v>0</v>
      </c>
      <c r="CY260" s="52">
        <f t="shared" si="215"/>
        <v>0</v>
      </c>
      <c r="CZ260" s="52">
        <f t="shared" si="216"/>
        <v>0</v>
      </c>
      <c r="DA260" s="52">
        <f t="shared" si="217"/>
        <v>0</v>
      </c>
      <c r="DB260" s="52">
        <f t="shared" si="218"/>
        <v>0</v>
      </c>
      <c r="DC260" s="52" t="str">
        <f t="shared" si="247"/>
        <v/>
      </c>
    </row>
    <row r="261" spans="1:107" s="195" customFormat="1" ht="15.75" hidden="1">
      <c r="A261" s="195">
        <f t="shared" si="248"/>
        <v>0</v>
      </c>
      <c r="B261" s="324">
        <f t="shared" si="249"/>
        <v>0</v>
      </c>
      <c r="C261" s="325">
        <v>201</v>
      </c>
      <c r="D261" s="356"/>
      <c r="E261" s="350"/>
      <c r="F261" s="357"/>
      <c r="G261" s="360"/>
      <c r="H261" s="355"/>
      <c r="I261" s="355"/>
      <c r="J261" s="353"/>
      <c r="K261" s="353"/>
      <c r="L261" s="353"/>
      <c r="M261" s="354"/>
      <c r="N261" s="482"/>
      <c r="AB261" s="195" t="str">
        <f t="shared" si="239"/>
        <v/>
      </c>
      <c r="AC261" s="195">
        <f t="shared" si="241"/>
        <v>1</v>
      </c>
      <c r="AD261" s="195" t="str">
        <f>IF(AND(AP261=""),"",IF(AP261=0,"",1+(MAX(AD$61:AD260))))</f>
        <v/>
      </c>
      <c r="AE261" s="18">
        <v>201</v>
      </c>
      <c r="AF261" s="48">
        <f t="shared" si="188"/>
        <v>0</v>
      </c>
      <c r="AG261" s="52">
        <f t="shared" si="189"/>
        <v>0</v>
      </c>
      <c r="AH261" s="52">
        <f t="shared" si="190"/>
        <v>0</v>
      </c>
      <c r="AI261" s="52">
        <f t="shared" si="191"/>
        <v>0</v>
      </c>
      <c r="AJ261" s="52">
        <f t="shared" si="192"/>
        <v>0</v>
      </c>
      <c r="AK261" s="52">
        <f t="shared" si="193"/>
        <v>0</v>
      </c>
      <c r="AL261" s="52">
        <f t="shared" si="194"/>
        <v>0</v>
      </c>
      <c r="AM261" s="52">
        <f t="shared" si="195"/>
        <v>0</v>
      </c>
      <c r="AN261" s="52">
        <f t="shared" si="240"/>
        <v>0</v>
      </c>
      <c r="AO261" s="52">
        <f t="shared" si="196"/>
        <v>0</v>
      </c>
      <c r="AP261" s="52" t="str">
        <f t="shared" si="242"/>
        <v/>
      </c>
      <c r="AQ261" s="195" t="str">
        <f>IF(AND(BC261=""),"",IF(BC261=0,"",1+(MAX(AQ$61:AQ260))))</f>
        <v/>
      </c>
      <c r="AR261" s="51">
        <v>201</v>
      </c>
      <c r="AS261" s="323">
        <f t="shared" si="220"/>
        <v>0</v>
      </c>
      <c r="AT261" s="49">
        <f t="shared" si="221"/>
        <v>0</v>
      </c>
      <c r="AU261" s="49">
        <f t="shared" si="222"/>
        <v>0</v>
      </c>
      <c r="AV261" s="49">
        <f t="shared" si="223"/>
        <v>0</v>
      </c>
      <c r="AW261" s="49">
        <f t="shared" si="224"/>
        <v>0</v>
      </c>
      <c r="AX261" s="49">
        <f t="shared" si="225"/>
        <v>0</v>
      </c>
      <c r="AY261" s="49">
        <f t="shared" si="226"/>
        <v>0</v>
      </c>
      <c r="AZ261" s="49">
        <f t="shared" si="227"/>
        <v>0</v>
      </c>
      <c r="BA261" s="49">
        <f t="shared" si="228"/>
        <v>0</v>
      </c>
      <c r="BB261" s="49">
        <f t="shared" si="197"/>
        <v>0</v>
      </c>
      <c r="BC261" s="52" t="str">
        <f t="shared" si="243"/>
        <v/>
      </c>
      <c r="BD261" s="195" t="str">
        <f>IF(AND(BP261=""),"",IF(BP261=0,"",1+(MAX(BD$61:BD260))))</f>
        <v/>
      </c>
      <c r="BE261" s="18">
        <v>201</v>
      </c>
      <c r="BF261" s="48">
        <f t="shared" ref="BF261:BF279" si="250">IF($M261="GAZETTED - FIX PAY",D261,0)</f>
        <v>0</v>
      </c>
      <c r="BG261" s="52">
        <f t="shared" ref="BG261:BG279" si="251">IF($M261="GAZETTED - FIX PAY",E261,0)</f>
        <v>0</v>
      </c>
      <c r="BH261" s="52">
        <f t="shared" ref="BH261:BH279" si="252">IF($M261="GAZETTED - FIX PAY",F261,0)</f>
        <v>0</v>
      </c>
      <c r="BI261" s="52">
        <f t="shared" ref="BI261:BI279" si="253">IF($M261="GAZETTED - FIX PAY",G261,0)</f>
        <v>0</v>
      </c>
      <c r="BJ261" s="52">
        <f t="shared" ref="BJ261:BJ279" si="254">IF($M261="GAZETTED - FIX PAY",H261,0)</f>
        <v>0</v>
      </c>
      <c r="BK261" s="52">
        <f t="shared" ref="BK261:BK279" si="255">IF($M261="GAZETTED - FIX PAY",I261,0)</f>
        <v>0</v>
      </c>
      <c r="BL261" s="52">
        <f t="shared" ref="BL261:BL279" si="256">IF($M261="GAZETTED - FIX PAY",J261,0)</f>
        <v>0</v>
      </c>
      <c r="BM261" s="52">
        <f t="shared" ref="BM261:BM279" si="257">IF($M261="GAZETTED - FIX PAY",K261,0)</f>
        <v>0</v>
      </c>
      <c r="BN261" s="52">
        <f t="shared" ref="BN261:BN279" si="258">IF($M261="GAZETTED - FIX PAY",L261,0)</f>
        <v>0</v>
      </c>
      <c r="BO261" s="52">
        <f t="shared" si="198"/>
        <v>0</v>
      </c>
      <c r="BP261" s="52" t="str">
        <f t="shared" si="244"/>
        <v/>
      </c>
      <c r="BQ261" s="195" t="str">
        <f>IF(AND(CC261=""),"",IF(CC261=0,"",1+(MAX(BQ$61:BQ260))))</f>
        <v/>
      </c>
      <c r="BR261" s="18">
        <v>201</v>
      </c>
      <c r="BS261" s="322">
        <f t="shared" ref="BS261:BS279" si="259">IF($M261="NON GAZETTED - FIX PAY",D261,0)</f>
        <v>0</v>
      </c>
      <c r="BT261" s="52">
        <f t="shared" ref="BT261:BT279" si="260">IF($M261="NON GAZETTED - FIX PAY",E261,0)</f>
        <v>0</v>
      </c>
      <c r="BU261" s="52">
        <f t="shared" ref="BU261:BU279" si="261">IF($M261="NON GAZETTED - FIX PAY",F261,0)</f>
        <v>0</v>
      </c>
      <c r="BV261" s="52">
        <f t="shared" ref="BV261:BV279" si="262">IF($M261="NON GAZETTED - FIX PAY",G261,0)</f>
        <v>0</v>
      </c>
      <c r="BW261" s="52">
        <f t="shared" ref="BW261:BW279" si="263">IF($M261="NON GAZETTED - FIX PAY",H261,0)</f>
        <v>0</v>
      </c>
      <c r="BX261" s="52">
        <f t="shared" ref="BX261:BX279" si="264">IF($M261="NON GAZETTED - FIX PAY",I261,0)</f>
        <v>0</v>
      </c>
      <c r="BY261" s="52">
        <f t="shared" ref="BY261:BY279" si="265">IF($M261="NON GAZETTED - FIX PAY",J261,0)</f>
        <v>0</v>
      </c>
      <c r="BZ261" s="52">
        <f t="shared" ref="BZ261:BZ279" si="266">IF($M261="NON GAZETTED - FIX PAY",K261,0)</f>
        <v>0</v>
      </c>
      <c r="CA261" s="52">
        <f t="shared" ref="CA261:CA279" si="267">IF($M261="NON GAZETTED - FIX PAY",L261,0)</f>
        <v>0</v>
      </c>
      <c r="CB261" s="52">
        <f t="shared" si="199"/>
        <v>0</v>
      </c>
      <c r="CC261" s="52" t="str">
        <f t="shared" si="245"/>
        <v/>
      </c>
      <c r="CD261" s="195" t="str">
        <f>IF(AND(CP261=""),"",IF(CP261=0,"",1+(MAX(CD$61:CD260))))</f>
        <v/>
      </c>
      <c r="CE261" s="18">
        <v>201</v>
      </c>
      <c r="CF261" s="48">
        <f t="shared" si="200"/>
        <v>0</v>
      </c>
      <c r="CG261" s="52">
        <f t="shared" si="201"/>
        <v>0</v>
      </c>
      <c r="CH261" s="52">
        <f t="shared" si="202"/>
        <v>0</v>
      </c>
      <c r="CI261" s="52">
        <f t="shared" si="203"/>
        <v>0</v>
      </c>
      <c r="CJ261" s="52">
        <f t="shared" si="204"/>
        <v>0</v>
      </c>
      <c r="CK261" s="52">
        <f t="shared" si="205"/>
        <v>0</v>
      </c>
      <c r="CL261" s="52">
        <f t="shared" si="206"/>
        <v>0</v>
      </c>
      <c r="CM261" s="52">
        <f t="shared" si="207"/>
        <v>0</v>
      </c>
      <c r="CN261" s="52">
        <f t="shared" si="208"/>
        <v>0</v>
      </c>
      <c r="CO261" s="52">
        <f t="shared" si="209"/>
        <v>0</v>
      </c>
      <c r="CP261" s="52" t="str">
        <f t="shared" si="246"/>
        <v/>
      </c>
      <c r="CQ261" s="195" t="str">
        <f>IF(AND(DC261=""),"",IF(DC261=0,"",1+(MAX(CQ$61:CQ260))))</f>
        <v/>
      </c>
      <c r="CR261" s="18">
        <v>201</v>
      </c>
      <c r="CS261" s="48">
        <f t="shared" si="229"/>
        <v>0</v>
      </c>
      <c r="CT261" s="52">
        <f t="shared" si="210"/>
        <v>0</v>
      </c>
      <c r="CU261" s="52">
        <f t="shared" si="211"/>
        <v>0</v>
      </c>
      <c r="CV261" s="52">
        <f t="shared" si="212"/>
        <v>0</v>
      </c>
      <c r="CW261" s="52">
        <f t="shared" si="213"/>
        <v>0</v>
      </c>
      <c r="CX261" s="52">
        <f t="shared" si="214"/>
        <v>0</v>
      </c>
      <c r="CY261" s="52">
        <f t="shared" si="215"/>
        <v>0</v>
      </c>
      <c r="CZ261" s="52">
        <f t="shared" si="216"/>
        <v>0</v>
      </c>
      <c r="DA261" s="52">
        <f t="shared" si="217"/>
        <v>0</v>
      </c>
      <c r="DB261" s="52">
        <f t="shared" si="218"/>
        <v>0</v>
      </c>
      <c r="DC261" s="52" t="str">
        <f t="shared" si="247"/>
        <v/>
      </c>
    </row>
    <row r="262" spans="1:107" s="195" customFormat="1" ht="15.75" hidden="1">
      <c r="A262" s="195">
        <f t="shared" si="248"/>
        <v>0</v>
      </c>
      <c r="B262" s="324">
        <f t="shared" si="249"/>
        <v>0</v>
      </c>
      <c r="C262" s="325">
        <v>202</v>
      </c>
      <c r="D262" s="356"/>
      <c r="E262" s="350"/>
      <c r="F262" s="357"/>
      <c r="G262" s="360"/>
      <c r="H262" s="355"/>
      <c r="I262" s="355"/>
      <c r="J262" s="353"/>
      <c r="K262" s="353"/>
      <c r="L262" s="353"/>
      <c r="M262" s="354"/>
      <c r="N262" s="482"/>
      <c r="AB262" s="195" t="str">
        <f t="shared" si="239"/>
        <v/>
      </c>
      <c r="AC262" s="195">
        <f t="shared" si="241"/>
        <v>1</v>
      </c>
      <c r="AD262" s="195" t="str">
        <f>IF(AND(AP262=""),"",IF(AP262=0,"",1+(MAX(AD$61:AD261))))</f>
        <v/>
      </c>
      <c r="AE262" s="51">
        <v>202</v>
      </c>
      <c r="AF262" s="48">
        <f t="shared" si="188"/>
        <v>0</v>
      </c>
      <c r="AG262" s="52">
        <f t="shared" si="189"/>
        <v>0</v>
      </c>
      <c r="AH262" s="52">
        <f t="shared" si="190"/>
        <v>0</v>
      </c>
      <c r="AI262" s="52">
        <f t="shared" si="191"/>
        <v>0</v>
      </c>
      <c r="AJ262" s="52">
        <f t="shared" si="192"/>
        <v>0</v>
      </c>
      <c r="AK262" s="52">
        <f t="shared" si="193"/>
        <v>0</v>
      </c>
      <c r="AL262" s="52">
        <f t="shared" si="194"/>
        <v>0</v>
      </c>
      <c r="AM262" s="52">
        <f t="shared" si="195"/>
        <v>0</v>
      </c>
      <c r="AN262" s="52">
        <f t="shared" si="240"/>
        <v>0</v>
      </c>
      <c r="AO262" s="52">
        <f t="shared" si="196"/>
        <v>0</v>
      </c>
      <c r="AP262" s="52" t="str">
        <f t="shared" si="242"/>
        <v/>
      </c>
      <c r="AQ262" s="195" t="str">
        <f>IF(AND(BC262=""),"",IF(BC262=0,"",1+(MAX(AQ$61:AQ261))))</f>
        <v/>
      </c>
      <c r="AR262" s="51">
        <v>202</v>
      </c>
      <c r="AS262" s="323">
        <f t="shared" si="220"/>
        <v>0</v>
      </c>
      <c r="AT262" s="49">
        <f t="shared" si="221"/>
        <v>0</v>
      </c>
      <c r="AU262" s="49">
        <f t="shared" si="222"/>
        <v>0</v>
      </c>
      <c r="AV262" s="49">
        <f t="shared" si="223"/>
        <v>0</v>
      </c>
      <c r="AW262" s="49">
        <f t="shared" si="224"/>
        <v>0</v>
      </c>
      <c r="AX262" s="49">
        <f t="shared" si="225"/>
        <v>0</v>
      </c>
      <c r="AY262" s="49">
        <f t="shared" si="226"/>
        <v>0</v>
      </c>
      <c r="AZ262" s="49">
        <f t="shared" si="227"/>
        <v>0</v>
      </c>
      <c r="BA262" s="49">
        <f t="shared" si="228"/>
        <v>0</v>
      </c>
      <c r="BB262" s="49">
        <f t="shared" si="197"/>
        <v>0</v>
      </c>
      <c r="BC262" s="52" t="str">
        <f t="shared" si="243"/>
        <v/>
      </c>
      <c r="BD262" s="195" t="str">
        <f>IF(AND(BP262=""),"",IF(BP262=0,"",1+(MAX(BD$61:BD261))))</f>
        <v/>
      </c>
      <c r="BE262" s="51">
        <v>202</v>
      </c>
      <c r="BF262" s="48">
        <f t="shared" si="250"/>
        <v>0</v>
      </c>
      <c r="BG262" s="52">
        <f t="shared" si="251"/>
        <v>0</v>
      </c>
      <c r="BH262" s="52">
        <f t="shared" si="252"/>
        <v>0</v>
      </c>
      <c r="BI262" s="52">
        <f t="shared" si="253"/>
        <v>0</v>
      </c>
      <c r="BJ262" s="52">
        <f t="shared" si="254"/>
        <v>0</v>
      </c>
      <c r="BK262" s="52">
        <f t="shared" si="255"/>
        <v>0</v>
      </c>
      <c r="BL262" s="52">
        <f t="shared" si="256"/>
        <v>0</v>
      </c>
      <c r="BM262" s="52">
        <f t="shared" si="257"/>
        <v>0</v>
      </c>
      <c r="BN262" s="52">
        <f t="shared" si="258"/>
        <v>0</v>
      </c>
      <c r="BO262" s="52">
        <f t="shared" si="198"/>
        <v>0</v>
      </c>
      <c r="BP262" s="52" t="str">
        <f t="shared" si="244"/>
        <v/>
      </c>
      <c r="BQ262" s="195" t="str">
        <f>IF(AND(CC262=""),"",IF(CC262=0,"",1+(MAX(BQ$61:BQ261))))</f>
        <v/>
      </c>
      <c r="BR262" s="51">
        <v>202</v>
      </c>
      <c r="BS262" s="322">
        <f t="shared" si="259"/>
        <v>0</v>
      </c>
      <c r="BT262" s="52">
        <f t="shared" si="260"/>
        <v>0</v>
      </c>
      <c r="BU262" s="52">
        <f t="shared" si="261"/>
        <v>0</v>
      </c>
      <c r="BV262" s="52">
        <f t="shared" si="262"/>
        <v>0</v>
      </c>
      <c r="BW262" s="52">
        <f t="shared" si="263"/>
        <v>0</v>
      </c>
      <c r="BX262" s="52">
        <f t="shared" si="264"/>
        <v>0</v>
      </c>
      <c r="BY262" s="52">
        <f t="shared" si="265"/>
        <v>0</v>
      </c>
      <c r="BZ262" s="52">
        <f t="shared" si="266"/>
        <v>0</v>
      </c>
      <c r="CA262" s="52">
        <f t="shared" si="267"/>
        <v>0</v>
      </c>
      <c r="CB262" s="52">
        <f t="shared" si="199"/>
        <v>0</v>
      </c>
      <c r="CC262" s="52" t="str">
        <f t="shared" si="245"/>
        <v/>
      </c>
      <c r="CD262" s="195" t="str">
        <f>IF(AND(CP262=""),"",IF(CP262=0,"",1+(MAX(CD$61:CD261))))</f>
        <v/>
      </c>
      <c r="CE262" s="51">
        <v>202</v>
      </c>
      <c r="CF262" s="48">
        <f t="shared" si="200"/>
        <v>0</v>
      </c>
      <c r="CG262" s="52">
        <f t="shared" si="201"/>
        <v>0</v>
      </c>
      <c r="CH262" s="52">
        <f t="shared" si="202"/>
        <v>0</v>
      </c>
      <c r="CI262" s="52">
        <f t="shared" si="203"/>
        <v>0</v>
      </c>
      <c r="CJ262" s="52">
        <f t="shared" si="204"/>
        <v>0</v>
      </c>
      <c r="CK262" s="52">
        <f t="shared" si="205"/>
        <v>0</v>
      </c>
      <c r="CL262" s="52">
        <f t="shared" si="206"/>
        <v>0</v>
      </c>
      <c r="CM262" s="52">
        <f t="shared" si="207"/>
        <v>0</v>
      </c>
      <c r="CN262" s="52">
        <f t="shared" si="208"/>
        <v>0</v>
      </c>
      <c r="CO262" s="52">
        <f t="shared" si="209"/>
        <v>0</v>
      </c>
      <c r="CP262" s="52" t="str">
        <f t="shared" si="246"/>
        <v/>
      </c>
      <c r="CQ262" s="195" t="str">
        <f>IF(AND(DC262=""),"",IF(DC262=0,"",1+(MAX(CQ$61:CQ261))))</f>
        <v/>
      </c>
      <c r="CR262" s="51">
        <v>202</v>
      </c>
      <c r="CS262" s="48">
        <f t="shared" si="229"/>
        <v>0</v>
      </c>
      <c r="CT262" s="52">
        <f t="shared" si="210"/>
        <v>0</v>
      </c>
      <c r="CU262" s="52">
        <f t="shared" si="211"/>
        <v>0</v>
      </c>
      <c r="CV262" s="52">
        <f t="shared" si="212"/>
        <v>0</v>
      </c>
      <c r="CW262" s="52">
        <f t="shared" si="213"/>
        <v>0</v>
      </c>
      <c r="CX262" s="52">
        <f t="shared" si="214"/>
        <v>0</v>
      </c>
      <c r="CY262" s="52">
        <f t="shared" si="215"/>
        <v>0</v>
      </c>
      <c r="CZ262" s="52">
        <f t="shared" si="216"/>
        <v>0</v>
      </c>
      <c r="DA262" s="52">
        <f t="shared" si="217"/>
        <v>0</v>
      </c>
      <c r="DB262" s="52">
        <f t="shared" si="218"/>
        <v>0</v>
      </c>
      <c r="DC262" s="52" t="str">
        <f t="shared" si="247"/>
        <v/>
      </c>
    </row>
    <row r="263" spans="1:107" s="195" customFormat="1" ht="15.75" hidden="1">
      <c r="A263" s="195">
        <f t="shared" si="248"/>
        <v>0</v>
      </c>
      <c r="B263" s="324">
        <f t="shared" si="249"/>
        <v>0</v>
      </c>
      <c r="C263" s="325">
        <v>203</v>
      </c>
      <c r="D263" s="356"/>
      <c r="E263" s="350"/>
      <c r="F263" s="357"/>
      <c r="G263" s="360"/>
      <c r="H263" s="355"/>
      <c r="I263" s="355"/>
      <c r="J263" s="353"/>
      <c r="K263" s="353"/>
      <c r="L263" s="353"/>
      <c r="M263" s="354"/>
      <c r="N263" s="482"/>
      <c r="AB263" s="195" t="str">
        <f t="shared" si="239"/>
        <v/>
      </c>
      <c r="AC263" s="195">
        <f t="shared" si="241"/>
        <v>1</v>
      </c>
      <c r="AD263" s="195" t="str">
        <f>IF(AND(AP263=""),"",IF(AP263=0,"",1+(MAX(AD$61:AD262))))</f>
        <v/>
      </c>
      <c r="AE263" s="18">
        <v>203</v>
      </c>
      <c r="AF263" s="48">
        <f t="shared" si="188"/>
        <v>0</v>
      </c>
      <c r="AG263" s="52">
        <f t="shared" si="189"/>
        <v>0</v>
      </c>
      <c r="AH263" s="52">
        <f t="shared" si="190"/>
        <v>0</v>
      </c>
      <c r="AI263" s="52">
        <f t="shared" si="191"/>
        <v>0</v>
      </c>
      <c r="AJ263" s="52">
        <f t="shared" si="192"/>
        <v>0</v>
      </c>
      <c r="AK263" s="52">
        <f t="shared" si="193"/>
        <v>0</v>
      </c>
      <c r="AL263" s="52">
        <f t="shared" si="194"/>
        <v>0</v>
      </c>
      <c r="AM263" s="52">
        <f t="shared" si="195"/>
        <v>0</v>
      </c>
      <c r="AN263" s="52">
        <f t="shared" si="240"/>
        <v>0</v>
      </c>
      <c r="AO263" s="52">
        <f t="shared" si="196"/>
        <v>0</v>
      </c>
      <c r="AP263" s="52" t="str">
        <f t="shared" si="242"/>
        <v/>
      </c>
      <c r="AQ263" s="195" t="str">
        <f>IF(AND(BC263=""),"",IF(BC263=0,"",1+(MAX(AQ$61:AQ262))))</f>
        <v/>
      </c>
      <c r="AR263" s="51">
        <v>203</v>
      </c>
      <c r="AS263" s="323">
        <f t="shared" si="220"/>
        <v>0</v>
      </c>
      <c r="AT263" s="49">
        <f t="shared" si="221"/>
        <v>0</v>
      </c>
      <c r="AU263" s="49">
        <f t="shared" si="222"/>
        <v>0</v>
      </c>
      <c r="AV263" s="49">
        <f t="shared" si="223"/>
        <v>0</v>
      </c>
      <c r="AW263" s="49">
        <f t="shared" si="224"/>
        <v>0</v>
      </c>
      <c r="AX263" s="49">
        <f t="shared" si="225"/>
        <v>0</v>
      </c>
      <c r="AY263" s="49">
        <f t="shared" si="226"/>
        <v>0</v>
      </c>
      <c r="AZ263" s="49">
        <f t="shared" si="227"/>
        <v>0</v>
      </c>
      <c r="BA263" s="49">
        <f t="shared" si="228"/>
        <v>0</v>
      </c>
      <c r="BB263" s="49">
        <f t="shared" si="197"/>
        <v>0</v>
      </c>
      <c r="BC263" s="52" t="str">
        <f t="shared" si="243"/>
        <v/>
      </c>
      <c r="BD263" s="195" t="str">
        <f>IF(AND(BP263=""),"",IF(BP263=0,"",1+(MAX(BD$61:BD262))))</f>
        <v/>
      </c>
      <c r="BE263" s="18">
        <v>203</v>
      </c>
      <c r="BF263" s="48">
        <f t="shared" si="250"/>
        <v>0</v>
      </c>
      <c r="BG263" s="52">
        <f t="shared" si="251"/>
        <v>0</v>
      </c>
      <c r="BH263" s="52">
        <f t="shared" si="252"/>
        <v>0</v>
      </c>
      <c r="BI263" s="52">
        <f t="shared" si="253"/>
        <v>0</v>
      </c>
      <c r="BJ263" s="52">
        <f t="shared" si="254"/>
        <v>0</v>
      </c>
      <c r="BK263" s="52">
        <f t="shared" si="255"/>
        <v>0</v>
      </c>
      <c r="BL263" s="52">
        <f t="shared" si="256"/>
        <v>0</v>
      </c>
      <c r="BM263" s="52">
        <f t="shared" si="257"/>
        <v>0</v>
      </c>
      <c r="BN263" s="52">
        <f t="shared" si="258"/>
        <v>0</v>
      </c>
      <c r="BO263" s="52">
        <f t="shared" si="198"/>
        <v>0</v>
      </c>
      <c r="BP263" s="52" t="str">
        <f t="shared" si="244"/>
        <v/>
      </c>
      <c r="BQ263" s="195" t="str">
        <f>IF(AND(CC263=""),"",IF(CC263=0,"",1+(MAX(BQ$61:BQ262))))</f>
        <v/>
      </c>
      <c r="BR263" s="18">
        <v>203</v>
      </c>
      <c r="BS263" s="322">
        <f t="shared" si="259"/>
        <v>0</v>
      </c>
      <c r="BT263" s="52">
        <f t="shared" si="260"/>
        <v>0</v>
      </c>
      <c r="BU263" s="52">
        <f t="shared" si="261"/>
        <v>0</v>
      </c>
      <c r="BV263" s="52">
        <f t="shared" si="262"/>
        <v>0</v>
      </c>
      <c r="BW263" s="52">
        <f t="shared" si="263"/>
        <v>0</v>
      </c>
      <c r="BX263" s="52">
        <f t="shared" si="264"/>
        <v>0</v>
      </c>
      <c r="BY263" s="52">
        <f t="shared" si="265"/>
        <v>0</v>
      </c>
      <c r="BZ263" s="52">
        <f t="shared" si="266"/>
        <v>0</v>
      </c>
      <c r="CA263" s="52">
        <f t="shared" si="267"/>
        <v>0</v>
      </c>
      <c r="CB263" s="52">
        <f t="shared" si="199"/>
        <v>0</v>
      </c>
      <c r="CC263" s="52" t="str">
        <f t="shared" si="245"/>
        <v/>
      </c>
      <c r="CD263" s="195" t="str">
        <f>IF(AND(CP263=""),"",IF(CP263=0,"",1+(MAX(CD$61:CD262))))</f>
        <v/>
      </c>
      <c r="CE263" s="18">
        <v>203</v>
      </c>
      <c r="CF263" s="48">
        <f t="shared" si="200"/>
        <v>0</v>
      </c>
      <c r="CG263" s="52">
        <f t="shared" si="201"/>
        <v>0</v>
      </c>
      <c r="CH263" s="52">
        <f t="shared" si="202"/>
        <v>0</v>
      </c>
      <c r="CI263" s="52">
        <f t="shared" si="203"/>
        <v>0</v>
      </c>
      <c r="CJ263" s="52">
        <f t="shared" si="204"/>
        <v>0</v>
      </c>
      <c r="CK263" s="52">
        <f t="shared" si="205"/>
        <v>0</v>
      </c>
      <c r="CL263" s="52">
        <f t="shared" si="206"/>
        <v>0</v>
      </c>
      <c r="CM263" s="52">
        <f t="shared" si="207"/>
        <v>0</v>
      </c>
      <c r="CN263" s="52">
        <f t="shared" si="208"/>
        <v>0</v>
      </c>
      <c r="CO263" s="52">
        <f t="shared" si="209"/>
        <v>0</v>
      </c>
      <c r="CP263" s="52" t="str">
        <f t="shared" si="246"/>
        <v/>
      </c>
      <c r="CQ263" s="195" t="str">
        <f>IF(AND(DC263=""),"",IF(DC263=0,"",1+(MAX(CQ$61:CQ262))))</f>
        <v/>
      </c>
      <c r="CR263" s="18">
        <v>203</v>
      </c>
      <c r="CS263" s="48">
        <f t="shared" si="229"/>
        <v>0</v>
      </c>
      <c r="CT263" s="52">
        <f t="shared" si="210"/>
        <v>0</v>
      </c>
      <c r="CU263" s="52">
        <f t="shared" si="211"/>
        <v>0</v>
      </c>
      <c r="CV263" s="52">
        <f t="shared" si="212"/>
        <v>0</v>
      </c>
      <c r="CW263" s="52">
        <f t="shared" si="213"/>
        <v>0</v>
      </c>
      <c r="CX263" s="52">
        <f t="shared" si="214"/>
        <v>0</v>
      </c>
      <c r="CY263" s="52">
        <f t="shared" si="215"/>
        <v>0</v>
      </c>
      <c r="CZ263" s="52">
        <f t="shared" si="216"/>
        <v>0</v>
      </c>
      <c r="DA263" s="52">
        <f t="shared" si="217"/>
        <v>0</v>
      </c>
      <c r="DB263" s="52">
        <f t="shared" si="218"/>
        <v>0</v>
      </c>
      <c r="DC263" s="52" t="str">
        <f t="shared" si="247"/>
        <v/>
      </c>
    </row>
    <row r="264" spans="1:107" s="195" customFormat="1" ht="15.75" hidden="1">
      <c r="A264" s="195">
        <f t="shared" si="248"/>
        <v>0</v>
      </c>
      <c r="B264" s="324">
        <f t="shared" si="249"/>
        <v>0</v>
      </c>
      <c r="C264" s="325">
        <v>204</v>
      </c>
      <c r="D264" s="356"/>
      <c r="E264" s="350"/>
      <c r="F264" s="357"/>
      <c r="G264" s="360"/>
      <c r="H264" s="355"/>
      <c r="I264" s="355"/>
      <c r="J264" s="353"/>
      <c r="K264" s="353"/>
      <c r="L264" s="353"/>
      <c r="M264" s="354"/>
      <c r="N264" s="482"/>
      <c r="AB264" s="195" t="str">
        <f t="shared" si="239"/>
        <v/>
      </c>
      <c r="AC264" s="195">
        <f t="shared" si="241"/>
        <v>1</v>
      </c>
      <c r="AD264" s="195" t="str">
        <f>IF(AND(AP264=""),"",IF(AP264=0,"",1+(MAX(AD$61:AD263))))</f>
        <v/>
      </c>
      <c r="AE264" s="51">
        <v>204</v>
      </c>
      <c r="AF264" s="48">
        <f t="shared" si="188"/>
        <v>0</v>
      </c>
      <c r="AG264" s="52">
        <f t="shared" si="189"/>
        <v>0</v>
      </c>
      <c r="AH264" s="52">
        <f t="shared" si="190"/>
        <v>0</v>
      </c>
      <c r="AI264" s="52">
        <f t="shared" si="191"/>
        <v>0</v>
      </c>
      <c r="AJ264" s="52">
        <f t="shared" si="192"/>
        <v>0</v>
      </c>
      <c r="AK264" s="52">
        <f t="shared" si="193"/>
        <v>0</v>
      </c>
      <c r="AL264" s="52">
        <f t="shared" si="194"/>
        <v>0</v>
      </c>
      <c r="AM264" s="52">
        <f t="shared" si="195"/>
        <v>0</v>
      </c>
      <c r="AN264" s="52">
        <f t="shared" si="240"/>
        <v>0</v>
      </c>
      <c r="AO264" s="52">
        <f t="shared" si="196"/>
        <v>0</v>
      </c>
      <c r="AP264" s="52" t="str">
        <f t="shared" si="242"/>
        <v/>
      </c>
      <c r="AQ264" s="195" t="str">
        <f>IF(AND(BC264=""),"",IF(BC264=0,"",1+(MAX(AQ$61:AQ263))))</f>
        <v/>
      </c>
      <c r="AR264" s="51">
        <v>204</v>
      </c>
      <c r="AS264" s="323">
        <f t="shared" si="220"/>
        <v>0</v>
      </c>
      <c r="AT264" s="49">
        <f t="shared" si="221"/>
        <v>0</v>
      </c>
      <c r="AU264" s="49">
        <f t="shared" si="222"/>
        <v>0</v>
      </c>
      <c r="AV264" s="49">
        <f t="shared" si="223"/>
        <v>0</v>
      </c>
      <c r="AW264" s="49">
        <f t="shared" si="224"/>
        <v>0</v>
      </c>
      <c r="AX264" s="49">
        <f t="shared" si="225"/>
        <v>0</v>
      </c>
      <c r="AY264" s="49">
        <f t="shared" si="226"/>
        <v>0</v>
      </c>
      <c r="AZ264" s="49">
        <f t="shared" si="227"/>
        <v>0</v>
      </c>
      <c r="BA264" s="49">
        <f t="shared" si="228"/>
        <v>0</v>
      </c>
      <c r="BB264" s="49">
        <f t="shared" si="197"/>
        <v>0</v>
      </c>
      <c r="BC264" s="52" t="str">
        <f t="shared" si="243"/>
        <v/>
      </c>
      <c r="BD264" s="195" t="str">
        <f>IF(AND(BP264=""),"",IF(BP264=0,"",1+(MAX(BD$61:BD263))))</f>
        <v/>
      </c>
      <c r="BE264" s="51">
        <v>204</v>
      </c>
      <c r="BF264" s="48">
        <f t="shared" si="250"/>
        <v>0</v>
      </c>
      <c r="BG264" s="52">
        <f t="shared" si="251"/>
        <v>0</v>
      </c>
      <c r="BH264" s="52">
        <f t="shared" si="252"/>
        <v>0</v>
      </c>
      <c r="BI264" s="52">
        <f t="shared" si="253"/>
        <v>0</v>
      </c>
      <c r="BJ264" s="52">
        <f t="shared" si="254"/>
        <v>0</v>
      </c>
      <c r="BK264" s="52">
        <f t="shared" si="255"/>
        <v>0</v>
      </c>
      <c r="BL264" s="52">
        <f t="shared" si="256"/>
        <v>0</v>
      </c>
      <c r="BM264" s="52">
        <f t="shared" si="257"/>
        <v>0</v>
      </c>
      <c r="BN264" s="52">
        <f t="shared" si="258"/>
        <v>0</v>
      </c>
      <c r="BO264" s="52">
        <f t="shared" si="198"/>
        <v>0</v>
      </c>
      <c r="BP264" s="52" t="str">
        <f t="shared" si="244"/>
        <v/>
      </c>
      <c r="BQ264" s="195" t="str">
        <f>IF(AND(CC264=""),"",IF(CC264=0,"",1+(MAX(BQ$61:BQ263))))</f>
        <v/>
      </c>
      <c r="BR264" s="51">
        <v>204</v>
      </c>
      <c r="BS264" s="322">
        <f t="shared" si="259"/>
        <v>0</v>
      </c>
      <c r="BT264" s="52">
        <f t="shared" si="260"/>
        <v>0</v>
      </c>
      <c r="BU264" s="52">
        <f t="shared" si="261"/>
        <v>0</v>
      </c>
      <c r="BV264" s="52">
        <f t="shared" si="262"/>
        <v>0</v>
      </c>
      <c r="BW264" s="52">
        <f t="shared" si="263"/>
        <v>0</v>
      </c>
      <c r="BX264" s="52">
        <f t="shared" si="264"/>
        <v>0</v>
      </c>
      <c r="BY264" s="52">
        <f t="shared" si="265"/>
        <v>0</v>
      </c>
      <c r="BZ264" s="52">
        <f t="shared" si="266"/>
        <v>0</v>
      </c>
      <c r="CA264" s="52">
        <f t="shared" si="267"/>
        <v>0</v>
      </c>
      <c r="CB264" s="52">
        <f t="shared" si="199"/>
        <v>0</v>
      </c>
      <c r="CC264" s="52" t="str">
        <f t="shared" si="245"/>
        <v/>
      </c>
      <c r="CD264" s="195" t="str">
        <f>IF(AND(CP264=""),"",IF(CP264=0,"",1+(MAX(CD$61:CD263))))</f>
        <v/>
      </c>
      <c r="CE264" s="51">
        <v>204</v>
      </c>
      <c r="CF264" s="48">
        <f t="shared" si="200"/>
        <v>0</v>
      </c>
      <c r="CG264" s="52">
        <f t="shared" si="201"/>
        <v>0</v>
      </c>
      <c r="CH264" s="52">
        <f t="shared" si="202"/>
        <v>0</v>
      </c>
      <c r="CI264" s="52">
        <f t="shared" si="203"/>
        <v>0</v>
      </c>
      <c r="CJ264" s="52">
        <f t="shared" si="204"/>
        <v>0</v>
      </c>
      <c r="CK264" s="52">
        <f t="shared" si="205"/>
        <v>0</v>
      </c>
      <c r="CL264" s="52">
        <f t="shared" si="206"/>
        <v>0</v>
      </c>
      <c r="CM264" s="52">
        <f t="shared" si="207"/>
        <v>0</v>
      </c>
      <c r="CN264" s="52">
        <f t="shared" si="208"/>
        <v>0</v>
      </c>
      <c r="CO264" s="52">
        <f t="shared" si="209"/>
        <v>0</v>
      </c>
      <c r="CP264" s="52" t="str">
        <f t="shared" si="246"/>
        <v/>
      </c>
      <c r="CQ264" s="195" t="str">
        <f>IF(AND(DC264=""),"",IF(DC264=0,"",1+(MAX(CQ$61:CQ263))))</f>
        <v/>
      </c>
      <c r="CR264" s="51">
        <v>204</v>
      </c>
      <c r="CS264" s="48">
        <f t="shared" si="229"/>
        <v>0</v>
      </c>
      <c r="CT264" s="52">
        <f t="shared" si="210"/>
        <v>0</v>
      </c>
      <c r="CU264" s="52">
        <f t="shared" si="211"/>
        <v>0</v>
      </c>
      <c r="CV264" s="52">
        <f t="shared" si="212"/>
        <v>0</v>
      </c>
      <c r="CW264" s="52">
        <f t="shared" si="213"/>
        <v>0</v>
      </c>
      <c r="CX264" s="52">
        <f t="shared" si="214"/>
        <v>0</v>
      </c>
      <c r="CY264" s="52">
        <f t="shared" si="215"/>
        <v>0</v>
      </c>
      <c r="CZ264" s="52">
        <f t="shared" si="216"/>
        <v>0</v>
      </c>
      <c r="DA264" s="52">
        <f t="shared" si="217"/>
        <v>0</v>
      </c>
      <c r="DB264" s="52">
        <f t="shared" si="218"/>
        <v>0</v>
      </c>
      <c r="DC264" s="52" t="str">
        <f t="shared" si="247"/>
        <v/>
      </c>
    </row>
    <row r="265" spans="1:107" s="195" customFormat="1" ht="15.75" hidden="1">
      <c r="A265" s="195">
        <f t="shared" si="248"/>
        <v>0</v>
      </c>
      <c r="B265" s="324">
        <f t="shared" si="249"/>
        <v>0</v>
      </c>
      <c r="C265" s="325">
        <v>205</v>
      </c>
      <c r="D265" s="356"/>
      <c r="E265" s="350"/>
      <c r="F265" s="357"/>
      <c r="G265" s="360"/>
      <c r="H265" s="355"/>
      <c r="I265" s="355"/>
      <c r="J265" s="353"/>
      <c r="K265" s="353"/>
      <c r="L265" s="353"/>
      <c r="M265" s="354"/>
      <c r="N265" s="482"/>
      <c r="AB265" s="195" t="str">
        <f t="shared" si="239"/>
        <v/>
      </c>
      <c r="AC265" s="195">
        <f t="shared" si="241"/>
        <v>1</v>
      </c>
      <c r="AD265" s="195" t="str">
        <f>IF(AND(AP265=""),"",IF(AP265=0,"",1+(MAX(AD$61:AD264))))</f>
        <v/>
      </c>
      <c r="AE265" s="18">
        <v>205</v>
      </c>
      <c r="AF265" s="48">
        <f t="shared" si="188"/>
        <v>0</v>
      </c>
      <c r="AG265" s="52">
        <f t="shared" si="189"/>
        <v>0</v>
      </c>
      <c r="AH265" s="52">
        <f t="shared" si="190"/>
        <v>0</v>
      </c>
      <c r="AI265" s="52">
        <f t="shared" si="191"/>
        <v>0</v>
      </c>
      <c r="AJ265" s="52">
        <f t="shared" si="192"/>
        <v>0</v>
      </c>
      <c r="AK265" s="52">
        <f t="shared" si="193"/>
        <v>0</v>
      </c>
      <c r="AL265" s="52">
        <f t="shared" si="194"/>
        <v>0</v>
      </c>
      <c r="AM265" s="52">
        <f t="shared" si="195"/>
        <v>0</v>
      </c>
      <c r="AN265" s="52">
        <f t="shared" si="240"/>
        <v>0</v>
      </c>
      <c r="AO265" s="52">
        <f t="shared" si="196"/>
        <v>0</v>
      </c>
      <c r="AP265" s="52" t="str">
        <f t="shared" si="242"/>
        <v/>
      </c>
      <c r="AQ265" s="195" t="str">
        <f>IF(AND(BC265=""),"",IF(BC265=0,"",1+(MAX(AQ$61:AQ264))))</f>
        <v/>
      </c>
      <c r="AR265" s="51">
        <v>205</v>
      </c>
      <c r="AS265" s="323">
        <f t="shared" si="220"/>
        <v>0</v>
      </c>
      <c r="AT265" s="49">
        <f t="shared" si="221"/>
        <v>0</v>
      </c>
      <c r="AU265" s="49">
        <f t="shared" si="222"/>
        <v>0</v>
      </c>
      <c r="AV265" s="49">
        <f t="shared" si="223"/>
        <v>0</v>
      </c>
      <c r="AW265" s="49">
        <f t="shared" si="224"/>
        <v>0</v>
      </c>
      <c r="AX265" s="49">
        <f t="shared" si="225"/>
        <v>0</v>
      </c>
      <c r="AY265" s="49">
        <f t="shared" si="226"/>
        <v>0</v>
      </c>
      <c r="AZ265" s="49">
        <f t="shared" si="227"/>
        <v>0</v>
      </c>
      <c r="BA265" s="49">
        <f t="shared" si="228"/>
        <v>0</v>
      </c>
      <c r="BB265" s="49">
        <f t="shared" si="197"/>
        <v>0</v>
      </c>
      <c r="BC265" s="52" t="str">
        <f t="shared" si="243"/>
        <v/>
      </c>
      <c r="BD265" s="195" t="str">
        <f>IF(AND(BP265=""),"",IF(BP265=0,"",1+(MAX(BD$61:BD264))))</f>
        <v/>
      </c>
      <c r="BE265" s="18">
        <v>205</v>
      </c>
      <c r="BF265" s="48">
        <f t="shared" si="250"/>
        <v>0</v>
      </c>
      <c r="BG265" s="52">
        <f t="shared" si="251"/>
        <v>0</v>
      </c>
      <c r="BH265" s="52">
        <f t="shared" si="252"/>
        <v>0</v>
      </c>
      <c r="BI265" s="52">
        <f t="shared" si="253"/>
        <v>0</v>
      </c>
      <c r="BJ265" s="52">
        <f t="shared" si="254"/>
        <v>0</v>
      </c>
      <c r="BK265" s="52">
        <f t="shared" si="255"/>
        <v>0</v>
      </c>
      <c r="BL265" s="52">
        <f t="shared" si="256"/>
        <v>0</v>
      </c>
      <c r="BM265" s="52">
        <f t="shared" si="257"/>
        <v>0</v>
      </c>
      <c r="BN265" s="52">
        <f t="shared" si="258"/>
        <v>0</v>
      </c>
      <c r="BO265" s="52">
        <f t="shared" si="198"/>
        <v>0</v>
      </c>
      <c r="BP265" s="52" t="str">
        <f t="shared" si="244"/>
        <v/>
      </c>
      <c r="BQ265" s="195" t="str">
        <f>IF(AND(CC265=""),"",IF(CC265=0,"",1+(MAX(BQ$61:BQ264))))</f>
        <v/>
      </c>
      <c r="BR265" s="18">
        <v>205</v>
      </c>
      <c r="BS265" s="322">
        <f t="shared" si="259"/>
        <v>0</v>
      </c>
      <c r="BT265" s="52">
        <f t="shared" si="260"/>
        <v>0</v>
      </c>
      <c r="BU265" s="52">
        <f t="shared" si="261"/>
        <v>0</v>
      </c>
      <c r="BV265" s="52">
        <f t="shared" si="262"/>
        <v>0</v>
      </c>
      <c r="BW265" s="52">
        <f t="shared" si="263"/>
        <v>0</v>
      </c>
      <c r="BX265" s="52">
        <f t="shared" si="264"/>
        <v>0</v>
      </c>
      <c r="BY265" s="52">
        <f t="shared" si="265"/>
        <v>0</v>
      </c>
      <c r="BZ265" s="52">
        <f t="shared" si="266"/>
        <v>0</v>
      </c>
      <c r="CA265" s="52">
        <f t="shared" si="267"/>
        <v>0</v>
      </c>
      <c r="CB265" s="52">
        <f t="shared" si="199"/>
        <v>0</v>
      </c>
      <c r="CC265" s="52" t="str">
        <f t="shared" si="245"/>
        <v/>
      </c>
      <c r="CD265" s="195" t="str">
        <f>IF(AND(CP265=""),"",IF(CP265=0,"",1+(MAX(CD$61:CD264))))</f>
        <v/>
      </c>
      <c r="CE265" s="18">
        <v>205</v>
      </c>
      <c r="CF265" s="48">
        <f t="shared" si="200"/>
        <v>0</v>
      </c>
      <c r="CG265" s="52">
        <f t="shared" si="201"/>
        <v>0</v>
      </c>
      <c r="CH265" s="52">
        <f t="shared" si="202"/>
        <v>0</v>
      </c>
      <c r="CI265" s="52">
        <f t="shared" si="203"/>
        <v>0</v>
      </c>
      <c r="CJ265" s="52">
        <f t="shared" si="204"/>
        <v>0</v>
      </c>
      <c r="CK265" s="52">
        <f t="shared" si="205"/>
        <v>0</v>
      </c>
      <c r="CL265" s="52">
        <f t="shared" si="206"/>
        <v>0</v>
      </c>
      <c r="CM265" s="52">
        <f t="shared" si="207"/>
        <v>0</v>
      </c>
      <c r="CN265" s="52">
        <f t="shared" si="208"/>
        <v>0</v>
      </c>
      <c r="CO265" s="52">
        <f t="shared" si="209"/>
        <v>0</v>
      </c>
      <c r="CP265" s="52" t="str">
        <f t="shared" si="246"/>
        <v/>
      </c>
      <c r="CQ265" s="195" t="str">
        <f>IF(AND(DC265=""),"",IF(DC265=0,"",1+(MAX(CQ$61:CQ264))))</f>
        <v/>
      </c>
      <c r="CR265" s="18">
        <v>205</v>
      </c>
      <c r="CS265" s="48">
        <f t="shared" si="229"/>
        <v>0</v>
      </c>
      <c r="CT265" s="52">
        <f t="shared" si="210"/>
        <v>0</v>
      </c>
      <c r="CU265" s="52">
        <f t="shared" si="211"/>
        <v>0</v>
      </c>
      <c r="CV265" s="52">
        <f t="shared" si="212"/>
        <v>0</v>
      </c>
      <c r="CW265" s="52">
        <f t="shared" si="213"/>
        <v>0</v>
      </c>
      <c r="CX265" s="52">
        <f t="shared" si="214"/>
        <v>0</v>
      </c>
      <c r="CY265" s="52">
        <f t="shared" si="215"/>
        <v>0</v>
      </c>
      <c r="CZ265" s="52">
        <f t="shared" si="216"/>
        <v>0</v>
      </c>
      <c r="DA265" s="52">
        <f t="shared" si="217"/>
        <v>0</v>
      </c>
      <c r="DB265" s="52">
        <f t="shared" si="218"/>
        <v>0</v>
      </c>
      <c r="DC265" s="52" t="str">
        <f t="shared" si="247"/>
        <v/>
      </c>
    </row>
    <row r="266" spans="1:107" s="195" customFormat="1" ht="15.75" hidden="1">
      <c r="A266" s="195">
        <f t="shared" si="248"/>
        <v>0</v>
      </c>
      <c r="B266" s="324">
        <f t="shared" si="249"/>
        <v>0</v>
      </c>
      <c r="C266" s="325">
        <v>206</v>
      </c>
      <c r="D266" s="356"/>
      <c r="E266" s="350"/>
      <c r="F266" s="357"/>
      <c r="G266" s="360"/>
      <c r="H266" s="355"/>
      <c r="I266" s="355"/>
      <c r="J266" s="353"/>
      <c r="K266" s="353"/>
      <c r="L266" s="353"/>
      <c r="M266" s="354"/>
      <c r="N266" s="482"/>
      <c r="AB266" s="195" t="str">
        <f t="shared" si="239"/>
        <v/>
      </c>
      <c r="AC266" s="195">
        <f t="shared" si="241"/>
        <v>1</v>
      </c>
      <c r="AD266" s="195" t="str">
        <f>IF(AND(AP266=""),"",IF(AP266=0,"",1+(MAX(AD$61:AD265))))</f>
        <v/>
      </c>
      <c r="AE266" s="51">
        <v>206</v>
      </c>
      <c r="AF266" s="48">
        <f t="shared" si="188"/>
        <v>0</v>
      </c>
      <c r="AG266" s="52">
        <f t="shared" si="189"/>
        <v>0</v>
      </c>
      <c r="AH266" s="52">
        <f t="shared" si="190"/>
        <v>0</v>
      </c>
      <c r="AI266" s="52">
        <f t="shared" si="191"/>
        <v>0</v>
      </c>
      <c r="AJ266" s="52">
        <f t="shared" si="192"/>
        <v>0</v>
      </c>
      <c r="AK266" s="52">
        <f t="shared" si="193"/>
        <v>0</v>
      </c>
      <c r="AL266" s="52">
        <f t="shared" si="194"/>
        <v>0</v>
      </c>
      <c r="AM266" s="52">
        <f t="shared" si="195"/>
        <v>0</v>
      </c>
      <c r="AN266" s="52">
        <f t="shared" si="240"/>
        <v>0</v>
      </c>
      <c r="AO266" s="52">
        <f t="shared" si="196"/>
        <v>0</v>
      </c>
      <c r="AP266" s="52" t="str">
        <f t="shared" si="242"/>
        <v/>
      </c>
      <c r="AQ266" s="195" t="str">
        <f>IF(AND(BC266=""),"",IF(BC266=0,"",1+(MAX(AQ$61:AQ265))))</f>
        <v/>
      </c>
      <c r="AR266" s="51">
        <v>206</v>
      </c>
      <c r="AS266" s="323">
        <f t="shared" si="220"/>
        <v>0</v>
      </c>
      <c r="AT266" s="49">
        <f t="shared" si="221"/>
        <v>0</v>
      </c>
      <c r="AU266" s="49">
        <f t="shared" si="222"/>
        <v>0</v>
      </c>
      <c r="AV266" s="49">
        <f t="shared" si="223"/>
        <v>0</v>
      </c>
      <c r="AW266" s="49">
        <f t="shared" si="224"/>
        <v>0</v>
      </c>
      <c r="AX266" s="49">
        <f t="shared" si="225"/>
        <v>0</v>
      </c>
      <c r="AY266" s="49">
        <f t="shared" si="226"/>
        <v>0</v>
      </c>
      <c r="AZ266" s="49">
        <f t="shared" si="227"/>
        <v>0</v>
      </c>
      <c r="BA266" s="49">
        <f t="shared" si="228"/>
        <v>0</v>
      </c>
      <c r="BB266" s="49">
        <f t="shared" si="197"/>
        <v>0</v>
      </c>
      <c r="BC266" s="52" t="str">
        <f t="shared" si="243"/>
        <v/>
      </c>
      <c r="BD266" s="195" t="str">
        <f>IF(AND(BP266=""),"",IF(BP266=0,"",1+(MAX(BD$61:BD265))))</f>
        <v/>
      </c>
      <c r="BE266" s="51">
        <v>206</v>
      </c>
      <c r="BF266" s="48">
        <f t="shared" si="250"/>
        <v>0</v>
      </c>
      <c r="BG266" s="52">
        <f t="shared" si="251"/>
        <v>0</v>
      </c>
      <c r="BH266" s="52">
        <f t="shared" si="252"/>
        <v>0</v>
      </c>
      <c r="BI266" s="52">
        <f t="shared" si="253"/>
        <v>0</v>
      </c>
      <c r="BJ266" s="52">
        <f t="shared" si="254"/>
        <v>0</v>
      </c>
      <c r="BK266" s="52">
        <f t="shared" si="255"/>
        <v>0</v>
      </c>
      <c r="BL266" s="52">
        <f t="shared" si="256"/>
        <v>0</v>
      </c>
      <c r="BM266" s="52">
        <f t="shared" si="257"/>
        <v>0</v>
      </c>
      <c r="BN266" s="52">
        <f t="shared" si="258"/>
        <v>0</v>
      </c>
      <c r="BO266" s="52">
        <f t="shared" si="198"/>
        <v>0</v>
      </c>
      <c r="BP266" s="52" t="str">
        <f t="shared" si="244"/>
        <v/>
      </c>
      <c r="BQ266" s="195" t="str">
        <f>IF(AND(CC266=""),"",IF(CC266=0,"",1+(MAX(BQ$61:BQ265))))</f>
        <v/>
      </c>
      <c r="BR266" s="51">
        <v>206</v>
      </c>
      <c r="BS266" s="322">
        <f t="shared" si="259"/>
        <v>0</v>
      </c>
      <c r="BT266" s="52">
        <f t="shared" si="260"/>
        <v>0</v>
      </c>
      <c r="BU266" s="52">
        <f t="shared" si="261"/>
        <v>0</v>
      </c>
      <c r="BV266" s="52">
        <f t="shared" si="262"/>
        <v>0</v>
      </c>
      <c r="BW266" s="52">
        <f t="shared" si="263"/>
        <v>0</v>
      </c>
      <c r="BX266" s="52">
        <f t="shared" si="264"/>
        <v>0</v>
      </c>
      <c r="BY266" s="52">
        <f t="shared" si="265"/>
        <v>0</v>
      </c>
      <c r="BZ266" s="52">
        <f t="shared" si="266"/>
        <v>0</v>
      </c>
      <c r="CA266" s="52">
        <f t="shared" si="267"/>
        <v>0</v>
      </c>
      <c r="CB266" s="52">
        <f t="shared" si="199"/>
        <v>0</v>
      </c>
      <c r="CC266" s="52" t="str">
        <f t="shared" si="245"/>
        <v/>
      </c>
      <c r="CD266" s="195" t="str">
        <f>IF(AND(CP266=""),"",IF(CP266=0,"",1+(MAX(CD$61:CD265))))</f>
        <v/>
      </c>
      <c r="CE266" s="51">
        <v>206</v>
      </c>
      <c r="CF266" s="48">
        <f t="shared" si="200"/>
        <v>0</v>
      </c>
      <c r="CG266" s="52">
        <f t="shared" si="201"/>
        <v>0</v>
      </c>
      <c r="CH266" s="52">
        <f t="shared" si="202"/>
        <v>0</v>
      </c>
      <c r="CI266" s="52">
        <f t="shared" si="203"/>
        <v>0</v>
      </c>
      <c r="CJ266" s="52">
        <f t="shared" si="204"/>
        <v>0</v>
      </c>
      <c r="CK266" s="52">
        <f t="shared" si="205"/>
        <v>0</v>
      </c>
      <c r="CL266" s="52">
        <f t="shared" si="206"/>
        <v>0</v>
      </c>
      <c r="CM266" s="52">
        <f t="shared" si="207"/>
        <v>0</v>
      </c>
      <c r="CN266" s="52">
        <f t="shared" si="208"/>
        <v>0</v>
      </c>
      <c r="CO266" s="52">
        <f t="shared" si="209"/>
        <v>0</v>
      </c>
      <c r="CP266" s="52" t="str">
        <f t="shared" si="246"/>
        <v/>
      </c>
      <c r="CQ266" s="195" t="str">
        <f>IF(AND(DC266=""),"",IF(DC266=0,"",1+(MAX(CQ$61:CQ265))))</f>
        <v/>
      </c>
      <c r="CR266" s="51">
        <v>206</v>
      </c>
      <c r="CS266" s="48">
        <f t="shared" si="229"/>
        <v>0</v>
      </c>
      <c r="CT266" s="52">
        <f t="shared" si="210"/>
        <v>0</v>
      </c>
      <c r="CU266" s="52">
        <f t="shared" si="211"/>
        <v>0</v>
      </c>
      <c r="CV266" s="52">
        <f t="shared" si="212"/>
        <v>0</v>
      </c>
      <c r="CW266" s="52">
        <f t="shared" si="213"/>
        <v>0</v>
      </c>
      <c r="CX266" s="52">
        <f t="shared" si="214"/>
        <v>0</v>
      </c>
      <c r="CY266" s="52">
        <f t="shared" si="215"/>
        <v>0</v>
      </c>
      <c r="CZ266" s="52">
        <f t="shared" si="216"/>
        <v>0</v>
      </c>
      <c r="DA266" s="52">
        <f t="shared" si="217"/>
        <v>0</v>
      </c>
      <c r="DB266" s="52">
        <f t="shared" si="218"/>
        <v>0</v>
      </c>
      <c r="DC266" s="52" t="str">
        <f t="shared" si="247"/>
        <v/>
      </c>
    </row>
    <row r="267" spans="1:107" s="195" customFormat="1" ht="15.75" hidden="1">
      <c r="A267" s="195">
        <f t="shared" si="248"/>
        <v>0</v>
      </c>
      <c r="B267" s="324">
        <f t="shared" si="249"/>
        <v>0</v>
      </c>
      <c r="C267" s="325">
        <v>207</v>
      </c>
      <c r="D267" s="356"/>
      <c r="E267" s="350"/>
      <c r="F267" s="357"/>
      <c r="G267" s="360"/>
      <c r="H267" s="355"/>
      <c r="I267" s="355"/>
      <c r="J267" s="353"/>
      <c r="K267" s="353"/>
      <c r="L267" s="353"/>
      <c r="M267" s="354"/>
      <c r="N267" s="482"/>
      <c r="AB267" s="195" t="str">
        <f t="shared" si="239"/>
        <v/>
      </c>
      <c r="AC267" s="195">
        <f t="shared" si="241"/>
        <v>1</v>
      </c>
      <c r="AD267" s="195" t="str">
        <f>IF(AND(AP267=""),"",IF(AP267=0,"",1+(MAX(AD$61:AD266))))</f>
        <v/>
      </c>
      <c r="AE267" s="18">
        <v>207</v>
      </c>
      <c r="AF267" s="48">
        <f t="shared" si="188"/>
        <v>0</v>
      </c>
      <c r="AG267" s="52">
        <f t="shared" si="189"/>
        <v>0</v>
      </c>
      <c r="AH267" s="52">
        <f t="shared" si="190"/>
        <v>0</v>
      </c>
      <c r="AI267" s="52">
        <f t="shared" si="191"/>
        <v>0</v>
      </c>
      <c r="AJ267" s="52">
        <f t="shared" si="192"/>
        <v>0</v>
      </c>
      <c r="AK267" s="52">
        <f t="shared" si="193"/>
        <v>0</v>
      </c>
      <c r="AL267" s="52">
        <f t="shared" si="194"/>
        <v>0</v>
      </c>
      <c r="AM267" s="52">
        <f t="shared" si="195"/>
        <v>0</v>
      </c>
      <c r="AN267" s="52">
        <f t="shared" si="240"/>
        <v>0</v>
      </c>
      <c r="AO267" s="52">
        <f t="shared" si="196"/>
        <v>0</v>
      </c>
      <c r="AP267" s="52" t="str">
        <f t="shared" si="242"/>
        <v/>
      </c>
      <c r="AQ267" s="195" t="str">
        <f>IF(AND(BC267=""),"",IF(BC267=0,"",1+(MAX(AQ$61:AQ266))))</f>
        <v/>
      </c>
      <c r="AR267" s="51">
        <v>207</v>
      </c>
      <c r="AS267" s="323">
        <f t="shared" si="220"/>
        <v>0</v>
      </c>
      <c r="AT267" s="49">
        <f t="shared" si="221"/>
        <v>0</v>
      </c>
      <c r="AU267" s="49">
        <f t="shared" si="222"/>
        <v>0</v>
      </c>
      <c r="AV267" s="49">
        <f t="shared" si="223"/>
        <v>0</v>
      </c>
      <c r="AW267" s="49">
        <f t="shared" si="224"/>
        <v>0</v>
      </c>
      <c r="AX267" s="49">
        <f t="shared" si="225"/>
        <v>0</v>
      </c>
      <c r="AY267" s="49">
        <f t="shared" si="226"/>
        <v>0</v>
      </c>
      <c r="AZ267" s="49">
        <f t="shared" si="227"/>
        <v>0</v>
      </c>
      <c r="BA267" s="49">
        <f t="shared" si="228"/>
        <v>0</v>
      </c>
      <c r="BB267" s="49">
        <f t="shared" si="197"/>
        <v>0</v>
      </c>
      <c r="BC267" s="52" t="str">
        <f t="shared" si="243"/>
        <v/>
      </c>
      <c r="BD267" s="195" t="str">
        <f>IF(AND(BP267=""),"",IF(BP267=0,"",1+(MAX(BD$61:BD266))))</f>
        <v/>
      </c>
      <c r="BE267" s="18">
        <v>207</v>
      </c>
      <c r="BF267" s="48">
        <f t="shared" si="250"/>
        <v>0</v>
      </c>
      <c r="BG267" s="52">
        <f t="shared" si="251"/>
        <v>0</v>
      </c>
      <c r="BH267" s="52">
        <f t="shared" si="252"/>
        <v>0</v>
      </c>
      <c r="BI267" s="52">
        <f t="shared" si="253"/>
        <v>0</v>
      </c>
      <c r="BJ267" s="52">
        <f t="shared" si="254"/>
        <v>0</v>
      </c>
      <c r="BK267" s="52">
        <f t="shared" si="255"/>
        <v>0</v>
      </c>
      <c r="BL267" s="52">
        <f t="shared" si="256"/>
        <v>0</v>
      </c>
      <c r="BM267" s="52">
        <f t="shared" si="257"/>
        <v>0</v>
      </c>
      <c r="BN267" s="52">
        <f t="shared" si="258"/>
        <v>0</v>
      </c>
      <c r="BO267" s="52">
        <f t="shared" si="198"/>
        <v>0</v>
      </c>
      <c r="BP267" s="52" t="str">
        <f t="shared" si="244"/>
        <v/>
      </c>
      <c r="BQ267" s="195" t="str">
        <f>IF(AND(CC267=""),"",IF(CC267=0,"",1+(MAX(BQ$61:BQ266))))</f>
        <v/>
      </c>
      <c r="BR267" s="18">
        <v>207</v>
      </c>
      <c r="BS267" s="322">
        <f t="shared" si="259"/>
        <v>0</v>
      </c>
      <c r="BT267" s="52">
        <f t="shared" si="260"/>
        <v>0</v>
      </c>
      <c r="BU267" s="52">
        <f t="shared" si="261"/>
        <v>0</v>
      </c>
      <c r="BV267" s="52">
        <f t="shared" si="262"/>
        <v>0</v>
      </c>
      <c r="BW267" s="52">
        <f t="shared" si="263"/>
        <v>0</v>
      </c>
      <c r="BX267" s="52">
        <f t="shared" si="264"/>
        <v>0</v>
      </c>
      <c r="BY267" s="52">
        <f t="shared" si="265"/>
        <v>0</v>
      </c>
      <c r="BZ267" s="52">
        <f t="shared" si="266"/>
        <v>0</v>
      </c>
      <c r="CA267" s="52">
        <f t="shared" si="267"/>
        <v>0</v>
      </c>
      <c r="CB267" s="52">
        <f t="shared" si="199"/>
        <v>0</v>
      </c>
      <c r="CC267" s="52" t="str">
        <f t="shared" si="245"/>
        <v/>
      </c>
      <c r="CD267" s="195" t="str">
        <f>IF(AND(CP267=""),"",IF(CP267=0,"",1+(MAX(CD$61:CD266))))</f>
        <v/>
      </c>
      <c r="CE267" s="18">
        <v>207</v>
      </c>
      <c r="CF267" s="48">
        <f t="shared" si="200"/>
        <v>0</v>
      </c>
      <c r="CG267" s="52">
        <f t="shared" si="201"/>
        <v>0</v>
      </c>
      <c r="CH267" s="52">
        <f t="shared" si="202"/>
        <v>0</v>
      </c>
      <c r="CI267" s="52">
        <f t="shared" si="203"/>
        <v>0</v>
      </c>
      <c r="CJ267" s="52">
        <f t="shared" si="204"/>
        <v>0</v>
      </c>
      <c r="CK267" s="52">
        <f t="shared" si="205"/>
        <v>0</v>
      </c>
      <c r="CL267" s="52">
        <f t="shared" si="206"/>
        <v>0</v>
      </c>
      <c r="CM267" s="52">
        <f t="shared" si="207"/>
        <v>0</v>
      </c>
      <c r="CN267" s="52">
        <f t="shared" si="208"/>
        <v>0</v>
      </c>
      <c r="CO267" s="52">
        <f t="shared" si="209"/>
        <v>0</v>
      </c>
      <c r="CP267" s="52" t="str">
        <f t="shared" si="246"/>
        <v/>
      </c>
      <c r="CQ267" s="195" t="str">
        <f>IF(AND(DC267=""),"",IF(DC267=0,"",1+(MAX(CQ$61:CQ266))))</f>
        <v/>
      </c>
      <c r="CR267" s="18">
        <v>207</v>
      </c>
      <c r="CS267" s="48">
        <f t="shared" si="229"/>
        <v>0</v>
      </c>
      <c r="CT267" s="52">
        <f t="shared" si="210"/>
        <v>0</v>
      </c>
      <c r="CU267" s="52">
        <f t="shared" si="211"/>
        <v>0</v>
      </c>
      <c r="CV267" s="52">
        <f t="shared" si="212"/>
        <v>0</v>
      </c>
      <c r="CW267" s="52">
        <f t="shared" si="213"/>
        <v>0</v>
      </c>
      <c r="CX267" s="52">
        <f t="shared" si="214"/>
        <v>0</v>
      </c>
      <c r="CY267" s="52">
        <f t="shared" si="215"/>
        <v>0</v>
      </c>
      <c r="CZ267" s="52">
        <f t="shared" si="216"/>
        <v>0</v>
      </c>
      <c r="DA267" s="52">
        <f t="shared" si="217"/>
        <v>0</v>
      </c>
      <c r="DB267" s="52">
        <f t="shared" si="218"/>
        <v>0</v>
      </c>
      <c r="DC267" s="52" t="str">
        <f t="shared" si="247"/>
        <v/>
      </c>
    </row>
    <row r="268" spans="1:107" s="195" customFormat="1" ht="15.75" hidden="1">
      <c r="A268" s="195">
        <f t="shared" si="248"/>
        <v>0</v>
      </c>
      <c r="B268" s="324">
        <f t="shared" si="249"/>
        <v>0</v>
      </c>
      <c r="C268" s="325">
        <v>208</v>
      </c>
      <c r="D268" s="356"/>
      <c r="E268" s="350"/>
      <c r="F268" s="357"/>
      <c r="G268" s="360"/>
      <c r="H268" s="355"/>
      <c r="I268" s="355"/>
      <c r="J268" s="353"/>
      <c r="K268" s="353"/>
      <c r="L268" s="353"/>
      <c r="M268" s="354"/>
      <c r="N268" s="482"/>
      <c r="AB268" s="195" t="str">
        <f t="shared" si="239"/>
        <v/>
      </c>
      <c r="AC268" s="195">
        <f t="shared" si="241"/>
        <v>1</v>
      </c>
      <c r="AD268" s="195" t="str">
        <f>IF(AND(AP268=""),"",IF(AP268=0,"",1+(MAX(AD$61:AD267))))</f>
        <v/>
      </c>
      <c r="AE268" s="51">
        <v>208</v>
      </c>
      <c r="AF268" s="48">
        <f t="shared" si="188"/>
        <v>0</v>
      </c>
      <c r="AG268" s="52">
        <f t="shared" si="189"/>
        <v>0</v>
      </c>
      <c r="AH268" s="52">
        <f t="shared" si="190"/>
        <v>0</v>
      </c>
      <c r="AI268" s="52">
        <f t="shared" si="191"/>
        <v>0</v>
      </c>
      <c r="AJ268" s="52">
        <f t="shared" si="192"/>
        <v>0</v>
      </c>
      <c r="AK268" s="52">
        <f t="shared" si="193"/>
        <v>0</v>
      </c>
      <c r="AL268" s="52">
        <f t="shared" si="194"/>
        <v>0</v>
      </c>
      <c r="AM268" s="52">
        <f t="shared" si="195"/>
        <v>0</v>
      </c>
      <c r="AN268" s="52">
        <f t="shared" si="240"/>
        <v>0</v>
      </c>
      <c r="AO268" s="52">
        <f t="shared" si="196"/>
        <v>0</v>
      </c>
      <c r="AP268" s="52" t="str">
        <f t="shared" si="242"/>
        <v/>
      </c>
      <c r="AQ268" s="195" t="str">
        <f>IF(AND(BC268=""),"",IF(BC268=0,"",1+(MAX(AQ$61:AQ267))))</f>
        <v/>
      </c>
      <c r="AR268" s="51">
        <v>208</v>
      </c>
      <c r="AS268" s="323">
        <f t="shared" si="220"/>
        <v>0</v>
      </c>
      <c r="AT268" s="49">
        <f t="shared" si="221"/>
        <v>0</v>
      </c>
      <c r="AU268" s="49">
        <f t="shared" si="222"/>
        <v>0</v>
      </c>
      <c r="AV268" s="49">
        <f t="shared" si="223"/>
        <v>0</v>
      </c>
      <c r="AW268" s="49">
        <f t="shared" si="224"/>
        <v>0</v>
      </c>
      <c r="AX268" s="49">
        <f t="shared" si="225"/>
        <v>0</v>
      </c>
      <c r="AY268" s="49">
        <f t="shared" si="226"/>
        <v>0</v>
      </c>
      <c r="AZ268" s="49">
        <f t="shared" si="227"/>
        <v>0</v>
      </c>
      <c r="BA268" s="49">
        <f t="shared" si="228"/>
        <v>0</v>
      </c>
      <c r="BB268" s="49">
        <f t="shared" si="197"/>
        <v>0</v>
      </c>
      <c r="BC268" s="52" t="str">
        <f t="shared" si="243"/>
        <v/>
      </c>
      <c r="BD268" s="195" t="str">
        <f>IF(AND(BP268=""),"",IF(BP268=0,"",1+(MAX(BD$61:BD267))))</f>
        <v/>
      </c>
      <c r="BE268" s="51">
        <v>208</v>
      </c>
      <c r="BF268" s="48">
        <f t="shared" si="250"/>
        <v>0</v>
      </c>
      <c r="BG268" s="52">
        <f t="shared" si="251"/>
        <v>0</v>
      </c>
      <c r="BH268" s="52">
        <f t="shared" si="252"/>
        <v>0</v>
      </c>
      <c r="BI268" s="52">
        <f t="shared" si="253"/>
        <v>0</v>
      </c>
      <c r="BJ268" s="52">
        <f t="shared" si="254"/>
        <v>0</v>
      </c>
      <c r="BK268" s="52">
        <f t="shared" si="255"/>
        <v>0</v>
      </c>
      <c r="BL268" s="52">
        <f t="shared" si="256"/>
        <v>0</v>
      </c>
      <c r="BM268" s="52">
        <f t="shared" si="257"/>
        <v>0</v>
      </c>
      <c r="BN268" s="52">
        <f t="shared" si="258"/>
        <v>0</v>
      </c>
      <c r="BO268" s="52">
        <f t="shared" si="198"/>
        <v>0</v>
      </c>
      <c r="BP268" s="52" t="str">
        <f t="shared" si="244"/>
        <v/>
      </c>
      <c r="BQ268" s="195" t="str">
        <f>IF(AND(CC268=""),"",IF(CC268=0,"",1+(MAX(BQ$61:BQ267))))</f>
        <v/>
      </c>
      <c r="BR268" s="51">
        <v>208</v>
      </c>
      <c r="BS268" s="322">
        <f t="shared" si="259"/>
        <v>0</v>
      </c>
      <c r="BT268" s="52">
        <f t="shared" si="260"/>
        <v>0</v>
      </c>
      <c r="BU268" s="52">
        <f t="shared" si="261"/>
        <v>0</v>
      </c>
      <c r="BV268" s="52">
        <f t="shared" si="262"/>
        <v>0</v>
      </c>
      <c r="BW268" s="52">
        <f t="shared" si="263"/>
        <v>0</v>
      </c>
      <c r="BX268" s="52">
        <f t="shared" si="264"/>
        <v>0</v>
      </c>
      <c r="BY268" s="52">
        <f t="shared" si="265"/>
        <v>0</v>
      </c>
      <c r="BZ268" s="52">
        <f t="shared" si="266"/>
        <v>0</v>
      </c>
      <c r="CA268" s="52">
        <f t="shared" si="267"/>
        <v>0</v>
      </c>
      <c r="CB268" s="52">
        <f t="shared" si="199"/>
        <v>0</v>
      </c>
      <c r="CC268" s="52" t="str">
        <f t="shared" si="245"/>
        <v/>
      </c>
      <c r="CD268" s="195" t="str">
        <f>IF(AND(CP268=""),"",IF(CP268=0,"",1+(MAX(CD$61:CD267))))</f>
        <v/>
      </c>
      <c r="CE268" s="51">
        <v>208</v>
      </c>
      <c r="CF268" s="48">
        <f t="shared" si="200"/>
        <v>0</v>
      </c>
      <c r="CG268" s="52">
        <f t="shared" si="201"/>
        <v>0</v>
      </c>
      <c r="CH268" s="52">
        <f t="shared" si="202"/>
        <v>0</v>
      </c>
      <c r="CI268" s="52">
        <f t="shared" si="203"/>
        <v>0</v>
      </c>
      <c r="CJ268" s="52">
        <f t="shared" si="204"/>
        <v>0</v>
      </c>
      <c r="CK268" s="52">
        <f t="shared" si="205"/>
        <v>0</v>
      </c>
      <c r="CL268" s="52">
        <f t="shared" si="206"/>
        <v>0</v>
      </c>
      <c r="CM268" s="52">
        <f t="shared" si="207"/>
        <v>0</v>
      </c>
      <c r="CN268" s="52">
        <f t="shared" si="208"/>
        <v>0</v>
      </c>
      <c r="CO268" s="52">
        <f t="shared" si="209"/>
        <v>0</v>
      </c>
      <c r="CP268" s="52" t="str">
        <f t="shared" si="246"/>
        <v/>
      </c>
      <c r="CQ268" s="195" t="str">
        <f>IF(AND(DC268=""),"",IF(DC268=0,"",1+(MAX(CQ$61:CQ267))))</f>
        <v/>
      </c>
      <c r="CR268" s="51">
        <v>208</v>
      </c>
      <c r="CS268" s="48">
        <f t="shared" si="229"/>
        <v>0</v>
      </c>
      <c r="CT268" s="52">
        <f t="shared" si="210"/>
        <v>0</v>
      </c>
      <c r="CU268" s="52">
        <f t="shared" si="211"/>
        <v>0</v>
      </c>
      <c r="CV268" s="52">
        <f t="shared" si="212"/>
        <v>0</v>
      </c>
      <c r="CW268" s="52">
        <f t="shared" si="213"/>
        <v>0</v>
      </c>
      <c r="CX268" s="52">
        <f t="shared" si="214"/>
        <v>0</v>
      </c>
      <c r="CY268" s="52">
        <f t="shared" si="215"/>
        <v>0</v>
      </c>
      <c r="CZ268" s="52">
        <f t="shared" si="216"/>
        <v>0</v>
      </c>
      <c r="DA268" s="52">
        <f t="shared" si="217"/>
        <v>0</v>
      </c>
      <c r="DB268" s="52">
        <f t="shared" si="218"/>
        <v>0</v>
      </c>
      <c r="DC268" s="52" t="str">
        <f t="shared" si="247"/>
        <v/>
      </c>
    </row>
    <row r="269" spans="1:107" s="195" customFormat="1" ht="15.75" hidden="1">
      <c r="A269" s="195">
        <f t="shared" si="248"/>
        <v>0</v>
      </c>
      <c r="B269" s="324">
        <f t="shared" si="249"/>
        <v>0</v>
      </c>
      <c r="C269" s="325">
        <v>209</v>
      </c>
      <c r="D269" s="356"/>
      <c r="E269" s="350"/>
      <c r="F269" s="357"/>
      <c r="G269" s="360"/>
      <c r="H269" s="355"/>
      <c r="I269" s="355"/>
      <c r="J269" s="353"/>
      <c r="K269" s="353"/>
      <c r="L269" s="353"/>
      <c r="M269" s="354"/>
      <c r="N269" s="482"/>
      <c r="AB269" s="195" t="str">
        <f t="shared" si="239"/>
        <v/>
      </c>
      <c r="AC269" s="195">
        <f t="shared" si="241"/>
        <v>1</v>
      </c>
      <c r="AD269" s="195" t="str">
        <f>IF(AND(AP269=""),"",IF(AP269=0,"",1+(MAX(AD$61:AD268))))</f>
        <v/>
      </c>
      <c r="AE269" s="18">
        <v>209</v>
      </c>
      <c r="AF269" s="48">
        <f t="shared" si="188"/>
        <v>0</v>
      </c>
      <c r="AG269" s="52">
        <f t="shared" si="189"/>
        <v>0</v>
      </c>
      <c r="AH269" s="52">
        <f t="shared" si="190"/>
        <v>0</v>
      </c>
      <c r="AI269" s="52">
        <f t="shared" si="191"/>
        <v>0</v>
      </c>
      <c r="AJ269" s="52">
        <f t="shared" si="192"/>
        <v>0</v>
      </c>
      <c r="AK269" s="52">
        <f t="shared" si="193"/>
        <v>0</v>
      </c>
      <c r="AL269" s="52">
        <f t="shared" si="194"/>
        <v>0</v>
      </c>
      <c r="AM269" s="52">
        <f t="shared" si="195"/>
        <v>0</v>
      </c>
      <c r="AN269" s="52">
        <f t="shared" si="240"/>
        <v>0</v>
      </c>
      <c r="AO269" s="52">
        <f t="shared" si="196"/>
        <v>0</v>
      </c>
      <c r="AP269" s="52" t="str">
        <f t="shared" si="242"/>
        <v/>
      </c>
      <c r="AQ269" s="195" t="str">
        <f>IF(AND(BC269=""),"",IF(BC269=0,"",1+(MAX(AQ$61:AQ268))))</f>
        <v/>
      </c>
      <c r="AR269" s="51">
        <v>209</v>
      </c>
      <c r="AS269" s="323">
        <f t="shared" si="220"/>
        <v>0</v>
      </c>
      <c r="AT269" s="49">
        <f t="shared" si="221"/>
        <v>0</v>
      </c>
      <c r="AU269" s="49">
        <f t="shared" si="222"/>
        <v>0</v>
      </c>
      <c r="AV269" s="49">
        <f t="shared" si="223"/>
        <v>0</v>
      </c>
      <c r="AW269" s="49">
        <f t="shared" si="224"/>
        <v>0</v>
      </c>
      <c r="AX269" s="49">
        <f t="shared" si="225"/>
        <v>0</v>
      </c>
      <c r="AY269" s="49">
        <f t="shared" si="226"/>
        <v>0</v>
      </c>
      <c r="AZ269" s="49">
        <f t="shared" si="227"/>
        <v>0</v>
      </c>
      <c r="BA269" s="49">
        <f t="shared" si="228"/>
        <v>0</v>
      </c>
      <c r="BB269" s="49">
        <f t="shared" si="197"/>
        <v>0</v>
      </c>
      <c r="BC269" s="52" t="str">
        <f t="shared" si="243"/>
        <v/>
      </c>
      <c r="BD269" s="195" t="str">
        <f>IF(AND(BP269=""),"",IF(BP269=0,"",1+(MAX(BD$61:BD268))))</f>
        <v/>
      </c>
      <c r="BE269" s="18">
        <v>209</v>
      </c>
      <c r="BF269" s="48">
        <f t="shared" si="250"/>
        <v>0</v>
      </c>
      <c r="BG269" s="52">
        <f t="shared" si="251"/>
        <v>0</v>
      </c>
      <c r="BH269" s="52">
        <f t="shared" si="252"/>
        <v>0</v>
      </c>
      <c r="BI269" s="52">
        <f t="shared" si="253"/>
        <v>0</v>
      </c>
      <c r="BJ269" s="52">
        <f t="shared" si="254"/>
        <v>0</v>
      </c>
      <c r="BK269" s="52">
        <f t="shared" si="255"/>
        <v>0</v>
      </c>
      <c r="BL269" s="52">
        <f t="shared" si="256"/>
        <v>0</v>
      </c>
      <c r="BM269" s="52">
        <f t="shared" si="257"/>
        <v>0</v>
      </c>
      <c r="BN269" s="52">
        <f t="shared" si="258"/>
        <v>0</v>
      </c>
      <c r="BO269" s="52">
        <f t="shared" si="198"/>
        <v>0</v>
      </c>
      <c r="BP269" s="52" t="str">
        <f t="shared" si="244"/>
        <v/>
      </c>
      <c r="BQ269" s="195" t="str">
        <f>IF(AND(CC269=""),"",IF(CC269=0,"",1+(MAX(BQ$61:BQ268))))</f>
        <v/>
      </c>
      <c r="BR269" s="18">
        <v>209</v>
      </c>
      <c r="BS269" s="322">
        <f t="shared" si="259"/>
        <v>0</v>
      </c>
      <c r="BT269" s="52">
        <f t="shared" si="260"/>
        <v>0</v>
      </c>
      <c r="BU269" s="52">
        <f t="shared" si="261"/>
        <v>0</v>
      </c>
      <c r="BV269" s="52">
        <f t="shared" si="262"/>
        <v>0</v>
      </c>
      <c r="BW269" s="52">
        <f t="shared" si="263"/>
        <v>0</v>
      </c>
      <c r="BX269" s="52">
        <f t="shared" si="264"/>
        <v>0</v>
      </c>
      <c r="BY269" s="52">
        <f t="shared" si="265"/>
        <v>0</v>
      </c>
      <c r="BZ269" s="52">
        <f t="shared" si="266"/>
        <v>0</v>
      </c>
      <c r="CA269" s="52">
        <f t="shared" si="267"/>
        <v>0</v>
      </c>
      <c r="CB269" s="52">
        <f t="shared" si="199"/>
        <v>0</v>
      </c>
      <c r="CC269" s="52" t="str">
        <f t="shared" si="245"/>
        <v/>
      </c>
      <c r="CD269" s="195" t="str">
        <f>IF(AND(CP269=""),"",IF(CP269=0,"",1+(MAX(CD$61:CD268))))</f>
        <v/>
      </c>
      <c r="CE269" s="18">
        <v>209</v>
      </c>
      <c r="CF269" s="48">
        <f t="shared" si="200"/>
        <v>0</v>
      </c>
      <c r="CG269" s="52">
        <f t="shared" si="201"/>
        <v>0</v>
      </c>
      <c r="CH269" s="52">
        <f t="shared" si="202"/>
        <v>0</v>
      </c>
      <c r="CI269" s="52">
        <f t="shared" si="203"/>
        <v>0</v>
      </c>
      <c r="CJ269" s="52">
        <f t="shared" si="204"/>
        <v>0</v>
      </c>
      <c r="CK269" s="52">
        <f t="shared" si="205"/>
        <v>0</v>
      </c>
      <c r="CL269" s="52">
        <f t="shared" si="206"/>
        <v>0</v>
      </c>
      <c r="CM269" s="52">
        <f t="shared" si="207"/>
        <v>0</v>
      </c>
      <c r="CN269" s="52">
        <f t="shared" si="208"/>
        <v>0</v>
      </c>
      <c r="CO269" s="52">
        <f t="shared" si="209"/>
        <v>0</v>
      </c>
      <c r="CP269" s="52" t="str">
        <f t="shared" si="246"/>
        <v/>
      </c>
      <c r="CQ269" s="195" t="str">
        <f>IF(AND(DC269=""),"",IF(DC269=0,"",1+(MAX(CQ$61:CQ268))))</f>
        <v/>
      </c>
      <c r="CR269" s="18">
        <v>209</v>
      </c>
      <c r="CS269" s="48">
        <f t="shared" si="229"/>
        <v>0</v>
      </c>
      <c r="CT269" s="52">
        <f t="shared" si="210"/>
        <v>0</v>
      </c>
      <c r="CU269" s="52">
        <f t="shared" si="211"/>
        <v>0</v>
      </c>
      <c r="CV269" s="52">
        <f t="shared" si="212"/>
        <v>0</v>
      </c>
      <c r="CW269" s="52">
        <f t="shared" si="213"/>
        <v>0</v>
      </c>
      <c r="CX269" s="52">
        <f t="shared" si="214"/>
        <v>0</v>
      </c>
      <c r="CY269" s="52">
        <f t="shared" si="215"/>
        <v>0</v>
      </c>
      <c r="CZ269" s="52">
        <f t="shared" si="216"/>
        <v>0</v>
      </c>
      <c r="DA269" s="52">
        <f t="shared" si="217"/>
        <v>0</v>
      </c>
      <c r="DB269" s="52">
        <f t="shared" si="218"/>
        <v>0</v>
      </c>
      <c r="DC269" s="52" t="str">
        <f t="shared" si="247"/>
        <v/>
      </c>
    </row>
    <row r="270" spans="1:107" s="195" customFormat="1" ht="15.75" hidden="1">
      <c r="A270" s="195">
        <f t="shared" si="248"/>
        <v>0</v>
      </c>
      <c r="B270" s="324">
        <f t="shared" si="249"/>
        <v>0</v>
      </c>
      <c r="C270" s="325">
        <v>210</v>
      </c>
      <c r="D270" s="356"/>
      <c r="E270" s="350"/>
      <c r="F270" s="357"/>
      <c r="G270" s="360"/>
      <c r="H270" s="355"/>
      <c r="I270" s="355"/>
      <c r="J270" s="353"/>
      <c r="K270" s="353"/>
      <c r="L270" s="353"/>
      <c r="M270" s="354"/>
      <c r="N270" s="482"/>
      <c r="AB270" s="195" t="str">
        <f t="shared" si="239"/>
        <v/>
      </c>
      <c r="AC270" s="195">
        <f t="shared" si="241"/>
        <v>1</v>
      </c>
      <c r="AD270" s="195" t="str">
        <f>IF(AND(AP270=""),"",IF(AP270=0,"",1+(MAX(AD$61:AD269))))</f>
        <v/>
      </c>
      <c r="AE270" s="51">
        <v>210</v>
      </c>
      <c r="AF270" s="48">
        <f t="shared" si="188"/>
        <v>0</v>
      </c>
      <c r="AG270" s="52">
        <f t="shared" si="189"/>
        <v>0</v>
      </c>
      <c r="AH270" s="52">
        <f t="shared" si="190"/>
        <v>0</v>
      </c>
      <c r="AI270" s="52">
        <f t="shared" si="191"/>
        <v>0</v>
      </c>
      <c r="AJ270" s="52">
        <f t="shared" si="192"/>
        <v>0</v>
      </c>
      <c r="AK270" s="52">
        <f t="shared" si="193"/>
        <v>0</v>
      </c>
      <c r="AL270" s="52">
        <f t="shared" si="194"/>
        <v>0</v>
      </c>
      <c r="AM270" s="52">
        <f t="shared" si="195"/>
        <v>0</v>
      </c>
      <c r="AN270" s="52">
        <f t="shared" si="240"/>
        <v>0</v>
      </c>
      <c r="AO270" s="52">
        <f t="shared" si="196"/>
        <v>0</v>
      </c>
      <c r="AP270" s="52" t="str">
        <f t="shared" si="242"/>
        <v/>
      </c>
      <c r="AQ270" s="195" t="str">
        <f>IF(AND(BC270=""),"",IF(BC270=0,"",1+(MAX(AQ$61:AQ269))))</f>
        <v/>
      </c>
      <c r="AR270" s="51">
        <v>210</v>
      </c>
      <c r="AS270" s="323">
        <f t="shared" si="220"/>
        <v>0</v>
      </c>
      <c r="AT270" s="49">
        <f t="shared" si="221"/>
        <v>0</v>
      </c>
      <c r="AU270" s="49">
        <f t="shared" si="222"/>
        <v>0</v>
      </c>
      <c r="AV270" s="49">
        <f t="shared" si="223"/>
        <v>0</v>
      </c>
      <c r="AW270" s="49">
        <f t="shared" si="224"/>
        <v>0</v>
      </c>
      <c r="AX270" s="49">
        <f t="shared" si="225"/>
        <v>0</v>
      </c>
      <c r="AY270" s="49">
        <f t="shared" si="226"/>
        <v>0</v>
      </c>
      <c r="AZ270" s="49">
        <f t="shared" si="227"/>
        <v>0</v>
      </c>
      <c r="BA270" s="49">
        <f t="shared" si="228"/>
        <v>0</v>
      </c>
      <c r="BB270" s="49">
        <f t="shared" si="197"/>
        <v>0</v>
      </c>
      <c r="BC270" s="52" t="str">
        <f t="shared" si="243"/>
        <v/>
      </c>
      <c r="BD270" s="195" t="str">
        <f>IF(AND(BP270=""),"",IF(BP270=0,"",1+(MAX(BD$61:BD269))))</f>
        <v/>
      </c>
      <c r="BE270" s="51">
        <v>210</v>
      </c>
      <c r="BF270" s="48">
        <f t="shared" si="250"/>
        <v>0</v>
      </c>
      <c r="BG270" s="52">
        <f t="shared" si="251"/>
        <v>0</v>
      </c>
      <c r="BH270" s="52">
        <f t="shared" si="252"/>
        <v>0</v>
      </c>
      <c r="BI270" s="52">
        <f t="shared" si="253"/>
        <v>0</v>
      </c>
      <c r="BJ270" s="52">
        <f t="shared" si="254"/>
        <v>0</v>
      </c>
      <c r="BK270" s="52">
        <f t="shared" si="255"/>
        <v>0</v>
      </c>
      <c r="BL270" s="52">
        <f t="shared" si="256"/>
        <v>0</v>
      </c>
      <c r="BM270" s="52">
        <f t="shared" si="257"/>
        <v>0</v>
      </c>
      <c r="BN270" s="52">
        <f t="shared" si="258"/>
        <v>0</v>
      </c>
      <c r="BO270" s="52">
        <f t="shared" si="198"/>
        <v>0</v>
      </c>
      <c r="BP270" s="52" t="str">
        <f t="shared" si="244"/>
        <v/>
      </c>
      <c r="BQ270" s="195" t="str">
        <f>IF(AND(CC270=""),"",IF(CC270=0,"",1+(MAX(BQ$61:BQ269))))</f>
        <v/>
      </c>
      <c r="BR270" s="51">
        <v>210</v>
      </c>
      <c r="BS270" s="322">
        <f t="shared" si="259"/>
        <v>0</v>
      </c>
      <c r="BT270" s="52">
        <f t="shared" si="260"/>
        <v>0</v>
      </c>
      <c r="BU270" s="52">
        <f t="shared" si="261"/>
        <v>0</v>
      </c>
      <c r="BV270" s="52">
        <f t="shared" si="262"/>
        <v>0</v>
      </c>
      <c r="BW270" s="52">
        <f t="shared" si="263"/>
        <v>0</v>
      </c>
      <c r="BX270" s="52">
        <f t="shared" si="264"/>
        <v>0</v>
      </c>
      <c r="BY270" s="52">
        <f t="shared" si="265"/>
        <v>0</v>
      </c>
      <c r="BZ270" s="52">
        <f t="shared" si="266"/>
        <v>0</v>
      </c>
      <c r="CA270" s="52">
        <f t="shared" si="267"/>
        <v>0</v>
      </c>
      <c r="CB270" s="52">
        <f t="shared" si="199"/>
        <v>0</v>
      </c>
      <c r="CC270" s="52" t="str">
        <f t="shared" si="245"/>
        <v/>
      </c>
      <c r="CD270" s="195" t="str">
        <f>IF(AND(CP270=""),"",IF(CP270=0,"",1+(MAX(CD$61:CD269))))</f>
        <v/>
      </c>
      <c r="CE270" s="51">
        <v>210</v>
      </c>
      <c r="CF270" s="48">
        <f t="shared" si="200"/>
        <v>0</v>
      </c>
      <c r="CG270" s="52">
        <f t="shared" si="201"/>
        <v>0</v>
      </c>
      <c r="CH270" s="52">
        <f t="shared" si="202"/>
        <v>0</v>
      </c>
      <c r="CI270" s="52">
        <f t="shared" si="203"/>
        <v>0</v>
      </c>
      <c r="CJ270" s="52">
        <f t="shared" si="204"/>
        <v>0</v>
      </c>
      <c r="CK270" s="52">
        <f t="shared" si="205"/>
        <v>0</v>
      </c>
      <c r="CL270" s="52">
        <f t="shared" si="206"/>
        <v>0</v>
      </c>
      <c r="CM270" s="52">
        <f t="shared" si="207"/>
        <v>0</v>
      </c>
      <c r="CN270" s="52">
        <f t="shared" si="208"/>
        <v>0</v>
      </c>
      <c r="CO270" s="52">
        <f t="shared" si="209"/>
        <v>0</v>
      </c>
      <c r="CP270" s="52" t="str">
        <f t="shared" si="246"/>
        <v/>
      </c>
      <c r="CQ270" s="195" t="str">
        <f>IF(AND(DC270=""),"",IF(DC270=0,"",1+(MAX(CQ$61:CQ269))))</f>
        <v/>
      </c>
      <c r="CR270" s="51">
        <v>210</v>
      </c>
      <c r="CS270" s="48">
        <f t="shared" si="229"/>
        <v>0</v>
      </c>
      <c r="CT270" s="52">
        <f t="shared" si="210"/>
        <v>0</v>
      </c>
      <c r="CU270" s="52">
        <f t="shared" si="211"/>
        <v>0</v>
      </c>
      <c r="CV270" s="52">
        <f t="shared" si="212"/>
        <v>0</v>
      </c>
      <c r="CW270" s="52">
        <f t="shared" si="213"/>
        <v>0</v>
      </c>
      <c r="CX270" s="52">
        <f t="shared" si="214"/>
        <v>0</v>
      </c>
      <c r="CY270" s="52">
        <f t="shared" si="215"/>
        <v>0</v>
      </c>
      <c r="CZ270" s="52">
        <f t="shared" si="216"/>
        <v>0</v>
      </c>
      <c r="DA270" s="52">
        <f t="shared" si="217"/>
        <v>0</v>
      </c>
      <c r="DB270" s="52">
        <f t="shared" si="218"/>
        <v>0</v>
      </c>
      <c r="DC270" s="52" t="str">
        <f t="shared" si="247"/>
        <v/>
      </c>
    </row>
    <row r="271" spans="1:107" s="195" customFormat="1" ht="15.75" hidden="1">
      <c r="A271" s="195">
        <f t="shared" si="248"/>
        <v>0</v>
      </c>
      <c r="B271" s="324">
        <f t="shared" si="249"/>
        <v>0</v>
      </c>
      <c r="C271" s="325">
        <v>211</v>
      </c>
      <c r="D271" s="356"/>
      <c r="E271" s="350"/>
      <c r="F271" s="357"/>
      <c r="G271" s="360"/>
      <c r="H271" s="355"/>
      <c r="I271" s="355"/>
      <c r="J271" s="353"/>
      <c r="K271" s="353"/>
      <c r="L271" s="353"/>
      <c r="M271" s="354"/>
      <c r="N271" s="482"/>
      <c r="AB271" s="195" t="str">
        <f t="shared" si="239"/>
        <v/>
      </c>
      <c r="AC271" s="195">
        <f t="shared" si="241"/>
        <v>1</v>
      </c>
      <c r="AD271" s="195" t="str">
        <f>IF(AND(AP271=""),"",IF(AP271=0,"",1+(MAX(AD$61:AD270))))</f>
        <v/>
      </c>
      <c r="AE271" s="18">
        <v>211</v>
      </c>
      <c r="AF271" s="48">
        <f t="shared" si="188"/>
        <v>0</v>
      </c>
      <c r="AG271" s="52">
        <f t="shared" si="189"/>
        <v>0</v>
      </c>
      <c r="AH271" s="52">
        <f t="shared" si="190"/>
        <v>0</v>
      </c>
      <c r="AI271" s="52">
        <f t="shared" si="191"/>
        <v>0</v>
      </c>
      <c r="AJ271" s="52">
        <f t="shared" si="192"/>
        <v>0</v>
      </c>
      <c r="AK271" s="52">
        <f t="shared" si="193"/>
        <v>0</v>
      </c>
      <c r="AL271" s="52">
        <f t="shared" si="194"/>
        <v>0</v>
      </c>
      <c r="AM271" s="52">
        <f t="shared" si="195"/>
        <v>0</v>
      </c>
      <c r="AN271" s="52">
        <f t="shared" si="240"/>
        <v>0</v>
      </c>
      <c r="AO271" s="52">
        <f t="shared" si="196"/>
        <v>0</v>
      </c>
      <c r="AP271" s="52" t="str">
        <f t="shared" si="242"/>
        <v/>
      </c>
      <c r="AQ271" s="195" t="str">
        <f>IF(AND(BC271=""),"",IF(BC271=0,"",1+(MAX(AQ$61:AQ270))))</f>
        <v/>
      </c>
      <c r="AR271" s="51">
        <v>211</v>
      </c>
      <c r="AS271" s="323">
        <f t="shared" si="220"/>
        <v>0</v>
      </c>
      <c r="AT271" s="49">
        <f t="shared" si="221"/>
        <v>0</v>
      </c>
      <c r="AU271" s="49">
        <f t="shared" si="222"/>
        <v>0</v>
      </c>
      <c r="AV271" s="49">
        <f t="shared" si="223"/>
        <v>0</v>
      </c>
      <c r="AW271" s="49">
        <f t="shared" si="224"/>
        <v>0</v>
      </c>
      <c r="AX271" s="49">
        <f t="shared" si="225"/>
        <v>0</v>
      </c>
      <c r="AY271" s="49">
        <f t="shared" si="226"/>
        <v>0</v>
      </c>
      <c r="AZ271" s="49">
        <f t="shared" si="227"/>
        <v>0</v>
      </c>
      <c r="BA271" s="49">
        <f t="shared" si="228"/>
        <v>0</v>
      </c>
      <c r="BB271" s="49">
        <f t="shared" si="197"/>
        <v>0</v>
      </c>
      <c r="BC271" s="52" t="str">
        <f t="shared" si="243"/>
        <v/>
      </c>
      <c r="BD271" s="195" t="str">
        <f>IF(AND(BP271=""),"",IF(BP271=0,"",1+(MAX(BD$61:BD270))))</f>
        <v/>
      </c>
      <c r="BE271" s="18">
        <v>211</v>
      </c>
      <c r="BF271" s="48">
        <f t="shared" si="250"/>
        <v>0</v>
      </c>
      <c r="BG271" s="52">
        <f t="shared" si="251"/>
        <v>0</v>
      </c>
      <c r="BH271" s="52">
        <f t="shared" si="252"/>
        <v>0</v>
      </c>
      <c r="BI271" s="52">
        <f t="shared" si="253"/>
        <v>0</v>
      </c>
      <c r="BJ271" s="52">
        <f t="shared" si="254"/>
        <v>0</v>
      </c>
      <c r="BK271" s="52">
        <f t="shared" si="255"/>
        <v>0</v>
      </c>
      <c r="BL271" s="52">
        <f t="shared" si="256"/>
        <v>0</v>
      </c>
      <c r="BM271" s="52">
        <f t="shared" si="257"/>
        <v>0</v>
      </c>
      <c r="BN271" s="52">
        <f t="shared" si="258"/>
        <v>0</v>
      </c>
      <c r="BO271" s="52">
        <f t="shared" si="198"/>
        <v>0</v>
      </c>
      <c r="BP271" s="52" t="str">
        <f t="shared" si="244"/>
        <v/>
      </c>
      <c r="BQ271" s="195" t="str">
        <f>IF(AND(CC271=""),"",IF(CC271=0,"",1+(MAX(BQ$61:BQ270))))</f>
        <v/>
      </c>
      <c r="BR271" s="18">
        <v>211</v>
      </c>
      <c r="BS271" s="322">
        <f t="shared" si="259"/>
        <v>0</v>
      </c>
      <c r="BT271" s="52">
        <f t="shared" si="260"/>
        <v>0</v>
      </c>
      <c r="BU271" s="52">
        <f t="shared" si="261"/>
        <v>0</v>
      </c>
      <c r="BV271" s="52">
        <f t="shared" si="262"/>
        <v>0</v>
      </c>
      <c r="BW271" s="52">
        <f t="shared" si="263"/>
        <v>0</v>
      </c>
      <c r="BX271" s="52">
        <f t="shared" si="264"/>
        <v>0</v>
      </c>
      <c r="BY271" s="52">
        <f t="shared" si="265"/>
        <v>0</v>
      </c>
      <c r="BZ271" s="52">
        <f t="shared" si="266"/>
        <v>0</v>
      </c>
      <c r="CA271" s="52">
        <f t="shared" si="267"/>
        <v>0</v>
      </c>
      <c r="CB271" s="52">
        <f t="shared" si="199"/>
        <v>0</v>
      </c>
      <c r="CC271" s="52" t="str">
        <f t="shared" si="245"/>
        <v/>
      </c>
      <c r="CD271" s="195" t="str">
        <f>IF(AND(CP271=""),"",IF(CP271=0,"",1+(MAX(CD$61:CD270))))</f>
        <v/>
      </c>
      <c r="CE271" s="18">
        <v>211</v>
      </c>
      <c r="CF271" s="48">
        <f t="shared" si="200"/>
        <v>0</v>
      </c>
      <c r="CG271" s="52">
        <f t="shared" si="201"/>
        <v>0</v>
      </c>
      <c r="CH271" s="52">
        <f t="shared" si="202"/>
        <v>0</v>
      </c>
      <c r="CI271" s="52">
        <f t="shared" si="203"/>
        <v>0</v>
      </c>
      <c r="CJ271" s="52">
        <f t="shared" si="204"/>
        <v>0</v>
      </c>
      <c r="CK271" s="52">
        <f t="shared" si="205"/>
        <v>0</v>
      </c>
      <c r="CL271" s="52">
        <f t="shared" si="206"/>
        <v>0</v>
      </c>
      <c r="CM271" s="52">
        <f t="shared" si="207"/>
        <v>0</v>
      </c>
      <c r="CN271" s="52">
        <f t="shared" si="208"/>
        <v>0</v>
      </c>
      <c r="CO271" s="52">
        <f t="shared" si="209"/>
        <v>0</v>
      </c>
      <c r="CP271" s="52" t="str">
        <f t="shared" si="246"/>
        <v/>
      </c>
      <c r="CQ271" s="195" t="str">
        <f>IF(AND(DC271=""),"",IF(DC271=0,"",1+(MAX(CQ$61:CQ270))))</f>
        <v/>
      </c>
      <c r="CR271" s="18">
        <v>211</v>
      </c>
      <c r="CS271" s="48">
        <f t="shared" si="229"/>
        <v>0</v>
      </c>
      <c r="CT271" s="52">
        <f t="shared" si="210"/>
        <v>0</v>
      </c>
      <c r="CU271" s="52">
        <f t="shared" si="211"/>
        <v>0</v>
      </c>
      <c r="CV271" s="52">
        <f t="shared" si="212"/>
        <v>0</v>
      </c>
      <c r="CW271" s="52">
        <f t="shared" si="213"/>
        <v>0</v>
      </c>
      <c r="CX271" s="52">
        <f t="shared" si="214"/>
        <v>0</v>
      </c>
      <c r="CY271" s="52">
        <f t="shared" si="215"/>
        <v>0</v>
      </c>
      <c r="CZ271" s="52">
        <f t="shared" si="216"/>
        <v>0</v>
      </c>
      <c r="DA271" s="52">
        <f t="shared" si="217"/>
        <v>0</v>
      </c>
      <c r="DB271" s="52">
        <f t="shared" si="218"/>
        <v>0</v>
      </c>
      <c r="DC271" s="52" t="str">
        <f t="shared" si="247"/>
        <v/>
      </c>
    </row>
    <row r="272" spans="1:107" s="195" customFormat="1" ht="15.75" hidden="1">
      <c r="A272" s="195">
        <f t="shared" si="248"/>
        <v>0</v>
      </c>
      <c r="B272" s="324">
        <f t="shared" si="249"/>
        <v>0</v>
      </c>
      <c r="C272" s="325">
        <v>212</v>
      </c>
      <c r="D272" s="356"/>
      <c r="E272" s="350"/>
      <c r="F272" s="357"/>
      <c r="G272" s="360"/>
      <c r="H272" s="355"/>
      <c r="I272" s="355"/>
      <c r="J272" s="353"/>
      <c r="K272" s="353"/>
      <c r="L272" s="353"/>
      <c r="M272" s="354"/>
      <c r="N272" s="482"/>
      <c r="AB272" s="195" t="str">
        <f t="shared" si="239"/>
        <v/>
      </c>
      <c r="AC272" s="195">
        <f t="shared" si="241"/>
        <v>1</v>
      </c>
      <c r="AD272" s="195" t="str">
        <f>IF(AND(AP272=""),"",IF(AP272=0,"",1+(MAX(AD$61:AD271))))</f>
        <v/>
      </c>
      <c r="AE272" s="51">
        <v>212</v>
      </c>
      <c r="AF272" s="48">
        <f t="shared" si="188"/>
        <v>0</v>
      </c>
      <c r="AG272" s="52">
        <f t="shared" si="189"/>
        <v>0</v>
      </c>
      <c r="AH272" s="52">
        <f t="shared" si="190"/>
        <v>0</v>
      </c>
      <c r="AI272" s="52">
        <f t="shared" si="191"/>
        <v>0</v>
      </c>
      <c r="AJ272" s="52">
        <f t="shared" si="192"/>
        <v>0</v>
      </c>
      <c r="AK272" s="52">
        <f t="shared" si="193"/>
        <v>0</v>
      </c>
      <c r="AL272" s="52">
        <f t="shared" si="194"/>
        <v>0</v>
      </c>
      <c r="AM272" s="52">
        <f t="shared" si="195"/>
        <v>0</v>
      </c>
      <c r="AN272" s="52">
        <f t="shared" si="240"/>
        <v>0</v>
      </c>
      <c r="AO272" s="52">
        <f t="shared" si="196"/>
        <v>0</v>
      </c>
      <c r="AP272" s="52" t="str">
        <f t="shared" si="242"/>
        <v/>
      </c>
      <c r="AQ272" s="195" t="str">
        <f>IF(AND(BC272=""),"",IF(BC272=0,"",1+(MAX(AQ$61:AQ271))))</f>
        <v/>
      </c>
      <c r="AR272" s="51">
        <v>212</v>
      </c>
      <c r="AS272" s="323">
        <f t="shared" si="220"/>
        <v>0</v>
      </c>
      <c r="AT272" s="49">
        <f t="shared" si="221"/>
        <v>0</v>
      </c>
      <c r="AU272" s="49">
        <f t="shared" si="222"/>
        <v>0</v>
      </c>
      <c r="AV272" s="49">
        <f t="shared" si="223"/>
        <v>0</v>
      </c>
      <c r="AW272" s="49">
        <f t="shared" si="224"/>
        <v>0</v>
      </c>
      <c r="AX272" s="49">
        <f t="shared" si="225"/>
        <v>0</v>
      </c>
      <c r="AY272" s="49">
        <f t="shared" si="226"/>
        <v>0</v>
      </c>
      <c r="AZ272" s="49">
        <f t="shared" si="227"/>
        <v>0</v>
      </c>
      <c r="BA272" s="49">
        <f t="shared" si="228"/>
        <v>0</v>
      </c>
      <c r="BB272" s="49">
        <f t="shared" si="197"/>
        <v>0</v>
      </c>
      <c r="BC272" s="52" t="str">
        <f t="shared" si="243"/>
        <v/>
      </c>
      <c r="BD272" s="195" t="str">
        <f>IF(AND(BP272=""),"",IF(BP272=0,"",1+(MAX(BD$61:BD271))))</f>
        <v/>
      </c>
      <c r="BE272" s="51">
        <v>212</v>
      </c>
      <c r="BF272" s="48">
        <f t="shared" si="250"/>
        <v>0</v>
      </c>
      <c r="BG272" s="52">
        <f t="shared" si="251"/>
        <v>0</v>
      </c>
      <c r="BH272" s="52">
        <f t="shared" si="252"/>
        <v>0</v>
      </c>
      <c r="BI272" s="52">
        <f t="shared" si="253"/>
        <v>0</v>
      </c>
      <c r="BJ272" s="52">
        <f t="shared" si="254"/>
        <v>0</v>
      </c>
      <c r="BK272" s="52">
        <f t="shared" si="255"/>
        <v>0</v>
      </c>
      <c r="BL272" s="52">
        <f t="shared" si="256"/>
        <v>0</v>
      </c>
      <c r="BM272" s="52">
        <f t="shared" si="257"/>
        <v>0</v>
      </c>
      <c r="BN272" s="52">
        <f t="shared" si="258"/>
        <v>0</v>
      </c>
      <c r="BO272" s="52">
        <f t="shared" si="198"/>
        <v>0</v>
      </c>
      <c r="BP272" s="52" t="str">
        <f t="shared" si="244"/>
        <v/>
      </c>
      <c r="BQ272" s="195" t="str">
        <f>IF(AND(CC272=""),"",IF(CC272=0,"",1+(MAX(BQ$61:BQ271))))</f>
        <v/>
      </c>
      <c r="BR272" s="51">
        <v>212</v>
      </c>
      <c r="BS272" s="322">
        <f t="shared" si="259"/>
        <v>0</v>
      </c>
      <c r="BT272" s="52">
        <f t="shared" si="260"/>
        <v>0</v>
      </c>
      <c r="BU272" s="52">
        <f t="shared" si="261"/>
        <v>0</v>
      </c>
      <c r="BV272" s="52">
        <f t="shared" si="262"/>
        <v>0</v>
      </c>
      <c r="BW272" s="52">
        <f t="shared" si="263"/>
        <v>0</v>
      </c>
      <c r="BX272" s="52">
        <f t="shared" si="264"/>
        <v>0</v>
      </c>
      <c r="BY272" s="52">
        <f t="shared" si="265"/>
        <v>0</v>
      </c>
      <c r="BZ272" s="52">
        <f t="shared" si="266"/>
        <v>0</v>
      </c>
      <c r="CA272" s="52">
        <f t="shared" si="267"/>
        <v>0</v>
      </c>
      <c r="CB272" s="52">
        <f t="shared" si="199"/>
        <v>0</v>
      </c>
      <c r="CC272" s="52" t="str">
        <f t="shared" si="245"/>
        <v/>
      </c>
      <c r="CD272" s="195" t="str">
        <f>IF(AND(CP272=""),"",IF(CP272=0,"",1+(MAX(CD$61:CD271))))</f>
        <v/>
      </c>
      <c r="CE272" s="51">
        <v>212</v>
      </c>
      <c r="CF272" s="48">
        <f t="shared" si="200"/>
        <v>0</v>
      </c>
      <c r="CG272" s="52">
        <f t="shared" si="201"/>
        <v>0</v>
      </c>
      <c r="CH272" s="52">
        <f t="shared" si="202"/>
        <v>0</v>
      </c>
      <c r="CI272" s="52">
        <f t="shared" si="203"/>
        <v>0</v>
      </c>
      <c r="CJ272" s="52">
        <f t="shared" si="204"/>
        <v>0</v>
      </c>
      <c r="CK272" s="52">
        <f t="shared" si="205"/>
        <v>0</v>
      </c>
      <c r="CL272" s="52">
        <f t="shared" si="206"/>
        <v>0</v>
      </c>
      <c r="CM272" s="52">
        <f t="shared" si="207"/>
        <v>0</v>
      </c>
      <c r="CN272" s="52">
        <f t="shared" si="208"/>
        <v>0</v>
      </c>
      <c r="CO272" s="52">
        <f t="shared" si="209"/>
        <v>0</v>
      </c>
      <c r="CP272" s="52" t="str">
        <f t="shared" si="246"/>
        <v/>
      </c>
      <c r="CQ272" s="195" t="str">
        <f>IF(AND(DC272=""),"",IF(DC272=0,"",1+(MAX(CQ$61:CQ271))))</f>
        <v/>
      </c>
      <c r="CR272" s="51">
        <v>212</v>
      </c>
      <c r="CS272" s="48">
        <f t="shared" si="229"/>
        <v>0</v>
      </c>
      <c r="CT272" s="52">
        <f t="shared" si="210"/>
        <v>0</v>
      </c>
      <c r="CU272" s="52">
        <f t="shared" si="211"/>
        <v>0</v>
      </c>
      <c r="CV272" s="52">
        <f t="shared" si="212"/>
        <v>0</v>
      </c>
      <c r="CW272" s="52">
        <f t="shared" si="213"/>
        <v>0</v>
      </c>
      <c r="CX272" s="52">
        <f t="shared" si="214"/>
        <v>0</v>
      </c>
      <c r="CY272" s="52">
        <f t="shared" si="215"/>
        <v>0</v>
      </c>
      <c r="CZ272" s="52">
        <f t="shared" si="216"/>
        <v>0</v>
      </c>
      <c r="DA272" s="52">
        <f t="shared" si="217"/>
        <v>0</v>
      </c>
      <c r="DB272" s="52">
        <f t="shared" si="218"/>
        <v>0</v>
      </c>
      <c r="DC272" s="52" t="str">
        <f t="shared" si="247"/>
        <v/>
      </c>
    </row>
    <row r="273" spans="1:108" s="195" customFormat="1" ht="15.75" hidden="1">
      <c r="A273" s="195">
        <f t="shared" si="248"/>
        <v>0</v>
      </c>
      <c r="B273" s="324">
        <f t="shared" si="249"/>
        <v>0</v>
      </c>
      <c r="C273" s="325">
        <v>213</v>
      </c>
      <c r="D273" s="361"/>
      <c r="E273" s="362"/>
      <c r="F273" s="357"/>
      <c r="G273" s="360"/>
      <c r="H273" s="355"/>
      <c r="I273" s="355"/>
      <c r="J273" s="353"/>
      <c r="K273" s="353"/>
      <c r="L273" s="353"/>
      <c r="M273" s="354"/>
      <c r="N273" s="482"/>
      <c r="AB273" s="195" t="str">
        <f t="shared" si="239"/>
        <v/>
      </c>
      <c r="AC273" s="195">
        <f t="shared" si="241"/>
        <v>1</v>
      </c>
      <c r="AD273" s="195" t="str">
        <f>IF(AND(AP273=""),"",IF(AP273=0,"",1+(MAX(AD$61:AD272))))</f>
        <v/>
      </c>
      <c r="AE273" s="18">
        <v>213</v>
      </c>
      <c r="AF273" s="48">
        <f t="shared" si="188"/>
        <v>0</v>
      </c>
      <c r="AG273" s="52">
        <f t="shared" si="189"/>
        <v>0</v>
      </c>
      <c r="AH273" s="52">
        <f t="shared" si="190"/>
        <v>0</v>
      </c>
      <c r="AI273" s="52">
        <f t="shared" si="191"/>
        <v>0</v>
      </c>
      <c r="AJ273" s="52">
        <f t="shared" si="192"/>
        <v>0</v>
      </c>
      <c r="AK273" s="52">
        <f t="shared" si="193"/>
        <v>0</v>
      </c>
      <c r="AL273" s="52">
        <f t="shared" si="194"/>
        <v>0</v>
      </c>
      <c r="AM273" s="52">
        <f t="shared" si="195"/>
        <v>0</v>
      </c>
      <c r="AN273" s="52">
        <f t="shared" si="240"/>
        <v>0</v>
      </c>
      <c r="AO273" s="52">
        <f t="shared" si="196"/>
        <v>0</v>
      </c>
      <c r="AP273" s="52" t="str">
        <f t="shared" si="242"/>
        <v/>
      </c>
      <c r="AQ273" s="195" t="str">
        <f>IF(AND(BC273=""),"",IF(BC273=0,"",1+(MAX(AQ$61:AQ272))))</f>
        <v/>
      </c>
      <c r="AR273" s="51">
        <v>213</v>
      </c>
      <c r="AS273" s="323">
        <f t="shared" si="220"/>
        <v>0</v>
      </c>
      <c r="AT273" s="49">
        <f t="shared" si="221"/>
        <v>0</v>
      </c>
      <c r="AU273" s="49">
        <f t="shared" si="222"/>
        <v>0</v>
      </c>
      <c r="AV273" s="49">
        <f t="shared" si="223"/>
        <v>0</v>
      </c>
      <c r="AW273" s="49">
        <f t="shared" si="224"/>
        <v>0</v>
      </c>
      <c r="AX273" s="49">
        <f t="shared" si="225"/>
        <v>0</v>
      </c>
      <c r="AY273" s="49">
        <f t="shared" si="226"/>
        <v>0</v>
      </c>
      <c r="AZ273" s="49">
        <f t="shared" si="227"/>
        <v>0</v>
      </c>
      <c r="BA273" s="49">
        <f t="shared" si="228"/>
        <v>0</v>
      </c>
      <c r="BB273" s="49">
        <f t="shared" si="197"/>
        <v>0</v>
      </c>
      <c r="BC273" s="52" t="str">
        <f t="shared" si="243"/>
        <v/>
      </c>
      <c r="BD273" s="195" t="str">
        <f>IF(AND(BP273=""),"",IF(BP273=0,"",1+(MAX(BD$61:BD272))))</f>
        <v/>
      </c>
      <c r="BE273" s="18">
        <v>213</v>
      </c>
      <c r="BF273" s="48">
        <f t="shared" si="250"/>
        <v>0</v>
      </c>
      <c r="BG273" s="52">
        <f t="shared" si="251"/>
        <v>0</v>
      </c>
      <c r="BH273" s="52">
        <f t="shared" si="252"/>
        <v>0</v>
      </c>
      <c r="BI273" s="52">
        <f t="shared" si="253"/>
        <v>0</v>
      </c>
      <c r="BJ273" s="52">
        <f t="shared" si="254"/>
        <v>0</v>
      </c>
      <c r="BK273" s="52">
        <f t="shared" si="255"/>
        <v>0</v>
      </c>
      <c r="BL273" s="52">
        <f t="shared" si="256"/>
        <v>0</v>
      </c>
      <c r="BM273" s="52">
        <f t="shared" si="257"/>
        <v>0</v>
      </c>
      <c r="BN273" s="52">
        <f t="shared" si="258"/>
        <v>0</v>
      </c>
      <c r="BO273" s="52">
        <f t="shared" si="198"/>
        <v>0</v>
      </c>
      <c r="BP273" s="52" t="str">
        <f t="shared" si="244"/>
        <v/>
      </c>
      <c r="BQ273" s="195" t="str">
        <f>IF(AND(CC273=""),"",IF(CC273=0,"",1+(MAX(BQ$61:BQ272))))</f>
        <v/>
      </c>
      <c r="BR273" s="18">
        <v>213</v>
      </c>
      <c r="BS273" s="322">
        <f t="shared" si="259"/>
        <v>0</v>
      </c>
      <c r="BT273" s="52">
        <f t="shared" si="260"/>
        <v>0</v>
      </c>
      <c r="BU273" s="52">
        <f t="shared" si="261"/>
        <v>0</v>
      </c>
      <c r="BV273" s="52">
        <f t="shared" si="262"/>
        <v>0</v>
      </c>
      <c r="BW273" s="52">
        <f t="shared" si="263"/>
        <v>0</v>
      </c>
      <c r="BX273" s="52">
        <f t="shared" si="264"/>
        <v>0</v>
      </c>
      <c r="BY273" s="52">
        <f t="shared" si="265"/>
        <v>0</v>
      </c>
      <c r="BZ273" s="52">
        <f t="shared" si="266"/>
        <v>0</v>
      </c>
      <c r="CA273" s="52">
        <f t="shared" si="267"/>
        <v>0</v>
      </c>
      <c r="CB273" s="52">
        <f t="shared" si="199"/>
        <v>0</v>
      </c>
      <c r="CC273" s="52" t="str">
        <f t="shared" si="245"/>
        <v/>
      </c>
      <c r="CD273" s="195" t="str">
        <f>IF(AND(CP273=""),"",IF(CP273=0,"",1+(MAX(CD$61:CD272))))</f>
        <v/>
      </c>
      <c r="CE273" s="18">
        <v>213</v>
      </c>
      <c r="CF273" s="48">
        <f t="shared" si="200"/>
        <v>0</v>
      </c>
      <c r="CG273" s="52">
        <f t="shared" si="201"/>
        <v>0</v>
      </c>
      <c r="CH273" s="52">
        <f t="shared" si="202"/>
        <v>0</v>
      </c>
      <c r="CI273" s="52">
        <f t="shared" si="203"/>
        <v>0</v>
      </c>
      <c r="CJ273" s="52">
        <f t="shared" si="204"/>
        <v>0</v>
      </c>
      <c r="CK273" s="52">
        <f t="shared" si="205"/>
        <v>0</v>
      </c>
      <c r="CL273" s="52">
        <f t="shared" si="206"/>
        <v>0</v>
      </c>
      <c r="CM273" s="52">
        <f t="shared" si="207"/>
        <v>0</v>
      </c>
      <c r="CN273" s="52">
        <f t="shared" si="208"/>
        <v>0</v>
      </c>
      <c r="CO273" s="52">
        <f t="shared" si="209"/>
        <v>0</v>
      </c>
      <c r="CP273" s="52" t="str">
        <f t="shared" si="246"/>
        <v/>
      </c>
      <c r="CQ273" s="195" t="str">
        <f>IF(AND(DC273=""),"",IF(DC273=0,"",1+(MAX(CQ$61:CQ272))))</f>
        <v/>
      </c>
      <c r="CR273" s="18">
        <v>213</v>
      </c>
      <c r="CS273" s="48">
        <f t="shared" si="229"/>
        <v>0</v>
      </c>
      <c r="CT273" s="52">
        <f t="shared" si="210"/>
        <v>0</v>
      </c>
      <c r="CU273" s="52">
        <f t="shared" si="211"/>
        <v>0</v>
      </c>
      <c r="CV273" s="52">
        <f t="shared" si="212"/>
        <v>0</v>
      </c>
      <c r="CW273" s="52">
        <f t="shared" si="213"/>
        <v>0</v>
      </c>
      <c r="CX273" s="52">
        <f t="shared" si="214"/>
        <v>0</v>
      </c>
      <c r="CY273" s="52">
        <f t="shared" si="215"/>
        <v>0</v>
      </c>
      <c r="CZ273" s="52">
        <f t="shared" si="216"/>
        <v>0</v>
      </c>
      <c r="DA273" s="52">
        <f t="shared" si="217"/>
        <v>0</v>
      </c>
      <c r="DB273" s="52">
        <f t="shared" si="218"/>
        <v>0</v>
      </c>
      <c r="DC273" s="52" t="str">
        <f t="shared" si="247"/>
        <v/>
      </c>
    </row>
    <row r="274" spans="1:108" s="195" customFormat="1" ht="20.25" hidden="1">
      <c r="A274" s="195">
        <f t="shared" si="248"/>
        <v>0</v>
      </c>
      <c r="B274" s="324">
        <f t="shared" si="249"/>
        <v>0</v>
      </c>
      <c r="C274" s="325">
        <v>214</v>
      </c>
      <c r="D274" s="363"/>
      <c r="E274" s="364"/>
      <c r="F274" s="357"/>
      <c r="G274" s="360"/>
      <c r="H274" s="355"/>
      <c r="I274" s="355"/>
      <c r="J274" s="353"/>
      <c r="K274" s="353"/>
      <c r="L274" s="353"/>
      <c r="M274" s="365"/>
      <c r="N274" s="482"/>
      <c r="AB274" s="195" t="str">
        <f t="shared" si="239"/>
        <v/>
      </c>
      <c r="AC274" s="195">
        <f t="shared" si="241"/>
        <v>1</v>
      </c>
      <c r="AD274" s="195" t="str">
        <f>IF(AND(AP274=""),"",IF(AP274=0,"",1+(MAX(AD$61:AD273))))</f>
        <v/>
      </c>
      <c r="AE274" s="51">
        <v>214</v>
      </c>
      <c r="AF274" s="48">
        <f t="shared" si="188"/>
        <v>0</v>
      </c>
      <c r="AG274" s="52">
        <f t="shared" si="189"/>
        <v>0</v>
      </c>
      <c r="AH274" s="52">
        <f t="shared" si="190"/>
        <v>0</v>
      </c>
      <c r="AI274" s="52">
        <f t="shared" si="191"/>
        <v>0</v>
      </c>
      <c r="AJ274" s="52">
        <f t="shared" si="192"/>
        <v>0</v>
      </c>
      <c r="AK274" s="52">
        <f t="shared" si="193"/>
        <v>0</v>
      </c>
      <c r="AL274" s="52">
        <f t="shared" si="194"/>
        <v>0</v>
      </c>
      <c r="AM274" s="52">
        <f t="shared" si="195"/>
        <v>0</v>
      </c>
      <c r="AN274" s="52">
        <f t="shared" si="240"/>
        <v>0</v>
      </c>
      <c r="AO274" s="52">
        <f t="shared" si="196"/>
        <v>0</v>
      </c>
      <c r="AP274" s="52" t="str">
        <f t="shared" si="242"/>
        <v/>
      </c>
      <c r="AQ274" s="195" t="str">
        <f>IF(AND(BC274=""),"",IF(BC274=0,"",1+(MAX(AQ$61:AQ273))))</f>
        <v/>
      </c>
      <c r="AR274" s="51">
        <v>214</v>
      </c>
      <c r="AS274" s="323">
        <f t="shared" si="220"/>
        <v>0</v>
      </c>
      <c r="AT274" s="49">
        <f t="shared" si="221"/>
        <v>0</v>
      </c>
      <c r="AU274" s="49">
        <f t="shared" si="222"/>
        <v>0</v>
      </c>
      <c r="AV274" s="49">
        <f t="shared" si="223"/>
        <v>0</v>
      </c>
      <c r="AW274" s="49">
        <f t="shared" si="224"/>
        <v>0</v>
      </c>
      <c r="AX274" s="49">
        <f t="shared" si="225"/>
        <v>0</v>
      </c>
      <c r="AY274" s="49">
        <f t="shared" si="226"/>
        <v>0</v>
      </c>
      <c r="AZ274" s="49">
        <f t="shared" si="227"/>
        <v>0</v>
      </c>
      <c r="BA274" s="49">
        <f t="shared" si="228"/>
        <v>0</v>
      </c>
      <c r="BB274" s="49">
        <f t="shared" si="197"/>
        <v>0</v>
      </c>
      <c r="BC274" s="52" t="str">
        <f t="shared" si="243"/>
        <v/>
      </c>
      <c r="BD274" s="195" t="str">
        <f>IF(AND(BP274=""),"",IF(BP274=0,"",1+(MAX(BD$61:BD273))))</f>
        <v/>
      </c>
      <c r="BE274" s="51">
        <v>214</v>
      </c>
      <c r="BF274" s="48">
        <f t="shared" si="250"/>
        <v>0</v>
      </c>
      <c r="BG274" s="52">
        <f t="shared" si="251"/>
        <v>0</v>
      </c>
      <c r="BH274" s="52">
        <f t="shared" si="252"/>
        <v>0</v>
      </c>
      <c r="BI274" s="52">
        <f t="shared" si="253"/>
        <v>0</v>
      </c>
      <c r="BJ274" s="52">
        <f t="shared" si="254"/>
        <v>0</v>
      </c>
      <c r="BK274" s="52">
        <f t="shared" si="255"/>
        <v>0</v>
      </c>
      <c r="BL274" s="52">
        <f t="shared" si="256"/>
        <v>0</v>
      </c>
      <c r="BM274" s="52">
        <f t="shared" si="257"/>
        <v>0</v>
      </c>
      <c r="BN274" s="52">
        <f t="shared" si="258"/>
        <v>0</v>
      </c>
      <c r="BO274" s="52">
        <f t="shared" si="198"/>
        <v>0</v>
      </c>
      <c r="BP274" s="52" t="str">
        <f t="shared" si="244"/>
        <v/>
      </c>
      <c r="BQ274" s="195" t="str">
        <f>IF(AND(CC274=""),"",IF(CC274=0,"",1+(MAX(BQ$61:BQ273))))</f>
        <v/>
      </c>
      <c r="BR274" s="51">
        <v>214</v>
      </c>
      <c r="BS274" s="322">
        <f t="shared" si="259"/>
        <v>0</v>
      </c>
      <c r="BT274" s="52">
        <f t="shared" si="260"/>
        <v>0</v>
      </c>
      <c r="BU274" s="52">
        <f t="shared" si="261"/>
        <v>0</v>
      </c>
      <c r="BV274" s="52">
        <f t="shared" si="262"/>
        <v>0</v>
      </c>
      <c r="BW274" s="52">
        <f t="shared" si="263"/>
        <v>0</v>
      </c>
      <c r="BX274" s="52">
        <f t="shared" si="264"/>
        <v>0</v>
      </c>
      <c r="BY274" s="52">
        <f t="shared" si="265"/>
        <v>0</v>
      </c>
      <c r="BZ274" s="52">
        <f t="shared" si="266"/>
        <v>0</v>
      </c>
      <c r="CA274" s="52">
        <f t="shared" si="267"/>
        <v>0</v>
      </c>
      <c r="CB274" s="52">
        <f t="shared" si="199"/>
        <v>0</v>
      </c>
      <c r="CC274" s="52" t="str">
        <f t="shared" si="245"/>
        <v/>
      </c>
      <c r="CD274" s="195" t="str">
        <f>IF(AND(CP274=""),"",IF(CP274=0,"",1+(MAX(CD$61:CD273))))</f>
        <v/>
      </c>
      <c r="CE274" s="51">
        <v>214</v>
      </c>
      <c r="CF274" s="48">
        <f t="shared" si="200"/>
        <v>0</v>
      </c>
      <c r="CG274" s="52">
        <f t="shared" si="201"/>
        <v>0</v>
      </c>
      <c r="CH274" s="52">
        <f t="shared" si="202"/>
        <v>0</v>
      </c>
      <c r="CI274" s="52">
        <f t="shared" si="203"/>
        <v>0</v>
      </c>
      <c r="CJ274" s="52">
        <f t="shared" si="204"/>
        <v>0</v>
      </c>
      <c r="CK274" s="52">
        <f t="shared" si="205"/>
        <v>0</v>
      </c>
      <c r="CL274" s="52">
        <f t="shared" si="206"/>
        <v>0</v>
      </c>
      <c r="CM274" s="52">
        <f t="shared" si="207"/>
        <v>0</v>
      </c>
      <c r="CN274" s="52">
        <f t="shared" si="208"/>
        <v>0</v>
      </c>
      <c r="CO274" s="52">
        <f t="shared" si="209"/>
        <v>0</v>
      </c>
      <c r="CP274" s="52" t="str">
        <f t="shared" si="246"/>
        <v/>
      </c>
      <c r="CQ274" s="195" t="str">
        <f>IF(AND(DC274=""),"",IF(DC274=0,"",1+(MAX(CQ$61:CQ273))))</f>
        <v/>
      </c>
      <c r="CR274" s="51">
        <v>214</v>
      </c>
      <c r="CS274" s="48">
        <f t="shared" si="229"/>
        <v>0</v>
      </c>
      <c r="CT274" s="52">
        <f t="shared" si="210"/>
        <v>0</v>
      </c>
      <c r="CU274" s="52">
        <f t="shared" si="211"/>
        <v>0</v>
      </c>
      <c r="CV274" s="52">
        <f t="shared" si="212"/>
        <v>0</v>
      </c>
      <c r="CW274" s="52">
        <f t="shared" si="213"/>
        <v>0</v>
      </c>
      <c r="CX274" s="52">
        <f t="shared" si="214"/>
        <v>0</v>
      </c>
      <c r="CY274" s="52">
        <f t="shared" si="215"/>
        <v>0</v>
      </c>
      <c r="CZ274" s="52">
        <f t="shared" si="216"/>
        <v>0</v>
      </c>
      <c r="DA274" s="52">
        <f t="shared" si="217"/>
        <v>0</v>
      </c>
      <c r="DB274" s="52">
        <f t="shared" si="218"/>
        <v>0</v>
      </c>
      <c r="DC274" s="52" t="str">
        <f t="shared" si="247"/>
        <v/>
      </c>
    </row>
    <row r="275" spans="1:108" s="195" customFormat="1" ht="20.25" hidden="1">
      <c r="A275" s="195">
        <f t="shared" si="248"/>
        <v>0</v>
      </c>
      <c r="B275" s="324">
        <f t="shared" si="249"/>
        <v>0</v>
      </c>
      <c r="C275" s="325">
        <v>215</v>
      </c>
      <c r="D275" s="363"/>
      <c r="E275" s="364"/>
      <c r="F275" s="357"/>
      <c r="G275" s="360"/>
      <c r="H275" s="355"/>
      <c r="I275" s="355"/>
      <c r="J275" s="353"/>
      <c r="K275" s="353"/>
      <c r="L275" s="353"/>
      <c r="M275" s="365"/>
      <c r="N275" s="482"/>
      <c r="AB275" s="195" t="str">
        <f t="shared" si="239"/>
        <v/>
      </c>
      <c r="AC275" s="195">
        <f t="shared" si="241"/>
        <v>1</v>
      </c>
      <c r="AD275" s="195" t="str">
        <f>IF(AND(AP275=""),"",IF(AP275=0,"",1+(MAX(AD$61:AD274))))</f>
        <v/>
      </c>
      <c r="AE275" s="18">
        <v>215</v>
      </c>
      <c r="AF275" s="48">
        <f t="shared" si="188"/>
        <v>0</v>
      </c>
      <c r="AG275" s="52">
        <f t="shared" si="189"/>
        <v>0</v>
      </c>
      <c r="AH275" s="52">
        <f t="shared" si="190"/>
        <v>0</v>
      </c>
      <c r="AI275" s="52">
        <f t="shared" si="191"/>
        <v>0</v>
      </c>
      <c r="AJ275" s="52">
        <f t="shared" si="192"/>
        <v>0</v>
      </c>
      <c r="AK275" s="52">
        <f t="shared" si="193"/>
        <v>0</v>
      </c>
      <c r="AL275" s="52">
        <f t="shared" si="194"/>
        <v>0</v>
      </c>
      <c r="AM275" s="52">
        <f t="shared" si="195"/>
        <v>0</v>
      </c>
      <c r="AN275" s="52">
        <f t="shared" si="240"/>
        <v>0</v>
      </c>
      <c r="AO275" s="52">
        <f t="shared" si="196"/>
        <v>0</v>
      </c>
      <c r="AP275" s="52" t="str">
        <f t="shared" si="242"/>
        <v/>
      </c>
      <c r="AQ275" s="195" t="str">
        <f>IF(AND(BC275=""),"",IF(BC275=0,"",1+(MAX(AQ$61:AQ274))))</f>
        <v/>
      </c>
      <c r="AR275" s="51">
        <v>215</v>
      </c>
      <c r="AS275" s="323">
        <f t="shared" si="220"/>
        <v>0</v>
      </c>
      <c r="AT275" s="49">
        <f t="shared" si="221"/>
        <v>0</v>
      </c>
      <c r="AU275" s="49">
        <f t="shared" si="222"/>
        <v>0</v>
      </c>
      <c r="AV275" s="49">
        <f t="shared" si="223"/>
        <v>0</v>
      </c>
      <c r="AW275" s="49">
        <f t="shared" si="224"/>
        <v>0</v>
      </c>
      <c r="AX275" s="49">
        <f t="shared" si="225"/>
        <v>0</v>
      </c>
      <c r="AY275" s="49">
        <f t="shared" si="226"/>
        <v>0</v>
      </c>
      <c r="AZ275" s="49">
        <f t="shared" si="227"/>
        <v>0</v>
      </c>
      <c r="BA275" s="49">
        <f t="shared" si="228"/>
        <v>0</v>
      </c>
      <c r="BB275" s="49">
        <f t="shared" si="197"/>
        <v>0</v>
      </c>
      <c r="BC275" s="52" t="str">
        <f t="shared" si="243"/>
        <v/>
      </c>
      <c r="BD275" s="195" t="str">
        <f>IF(AND(BP275=""),"",IF(BP275=0,"",1+(MAX(BD$61:BD274))))</f>
        <v/>
      </c>
      <c r="BE275" s="18">
        <v>215</v>
      </c>
      <c r="BF275" s="48">
        <f t="shared" si="250"/>
        <v>0</v>
      </c>
      <c r="BG275" s="52">
        <f t="shared" si="251"/>
        <v>0</v>
      </c>
      <c r="BH275" s="52">
        <f t="shared" si="252"/>
        <v>0</v>
      </c>
      <c r="BI275" s="52">
        <f t="shared" si="253"/>
        <v>0</v>
      </c>
      <c r="BJ275" s="52">
        <f t="shared" si="254"/>
        <v>0</v>
      </c>
      <c r="BK275" s="52">
        <f t="shared" si="255"/>
        <v>0</v>
      </c>
      <c r="BL275" s="52">
        <f t="shared" si="256"/>
        <v>0</v>
      </c>
      <c r="BM275" s="52">
        <f t="shared" si="257"/>
        <v>0</v>
      </c>
      <c r="BN275" s="52">
        <f t="shared" si="258"/>
        <v>0</v>
      </c>
      <c r="BO275" s="52">
        <f t="shared" si="198"/>
        <v>0</v>
      </c>
      <c r="BP275" s="52" t="str">
        <f t="shared" si="244"/>
        <v/>
      </c>
      <c r="BQ275" s="195" t="str">
        <f>IF(AND(CC275=""),"",IF(CC275=0,"",1+(MAX(BQ$61:BQ274))))</f>
        <v/>
      </c>
      <c r="BR275" s="18">
        <v>215</v>
      </c>
      <c r="BS275" s="322">
        <f t="shared" si="259"/>
        <v>0</v>
      </c>
      <c r="BT275" s="52">
        <f t="shared" si="260"/>
        <v>0</v>
      </c>
      <c r="BU275" s="52">
        <f t="shared" si="261"/>
        <v>0</v>
      </c>
      <c r="BV275" s="52">
        <f t="shared" si="262"/>
        <v>0</v>
      </c>
      <c r="BW275" s="52">
        <f t="shared" si="263"/>
        <v>0</v>
      </c>
      <c r="BX275" s="52">
        <f t="shared" si="264"/>
        <v>0</v>
      </c>
      <c r="BY275" s="52">
        <f t="shared" si="265"/>
        <v>0</v>
      </c>
      <c r="BZ275" s="52">
        <f t="shared" si="266"/>
        <v>0</v>
      </c>
      <c r="CA275" s="52">
        <f t="shared" si="267"/>
        <v>0</v>
      </c>
      <c r="CB275" s="52">
        <f t="shared" si="199"/>
        <v>0</v>
      </c>
      <c r="CC275" s="52" t="str">
        <f t="shared" si="245"/>
        <v/>
      </c>
      <c r="CD275" s="195" t="str">
        <f>IF(AND(CP275=""),"",IF(CP275=0,"",1+(MAX(CD$61:CD274))))</f>
        <v/>
      </c>
      <c r="CE275" s="18">
        <v>215</v>
      </c>
      <c r="CF275" s="48">
        <f t="shared" si="200"/>
        <v>0</v>
      </c>
      <c r="CG275" s="52">
        <f t="shared" si="201"/>
        <v>0</v>
      </c>
      <c r="CH275" s="52">
        <f t="shared" si="202"/>
        <v>0</v>
      </c>
      <c r="CI275" s="52">
        <f t="shared" si="203"/>
        <v>0</v>
      </c>
      <c r="CJ275" s="52">
        <f t="shared" si="204"/>
        <v>0</v>
      </c>
      <c r="CK275" s="52">
        <f t="shared" si="205"/>
        <v>0</v>
      </c>
      <c r="CL275" s="52">
        <f t="shared" si="206"/>
        <v>0</v>
      </c>
      <c r="CM275" s="52">
        <f t="shared" si="207"/>
        <v>0</v>
      </c>
      <c r="CN275" s="52">
        <f t="shared" si="208"/>
        <v>0</v>
      </c>
      <c r="CO275" s="52">
        <f t="shared" si="209"/>
        <v>0</v>
      </c>
      <c r="CP275" s="52" t="str">
        <f t="shared" si="246"/>
        <v/>
      </c>
      <c r="CQ275" s="195" t="str">
        <f>IF(AND(DC275=""),"",IF(DC275=0,"",1+(MAX(CQ$61:CQ274))))</f>
        <v/>
      </c>
      <c r="CR275" s="18">
        <v>215</v>
      </c>
      <c r="CS275" s="48">
        <f t="shared" si="229"/>
        <v>0</v>
      </c>
      <c r="CT275" s="52">
        <f t="shared" si="210"/>
        <v>0</v>
      </c>
      <c r="CU275" s="52">
        <f t="shared" si="211"/>
        <v>0</v>
      </c>
      <c r="CV275" s="52">
        <f t="shared" si="212"/>
        <v>0</v>
      </c>
      <c r="CW275" s="52">
        <f t="shared" si="213"/>
        <v>0</v>
      </c>
      <c r="CX275" s="52">
        <f t="shared" si="214"/>
        <v>0</v>
      </c>
      <c r="CY275" s="52">
        <f t="shared" si="215"/>
        <v>0</v>
      </c>
      <c r="CZ275" s="52">
        <f t="shared" si="216"/>
        <v>0</v>
      </c>
      <c r="DA275" s="52">
        <f t="shared" si="217"/>
        <v>0</v>
      </c>
      <c r="DB275" s="52">
        <f t="shared" si="218"/>
        <v>0</v>
      </c>
      <c r="DC275" s="52" t="str">
        <f t="shared" si="247"/>
        <v/>
      </c>
    </row>
    <row r="276" spans="1:108" s="195" customFormat="1" ht="20.25" hidden="1">
      <c r="A276" s="195">
        <f t="shared" si="248"/>
        <v>0</v>
      </c>
      <c r="B276" s="324">
        <f t="shared" si="249"/>
        <v>0</v>
      </c>
      <c r="C276" s="325">
        <v>216</v>
      </c>
      <c r="D276" s="363"/>
      <c r="E276" s="364"/>
      <c r="F276" s="357"/>
      <c r="G276" s="360"/>
      <c r="H276" s="355"/>
      <c r="I276" s="355"/>
      <c r="J276" s="353"/>
      <c r="K276" s="353"/>
      <c r="L276" s="353"/>
      <c r="M276" s="365"/>
      <c r="N276" s="482"/>
      <c r="AB276" s="195" t="str">
        <f t="shared" si="239"/>
        <v/>
      </c>
      <c r="AC276" s="195">
        <f t="shared" si="241"/>
        <v>1</v>
      </c>
      <c r="AD276" s="195" t="str">
        <f>IF(AND(AP276=""),"",IF(AP276=0,"",1+(MAX(AD$61:AD275))))</f>
        <v/>
      </c>
      <c r="AE276" s="51">
        <v>216</v>
      </c>
      <c r="AF276" s="48">
        <f t="shared" si="188"/>
        <v>0</v>
      </c>
      <c r="AG276" s="52">
        <f t="shared" si="189"/>
        <v>0</v>
      </c>
      <c r="AH276" s="52">
        <f t="shared" si="190"/>
        <v>0</v>
      </c>
      <c r="AI276" s="52">
        <f t="shared" si="191"/>
        <v>0</v>
      </c>
      <c r="AJ276" s="52">
        <f t="shared" si="192"/>
        <v>0</v>
      </c>
      <c r="AK276" s="52">
        <f t="shared" si="193"/>
        <v>0</v>
      </c>
      <c r="AL276" s="52">
        <f t="shared" si="194"/>
        <v>0</v>
      </c>
      <c r="AM276" s="52">
        <f t="shared" si="195"/>
        <v>0</v>
      </c>
      <c r="AN276" s="52">
        <f t="shared" si="240"/>
        <v>0</v>
      </c>
      <c r="AO276" s="52">
        <f t="shared" si="196"/>
        <v>0</v>
      </c>
      <c r="AP276" s="52" t="str">
        <f t="shared" si="242"/>
        <v/>
      </c>
      <c r="AQ276" s="195" t="str">
        <f>IF(AND(BC276=""),"",IF(BC276=0,"",1+(MAX(AQ$61:AQ275))))</f>
        <v/>
      </c>
      <c r="AR276" s="51">
        <v>216</v>
      </c>
      <c r="AS276" s="323">
        <f t="shared" si="220"/>
        <v>0</v>
      </c>
      <c r="AT276" s="49">
        <f t="shared" si="221"/>
        <v>0</v>
      </c>
      <c r="AU276" s="49">
        <f t="shared" si="222"/>
        <v>0</v>
      </c>
      <c r="AV276" s="49">
        <f t="shared" si="223"/>
        <v>0</v>
      </c>
      <c r="AW276" s="49">
        <f t="shared" si="224"/>
        <v>0</v>
      </c>
      <c r="AX276" s="49">
        <f t="shared" si="225"/>
        <v>0</v>
      </c>
      <c r="AY276" s="49">
        <f t="shared" si="226"/>
        <v>0</v>
      </c>
      <c r="AZ276" s="49">
        <f t="shared" si="227"/>
        <v>0</v>
      </c>
      <c r="BA276" s="49">
        <f t="shared" si="228"/>
        <v>0</v>
      </c>
      <c r="BB276" s="49">
        <f t="shared" si="197"/>
        <v>0</v>
      </c>
      <c r="BC276" s="52" t="str">
        <f t="shared" si="243"/>
        <v/>
      </c>
      <c r="BD276" s="195" t="str">
        <f>IF(AND(BP276=""),"",IF(BP276=0,"",1+(MAX(BD$61:BD275))))</f>
        <v/>
      </c>
      <c r="BE276" s="51">
        <v>216</v>
      </c>
      <c r="BF276" s="48">
        <f t="shared" si="250"/>
        <v>0</v>
      </c>
      <c r="BG276" s="52">
        <f t="shared" si="251"/>
        <v>0</v>
      </c>
      <c r="BH276" s="52">
        <f t="shared" si="252"/>
        <v>0</v>
      </c>
      <c r="BI276" s="52">
        <f t="shared" si="253"/>
        <v>0</v>
      </c>
      <c r="BJ276" s="52">
        <f t="shared" si="254"/>
        <v>0</v>
      </c>
      <c r="BK276" s="52">
        <f t="shared" si="255"/>
        <v>0</v>
      </c>
      <c r="BL276" s="52">
        <f t="shared" si="256"/>
        <v>0</v>
      </c>
      <c r="BM276" s="52">
        <f t="shared" si="257"/>
        <v>0</v>
      </c>
      <c r="BN276" s="52">
        <f t="shared" si="258"/>
        <v>0</v>
      </c>
      <c r="BO276" s="52">
        <f t="shared" si="198"/>
        <v>0</v>
      </c>
      <c r="BP276" s="52" t="str">
        <f t="shared" si="244"/>
        <v/>
      </c>
      <c r="BQ276" s="195" t="str">
        <f>IF(AND(CC276=""),"",IF(CC276=0,"",1+(MAX(BQ$61:BQ275))))</f>
        <v/>
      </c>
      <c r="BR276" s="51">
        <v>216</v>
      </c>
      <c r="BS276" s="322">
        <f t="shared" si="259"/>
        <v>0</v>
      </c>
      <c r="BT276" s="52">
        <f t="shared" si="260"/>
        <v>0</v>
      </c>
      <c r="BU276" s="52">
        <f t="shared" si="261"/>
        <v>0</v>
      </c>
      <c r="BV276" s="52">
        <f t="shared" si="262"/>
        <v>0</v>
      </c>
      <c r="BW276" s="52">
        <f t="shared" si="263"/>
        <v>0</v>
      </c>
      <c r="BX276" s="52">
        <f t="shared" si="264"/>
        <v>0</v>
      </c>
      <c r="BY276" s="52">
        <f t="shared" si="265"/>
        <v>0</v>
      </c>
      <c r="BZ276" s="52">
        <f t="shared" si="266"/>
        <v>0</v>
      </c>
      <c r="CA276" s="52">
        <f t="shared" si="267"/>
        <v>0</v>
      </c>
      <c r="CB276" s="52">
        <f t="shared" si="199"/>
        <v>0</v>
      </c>
      <c r="CC276" s="52" t="str">
        <f t="shared" si="245"/>
        <v/>
      </c>
      <c r="CD276" s="195" t="str">
        <f>IF(AND(CP276=""),"",IF(CP276=0,"",1+(MAX(CD$61:CD275))))</f>
        <v/>
      </c>
      <c r="CE276" s="51">
        <v>216</v>
      </c>
      <c r="CF276" s="48">
        <f t="shared" si="200"/>
        <v>0</v>
      </c>
      <c r="CG276" s="52">
        <f t="shared" si="201"/>
        <v>0</v>
      </c>
      <c r="CH276" s="52">
        <f t="shared" si="202"/>
        <v>0</v>
      </c>
      <c r="CI276" s="52">
        <f t="shared" si="203"/>
        <v>0</v>
      </c>
      <c r="CJ276" s="52">
        <f t="shared" si="204"/>
        <v>0</v>
      </c>
      <c r="CK276" s="52">
        <f t="shared" si="205"/>
        <v>0</v>
      </c>
      <c r="CL276" s="52">
        <f t="shared" si="206"/>
        <v>0</v>
      </c>
      <c r="CM276" s="52">
        <f t="shared" si="207"/>
        <v>0</v>
      </c>
      <c r="CN276" s="52">
        <f t="shared" si="208"/>
        <v>0</v>
      </c>
      <c r="CO276" s="52">
        <f t="shared" si="209"/>
        <v>0</v>
      </c>
      <c r="CP276" s="52" t="str">
        <f t="shared" si="246"/>
        <v/>
      </c>
      <c r="CQ276" s="195" t="str">
        <f>IF(AND(DC276=""),"",IF(DC276=0,"",1+(MAX(CQ$61:CQ275))))</f>
        <v/>
      </c>
      <c r="CR276" s="51">
        <v>216</v>
      </c>
      <c r="CS276" s="48">
        <f t="shared" si="229"/>
        <v>0</v>
      </c>
      <c r="CT276" s="52">
        <f t="shared" si="210"/>
        <v>0</v>
      </c>
      <c r="CU276" s="52">
        <f t="shared" si="211"/>
        <v>0</v>
      </c>
      <c r="CV276" s="52">
        <f t="shared" si="212"/>
        <v>0</v>
      </c>
      <c r="CW276" s="52">
        <f t="shared" si="213"/>
        <v>0</v>
      </c>
      <c r="CX276" s="52">
        <f t="shared" si="214"/>
        <v>0</v>
      </c>
      <c r="CY276" s="52">
        <f t="shared" si="215"/>
        <v>0</v>
      </c>
      <c r="CZ276" s="52">
        <f t="shared" si="216"/>
        <v>0</v>
      </c>
      <c r="DA276" s="52">
        <f t="shared" si="217"/>
        <v>0</v>
      </c>
      <c r="DB276" s="52">
        <f t="shared" si="218"/>
        <v>0</v>
      </c>
      <c r="DC276" s="52" t="str">
        <f t="shared" si="247"/>
        <v/>
      </c>
    </row>
    <row r="277" spans="1:108" s="195" customFormat="1" ht="20.25" hidden="1">
      <c r="A277" s="195">
        <f t="shared" si="248"/>
        <v>0</v>
      </c>
      <c r="B277" s="324">
        <f t="shared" si="249"/>
        <v>0</v>
      </c>
      <c r="C277" s="325">
        <v>217</v>
      </c>
      <c r="D277" s="363"/>
      <c r="E277" s="364"/>
      <c r="F277" s="357"/>
      <c r="G277" s="366"/>
      <c r="H277" s="355"/>
      <c r="I277" s="355"/>
      <c r="J277" s="353"/>
      <c r="K277" s="353"/>
      <c r="L277" s="353"/>
      <c r="M277" s="365"/>
      <c r="N277" s="482"/>
      <c r="AB277" s="195" t="str">
        <f t="shared" si="239"/>
        <v/>
      </c>
      <c r="AC277" s="195">
        <f t="shared" si="241"/>
        <v>1</v>
      </c>
      <c r="AD277" s="195" t="str">
        <f>IF(AND(AP277=""),"",IF(AP277=0,"",1+(MAX(AD$61:AD276))))</f>
        <v/>
      </c>
      <c r="AE277" s="18">
        <v>217</v>
      </c>
      <c r="AF277" s="48">
        <f t="shared" si="188"/>
        <v>0</v>
      </c>
      <c r="AG277" s="52">
        <f t="shared" si="189"/>
        <v>0</v>
      </c>
      <c r="AH277" s="52">
        <f t="shared" si="190"/>
        <v>0</v>
      </c>
      <c r="AI277" s="52">
        <f t="shared" si="191"/>
        <v>0</v>
      </c>
      <c r="AJ277" s="52">
        <f t="shared" si="192"/>
        <v>0</v>
      </c>
      <c r="AK277" s="52">
        <f t="shared" si="193"/>
        <v>0</v>
      </c>
      <c r="AL277" s="52">
        <f t="shared" si="194"/>
        <v>0</v>
      </c>
      <c r="AM277" s="52">
        <f t="shared" si="195"/>
        <v>0</v>
      </c>
      <c r="AN277" s="52">
        <f t="shared" si="240"/>
        <v>0</v>
      </c>
      <c r="AO277" s="52">
        <f t="shared" si="196"/>
        <v>0</v>
      </c>
      <c r="AP277" s="52" t="str">
        <f t="shared" si="242"/>
        <v/>
      </c>
      <c r="AQ277" s="195" t="str">
        <f>IF(AND(BC277=""),"",IF(BC277=0,"",1+(MAX(AQ$61:AQ276))))</f>
        <v/>
      </c>
      <c r="AR277" s="51">
        <v>217</v>
      </c>
      <c r="AS277" s="323">
        <f t="shared" si="220"/>
        <v>0</v>
      </c>
      <c r="AT277" s="49">
        <f t="shared" si="221"/>
        <v>0</v>
      </c>
      <c r="AU277" s="49">
        <f t="shared" si="222"/>
        <v>0</v>
      </c>
      <c r="AV277" s="49">
        <f t="shared" si="223"/>
        <v>0</v>
      </c>
      <c r="AW277" s="49">
        <f t="shared" si="224"/>
        <v>0</v>
      </c>
      <c r="AX277" s="49">
        <f t="shared" si="225"/>
        <v>0</v>
      </c>
      <c r="AY277" s="49">
        <f t="shared" si="226"/>
        <v>0</v>
      </c>
      <c r="AZ277" s="49">
        <f t="shared" si="227"/>
        <v>0</v>
      </c>
      <c r="BA277" s="49">
        <f t="shared" si="228"/>
        <v>0</v>
      </c>
      <c r="BB277" s="49">
        <f t="shared" si="197"/>
        <v>0</v>
      </c>
      <c r="BC277" s="52" t="str">
        <f t="shared" si="243"/>
        <v/>
      </c>
      <c r="BD277" s="195" t="str">
        <f>IF(AND(BP277=""),"",IF(BP277=0,"",1+(MAX(BD$61:BD276))))</f>
        <v/>
      </c>
      <c r="BE277" s="18">
        <v>217</v>
      </c>
      <c r="BF277" s="48">
        <f t="shared" si="250"/>
        <v>0</v>
      </c>
      <c r="BG277" s="52">
        <f t="shared" si="251"/>
        <v>0</v>
      </c>
      <c r="BH277" s="52">
        <f t="shared" si="252"/>
        <v>0</v>
      </c>
      <c r="BI277" s="52">
        <f t="shared" si="253"/>
        <v>0</v>
      </c>
      <c r="BJ277" s="52">
        <f t="shared" si="254"/>
        <v>0</v>
      </c>
      <c r="BK277" s="52">
        <f t="shared" si="255"/>
        <v>0</v>
      </c>
      <c r="BL277" s="52">
        <f t="shared" si="256"/>
        <v>0</v>
      </c>
      <c r="BM277" s="52">
        <f t="shared" si="257"/>
        <v>0</v>
      </c>
      <c r="BN277" s="52">
        <f t="shared" si="258"/>
        <v>0</v>
      </c>
      <c r="BO277" s="52">
        <f t="shared" si="198"/>
        <v>0</v>
      </c>
      <c r="BP277" s="52" t="str">
        <f t="shared" si="244"/>
        <v/>
      </c>
      <c r="BQ277" s="195" t="str">
        <f>IF(AND(CC277=""),"",IF(CC277=0,"",1+(MAX(BQ$61:BQ276))))</f>
        <v/>
      </c>
      <c r="BR277" s="18">
        <v>217</v>
      </c>
      <c r="BS277" s="322">
        <f t="shared" si="259"/>
        <v>0</v>
      </c>
      <c r="BT277" s="52">
        <f t="shared" si="260"/>
        <v>0</v>
      </c>
      <c r="BU277" s="52">
        <f t="shared" si="261"/>
        <v>0</v>
      </c>
      <c r="BV277" s="52">
        <f t="shared" si="262"/>
        <v>0</v>
      </c>
      <c r="BW277" s="52">
        <f t="shared" si="263"/>
        <v>0</v>
      </c>
      <c r="BX277" s="52">
        <f t="shared" si="264"/>
        <v>0</v>
      </c>
      <c r="BY277" s="52">
        <f t="shared" si="265"/>
        <v>0</v>
      </c>
      <c r="BZ277" s="52">
        <f t="shared" si="266"/>
        <v>0</v>
      </c>
      <c r="CA277" s="52">
        <f t="shared" si="267"/>
        <v>0</v>
      </c>
      <c r="CB277" s="52">
        <f t="shared" si="199"/>
        <v>0</v>
      </c>
      <c r="CC277" s="52" t="str">
        <f t="shared" si="245"/>
        <v/>
      </c>
      <c r="CD277" s="195" t="str">
        <f>IF(AND(CP277=""),"",IF(CP277=0,"",1+(MAX(CD$61:CD276))))</f>
        <v/>
      </c>
      <c r="CE277" s="18">
        <v>217</v>
      </c>
      <c r="CF277" s="48">
        <f t="shared" si="200"/>
        <v>0</v>
      </c>
      <c r="CG277" s="52">
        <f t="shared" si="201"/>
        <v>0</v>
      </c>
      <c r="CH277" s="52">
        <f t="shared" si="202"/>
        <v>0</v>
      </c>
      <c r="CI277" s="52">
        <f t="shared" si="203"/>
        <v>0</v>
      </c>
      <c r="CJ277" s="52">
        <f t="shared" si="204"/>
        <v>0</v>
      </c>
      <c r="CK277" s="52">
        <f t="shared" si="205"/>
        <v>0</v>
      </c>
      <c r="CL277" s="52">
        <f t="shared" si="206"/>
        <v>0</v>
      </c>
      <c r="CM277" s="52">
        <f t="shared" si="207"/>
        <v>0</v>
      </c>
      <c r="CN277" s="52">
        <f t="shared" si="208"/>
        <v>0</v>
      </c>
      <c r="CO277" s="52">
        <f t="shared" si="209"/>
        <v>0</v>
      </c>
      <c r="CP277" s="52" t="str">
        <f t="shared" si="246"/>
        <v/>
      </c>
      <c r="CQ277" s="195" t="str">
        <f>IF(AND(DC277=""),"",IF(DC277=0,"",1+(MAX(CQ$61:CQ276))))</f>
        <v/>
      </c>
      <c r="CR277" s="18">
        <v>217</v>
      </c>
      <c r="CS277" s="48">
        <f t="shared" si="229"/>
        <v>0</v>
      </c>
      <c r="CT277" s="52">
        <f t="shared" si="210"/>
        <v>0</v>
      </c>
      <c r="CU277" s="52">
        <f t="shared" si="211"/>
        <v>0</v>
      </c>
      <c r="CV277" s="52">
        <f t="shared" si="212"/>
        <v>0</v>
      </c>
      <c r="CW277" s="52">
        <f t="shared" si="213"/>
        <v>0</v>
      </c>
      <c r="CX277" s="52">
        <f t="shared" si="214"/>
        <v>0</v>
      </c>
      <c r="CY277" s="52">
        <f t="shared" si="215"/>
        <v>0</v>
      </c>
      <c r="CZ277" s="52">
        <f t="shared" si="216"/>
        <v>0</v>
      </c>
      <c r="DA277" s="52">
        <f t="shared" si="217"/>
        <v>0</v>
      </c>
      <c r="DB277" s="52">
        <f t="shared" si="218"/>
        <v>0</v>
      </c>
      <c r="DC277" s="52" t="str">
        <f t="shared" si="247"/>
        <v/>
      </c>
    </row>
    <row r="278" spans="1:108" s="195" customFormat="1" ht="20.25" hidden="1">
      <c r="A278" s="195">
        <f t="shared" si="248"/>
        <v>0</v>
      </c>
      <c r="B278" s="324">
        <f t="shared" si="249"/>
        <v>0</v>
      </c>
      <c r="C278" s="325">
        <v>218</v>
      </c>
      <c r="D278" s="367"/>
      <c r="E278" s="364"/>
      <c r="F278" s="357"/>
      <c r="G278" s="358"/>
      <c r="H278" s="352"/>
      <c r="I278" s="352"/>
      <c r="J278" s="353"/>
      <c r="K278" s="353"/>
      <c r="L278" s="353"/>
      <c r="M278" s="365"/>
      <c r="N278" s="482"/>
      <c r="AB278" s="195" t="str">
        <f>MID(H278,5,4)</f>
        <v/>
      </c>
      <c r="AC278" s="195">
        <f t="shared" si="241"/>
        <v>1</v>
      </c>
      <c r="AD278" s="195" t="str">
        <f>IF(AND(AP278=""),"",IF(AP278=0,"",1+(MAX(AD$61:AD277))))</f>
        <v/>
      </c>
      <c r="AE278" s="51">
        <v>218</v>
      </c>
      <c r="AF278" s="48">
        <f t="shared" si="188"/>
        <v>0</v>
      </c>
      <c r="AG278" s="52">
        <f t="shared" si="189"/>
        <v>0</v>
      </c>
      <c r="AH278" s="52">
        <f t="shared" si="190"/>
        <v>0</v>
      </c>
      <c r="AI278" s="52">
        <f t="shared" si="191"/>
        <v>0</v>
      </c>
      <c r="AJ278" s="52">
        <f t="shared" si="192"/>
        <v>0</v>
      </c>
      <c r="AK278" s="52">
        <f t="shared" si="193"/>
        <v>0</v>
      </c>
      <c r="AL278" s="52">
        <f t="shared" si="194"/>
        <v>0</v>
      </c>
      <c r="AM278" s="52">
        <f t="shared" si="195"/>
        <v>0</v>
      </c>
      <c r="AN278" s="52">
        <f t="shared" si="240"/>
        <v>0</v>
      </c>
      <c r="AO278" s="52">
        <f t="shared" si="196"/>
        <v>0</v>
      </c>
      <c r="AP278" s="52" t="str">
        <f t="shared" si="242"/>
        <v/>
      </c>
      <c r="AQ278" s="195" t="str">
        <f>IF(AND(BC278=""),"",IF(BC278=0,"",1+(MAX(AQ$61:AQ277))))</f>
        <v/>
      </c>
      <c r="AR278" s="51">
        <v>218</v>
      </c>
      <c r="AS278" s="323">
        <f t="shared" si="220"/>
        <v>0</v>
      </c>
      <c r="AT278" s="49">
        <f t="shared" si="221"/>
        <v>0</v>
      </c>
      <c r="AU278" s="49">
        <f t="shared" si="222"/>
        <v>0</v>
      </c>
      <c r="AV278" s="49">
        <f t="shared" si="223"/>
        <v>0</v>
      </c>
      <c r="AW278" s="49">
        <f t="shared" si="224"/>
        <v>0</v>
      </c>
      <c r="AX278" s="49">
        <f t="shared" si="225"/>
        <v>0</v>
      </c>
      <c r="AY278" s="49">
        <f t="shared" si="226"/>
        <v>0</v>
      </c>
      <c r="AZ278" s="49">
        <f t="shared" si="227"/>
        <v>0</v>
      </c>
      <c r="BA278" s="49">
        <f t="shared" si="228"/>
        <v>0</v>
      </c>
      <c r="BB278" s="49">
        <f t="shared" si="197"/>
        <v>0</v>
      </c>
      <c r="BC278" s="52" t="str">
        <f t="shared" si="243"/>
        <v/>
      </c>
      <c r="BD278" s="195" t="str">
        <f>IF(AND(BP278=""),"",IF(BP278=0,"",1+(MAX(BD$61:BD277))))</f>
        <v/>
      </c>
      <c r="BE278" s="51">
        <v>218</v>
      </c>
      <c r="BF278" s="48">
        <f t="shared" si="250"/>
        <v>0</v>
      </c>
      <c r="BG278" s="52">
        <f t="shared" si="251"/>
        <v>0</v>
      </c>
      <c r="BH278" s="52">
        <f t="shared" si="252"/>
        <v>0</v>
      </c>
      <c r="BI278" s="52">
        <f t="shared" si="253"/>
        <v>0</v>
      </c>
      <c r="BJ278" s="52">
        <f t="shared" si="254"/>
        <v>0</v>
      </c>
      <c r="BK278" s="52">
        <f t="shared" si="255"/>
        <v>0</v>
      </c>
      <c r="BL278" s="52">
        <f t="shared" si="256"/>
        <v>0</v>
      </c>
      <c r="BM278" s="52">
        <f t="shared" si="257"/>
        <v>0</v>
      </c>
      <c r="BN278" s="52">
        <f t="shared" si="258"/>
        <v>0</v>
      </c>
      <c r="BO278" s="52">
        <f t="shared" si="198"/>
        <v>0</v>
      </c>
      <c r="BP278" s="52" t="str">
        <f t="shared" si="244"/>
        <v/>
      </c>
      <c r="BQ278" s="195" t="str">
        <f>IF(AND(CC278=""),"",IF(CC278=0,"",1+(MAX(BQ$61:BQ277))))</f>
        <v/>
      </c>
      <c r="BR278" s="51">
        <v>218</v>
      </c>
      <c r="BS278" s="322">
        <f t="shared" si="259"/>
        <v>0</v>
      </c>
      <c r="BT278" s="52">
        <f t="shared" si="260"/>
        <v>0</v>
      </c>
      <c r="BU278" s="52">
        <f t="shared" si="261"/>
        <v>0</v>
      </c>
      <c r="BV278" s="52">
        <f t="shared" si="262"/>
        <v>0</v>
      </c>
      <c r="BW278" s="52">
        <f t="shared" si="263"/>
        <v>0</v>
      </c>
      <c r="BX278" s="52">
        <f t="shared" si="264"/>
        <v>0</v>
      </c>
      <c r="BY278" s="52">
        <f t="shared" si="265"/>
        <v>0</v>
      </c>
      <c r="BZ278" s="52">
        <f t="shared" si="266"/>
        <v>0</v>
      </c>
      <c r="CA278" s="52">
        <f t="shared" si="267"/>
        <v>0</v>
      </c>
      <c r="CB278" s="52">
        <f t="shared" si="199"/>
        <v>0</v>
      </c>
      <c r="CC278" s="52" t="str">
        <f t="shared" si="245"/>
        <v/>
      </c>
      <c r="CD278" s="195" t="str">
        <f>IF(AND(CP278=""),"",IF(CP278=0,"",1+(MAX(CD$61:CD277))))</f>
        <v/>
      </c>
      <c r="CE278" s="51">
        <v>218</v>
      </c>
      <c r="CF278" s="48">
        <f t="shared" si="200"/>
        <v>0</v>
      </c>
      <c r="CG278" s="52">
        <f t="shared" si="201"/>
        <v>0</v>
      </c>
      <c r="CH278" s="52">
        <f t="shared" si="202"/>
        <v>0</v>
      </c>
      <c r="CI278" s="52">
        <f t="shared" si="203"/>
        <v>0</v>
      </c>
      <c r="CJ278" s="52">
        <f t="shared" si="204"/>
        <v>0</v>
      </c>
      <c r="CK278" s="52">
        <f t="shared" si="205"/>
        <v>0</v>
      </c>
      <c r="CL278" s="52">
        <f t="shared" si="206"/>
        <v>0</v>
      </c>
      <c r="CM278" s="52">
        <f t="shared" si="207"/>
        <v>0</v>
      </c>
      <c r="CN278" s="52">
        <f t="shared" si="208"/>
        <v>0</v>
      </c>
      <c r="CO278" s="52">
        <f t="shared" si="209"/>
        <v>0</v>
      </c>
      <c r="CP278" s="52" t="str">
        <f t="shared" si="246"/>
        <v/>
      </c>
      <c r="CQ278" s="195" t="str">
        <f>IF(AND(DC278=""),"",IF(DC278=0,"",1+(MAX(CQ$61:CQ277))))</f>
        <v/>
      </c>
      <c r="CR278" s="51">
        <v>218</v>
      </c>
      <c r="CS278" s="48">
        <f t="shared" si="229"/>
        <v>0</v>
      </c>
      <c r="CT278" s="52">
        <f t="shared" si="210"/>
        <v>0</v>
      </c>
      <c r="CU278" s="52">
        <f t="shared" si="211"/>
        <v>0</v>
      </c>
      <c r="CV278" s="52">
        <f t="shared" si="212"/>
        <v>0</v>
      </c>
      <c r="CW278" s="52">
        <f t="shared" si="213"/>
        <v>0</v>
      </c>
      <c r="CX278" s="52">
        <f t="shared" si="214"/>
        <v>0</v>
      </c>
      <c r="CY278" s="52">
        <f t="shared" si="215"/>
        <v>0</v>
      </c>
      <c r="CZ278" s="52">
        <f t="shared" si="216"/>
        <v>0</v>
      </c>
      <c r="DA278" s="52">
        <f t="shared" si="217"/>
        <v>0</v>
      </c>
      <c r="DB278" s="52">
        <f t="shared" si="218"/>
        <v>0</v>
      </c>
      <c r="DC278" s="52" t="str">
        <f t="shared" si="247"/>
        <v/>
      </c>
      <c r="DD278" s="50"/>
    </row>
    <row r="279" spans="1:108" s="195" customFormat="1" ht="20.25" hidden="1">
      <c r="A279" s="195">
        <f t="shared" si="248"/>
        <v>0</v>
      </c>
      <c r="B279" s="324">
        <f t="shared" si="249"/>
        <v>0</v>
      </c>
      <c r="C279" s="325">
        <v>219</v>
      </c>
      <c r="D279" s="367"/>
      <c r="E279" s="364"/>
      <c r="F279" s="357"/>
      <c r="G279" s="358"/>
      <c r="H279" s="352"/>
      <c r="I279" s="352"/>
      <c r="J279" s="353"/>
      <c r="K279" s="353"/>
      <c r="L279" s="353"/>
      <c r="M279" s="365"/>
      <c r="N279" s="482"/>
      <c r="AB279" s="195" t="str">
        <f>MID(H279,5,4)</f>
        <v/>
      </c>
      <c r="AC279" s="195">
        <f t="shared" si="241"/>
        <v>1</v>
      </c>
      <c r="AD279" s="195" t="str">
        <f>IF(AND(AP279=""),"",IF(AP279=0,"",1+(MAX(AD$61:AD278))))</f>
        <v/>
      </c>
      <c r="AE279" s="18">
        <v>219</v>
      </c>
      <c r="AF279" s="48">
        <f t="shared" ref="AF279:AM279" si="268">IF($M279="GAZETTED - REGULAR",D279,0)</f>
        <v>0</v>
      </c>
      <c r="AG279" s="52">
        <f t="shared" si="268"/>
        <v>0</v>
      </c>
      <c r="AH279" s="52">
        <f t="shared" si="268"/>
        <v>0</v>
      </c>
      <c r="AI279" s="52">
        <f t="shared" si="268"/>
        <v>0</v>
      </c>
      <c r="AJ279" s="52">
        <f t="shared" si="268"/>
        <v>0</v>
      </c>
      <c r="AK279" s="52">
        <f t="shared" si="268"/>
        <v>0</v>
      </c>
      <c r="AL279" s="52">
        <f t="shared" si="268"/>
        <v>0</v>
      </c>
      <c r="AM279" s="52">
        <f t="shared" si="268"/>
        <v>0</v>
      </c>
      <c r="AN279" s="52">
        <f t="shared" si="240"/>
        <v>0</v>
      </c>
      <c r="AO279" s="52">
        <f>IF($M279="GAZETTED - REGULAR",M279,0)</f>
        <v>0</v>
      </c>
      <c r="AP279" s="52" t="str">
        <f t="shared" si="242"/>
        <v/>
      </c>
      <c r="AQ279" s="195" t="str">
        <f>IF(AND(BC279=""),"",IF(BC279=0,"",1+(MAX(AQ$61:AQ278))))</f>
        <v/>
      </c>
      <c r="AR279" s="51">
        <v>219</v>
      </c>
      <c r="AS279" s="323">
        <f t="shared" si="220"/>
        <v>0</v>
      </c>
      <c r="AT279" s="49">
        <f t="shared" si="221"/>
        <v>0</v>
      </c>
      <c r="AU279" s="49">
        <f t="shared" si="222"/>
        <v>0</v>
      </c>
      <c r="AV279" s="49">
        <f t="shared" si="223"/>
        <v>0</v>
      </c>
      <c r="AW279" s="49">
        <f t="shared" si="224"/>
        <v>0</v>
      </c>
      <c r="AX279" s="49">
        <f t="shared" si="225"/>
        <v>0</v>
      </c>
      <c r="AY279" s="49">
        <f t="shared" si="226"/>
        <v>0</v>
      </c>
      <c r="AZ279" s="49">
        <f t="shared" si="227"/>
        <v>0</v>
      </c>
      <c r="BA279" s="49">
        <f t="shared" si="228"/>
        <v>0</v>
      </c>
      <c r="BB279" s="49">
        <f>IF($M279="NON GAZETTED - REGULAR",M279,0)</f>
        <v>0</v>
      </c>
      <c r="BC279" s="52" t="str">
        <f t="shared" si="243"/>
        <v/>
      </c>
      <c r="BD279" s="195" t="str">
        <f>IF(AND(BP279=""),"",IF(BP279=0,"",1+(MAX(BD$61:BD278))))</f>
        <v/>
      </c>
      <c r="BE279" s="18">
        <v>219</v>
      </c>
      <c r="BF279" s="48">
        <f t="shared" si="250"/>
        <v>0</v>
      </c>
      <c r="BG279" s="52">
        <f t="shared" si="251"/>
        <v>0</v>
      </c>
      <c r="BH279" s="52">
        <f t="shared" si="252"/>
        <v>0</v>
      </c>
      <c r="BI279" s="52">
        <f t="shared" si="253"/>
        <v>0</v>
      </c>
      <c r="BJ279" s="52">
        <f t="shared" si="254"/>
        <v>0</v>
      </c>
      <c r="BK279" s="52">
        <f t="shared" si="255"/>
        <v>0</v>
      </c>
      <c r="BL279" s="52">
        <f t="shared" si="256"/>
        <v>0</v>
      </c>
      <c r="BM279" s="52">
        <f t="shared" si="257"/>
        <v>0</v>
      </c>
      <c r="BN279" s="52">
        <f t="shared" si="258"/>
        <v>0</v>
      </c>
      <c r="BO279" s="52">
        <f>IF($M279="GAZETTED - FIX PAY",M279,0)</f>
        <v>0</v>
      </c>
      <c r="BP279" s="52" t="str">
        <f t="shared" si="244"/>
        <v/>
      </c>
      <c r="BQ279" s="195" t="str">
        <f>IF(AND(CC279=""),"",IF(CC279=0,"",1+(MAX(BQ$61:BQ278))))</f>
        <v/>
      </c>
      <c r="BR279" s="18">
        <v>219</v>
      </c>
      <c r="BS279" s="322">
        <f t="shared" si="259"/>
        <v>0</v>
      </c>
      <c r="BT279" s="52">
        <f t="shared" si="260"/>
        <v>0</v>
      </c>
      <c r="BU279" s="52">
        <f t="shared" si="261"/>
        <v>0</v>
      </c>
      <c r="BV279" s="52">
        <f t="shared" si="262"/>
        <v>0</v>
      </c>
      <c r="BW279" s="52">
        <f t="shared" si="263"/>
        <v>0</v>
      </c>
      <c r="BX279" s="52">
        <f t="shared" si="264"/>
        <v>0</v>
      </c>
      <c r="BY279" s="52">
        <f t="shared" si="265"/>
        <v>0</v>
      </c>
      <c r="BZ279" s="52">
        <f t="shared" si="266"/>
        <v>0</v>
      </c>
      <c r="CA279" s="52">
        <f t="shared" si="267"/>
        <v>0</v>
      </c>
      <c r="CB279" s="52">
        <f>IF($M279="NON GAZETTED - FIX PAY",M279,0)</f>
        <v>0</v>
      </c>
      <c r="CC279" s="52" t="str">
        <f t="shared" si="245"/>
        <v/>
      </c>
      <c r="CD279" s="195" t="str">
        <f>IF(AND(CP279=""),"",IF(CP279=0,"",1+(MAX(CD$61:CD278))))</f>
        <v/>
      </c>
      <c r="CE279" s="18">
        <v>219</v>
      </c>
      <c r="CF279" s="48">
        <f t="shared" ref="CF279:CO279" si="269">IF($M279="GAZETTED - SANVIDA",D279,0)</f>
        <v>0</v>
      </c>
      <c r="CG279" s="52">
        <f t="shared" si="269"/>
        <v>0</v>
      </c>
      <c r="CH279" s="52">
        <f t="shared" si="269"/>
        <v>0</v>
      </c>
      <c r="CI279" s="52">
        <f t="shared" si="269"/>
        <v>0</v>
      </c>
      <c r="CJ279" s="52">
        <f t="shared" si="269"/>
        <v>0</v>
      </c>
      <c r="CK279" s="52">
        <f t="shared" si="269"/>
        <v>0</v>
      </c>
      <c r="CL279" s="52">
        <f t="shared" si="269"/>
        <v>0</v>
      </c>
      <c r="CM279" s="52">
        <f t="shared" si="269"/>
        <v>0</v>
      </c>
      <c r="CN279" s="52">
        <f t="shared" si="269"/>
        <v>0</v>
      </c>
      <c r="CO279" s="52">
        <f t="shared" si="269"/>
        <v>0</v>
      </c>
      <c r="CP279" s="52" t="str">
        <f t="shared" si="246"/>
        <v/>
      </c>
      <c r="CQ279" s="195" t="str">
        <f>IF(AND(DC279=""),"",IF(DC279=0,"",1+(MAX(CQ$61:CQ278))))</f>
        <v/>
      </c>
      <c r="CR279" s="18">
        <v>219</v>
      </c>
      <c r="CS279" s="48">
        <f t="shared" si="229"/>
        <v>0</v>
      </c>
      <c r="CT279" s="52">
        <f t="shared" ref="CT279:DB279" si="270">IF($M279="NON GAZETTED - SANVIDA",E279,0)</f>
        <v>0</v>
      </c>
      <c r="CU279" s="52">
        <f t="shared" si="270"/>
        <v>0</v>
      </c>
      <c r="CV279" s="52">
        <f t="shared" si="270"/>
        <v>0</v>
      </c>
      <c r="CW279" s="52">
        <f t="shared" si="270"/>
        <v>0</v>
      </c>
      <c r="CX279" s="52">
        <f t="shared" si="270"/>
        <v>0</v>
      </c>
      <c r="CY279" s="52">
        <f t="shared" si="270"/>
        <v>0</v>
      </c>
      <c r="CZ279" s="52">
        <f t="shared" si="270"/>
        <v>0</v>
      </c>
      <c r="DA279" s="52">
        <f t="shared" si="270"/>
        <v>0</v>
      </c>
      <c r="DB279" s="52">
        <f t="shared" si="270"/>
        <v>0</v>
      </c>
      <c r="DC279" s="52" t="str">
        <f t="shared" si="247"/>
        <v/>
      </c>
      <c r="DD279" s="50"/>
    </row>
    <row r="280" spans="1:108" s="195" customFormat="1" ht="20.25" hidden="1">
      <c r="A280" s="195">
        <f t="shared" si="248"/>
        <v>0</v>
      </c>
      <c r="B280" s="324">
        <f t="shared" si="249"/>
        <v>0</v>
      </c>
      <c r="C280" s="325">
        <v>220</v>
      </c>
      <c r="D280" s="367"/>
      <c r="E280" s="364"/>
      <c r="F280" s="357"/>
      <c r="G280" s="358"/>
      <c r="H280" s="358"/>
      <c r="I280" s="352"/>
      <c r="J280" s="353"/>
      <c r="K280" s="353"/>
      <c r="L280" s="353"/>
      <c r="M280" s="365"/>
      <c r="N280" s="482"/>
      <c r="AB280" s="195" t="str">
        <f t="shared" si="187"/>
        <v/>
      </c>
      <c r="AC280" s="195">
        <f t="shared" si="167"/>
        <v>1</v>
      </c>
      <c r="AD280" s="195" t="str">
        <f>IF(AND(AP280=""),"",IF(AP280=0,"",1+(MAX(AD$61:AD279))))</f>
        <v/>
      </c>
      <c r="AE280" s="51">
        <v>220</v>
      </c>
      <c r="AF280" s="48">
        <f t="shared" si="188"/>
        <v>0</v>
      </c>
      <c r="AG280" s="52">
        <f t="shared" si="189"/>
        <v>0</v>
      </c>
      <c r="AH280" s="52">
        <f t="shared" si="190"/>
        <v>0</v>
      </c>
      <c r="AI280" s="52">
        <f t="shared" si="191"/>
        <v>0</v>
      </c>
      <c r="AJ280" s="52">
        <f t="shared" si="192"/>
        <v>0</v>
      </c>
      <c r="AK280" s="52">
        <f t="shared" si="193"/>
        <v>0</v>
      </c>
      <c r="AL280" s="52">
        <f t="shared" si="194"/>
        <v>0</v>
      </c>
      <c r="AM280" s="52">
        <f t="shared" si="195"/>
        <v>0</v>
      </c>
      <c r="AN280" s="52">
        <f t="shared" ref="AN280:AN286" si="271">IF($M280="GAZETTED - REGULAR",L280,0)</f>
        <v>0</v>
      </c>
      <c r="AO280" s="52">
        <f t="shared" si="196"/>
        <v>0</v>
      </c>
      <c r="AP280" s="52" t="str">
        <f t="shared" si="242"/>
        <v/>
      </c>
      <c r="AQ280" s="195" t="str">
        <f>IF(AND(BC280=""),"",IF(BC280=0,"",1+(MAX(AQ$61:AQ279))))</f>
        <v/>
      </c>
      <c r="AR280" s="51">
        <v>220</v>
      </c>
      <c r="AS280" s="323">
        <f t="shared" si="220"/>
        <v>0</v>
      </c>
      <c r="AT280" s="49">
        <f t="shared" si="221"/>
        <v>0</v>
      </c>
      <c r="AU280" s="49">
        <f t="shared" si="222"/>
        <v>0</v>
      </c>
      <c r="AV280" s="49">
        <f t="shared" si="223"/>
        <v>0</v>
      </c>
      <c r="AW280" s="49">
        <f t="shared" si="224"/>
        <v>0</v>
      </c>
      <c r="AX280" s="49">
        <f t="shared" si="225"/>
        <v>0</v>
      </c>
      <c r="AY280" s="49">
        <f t="shared" si="226"/>
        <v>0</v>
      </c>
      <c r="AZ280" s="49">
        <f t="shared" si="227"/>
        <v>0</v>
      </c>
      <c r="BA280" s="49">
        <f t="shared" si="228"/>
        <v>0</v>
      </c>
      <c r="BB280" s="49">
        <f t="shared" si="197"/>
        <v>0</v>
      </c>
      <c r="BC280" s="52" t="str">
        <f t="shared" si="243"/>
        <v/>
      </c>
      <c r="BD280" s="195" t="str">
        <f>IF(AND(BP280=""),"",IF(BP280=0,"",1+(MAX(BD$61:BD279))))</f>
        <v/>
      </c>
      <c r="BE280" s="51">
        <v>220</v>
      </c>
      <c r="BF280" s="48">
        <f t="shared" si="169"/>
        <v>0</v>
      </c>
      <c r="BG280" s="52">
        <f t="shared" si="170"/>
        <v>0</v>
      </c>
      <c r="BH280" s="52">
        <f t="shared" si="171"/>
        <v>0</v>
      </c>
      <c r="BI280" s="52">
        <f t="shared" si="172"/>
        <v>0</v>
      </c>
      <c r="BJ280" s="52">
        <f t="shared" si="173"/>
        <v>0</v>
      </c>
      <c r="BK280" s="52">
        <f t="shared" si="174"/>
        <v>0</v>
      </c>
      <c r="BL280" s="52">
        <f t="shared" si="175"/>
        <v>0</v>
      </c>
      <c r="BM280" s="52">
        <f t="shared" si="176"/>
        <v>0</v>
      </c>
      <c r="BN280" s="52">
        <f t="shared" si="177"/>
        <v>0</v>
      </c>
      <c r="BO280" s="52">
        <f t="shared" si="198"/>
        <v>0</v>
      </c>
      <c r="BP280" s="52" t="str">
        <f t="shared" si="244"/>
        <v/>
      </c>
      <c r="BQ280" s="195" t="str">
        <f>IF(AND(CC280=""),"",IF(CC280=0,"",1+(MAX(BQ$61:BQ279))))</f>
        <v/>
      </c>
      <c r="BR280" s="51">
        <v>220</v>
      </c>
      <c r="BS280" s="322">
        <f t="shared" si="178"/>
        <v>0</v>
      </c>
      <c r="BT280" s="52">
        <f t="shared" si="179"/>
        <v>0</v>
      </c>
      <c r="BU280" s="52">
        <f t="shared" si="180"/>
        <v>0</v>
      </c>
      <c r="BV280" s="52">
        <f t="shared" si="181"/>
        <v>0</v>
      </c>
      <c r="BW280" s="52">
        <f t="shared" si="182"/>
        <v>0</v>
      </c>
      <c r="BX280" s="52">
        <f t="shared" si="183"/>
        <v>0</v>
      </c>
      <c r="BY280" s="52">
        <f t="shared" si="184"/>
        <v>0</v>
      </c>
      <c r="BZ280" s="52">
        <f t="shared" si="185"/>
        <v>0</v>
      </c>
      <c r="CA280" s="52">
        <f t="shared" si="186"/>
        <v>0</v>
      </c>
      <c r="CB280" s="52">
        <f t="shared" si="199"/>
        <v>0</v>
      </c>
      <c r="CC280" s="52" t="str">
        <f t="shared" si="245"/>
        <v/>
      </c>
      <c r="CD280" s="195" t="str">
        <f>IF(AND(CP280=""),"",IF(CP280=0,"",1+(MAX(CD$61:CD279))))</f>
        <v/>
      </c>
      <c r="CE280" s="51">
        <v>220</v>
      </c>
      <c r="CF280" s="48">
        <f t="shared" si="200"/>
        <v>0</v>
      </c>
      <c r="CG280" s="52">
        <f t="shared" si="201"/>
        <v>0</v>
      </c>
      <c r="CH280" s="52">
        <f t="shared" si="202"/>
        <v>0</v>
      </c>
      <c r="CI280" s="52">
        <f t="shared" si="203"/>
        <v>0</v>
      </c>
      <c r="CJ280" s="52">
        <f t="shared" si="204"/>
        <v>0</v>
      </c>
      <c r="CK280" s="52">
        <f t="shared" si="205"/>
        <v>0</v>
      </c>
      <c r="CL280" s="52">
        <f t="shared" si="206"/>
        <v>0</v>
      </c>
      <c r="CM280" s="52">
        <f t="shared" si="207"/>
        <v>0</v>
      </c>
      <c r="CN280" s="52">
        <f t="shared" si="208"/>
        <v>0</v>
      </c>
      <c r="CO280" s="52">
        <f t="shared" si="209"/>
        <v>0</v>
      </c>
      <c r="CP280" s="52" t="str">
        <f t="shared" si="246"/>
        <v/>
      </c>
      <c r="CQ280" s="195" t="str">
        <f>IF(AND(DC280=""),"",IF(DC280=0,"",1+(MAX(CQ$61:CQ279))))</f>
        <v/>
      </c>
      <c r="CR280" s="51">
        <v>220</v>
      </c>
      <c r="CS280" s="48">
        <f t="shared" si="229"/>
        <v>0</v>
      </c>
      <c r="CT280" s="52">
        <f t="shared" si="210"/>
        <v>0</v>
      </c>
      <c r="CU280" s="52">
        <f t="shared" si="211"/>
        <v>0</v>
      </c>
      <c r="CV280" s="52">
        <f t="shared" si="212"/>
        <v>0</v>
      </c>
      <c r="CW280" s="52">
        <f t="shared" si="213"/>
        <v>0</v>
      </c>
      <c r="CX280" s="52">
        <f t="shared" si="214"/>
        <v>0</v>
      </c>
      <c r="CY280" s="52">
        <f t="shared" si="215"/>
        <v>0</v>
      </c>
      <c r="CZ280" s="52">
        <f t="shared" si="216"/>
        <v>0</v>
      </c>
      <c r="DA280" s="52">
        <f t="shared" si="217"/>
        <v>0</v>
      </c>
      <c r="DB280" s="52">
        <f t="shared" si="218"/>
        <v>0</v>
      </c>
      <c r="DC280" s="52" t="str">
        <f t="shared" si="247"/>
        <v/>
      </c>
    </row>
    <row r="281" spans="1:108" s="195" customFormat="1" ht="20.25" hidden="1">
      <c r="A281" s="195">
        <f t="shared" si="248"/>
        <v>0</v>
      </c>
      <c r="B281" s="324">
        <f t="shared" si="249"/>
        <v>0</v>
      </c>
      <c r="C281" s="325">
        <v>221</v>
      </c>
      <c r="D281" s="367"/>
      <c r="E281" s="364"/>
      <c r="F281" s="357"/>
      <c r="G281" s="358"/>
      <c r="H281" s="358"/>
      <c r="I281" s="352"/>
      <c r="J281" s="353"/>
      <c r="K281" s="353"/>
      <c r="L281" s="353"/>
      <c r="M281" s="365"/>
      <c r="N281" s="482"/>
      <c r="AB281" s="195" t="str">
        <f t="shared" si="187"/>
        <v/>
      </c>
      <c r="AC281" s="195">
        <f t="shared" si="167"/>
        <v>1</v>
      </c>
      <c r="AD281" s="195" t="str">
        <f>IF(AND(AP281=""),"",IF(AP281=0,"",1+(MAX(AD$61:AD280))))</f>
        <v/>
      </c>
      <c r="AE281" s="18">
        <v>221</v>
      </c>
      <c r="AF281" s="48">
        <f t="shared" si="188"/>
        <v>0</v>
      </c>
      <c r="AG281" s="52">
        <f t="shared" si="189"/>
        <v>0</v>
      </c>
      <c r="AH281" s="52">
        <f t="shared" si="190"/>
        <v>0</v>
      </c>
      <c r="AI281" s="52">
        <f t="shared" si="191"/>
        <v>0</v>
      </c>
      <c r="AJ281" s="52">
        <f t="shared" si="192"/>
        <v>0</v>
      </c>
      <c r="AK281" s="52">
        <f t="shared" si="193"/>
        <v>0</v>
      </c>
      <c r="AL281" s="52">
        <f t="shared" si="194"/>
        <v>0</v>
      </c>
      <c r="AM281" s="52">
        <f t="shared" si="195"/>
        <v>0</v>
      </c>
      <c r="AN281" s="52">
        <f t="shared" si="271"/>
        <v>0</v>
      </c>
      <c r="AO281" s="52">
        <f t="shared" si="196"/>
        <v>0</v>
      </c>
      <c r="AP281" s="52" t="str">
        <f t="shared" si="242"/>
        <v/>
      </c>
      <c r="AQ281" s="195" t="str">
        <f>IF(AND(BC281=""),"",IF(BC281=0,"",1+(MAX(AQ$61:AQ280))))</f>
        <v/>
      </c>
      <c r="AR281" s="51">
        <v>221</v>
      </c>
      <c r="AS281" s="323">
        <f t="shared" si="220"/>
        <v>0</v>
      </c>
      <c r="AT281" s="49">
        <f t="shared" si="221"/>
        <v>0</v>
      </c>
      <c r="AU281" s="49">
        <f t="shared" si="222"/>
        <v>0</v>
      </c>
      <c r="AV281" s="49">
        <f t="shared" si="223"/>
        <v>0</v>
      </c>
      <c r="AW281" s="49">
        <f t="shared" si="224"/>
        <v>0</v>
      </c>
      <c r="AX281" s="49">
        <f t="shared" si="225"/>
        <v>0</v>
      </c>
      <c r="AY281" s="49">
        <f t="shared" si="226"/>
        <v>0</v>
      </c>
      <c r="AZ281" s="49">
        <f t="shared" si="227"/>
        <v>0</v>
      </c>
      <c r="BA281" s="49">
        <f t="shared" si="228"/>
        <v>0</v>
      </c>
      <c r="BB281" s="49">
        <f t="shared" si="197"/>
        <v>0</v>
      </c>
      <c r="BC281" s="52" t="str">
        <f t="shared" si="243"/>
        <v/>
      </c>
      <c r="BD281" s="195" t="str">
        <f>IF(AND(BP281=""),"",IF(BP281=0,"",1+(MAX(BD$61:BD280))))</f>
        <v/>
      </c>
      <c r="BE281" s="18">
        <v>221</v>
      </c>
      <c r="BF281" s="48">
        <f t="shared" si="169"/>
        <v>0</v>
      </c>
      <c r="BG281" s="52">
        <f t="shared" si="170"/>
        <v>0</v>
      </c>
      <c r="BH281" s="52">
        <f t="shared" si="171"/>
        <v>0</v>
      </c>
      <c r="BI281" s="52">
        <f t="shared" si="172"/>
        <v>0</v>
      </c>
      <c r="BJ281" s="52">
        <f t="shared" si="173"/>
        <v>0</v>
      </c>
      <c r="BK281" s="52">
        <f t="shared" si="174"/>
        <v>0</v>
      </c>
      <c r="BL281" s="52">
        <f t="shared" si="175"/>
        <v>0</v>
      </c>
      <c r="BM281" s="52">
        <f t="shared" si="176"/>
        <v>0</v>
      </c>
      <c r="BN281" s="52">
        <f t="shared" si="177"/>
        <v>0</v>
      </c>
      <c r="BO281" s="52">
        <f t="shared" si="198"/>
        <v>0</v>
      </c>
      <c r="BP281" s="52" t="str">
        <f t="shared" si="244"/>
        <v/>
      </c>
      <c r="BQ281" s="195" t="str">
        <f>IF(AND(CC281=""),"",IF(CC281=0,"",1+(MAX(BQ$61:BQ280))))</f>
        <v/>
      </c>
      <c r="BR281" s="18">
        <v>221</v>
      </c>
      <c r="BS281" s="322">
        <f t="shared" si="178"/>
        <v>0</v>
      </c>
      <c r="BT281" s="52">
        <f t="shared" si="179"/>
        <v>0</v>
      </c>
      <c r="BU281" s="52">
        <f t="shared" si="180"/>
        <v>0</v>
      </c>
      <c r="BV281" s="52">
        <f t="shared" si="181"/>
        <v>0</v>
      </c>
      <c r="BW281" s="52">
        <f t="shared" si="182"/>
        <v>0</v>
      </c>
      <c r="BX281" s="52">
        <f t="shared" si="183"/>
        <v>0</v>
      </c>
      <c r="BY281" s="52">
        <f t="shared" si="184"/>
        <v>0</v>
      </c>
      <c r="BZ281" s="52">
        <f t="shared" si="185"/>
        <v>0</v>
      </c>
      <c r="CA281" s="52">
        <f t="shared" si="186"/>
        <v>0</v>
      </c>
      <c r="CB281" s="52">
        <f t="shared" si="199"/>
        <v>0</v>
      </c>
      <c r="CC281" s="52" t="str">
        <f t="shared" si="245"/>
        <v/>
      </c>
      <c r="CD281" s="195" t="str">
        <f>IF(AND(CP281=""),"",IF(CP281=0,"",1+(MAX(CD$61:CD280))))</f>
        <v/>
      </c>
      <c r="CE281" s="18">
        <v>221</v>
      </c>
      <c r="CF281" s="48">
        <f t="shared" si="200"/>
        <v>0</v>
      </c>
      <c r="CG281" s="52">
        <f t="shared" si="201"/>
        <v>0</v>
      </c>
      <c r="CH281" s="52">
        <f t="shared" si="202"/>
        <v>0</v>
      </c>
      <c r="CI281" s="52">
        <f t="shared" si="203"/>
        <v>0</v>
      </c>
      <c r="CJ281" s="52">
        <f t="shared" si="204"/>
        <v>0</v>
      </c>
      <c r="CK281" s="52">
        <f t="shared" si="205"/>
        <v>0</v>
      </c>
      <c r="CL281" s="52">
        <f t="shared" si="206"/>
        <v>0</v>
      </c>
      <c r="CM281" s="52">
        <f t="shared" si="207"/>
        <v>0</v>
      </c>
      <c r="CN281" s="52">
        <f t="shared" si="208"/>
        <v>0</v>
      </c>
      <c r="CO281" s="52">
        <f t="shared" si="209"/>
        <v>0</v>
      </c>
      <c r="CP281" s="52" t="str">
        <f t="shared" si="246"/>
        <v/>
      </c>
      <c r="CQ281" s="195" t="str">
        <f>IF(AND(DC281=""),"",IF(DC281=0,"",1+(MAX(CQ$61:CQ280))))</f>
        <v/>
      </c>
      <c r="CR281" s="18">
        <v>221</v>
      </c>
      <c r="CS281" s="48">
        <f t="shared" si="229"/>
        <v>0</v>
      </c>
      <c r="CT281" s="52">
        <f t="shared" si="210"/>
        <v>0</v>
      </c>
      <c r="CU281" s="52">
        <f t="shared" si="211"/>
        <v>0</v>
      </c>
      <c r="CV281" s="52">
        <f t="shared" si="212"/>
        <v>0</v>
      </c>
      <c r="CW281" s="52">
        <f t="shared" si="213"/>
        <v>0</v>
      </c>
      <c r="CX281" s="52">
        <f t="shared" si="214"/>
        <v>0</v>
      </c>
      <c r="CY281" s="52">
        <f t="shared" si="215"/>
        <v>0</v>
      </c>
      <c r="CZ281" s="52">
        <f t="shared" si="216"/>
        <v>0</v>
      </c>
      <c r="DA281" s="52">
        <f t="shared" si="217"/>
        <v>0</v>
      </c>
      <c r="DB281" s="52">
        <f t="shared" si="218"/>
        <v>0</v>
      </c>
      <c r="DC281" s="52" t="str">
        <f t="shared" si="247"/>
        <v/>
      </c>
    </row>
    <row r="282" spans="1:108" s="195" customFormat="1" ht="20.25" hidden="1">
      <c r="A282" s="195">
        <f t="shared" si="248"/>
        <v>0</v>
      </c>
      <c r="B282" s="324">
        <f t="shared" si="249"/>
        <v>0</v>
      </c>
      <c r="C282" s="325">
        <v>222</v>
      </c>
      <c r="D282" s="367"/>
      <c r="E282" s="364"/>
      <c r="F282" s="357"/>
      <c r="G282" s="358"/>
      <c r="H282" s="358"/>
      <c r="I282" s="352"/>
      <c r="J282" s="353"/>
      <c r="K282" s="353"/>
      <c r="L282" s="353"/>
      <c r="M282" s="365"/>
      <c r="N282" s="482"/>
      <c r="AB282" s="195" t="str">
        <f t="shared" si="187"/>
        <v/>
      </c>
      <c r="AC282" s="195">
        <f t="shared" si="167"/>
        <v>1</v>
      </c>
      <c r="AD282" s="195" t="str">
        <f>IF(AND(AP282=""),"",IF(AP282=0,"",1+(MAX(AD$61:AD281))))</f>
        <v/>
      </c>
      <c r="AE282" s="51">
        <v>222</v>
      </c>
      <c r="AF282" s="48">
        <f t="shared" si="188"/>
        <v>0</v>
      </c>
      <c r="AG282" s="52">
        <f t="shared" si="189"/>
        <v>0</v>
      </c>
      <c r="AH282" s="52">
        <f t="shared" si="190"/>
        <v>0</v>
      </c>
      <c r="AI282" s="52">
        <f t="shared" si="191"/>
        <v>0</v>
      </c>
      <c r="AJ282" s="52">
        <f t="shared" si="192"/>
        <v>0</v>
      </c>
      <c r="AK282" s="52">
        <f t="shared" si="193"/>
        <v>0</v>
      </c>
      <c r="AL282" s="52">
        <f t="shared" si="194"/>
        <v>0</v>
      </c>
      <c r="AM282" s="52">
        <f t="shared" si="195"/>
        <v>0</v>
      </c>
      <c r="AN282" s="52">
        <f t="shared" si="271"/>
        <v>0</v>
      </c>
      <c r="AO282" s="52">
        <f t="shared" si="196"/>
        <v>0</v>
      </c>
      <c r="AP282" s="52" t="str">
        <f t="shared" si="242"/>
        <v/>
      </c>
      <c r="AQ282" s="195" t="str">
        <f>IF(AND(BC282=""),"",IF(BC282=0,"",1+(MAX(AQ$61:AQ281))))</f>
        <v/>
      </c>
      <c r="AR282" s="51">
        <v>222</v>
      </c>
      <c r="AS282" s="323">
        <f t="shared" si="220"/>
        <v>0</v>
      </c>
      <c r="AT282" s="49">
        <f t="shared" si="221"/>
        <v>0</v>
      </c>
      <c r="AU282" s="49">
        <f t="shared" si="222"/>
        <v>0</v>
      </c>
      <c r="AV282" s="49">
        <f t="shared" si="223"/>
        <v>0</v>
      </c>
      <c r="AW282" s="49">
        <f t="shared" si="224"/>
        <v>0</v>
      </c>
      <c r="AX282" s="49">
        <f t="shared" si="225"/>
        <v>0</v>
      </c>
      <c r="AY282" s="49">
        <f t="shared" si="226"/>
        <v>0</v>
      </c>
      <c r="AZ282" s="49">
        <f t="shared" si="227"/>
        <v>0</v>
      </c>
      <c r="BA282" s="49">
        <f t="shared" si="228"/>
        <v>0</v>
      </c>
      <c r="BB282" s="49">
        <f t="shared" si="197"/>
        <v>0</v>
      </c>
      <c r="BC282" s="52" t="str">
        <f t="shared" si="243"/>
        <v/>
      </c>
      <c r="BD282" s="195" t="str">
        <f>IF(AND(BP282=""),"",IF(BP282=0,"",1+(MAX(BD$61:BD281))))</f>
        <v/>
      </c>
      <c r="BE282" s="51">
        <v>222</v>
      </c>
      <c r="BF282" s="48">
        <f t="shared" si="169"/>
        <v>0</v>
      </c>
      <c r="BG282" s="52">
        <f t="shared" si="170"/>
        <v>0</v>
      </c>
      <c r="BH282" s="52">
        <f t="shared" si="171"/>
        <v>0</v>
      </c>
      <c r="BI282" s="52">
        <f t="shared" si="172"/>
        <v>0</v>
      </c>
      <c r="BJ282" s="52">
        <f t="shared" si="173"/>
        <v>0</v>
      </c>
      <c r="BK282" s="52">
        <f t="shared" si="174"/>
        <v>0</v>
      </c>
      <c r="BL282" s="52">
        <f t="shared" si="175"/>
        <v>0</v>
      </c>
      <c r="BM282" s="52">
        <f t="shared" si="176"/>
        <v>0</v>
      </c>
      <c r="BN282" s="52">
        <f t="shared" si="177"/>
        <v>0</v>
      </c>
      <c r="BO282" s="52">
        <f t="shared" si="198"/>
        <v>0</v>
      </c>
      <c r="BP282" s="52" t="str">
        <f t="shared" si="244"/>
        <v/>
      </c>
      <c r="BQ282" s="195" t="str">
        <f>IF(AND(CC282=""),"",IF(CC282=0,"",1+(MAX(BQ$61:BQ281))))</f>
        <v/>
      </c>
      <c r="BR282" s="51">
        <v>222</v>
      </c>
      <c r="BS282" s="322">
        <f t="shared" si="178"/>
        <v>0</v>
      </c>
      <c r="BT282" s="52">
        <f t="shared" si="179"/>
        <v>0</v>
      </c>
      <c r="BU282" s="52">
        <f t="shared" si="180"/>
        <v>0</v>
      </c>
      <c r="BV282" s="52">
        <f t="shared" si="181"/>
        <v>0</v>
      </c>
      <c r="BW282" s="52">
        <f t="shared" si="182"/>
        <v>0</v>
      </c>
      <c r="BX282" s="52">
        <f t="shared" si="183"/>
        <v>0</v>
      </c>
      <c r="BY282" s="52">
        <f t="shared" si="184"/>
        <v>0</v>
      </c>
      <c r="BZ282" s="52">
        <f t="shared" si="185"/>
        <v>0</v>
      </c>
      <c r="CA282" s="52">
        <f t="shared" si="186"/>
        <v>0</v>
      </c>
      <c r="CB282" s="52">
        <f t="shared" si="199"/>
        <v>0</v>
      </c>
      <c r="CC282" s="52" t="str">
        <f t="shared" si="245"/>
        <v/>
      </c>
      <c r="CD282" s="195" t="str">
        <f>IF(AND(CP282=""),"",IF(CP282=0,"",1+(MAX(CD$61:CD281))))</f>
        <v/>
      </c>
      <c r="CE282" s="51">
        <v>222</v>
      </c>
      <c r="CF282" s="48">
        <f t="shared" si="200"/>
        <v>0</v>
      </c>
      <c r="CG282" s="52">
        <f t="shared" si="201"/>
        <v>0</v>
      </c>
      <c r="CH282" s="52">
        <f t="shared" si="202"/>
        <v>0</v>
      </c>
      <c r="CI282" s="52">
        <f t="shared" si="203"/>
        <v>0</v>
      </c>
      <c r="CJ282" s="52">
        <f t="shared" si="204"/>
        <v>0</v>
      </c>
      <c r="CK282" s="52">
        <f t="shared" si="205"/>
        <v>0</v>
      </c>
      <c r="CL282" s="52">
        <f t="shared" si="206"/>
        <v>0</v>
      </c>
      <c r="CM282" s="52">
        <f t="shared" si="207"/>
        <v>0</v>
      </c>
      <c r="CN282" s="52">
        <f t="shared" si="208"/>
        <v>0</v>
      </c>
      <c r="CO282" s="52">
        <f t="shared" si="209"/>
        <v>0</v>
      </c>
      <c r="CP282" s="52" t="str">
        <f t="shared" si="246"/>
        <v/>
      </c>
      <c r="CQ282" s="195" t="str">
        <f>IF(AND(DC282=""),"",IF(DC282=0,"",1+(MAX(CQ$61:CQ281))))</f>
        <v/>
      </c>
      <c r="CR282" s="51">
        <v>222</v>
      </c>
      <c r="CS282" s="48">
        <f t="shared" si="229"/>
        <v>0</v>
      </c>
      <c r="CT282" s="52">
        <f t="shared" si="210"/>
        <v>0</v>
      </c>
      <c r="CU282" s="52">
        <f t="shared" si="211"/>
        <v>0</v>
      </c>
      <c r="CV282" s="52">
        <f t="shared" si="212"/>
        <v>0</v>
      </c>
      <c r="CW282" s="52">
        <f t="shared" si="213"/>
        <v>0</v>
      </c>
      <c r="CX282" s="52">
        <f t="shared" si="214"/>
        <v>0</v>
      </c>
      <c r="CY282" s="52">
        <f t="shared" si="215"/>
        <v>0</v>
      </c>
      <c r="CZ282" s="52">
        <f t="shared" si="216"/>
        <v>0</v>
      </c>
      <c r="DA282" s="52">
        <f t="shared" si="217"/>
        <v>0</v>
      </c>
      <c r="DB282" s="52">
        <f t="shared" si="218"/>
        <v>0</v>
      </c>
      <c r="DC282" s="52" t="str">
        <f t="shared" si="247"/>
        <v/>
      </c>
    </row>
    <row r="283" spans="1:108" s="195" customFormat="1" ht="20.25" hidden="1">
      <c r="A283" s="195">
        <f t="shared" si="248"/>
        <v>0</v>
      </c>
      <c r="B283" s="324">
        <f t="shared" si="249"/>
        <v>0</v>
      </c>
      <c r="C283" s="325">
        <v>223</v>
      </c>
      <c r="D283" s="367"/>
      <c r="E283" s="364"/>
      <c r="F283" s="357"/>
      <c r="G283" s="358"/>
      <c r="H283" s="358"/>
      <c r="I283" s="352"/>
      <c r="J283" s="353"/>
      <c r="K283" s="353"/>
      <c r="L283" s="353"/>
      <c r="M283" s="365"/>
      <c r="N283" s="482"/>
      <c r="AB283" s="195" t="str">
        <f t="shared" si="187"/>
        <v/>
      </c>
      <c r="AC283" s="195">
        <f t="shared" si="167"/>
        <v>1</v>
      </c>
      <c r="AD283" s="195" t="str">
        <f>IF(AND(AP283=""),"",IF(AP283=0,"",1+(MAX(AD$61:AD282))))</f>
        <v/>
      </c>
      <c r="AE283" s="18">
        <v>223</v>
      </c>
      <c r="AF283" s="48">
        <f t="shared" si="188"/>
        <v>0</v>
      </c>
      <c r="AG283" s="52">
        <f t="shared" si="189"/>
        <v>0</v>
      </c>
      <c r="AH283" s="52">
        <f t="shared" si="190"/>
        <v>0</v>
      </c>
      <c r="AI283" s="52">
        <f t="shared" si="191"/>
        <v>0</v>
      </c>
      <c r="AJ283" s="52">
        <f t="shared" si="192"/>
        <v>0</v>
      </c>
      <c r="AK283" s="52">
        <f t="shared" si="193"/>
        <v>0</v>
      </c>
      <c r="AL283" s="52">
        <f t="shared" si="194"/>
        <v>0</v>
      </c>
      <c r="AM283" s="52">
        <f t="shared" si="195"/>
        <v>0</v>
      </c>
      <c r="AN283" s="52">
        <f t="shared" si="271"/>
        <v>0</v>
      </c>
      <c r="AO283" s="52">
        <f t="shared" si="196"/>
        <v>0</v>
      </c>
      <c r="AP283" s="52" t="str">
        <f t="shared" si="242"/>
        <v/>
      </c>
      <c r="AQ283" s="195" t="str">
        <f>IF(AND(BC283=""),"",IF(BC283=0,"",1+(MAX(AQ$61:AQ282))))</f>
        <v/>
      </c>
      <c r="AR283" s="51">
        <v>223</v>
      </c>
      <c r="AS283" s="323">
        <f t="shared" si="220"/>
        <v>0</v>
      </c>
      <c r="AT283" s="49">
        <f t="shared" si="221"/>
        <v>0</v>
      </c>
      <c r="AU283" s="49">
        <f t="shared" si="222"/>
        <v>0</v>
      </c>
      <c r="AV283" s="49">
        <f t="shared" si="223"/>
        <v>0</v>
      </c>
      <c r="AW283" s="49">
        <f t="shared" si="224"/>
        <v>0</v>
      </c>
      <c r="AX283" s="49">
        <f t="shared" si="225"/>
        <v>0</v>
      </c>
      <c r="AY283" s="49">
        <f t="shared" si="226"/>
        <v>0</v>
      </c>
      <c r="AZ283" s="49">
        <f t="shared" si="227"/>
        <v>0</v>
      </c>
      <c r="BA283" s="49">
        <f t="shared" si="228"/>
        <v>0</v>
      </c>
      <c r="BB283" s="49">
        <f t="shared" si="197"/>
        <v>0</v>
      </c>
      <c r="BC283" s="52" t="str">
        <f t="shared" si="243"/>
        <v/>
      </c>
      <c r="BD283" s="195" t="str">
        <f>IF(AND(BP283=""),"",IF(BP283=0,"",1+(MAX(BD$61:BD282))))</f>
        <v/>
      </c>
      <c r="BE283" s="18">
        <v>223</v>
      </c>
      <c r="BF283" s="48">
        <f t="shared" si="169"/>
        <v>0</v>
      </c>
      <c r="BG283" s="52">
        <f t="shared" si="170"/>
        <v>0</v>
      </c>
      <c r="BH283" s="52">
        <f t="shared" si="171"/>
        <v>0</v>
      </c>
      <c r="BI283" s="52">
        <f t="shared" si="172"/>
        <v>0</v>
      </c>
      <c r="BJ283" s="52">
        <f t="shared" si="173"/>
        <v>0</v>
      </c>
      <c r="BK283" s="52">
        <f t="shared" si="174"/>
        <v>0</v>
      </c>
      <c r="BL283" s="52">
        <f t="shared" si="175"/>
        <v>0</v>
      </c>
      <c r="BM283" s="52">
        <f t="shared" si="176"/>
        <v>0</v>
      </c>
      <c r="BN283" s="52">
        <f t="shared" si="177"/>
        <v>0</v>
      </c>
      <c r="BO283" s="52">
        <f t="shared" si="198"/>
        <v>0</v>
      </c>
      <c r="BP283" s="52" t="str">
        <f t="shared" si="244"/>
        <v/>
      </c>
      <c r="BQ283" s="195" t="str">
        <f>IF(AND(CC283=""),"",IF(CC283=0,"",1+(MAX(BQ$61:BQ282))))</f>
        <v/>
      </c>
      <c r="BR283" s="18">
        <v>223</v>
      </c>
      <c r="BS283" s="322">
        <f t="shared" si="178"/>
        <v>0</v>
      </c>
      <c r="BT283" s="52">
        <f t="shared" si="179"/>
        <v>0</v>
      </c>
      <c r="BU283" s="52">
        <f t="shared" si="180"/>
        <v>0</v>
      </c>
      <c r="BV283" s="52">
        <f t="shared" si="181"/>
        <v>0</v>
      </c>
      <c r="BW283" s="52">
        <f t="shared" si="182"/>
        <v>0</v>
      </c>
      <c r="BX283" s="52">
        <f t="shared" si="183"/>
        <v>0</v>
      </c>
      <c r="BY283" s="52">
        <f t="shared" si="184"/>
        <v>0</v>
      </c>
      <c r="BZ283" s="52">
        <f t="shared" si="185"/>
        <v>0</v>
      </c>
      <c r="CA283" s="52">
        <f t="shared" si="186"/>
        <v>0</v>
      </c>
      <c r="CB283" s="52">
        <f t="shared" si="199"/>
        <v>0</v>
      </c>
      <c r="CC283" s="52" t="str">
        <f t="shared" si="245"/>
        <v/>
      </c>
      <c r="CD283" s="195" t="str">
        <f>IF(AND(CP283=""),"",IF(CP283=0,"",1+(MAX(CD$61:CD282))))</f>
        <v/>
      </c>
      <c r="CE283" s="18">
        <v>223</v>
      </c>
      <c r="CF283" s="48">
        <f t="shared" si="200"/>
        <v>0</v>
      </c>
      <c r="CG283" s="52">
        <f t="shared" si="201"/>
        <v>0</v>
      </c>
      <c r="CH283" s="52">
        <f t="shared" si="202"/>
        <v>0</v>
      </c>
      <c r="CI283" s="52">
        <f t="shared" si="203"/>
        <v>0</v>
      </c>
      <c r="CJ283" s="52">
        <f t="shared" si="204"/>
        <v>0</v>
      </c>
      <c r="CK283" s="52">
        <f t="shared" si="205"/>
        <v>0</v>
      </c>
      <c r="CL283" s="52">
        <f t="shared" si="206"/>
        <v>0</v>
      </c>
      <c r="CM283" s="52">
        <f t="shared" si="207"/>
        <v>0</v>
      </c>
      <c r="CN283" s="52">
        <f t="shared" si="208"/>
        <v>0</v>
      </c>
      <c r="CO283" s="52">
        <f t="shared" si="209"/>
        <v>0</v>
      </c>
      <c r="CP283" s="52" t="str">
        <f t="shared" si="246"/>
        <v/>
      </c>
      <c r="CQ283" s="195" t="str">
        <f>IF(AND(DC283=""),"",IF(DC283=0,"",1+(MAX(CQ$61:CQ282))))</f>
        <v/>
      </c>
      <c r="CR283" s="18">
        <v>223</v>
      </c>
      <c r="CS283" s="48">
        <f t="shared" si="229"/>
        <v>0</v>
      </c>
      <c r="CT283" s="52">
        <f t="shared" si="210"/>
        <v>0</v>
      </c>
      <c r="CU283" s="52">
        <f t="shared" si="211"/>
        <v>0</v>
      </c>
      <c r="CV283" s="52">
        <f t="shared" si="212"/>
        <v>0</v>
      </c>
      <c r="CW283" s="52">
        <f t="shared" si="213"/>
        <v>0</v>
      </c>
      <c r="CX283" s="52">
        <f t="shared" si="214"/>
        <v>0</v>
      </c>
      <c r="CY283" s="52">
        <f t="shared" si="215"/>
        <v>0</v>
      </c>
      <c r="CZ283" s="52">
        <f t="shared" si="216"/>
        <v>0</v>
      </c>
      <c r="DA283" s="52">
        <f t="shared" si="217"/>
        <v>0</v>
      </c>
      <c r="DB283" s="52">
        <f t="shared" si="218"/>
        <v>0</v>
      </c>
      <c r="DC283" s="52" t="str">
        <f t="shared" si="247"/>
        <v/>
      </c>
    </row>
    <row r="284" spans="1:108" s="195" customFormat="1" ht="20.25" hidden="1">
      <c r="A284" s="195">
        <f t="shared" si="248"/>
        <v>0</v>
      </c>
      <c r="B284" s="324">
        <f t="shared" si="249"/>
        <v>0</v>
      </c>
      <c r="C284" s="325">
        <v>224</v>
      </c>
      <c r="D284" s="363"/>
      <c r="E284" s="368"/>
      <c r="F284" s="357"/>
      <c r="G284" s="360"/>
      <c r="H284" s="360"/>
      <c r="I284" s="355"/>
      <c r="J284" s="366"/>
      <c r="K284" s="366"/>
      <c r="L284" s="366"/>
      <c r="M284" s="369"/>
      <c r="N284" s="482"/>
      <c r="AB284" s="195" t="str">
        <f t="shared" si="187"/>
        <v/>
      </c>
      <c r="AC284" s="195">
        <f t="shared" si="167"/>
        <v>1</v>
      </c>
      <c r="AD284" s="195" t="str">
        <f>IF(AND(AP284=""),"",IF(AP284=0,"",1+(MAX(AD$61:AD283))))</f>
        <v/>
      </c>
      <c r="AE284" s="51">
        <v>224</v>
      </c>
      <c r="AF284" s="48">
        <f t="shared" si="188"/>
        <v>0</v>
      </c>
      <c r="AG284" s="52">
        <f t="shared" si="189"/>
        <v>0</v>
      </c>
      <c r="AH284" s="52">
        <f t="shared" si="190"/>
        <v>0</v>
      </c>
      <c r="AI284" s="52">
        <f t="shared" si="191"/>
        <v>0</v>
      </c>
      <c r="AJ284" s="52">
        <f t="shared" si="192"/>
        <v>0</v>
      </c>
      <c r="AK284" s="52">
        <f t="shared" si="193"/>
        <v>0</v>
      </c>
      <c r="AL284" s="52">
        <f t="shared" si="194"/>
        <v>0</v>
      </c>
      <c r="AM284" s="52">
        <f t="shared" si="195"/>
        <v>0</v>
      </c>
      <c r="AN284" s="52">
        <f t="shared" si="271"/>
        <v>0</v>
      </c>
      <c r="AO284" s="52">
        <f t="shared" si="196"/>
        <v>0</v>
      </c>
      <c r="AP284" s="52" t="str">
        <f t="shared" si="242"/>
        <v/>
      </c>
      <c r="AQ284" s="195" t="str">
        <f>IF(AND(BC284=""),"",IF(BC284=0,"",1+(MAX(AQ$61:AQ283))))</f>
        <v/>
      </c>
      <c r="AR284" s="51">
        <v>224</v>
      </c>
      <c r="AS284" s="323">
        <f t="shared" si="220"/>
        <v>0</v>
      </c>
      <c r="AT284" s="49">
        <f t="shared" si="221"/>
        <v>0</v>
      </c>
      <c r="AU284" s="49">
        <f t="shared" si="222"/>
        <v>0</v>
      </c>
      <c r="AV284" s="49">
        <f t="shared" si="223"/>
        <v>0</v>
      </c>
      <c r="AW284" s="49">
        <f t="shared" si="224"/>
        <v>0</v>
      </c>
      <c r="AX284" s="49">
        <f t="shared" si="225"/>
        <v>0</v>
      </c>
      <c r="AY284" s="49">
        <f t="shared" si="226"/>
        <v>0</v>
      </c>
      <c r="AZ284" s="49">
        <f t="shared" si="227"/>
        <v>0</v>
      </c>
      <c r="BA284" s="49">
        <f t="shared" si="228"/>
        <v>0</v>
      </c>
      <c r="BB284" s="49">
        <f t="shared" si="197"/>
        <v>0</v>
      </c>
      <c r="BC284" s="52" t="str">
        <f t="shared" si="243"/>
        <v/>
      </c>
      <c r="BD284" s="195" t="str">
        <f>IF(AND(BP284=""),"",IF(BP284=0,"",1+(MAX(BD$61:BD283))))</f>
        <v/>
      </c>
      <c r="BE284" s="51">
        <v>224</v>
      </c>
      <c r="BF284" s="48">
        <f t="shared" si="169"/>
        <v>0</v>
      </c>
      <c r="BG284" s="52">
        <f t="shared" si="170"/>
        <v>0</v>
      </c>
      <c r="BH284" s="52">
        <f t="shared" si="171"/>
        <v>0</v>
      </c>
      <c r="BI284" s="52">
        <f t="shared" si="172"/>
        <v>0</v>
      </c>
      <c r="BJ284" s="52">
        <f t="shared" si="173"/>
        <v>0</v>
      </c>
      <c r="BK284" s="52">
        <f t="shared" si="174"/>
        <v>0</v>
      </c>
      <c r="BL284" s="52">
        <f t="shared" si="175"/>
        <v>0</v>
      </c>
      <c r="BM284" s="52">
        <f t="shared" si="176"/>
        <v>0</v>
      </c>
      <c r="BN284" s="52">
        <f t="shared" si="177"/>
        <v>0</v>
      </c>
      <c r="BO284" s="52">
        <f t="shared" si="198"/>
        <v>0</v>
      </c>
      <c r="BP284" s="52" t="str">
        <f t="shared" si="244"/>
        <v/>
      </c>
      <c r="BQ284" s="195" t="str">
        <f>IF(AND(CC284=""),"",IF(CC284=0,"",1+(MAX(BQ$61:BQ283))))</f>
        <v/>
      </c>
      <c r="BR284" s="51">
        <v>224</v>
      </c>
      <c r="BS284" s="322">
        <f t="shared" si="178"/>
        <v>0</v>
      </c>
      <c r="BT284" s="52">
        <f t="shared" si="179"/>
        <v>0</v>
      </c>
      <c r="BU284" s="52">
        <f t="shared" si="180"/>
        <v>0</v>
      </c>
      <c r="BV284" s="52">
        <f t="shared" si="181"/>
        <v>0</v>
      </c>
      <c r="BW284" s="52">
        <f t="shared" si="182"/>
        <v>0</v>
      </c>
      <c r="BX284" s="52">
        <f t="shared" si="183"/>
        <v>0</v>
      </c>
      <c r="BY284" s="52">
        <f t="shared" si="184"/>
        <v>0</v>
      </c>
      <c r="BZ284" s="52">
        <f t="shared" si="185"/>
        <v>0</v>
      </c>
      <c r="CA284" s="52">
        <f t="shared" si="186"/>
        <v>0</v>
      </c>
      <c r="CB284" s="52">
        <f t="shared" si="199"/>
        <v>0</v>
      </c>
      <c r="CC284" s="52" t="str">
        <f t="shared" si="245"/>
        <v/>
      </c>
      <c r="CD284" s="195" t="str">
        <f>IF(AND(CP284=""),"",IF(CP284=0,"",1+(MAX(CD$61:CD283))))</f>
        <v/>
      </c>
      <c r="CE284" s="51">
        <v>224</v>
      </c>
      <c r="CF284" s="48">
        <f t="shared" si="200"/>
        <v>0</v>
      </c>
      <c r="CG284" s="52">
        <f t="shared" si="201"/>
        <v>0</v>
      </c>
      <c r="CH284" s="52">
        <f t="shared" si="202"/>
        <v>0</v>
      </c>
      <c r="CI284" s="52">
        <f t="shared" si="203"/>
        <v>0</v>
      </c>
      <c r="CJ284" s="52">
        <f t="shared" si="204"/>
        <v>0</v>
      </c>
      <c r="CK284" s="52">
        <f t="shared" si="205"/>
        <v>0</v>
      </c>
      <c r="CL284" s="52">
        <f t="shared" si="206"/>
        <v>0</v>
      </c>
      <c r="CM284" s="52">
        <f t="shared" si="207"/>
        <v>0</v>
      </c>
      <c r="CN284" s="52">
        <f t="shared" si="208"/>
        <v>0</v>
      </c>
      <c r="CO284" s="52">
        <f t="shared" si="209"/>
        <v>0</v>
      </c>
      <c r="CP284" s="52" t="str">
        <f t="shared" si="246"/>
        <v/>
      </c>
      <c r="CQ284" s="195" t="str">
        <f>IF(AND(DC284=""),"",IF(DC284=0,"",1+(MAX(CQ$61:CQ283))))</f>
        <v/>
      </c>
      <c r="CR284" s="51">
        <v>224</v>
      </c>
      <c r="CS284" s="48">
        <f t="shared" si="229"/>
        <v>0</v>
      </c>
      <c r="CT284" s="52">
        <f t="shared" si="210"/>
        <v>0</v>
      </c>
      <c r="CU284" s="52">
        <f t="shared" si="211"/>
        <v>0</v>
      </c>
      <c r="CV284" s="52">
        <f t="shared" si="212"/>
        <v>0</v>
      </c>
      <c r="CW284" s="52">
        <f t="shared" si="213"/>
        <v>0</v>
      </c>
      <c r="CX284" s="52">
        <f t="shared" si="214"/>
        <v>0</v>
      </c>
      <c r="CY284" s="52">
        <f t="shared" si="215"/>
        <v>0</v>
      </c>
      <c r="CZ284" s="52">
        <f t="shared" si="216"/>
        <v>0</v>
      </c>
      <c r="DA284" s="52">
        <f t="shared" si="217"/>
        <v>0</v>
      </c>
      <c r="DB284" s="52">
        <f t="shared" si="218"/>
        <v>0</v>
      </c>
      <c r="DC284" s="52" t="str">
        <f t="shared" si="247"/>
        <v/>
      </c>
    </row>
    <row r="285" spans="1:108" s="195" customFormat="1" ht="20.25" hidden="1">
      <c r="A285" s="195">
        <f t="shared" si="248"/>
        <v>0</v>
      </c>
      <c r="B285" s="324">
        <f t="shared" si="249"/>
        <v>0</v>
      </c>
      <c r="C285" s="325">
        <v>225</v>
      </c>
      <c r="D285" s="363"/>
      <c r="E285" s="368"/>
      <c r="F285" s="357"/>
      <c r="G285" s="360"/>
      <c r="H285" s="360"/>
      <c r="I285" s="355"/>
      <c r="J285" s="366"/>
      <c r="K285" s="366"/>
      <c r="L285" s="366"/>
      <c r="M285" s="369"/>
      <c r="N285" s="482"/>
      <c r="AB285" s="195" t="str">
        <f t="shared" si="187"/>
        <v/>
      </c>
      <c r="AC285" s="195">
        <f t="shared" si="167"/>
        <v>1</v>
      </c>
      <c r="AD285" s="195" t="str">
        <f>IF(AND(AP285=""),"",IF(AP285=0,"",1+(MAX(AD$61:AD284))))</f>
        <v/>
      </c>
      <c r="AE285" s="18">
        <v>225</v>
      </c>
      <c r="AF285" s="48">
        <f t="shared" si="188"/>
        <v>0</v>
      </c>
      <c r="AG285" s="52">
        <f t="shared" si="189"/>
        <v>0</v>
      </c>
      <c r="AH285" s="52">
        <f t="shared" si="190"/>
        <v>0</v>
      </c>
      <c r="AI285" s="52">
        <f t="shared" si="191"/>
        <v>0</v>
      </c>
      <c r="AJ285" s="52">
        <f t="shared" si="192"/>
        <v>0</v>
      </c>
      <c r="AK285" s="52">
        <f t="shared" si="193"/>
        <v>0</v>
      </c>
      <c r="AL285" s="52">
        <f t="shared" si="194"/>
        <v>0</v>
      </c>
      <c r="AM285" s="52">
        <f t="shared" si="195"/>
        <v>0</v>
      </c>
      <c r="AN285" s="52">
        <f t="shared" si="271"/>
        <v>0</v>
      </c>
      <c r="AO285" s="52">
        <f t="shared" si="196"/>
        <v>0</v>
      </c>
      <c r="AP285" s="52" t="str">
        <f t="shared" si="242"/>
        <v/>
      </c>
      <c r="AQ285" s="195" t="str">
        <f>IF(AND(BC285=""),"",IF(BC285=0,"",1+(MAX(AQ$61:AQ284))))</f>
        <v/>
      </c>
      <c r="AR285" s="51">
        <v>225</v>
      </c>
      <c r="AS285" s="323">
        <f t="shared" si="220"/>
        <v>0</v>
      </c>
      <c r="AT285" s="49">
        <f t="shared" si="221"/>
        <v>0</v>
      </c>
      <c r="AU285" s="49">
        <f t="shared" si="222"/>
        <v>0</v>
      </c>
      <c r="AV285" s="49">
        <f t="shared" si="223"/>
        <v>0</v>
      </c>
      <c r="AW285" s="49">
        <f t="shared" si="224"/>
        <v>0</v>
      </c>
      <c r="AX285" s="49">
        <f t="shared" si="225"/>
        <v>0</v>
      </c>
      <c r="AY285" s="49">
        <f t="shared" si="226"/>
        <v>0</v>
      </c>
      <c r="AZ285" s="49">
        <f t="shared" si="227"/>
        <v>0</v>
      </c>
      <c r="BA285" s="49">
        <f t="shared" si="228"/>
        <v>0</v>
      </c>
      <c r="BB285" s="49">
        <f t="shared" si="197"/>
        <v>0</v>
      </c>
      <c r="BC285" s="52" t="str">
        <f t="shared" si="243"/>
        <v/>
      </c>
      <c r="BD285" s="195" t="str">
        <f>IF(AND(BP285=""),"",IF(BP285=0,"",1+(MAX(BD$61:BD284))))</f>
        <v/>
      </c>
      <c r="BE285" s="18">
        <v>225</v>
      </c>
      <c r="BF285" s="48">
        <f t="shared" si="169"/>
        <v>0</v>
      </c>
      <c r="BG285" s="52">
        <f t="shared" si="170"/>
        <v>0</v>
      </c>
      <c r="BH285" s="52">
        <f t="shared" si="171"/>
        <v>0</v>
      </c>
      <c r="BI285" s="52">
        <f t="shared" si="172"/>
        <v>0</v>
      </c>
      <c r="BJ285" s="52">
        <f t="shared" si="173"/>
        <v>0</v>
      </c>
      <c r="BK285" s="52">
        <f t="shared" si="174"/>
        <v>0</v>
      </c>
      <c r="BL285" s="52">
        <f t="shared" si="175"/>
        <v>0</v>
      </c>
      <c r="BM285" s="52">
        <f t="shared" si="176"/>
        <v>0</v>
      </c>
      <c r="BN285" s="52">
        <f t="shared" si="177"/>
        <v>0</v>
      </c>
      <c r="BO285" s="52">
        <f t="shared" si="198"/>
        <v>0</v>
      </c>
      <c r="BP285" s="52" t="str">
        <f t="shared" si="244"/>
        <v/>
      </c>
      <c r="BQ285" s="195" t="str">
        <f>IF(AND(CC285=""),"",IF(CC285=0,"",1+(MAX(BQ$61:BQ284))))</f>
        <v/>
      </c>
      <c r="BR285" s="18">
        <v>225</v>
      </c>
      <c r="BS285" s="322">
        <f t="shared" si="178"/>
        <v>0</v>
      </c>
      <c r="BT285" s="52">
        <f t="shared" si="179"/>
        <v>0</v>
      </c>
      <c r="BU285" s="52">
        <f t="shared" si="180"/>
        <v>0</v>
      </c>
      <c r="BV285" s="52">
        <f t="shared" si="181"/>
        <v>0</v>
      </c>
      <c r="BW285" s="52">
        <f t="shared" si="182"/>
        <v>0</v>
      </c>
      <c r="BX285" s="52">
        <f t="shared" si="183"/>
        <v>0</v>
      </c>
      <c r="BY285" s="52">
        <f t="shared" si="184"/>
        <v>0</v>
      </c>
      <c r="BZ285" s="52">
        <f t="shared" si="185"/>
        <v>0</v>
      </c>
      <c r="CA285" s="52">
        <f t="shared" si="186"/>
        <v>0</v>
      </c>
      <c r="CB285" s="52">
        <f t="shared" si="199"/>
        <v>0</v>
      </c>
      <c r="CC285" s="52" t="str">
        <f t="shared" si="245"/>
        <v/>
      </c>
      <c r="CD285" s="195" t="str">
        <f>IF(AND(CP285=""),"",IF(CP285=0,"",1+(MAX(CD$61:CD284))))</f>
        <v/>
      </c>
      <c r="CE285" s="18">
        <v>225</v>
      </c>
      <c r="CF285" s="48">
        <f t="shared" si="200"/>
        <v>0</v>
      </c>
      <c r="CG285" s="52">
        <f t="shared" si="201"/>
        <v>0</v>
      </c>
      <c r="CH285" s="52">
        <f t="shared" si="202"/>
        <v>0</v>
      </c>
      <c r="CI285" s="52">
        <f t="shared" si="203"/>
        <v>0</v>
      </c>
      <c r="CJ285" s="52">
        <f t="shared" si="204"/>
        <v>0</v>
      </c>
      <c r="CK285" s="52">
        <f t="shared" si="205"/>
        <v>0</v>
      </c>
      <c r="CL285" s="52">
        <f t="shared" si="206"/>
        <v>0</v>
      </c>
      <c r="CM285" s="52">
        <f t="shared" si="207"/>
        <v>0</v>
      </c>
      <c r="CN285" s="52">
        <f t="shared" si="208"/>
        <v>0</v>
      </c>
      <c r="CO285" s="52">
        <f t="shared" si="209"/>
        <v>0</v>
      </c>
      <c r="CP285" s="52" t="str">
        <f t="shared" si="246"/>
        <v/>
      </c>
      <c r="CQ285" s="195" t="str">
        <f>IF(AND(DC285=""),"",IF(DC285=0,"",1+(MAX(CQ$61:CQ284))))</f>
        <v/>
      </c>
      <c r="CR285" s="18">
        <v>225</v>
      </c>
      <c r="CS285" s="48">
        <f t="shared" si="229"/>
        <v>0</v>
      </c>
      <c r="CT285" s="52">
        <f t="shared" si="210"/>
        <v>0</v>
      </c>
      <c r="CU285" s="52">
        <f t="shared" si="211"/>
        <v>0</v>
      </c>
      <c r="CV285" s="52">
        <f t="shared" si="212"/>
        <v>0</v>
      </c>
      <c r="CW285" s="52">
        <f t="shared" si="213"/>
        <v>0</v>
      </c>
      <c r="CX285" s="52">
        <f t="shared" si="214"/>
        <v>0</v>
      </c>
      <c r="CY285" s="52">
        <f t="shared" si="215"/>
        <v>0</v>
      </c>
      <c r="CZ285" s="52">
        <f t="shared" si="216"/>
        <v>0</v>
      </c>
      <c r="DA285" s="52">
        <f t="shared" si="217"/>
        <v>0</v>
      </c>
      <c r="DB285" s="52">
        <f t="shared" si="218"/>
        <v>0</v>
      </c>
      <c r="DC285" s="52" t="str">
        <f t="shared" si="247"/>
        <v/>
      </c>
    </row>
    <row r="286" spans="1:108" s="195" customFormat="1" ht="20.25" hidden="1">
      <c r="A286" s="195">
        <f t="shared" si="248"/>
        <v>0</v>
      </c>
      <c r="B286" s="324">
        <f t="shared" si="249"/>
        <v>0</v>
      </c>
      <c r="C286" s="325">
        <v>226</v>
      </c>
      <c r="D286" s="363"/>
      <c r="E286" s="368"/>
      <c r="F286" s="357"/>
      <c r="G286" s="360"/>
      <c r="H286" s="360"/>
      <c r="I286" s="355"/>
      <c r="J286" s="366"/>
      <c r="K286" s="366"/>
      <c r="L286" s="366"/>
      <c r="M286" s="369"/>
      <c r="N286" s="482"/>
      <c r="AB286" s="195" t="str">
        <f t="shared" si="187"/>
        <v/>
      </c>
      <c r="AC286" s="195">
        <f t="shared" si="167"/>
        <v>1</v>
      </c>
      <c r="AD286" s="195" t="str">
        <f>IF(AND(AP286=""),"",IF(AP286=0,"",1+(MAX(AD$61:AD285))))</f>
        <v/>
      </c>
      <c r="AE286" s="51">
        <v>226</v>
      </c>
      <c r="AF286" s="48">
        <f t="shared" si="188"/>
        <v>0</v>
      </c>
      <c r="AG286" s="52">
        <f t="shared" si="189"/>
        <v>0</v>
      </c>
      <c r="AH286" s="52">
        <f t="shared" si="190"/>
        <v>0</v>
      </c>
      <c r="AI286" s="52">
        <f t="shared" si="191"/>
        <v>0</v>
      </c>
      <c r="AJ286" s="52">
        <f t="shared" si="192"/>
        <v>0</v>
      </c>
      <c r="AK286" s="52">
        <f t="shared" si="193"/>
        <v>0</v>
      </c>
      <c r="AL286" s="52">
        <f t="shared" si="194"/>
        <v>0</v>
      </c>
      <c r="AM286" s="52">
        <f t="shared" si="195"/>
        <v>0</v>
      </c>
      <c r="AN286" s="52">
        <f t="shared" si="271"/>
        <v>0</v>
      </c>
      <c r="AO286" s="52">
        <f t="shared" si="196"/>
        <v>0</v>
      </c>
      <c r="AP286" s="52" t="str">
        <f t="shared" si="242"/>
        <v/>
      </c>
      <c r="AQ286" s="195" t="str">
        <f>IF(AND(BC286=""),"",IF(BC286=0,"",1+(MAX(AQ$61:AQ285))))</f>
        <v/>
      </c>
      <c r="AR286" s="51">
        <v>226</v>
      </c>
      <c r="AS286" s="323">
        <f t="shared" si="220"/>
        <v>0</v>
      </c>
      <c r="AT286" s="49">
        <f t="shared" si="221"/>
        <v>0</v>
      </c>
      <c r="AU286" s="49">
        <f t="shared" si="222"/>
        <v>0</v>
      </c>
      <c r="AV286" s="49">
        <f t="shared" si="223"/>
        <v>0</v>
      </c>
      <c r="AW286" s="49">
        <f t="shared" si="224"/>
        <v>0</v>
      </c>
      <c r="AX286" s="49">
        <f t="shared" si="225"/>
        <v>0</v>
      </c>
      <c r="AY286" s="49">
        <f t="shared" si="226"/>
        <v>0</v>
      </c>
      <c r="AZ286" s="49">
        <f t="shared" si="227"/>
        <v>0</v>
      </c>
      <c r="BA286" s="49">
        <f t="shared" si="228"/>
        <v>0</v>
      </c>
      <c r="BB286" s="49">
        <f t="shared" si="197"/>
        <v>0</v>
      </c>
      <c r="BC286" s="52" t="str">
        <f t="shared" si="243"/>
        <v/>
      </c>
      <c r="BD286" s="195" t="str">
        <f>IF(AND(BP286=""),"",IF(BP286=0,"",1+(MAX(BD$61:BD285))))</f>
        <v/>
      </c>
      <c r="BE286" s="51">
        <v>226</v>
      </c>
      <c r="BF286" s="48">
        <f t="shared" si="169"/>
        <v>0</v>
      </c>
      <c r="BG286" s="52">
        <f t="shared" si="170"/>
        <v>0</v>
      </c>
      <c r="BH286" s="52">
        <f t="shared" si="171"/>
        <v>0</v>
      </c>
      <c r="BI286" s="52">
        <f t="shared" si="172"/>
        <v>0</v>
      </c>
      <c r="BJ286" s="52">
        <f t="shared" si="173"/>
        <v>0</v>
      </c>
      <c r="BK286" s="52">
        <f t="shared" si="174"/>
        <v>0</v>
      </c>
      <c r="BL286" s="52">
        <f t="shared" si="175"/>
        <v>0</v>
      </c>
      <c r="BM286" s="52">
        <f t="shared" si="176"/>
        <v>0</v>
      </c>
      <c r="BN286" s="52">
        <f t="shared" si="177"/>
        <v>0</v>
      </c>
      <c r="BO286" s="52">
        <f t="shared" si="198"/>
        <v>0</v>
      </c>
      <c r="BP286" s="52" t="str">
        <f t="shared" si="244"/>
        <v/>
      </c>
      <c r="BQ286" s="195" t="str">
        <f>IF(AND(CC286=""),"",IF(CC286=0,"",1+(MAX(BQ$61:BQ285))))</f>
        <v/>
      </c>
      <c r="BR286" s="51">
        <v>226</v>
      </c>
      <c r="BS286" s="322">
        <f t="shared" si="178"/>
        <v>0</v>
      </c>
      <c r="BT286" s="52">
        <f t="shared" si="179"/>
        <v>0</v>
      </c>
      <c r="BU286" s="52">
        <f t="shared" si="180"/>
        <v>0</v>
      </c>
      <c r="BV286" s="52">
        <f t="shared" si="181"/>
        <v>0</v>
      </c>
      <c r="BW286" s="52">
        <f t="shared" si="182"/>
        <v>0</v>
      </c>
      <c r="BX286" s="52">
        <f t="shared" si="183"/>
        <v>0</v>
      </c>
      <c r="BY286" s="52">
        <f t="shared" si="184"/>
        <v>0</v>
      </c>
      <c r="BZ286" s="52">
        <f t="shared" si="185"/>
        <v>0</v>
      </c>
      <c r="CA286" s="52">
        <f t="shared" si="186"/>
        <v>0</v>
      </c>
      <c r="CB286" s="52">
        <f t="shared" si="199"/>
        <v>0</v>
      </c>
      <c r="CC286" s="52" t="str">
        <f t="shared" si="245"/>
        <v/>
      </c>
      <c r="CD286" s="195" t="str">
        <f>IF(AND(CP286=""),"",IF(CP286=0,"",1+(MAX(CD$61:CD285))))</f>
        <v/>
      </c>
      <c r="CE286" s="51">
        <v>226</v>
      </c>
      <c r="CF286" s="48">
        <f t="shared" si="200"/>
        <v>0</v>
      </c>
      <c r="CG286" s="52">
        <f t="shared" si="201"/>
        <v>0</v>
      </c>
      <c r="CH286" s="52">
        <f t="shared" si="202"/>
        <v>0</v>
      </c>
      <c r="CI286" s="52">
        <f t="shared" si="203"/>
        <v>0</v>
      </c>
      <c r="CJ286" s="52">
        <f t="shared" si="204"/>
        <v>0</v>
      </c>
      <c r="CK286" s="52">
        <f t="shared" si="205"/>
        <v>0</v>
      </c>
      <c r="CL286" s="52">
        <f t="shared" si="206"/>
        <v>0</v>
      </c>
      <c r="CM286" s="52">
        <f t="shared" si="207"/>
        <v>0</v>
      </c>
      <c r="CN286" s="52">
        <f t="shared" si="208"/>
        <v>0</v>
      </c>
      <c r="CO286" s="52">
        <f t="shared" si="209"/>
        <v>0</v>
      </c>
      <c r="CP286" s="52" t="str">
        <f t="shared" si="246"/>
        <v/>
      </c>
      <c r="CQ286" s="195" t="str">
        <f>IF(AND(DC286=""),"",IF(DC286=0,"",1+(MAX(CQ$61:CQ285))))</f>
        <v/>
      </c>
      <c r="CR286" s="51">
        <v>226</v>
      </c>
      <c r="CS286" s="48">
        <f t="shared" si="229"/>
        <v>0</v>
      </c>
      <c r="CT286" s="52">
        <f t="shared" si="210"/>
        <v>0</v>
      </c>
      <c r="CU286" s="52">
        <f t="shared" si="211"/>
        <v>0</v>
      </c>
      <c r="CV286" s="52">
        <f t="shared" si="212"/>
        <v>0</v>
      </c>
      <c r="CW286" s="52">
        <f t="shared" si="213"/>
        <v>0</v>
      </c>
      <c r="CX286" s="52">
        <f t="shared" si="214"/>
        <v>0</v>
      </c>
      <c r="CY286" s="52">
        <f t="shared" si="215"/>
        <v>0</v>
      </c>
      <c r="CZ286" s="52">
        <f t="shared" si="216"/>
        <v>0</v>
      </c>
      <c r="DA286" s="52">
        <f t="shared" si="217"/>
        <v>0</v>
      </c>
      <c r="DB286" s="52">
        <f t="shared" si="218"/>
        <v>0</v>
      </c>
      <c r="DC286" s="52" t="str">
        <f t="shared" si="247"/>
        <v/>
      </c>
    </row>
    <row r="287" spans="1:108" ht="23.25">
      <c r="C287" s="935" t="s">
        <v>789</v>
      </c>
      <c r="D287" s="935"/>
      <c r="E287" s="935"/>
      <c r="F287" s="935"/>
      <c r="G287" s="935"/>
      <c r="H287" s="935"/>
      <c r="I287" s="935"/>
      <c r="J287" s="935"/>
      <c r="K287" s="935"/>
      <c r="L287" s="935"/>
      <c r="M287" s="935"/>
      <c r="N287" s="482"/>
      <c r="AB287" t="str">
        <f>MID(H287,5,4)</f>
        <v/>
      </c>
      <c r="CS287" s="48">
        <f t="shared" ref="CS287:DB287" si="272">IF($M287="NON GAZETTED - SANVIDA",D287,0)</f>
        <v>0</v>
      </c>
      <c r="CT287" s="52">
        <f t="shared" si="272"/>
        <v>0</v>
      </c>
      <c r="CU287" s="52">
        <f t="shared" si="272"/>
        <v>0</v>
      </c>
      <c r="CV287" s="52">
        <f t="shared" si="272"/>
        <v>0</v>
      </c>
      <c r="CW287" s="52">
        <f t="shared" si="272"/>
        <v>0</v>
      </c>
      <c r="CX287" s="52">
        <f t="shared" si="272"/>
        <v>0</v>
      </c>
      <c r="CY287" s="52">
        <f t="shared" si="272"/>
        <v>0</v>
      </c>
      <c r="CZ287" s="52">
        <f t="shared" si="272"/>
        <v>0</v>
      </c>
      <c r="DA287" s="52">
        <f t="shared" si="272"/>
        <v>0</v>
      </c>
      <c r="DB287" s="52">
        <f t="shared" si="272"/>
        <v>0</v>
      </c>
      <c r="DC287" s="52" t="str">
        <f t="shared" si="247"/>
        <v/>
      </c>
    </row>
    <row r="288" spans="1:108">
      <c r="C288" s="973" t="s">
        <v>5</v>
      </c>
      <c r="D288" s="973" t="s">
        <v>43</v>
      </c>
      <c r="E288" s="973" t="s">
        <v>63</v>
      </c>
      <c r="F288" s="973" t="s">
        <v>64</v>
      </c>
      <c r="G288" s="469" t="s">
        <v>65</v>
      </c>
      <c r="H288" s="469" t="s">
        <v>66</v>
      </c>
      <c r="I288" s="469" t="s">
        <v>66</v>
      </c>
      <c r="J288" s="469" t="s">
        <v>66</v>
      </c>
      <c r="K288" s="469" t="s">
        <v>66</v>
      </c>
      <c r="L288" s="469" t="s">
        <v>66</v>
      </c>
      <c r="M288" s="971" t="s">
        <v>67</v>
      </c>
      <c r="N288" s="482"/>
    </row>
    <row r="289" spans="3:14">
      <c r="C289" s="973"/>
      <c r="D289" s="973"/>
      <c r="E289" s="973"/>
      <c r="F289" s="973"/>
      <c r="G289" s="481">
        <v>44651</v>
      </c>
      <c r="H289" s="469" t="s">
        <v>763</v>
      </c>
      <c r="I289" s="469" t="s">
        <v>769</v>
      </c>
      <c r="J289" s="469" t="s">
        <v>840</v>
      </c>
      <c r="K289" s="469" t="s">
        <v>846</v>
      </c>
      <c r="L289" s="469" t="s">
        <v>885</v>
      </c>
      <c r="M289" s="972"/>
      <c r="N289" s="482"/>
    </row>
    <row r="290" spans="3:14" ht="20.25">
      <c r="C290" s="479">
        <v>1</v>
      </c>
      <c r="D290" s="340"/>
      <c r="E290" s="341"/>
      <c r="F290" s="342"/>
      <c r="G290" s="343"/>
      <c r="H290" s="343"/>
      <c r="I290" s="343"/>
      <c r="J290" s="343"/>
      <c r="K290" s="343"/>
      <c r="L290" s="343"/>
      <c r="M290" s="478">
        <f>SUM(G290:L290)</f>
        <v>0</v>
      </c>
      <c r="N290" s="482"/>
    </row>
    <row r="291" spans="3:14" ht="20.25">
      <c r="C291" s="479">
        <v>2</v>
      </c>
      <c r="D291" s="340"/>
      <c r="E291" s="341"/>
      <c r="F291" s="342"/>
      <c r="G291" s="343"/>
      <c r="H291" s="343"/>
      <c r="I291" s="343"/>
      <c r="J291" s="343"/>
      <c r="K291" s="343"/>
      <c r="L291" s="343"/>
      <c r="M291" s="478">
        <f t="shared" ref="M291:M329" si="273">SUM(G291:L291)</f>
        <v>0</v>
      </c>
      <c r="N291" s="482"/>
    </row>
    <row r="292" spans="3:14" ht="20.25">
      <c r="C292" s="479">
        <v>3</v>
      </c>
      <c r="D292" s="340"/>
      <c r="E292" s="341"/>
      <c r="F292" s="342"/>
      <c r="G292" s="343"/>
      <c r="H292" s="343"/>
      <c r="I292" s="343"/>
      <c r="J292" s="343"/>
      <c r="K292" s="343"/>
      <c r="L292" s="343"/>
      <c r="M292" s="478">
        <f t="shared" si="273"/>
        <v>0</v>
      </c>
      <c r="N292" s="482"/>
    </row>
    <row r="293" spans="3:14" ht="20.25">
      <c r="C293" s="479">
        <v>4</v>
      </c>
      <c r="D293" s="340"/>
      <c r="E293" s="341"/>
      <c r="F293" s="342"/>
      <c r="G293" s="343"/>
      <c r="H293" s="343"/>
      <c r="I293" s="343"/>
      <c r="J293" s="343"/>
      <c r="K293" s="343"/>
      <c r="L293" s="343"/>
      <c r="M293" s="478">
        <f t="shared" si="273"/>
        <v>0</v>
      </c>
      <c r="N293" s="482"/>
    </row>
    <row r="294" spans="3:14" ht="20.25">
      <c r="C294" s="479">
        <v>5</v>
      </c>
      <c r="D294" s="340"/>
      <c r="E294" s="341"/>
      <c r="F294" s="342"/>
      <c r="G294" s="343"/>
      <c r="H294" s="343"/>
      <c r="I294" s="343"/>
      <c r="J294" s="343"/>
      <c r="K294" s="343"/>
      <c r="L294" s="343"/>
      <c r="M294" s="478">
        <f t="shared" si="273"/>
        <v>0</v>
      </c>
      <c r="N294" s="482"/>
    </row>
    <row r="295" spans="3:14" ht="20.25">
      <c r="C295" s="479">
        <v>6</v>
      </c>
      <c r="D295" s="340"/>
      <c r="E295" s="341"/>
      <c r="F295" s="342"/>
      <c r="G295" s="343"/>
      <c r="H295" s="343"/>
      <c r="I295" s="343"/>
      <c r="J295" s="343"/>
      <c r="K295" s="343"/>
      <c r="L295" s="343"/>
      <c r="M295" s="478">
        <f t="shared" si="273"/>
        <v>0</v>
      </c>
      <c r="N295" s="482"/>
    </row>
    <row r="296" spans="3:14" ht="20.25">
      <c r="C296" s="479">
        <v>7</v>
      </c>
      <c r="D296" s="340"/>
      <c r="E296" s="341"/>
      <c r="F296" s="342"/>
      <c r="G296" s="343"/>
      <c r="H296" s="343"/>
      <c r="I296" s="343"/>
      <c r="J296" s="343"/>
      <c r="K296" s="343"/>
      <c r="L296" s="343"/>
      <c r="M296" s="478">
        <f t="shared" si="273"/>
        <v>0</v>
      </c>
      <c r="N296" s="482"/>
    </row>
    <row r="297" spans="3:14" ht="20.25">
      <c r="C297" s="479">
        <v>8</v>
      </c>
      <c r="D297" s="340"/>
      <c r="E297" s="341"/>
      <c r="F297" s="342"/>
      <c r="G297" s="343"/>
      <c r="H297" s="343"/>
      <c r="I297" s="343"/>
      <c r="J297" s="343"/>
      <c r="K297" s="343"/>
      <c r="L297" s="343"/>
      <c r="M297" s="478">
        <f t="shared" si="273"/>
        <v>0</v>
      </c>
      <c r="N297" s="482"/>
    </row>
    <row r="298" spans="3:14" ht="20.25">
      <c r="C298" s="479">
        <v>9</v>
      </c>
      <c r="D298" s="340"/>
      <c r="E298" s="341"/>
      <c r="F298" s="342"/>
      <c r="G298" s="343"/>
      <c r="H298" s="343"/>
      <c r="I298" s="343"/>
      <c r="J298" s="343"/>
      <c r="K298" s="343"/>
      <c r="L298" s="343"/>
      <c r="M298" s="478">
        <f t="shared" si="273"/>
        <v>0</v>
      </c>
      <c r="N298" s="482"/>
    </row>
    <row r="299" spans="3:14" ht="20.25">
      <c r="C299" s="479">
        <v>10</v>
      </c>
      <c r="D299" s="340"/>
      <c r="E299" s="341"/>
      <c r="F299" s="342"/>
      <c r="G299" s="343"/>
      <c r="H299" s="343"/>
      <c r="I299" s="343"/>
      <c r="J299" s="343"/>
      <c r="K299" s="343"/>
      <c r="L299" s="343"/>
      <c r="M299" s="478">
        <f t="shared" si="273"/>
        <v>0</v>
      </c>
      <c r="N299" s="482"/>
    </row>
    <row r="300" spans="3:14" ht="20.25">
      <c r="C300" s="479">
        <v>11</v>
      </c>
      <c r="D300" s="340"/>
      <c r="E300" s="341"/>
      <c r="F300" s="342"/>
      <c r="G300" s="343"/>
      <c r="H300" s="343"/>
      <c r="I300" s="343"/>
      <c r="J300" s="343"/>
      <c r="K300" s="343"/>
      <c r="L300" s="343"/>
      <c r="M300" s="478">
        <f t="shared" si="273"/>
        <v>0</v>
      </c>
      <c r="N300" s="482"/>
    </row>
    <row r="301" spans="3:14" ht="20.25">
      <c r="C301" s="479">
        <v>12</v>
      </c>
      <c r="D301" s="340"/>
      <c r="E301" s="341"/>
      <c r="F301" s="342"/>
      <c r="G301" s="343"/>
      <c r="H301" s="343"/>
      <c r="I301" s="343"/>
      <c r="J301" s="343"/>
      <c r="K301" s="343"/>
      <c r="L301" s="343"/>
      <c r="M301" s="478">
        <f t="shared" si="273"/>
        <v>0</v>
      </c>
      <c r="N301" s="482"/>
    </row>
    <row r="302" spans="3:14" ht="20.25">
      <c r="C302" s="479">
        <v>13</v>
      </c>
      <c r="D302" s="340"/>
      <c r="E302" s="341"/>
      <c r="F302" s="342"/>
      <c r="G302" s="343"/>
      <c r="H302" s="343"/>
      <c r="I302" s="343"/>
      <c r="J302" s="343"/>
      <c r="K302" s="343"/>
      <c r="L302" s="343"/>
      <c r="M302" s="478">
        <f t="shared" si="273"/>
        <v>0</v>
      </c>
      <c r="N302" s="482"/>
    </row>
    <row r="303" spans="3:14" ht="20.25">
      <c r="C303" s="479">
        <v>14</v>
      </c>
      <c r="D303" s="340"/>
      <c r="E303" s="341"/>
      <c r="F303" s="342"/>
      <c r="G303" s="343"/>
      <c r="H303" s="343"/>
      <c r="I303" s="343"/>
      <c r="J303" s="343"/>
      <c r="K303" s="343"/>
      <c r="L303" s="343"/>
      <c r="M303" s="478">
        <f t="shared" si="273"/>
        <v>0</v>
      </c>
      <c r="N303" s="482"/>
    </row>
    <row r="304" spans="3:14" ht="20.25">
      <c r="C304" s="479">
        <v>15</v>
      </c>
      <c r="D304" s="344"/>
      <c r="E304" s="345"/>
      <c r="F304" s="342"/>
      <c r="G304" s="343"/>
      <c r="H304" s="343"/>
      <c r="I304" s="343"/>
      <c r="J304" s="343"/>
      <c r="K304" s="343"/>
      <c r="L304" s="343"/>
      <c r="M304" s="478">
        <f t="shared" si="273"/>
        <v>0</v>
      </c>
      <c r="N304" s="482"/>
    </row>
    <row r="305" spans="3:14" ht="20.25">
      <c r="C305" s="479">
        <v>16</v>
      </c>
      <c r="D305" s="340"/>
      <c r="E305" s="341"/>
      <c r="F305" s="342"/>
      <c r="G305" s="343"/>
      <c r="H305" s="343"/>
      <c r="I305" s="343"/>
      <c r="J305" s="343"/>
      <c r="K305" s="343"/>
      <c r="L305" s="343"/>
      <c r="M305" s="478">
        <f t="shared" si="273"/>
        <v>0</v>
      </c>
      <c r="N305" s="482"/>
    </row>
    <row r="306" spans="3:14" ht="20.25">
      <c r="C306" s="479">
        <v>17</v>
      </c>
      <c r="D306" s="346"/>
      <c r="E306" s="341"/>
      <c r="F306" s="342"/>
      <c r="G306" s="343"/>
      <c r="H306" s="343"/>
      <c r="I306" s="343"/>
      <c r="J306" s="343"/>
      <c r="K306" s="343"/>
      <c r="L306" s="343"/>
      <c r="M306" s="478">
        <f t="shared" si="273"/>
        <v>0</v>
      </c>
      <c r="N306" s="482"/>
    </row>
    <row r="307" spans="3:14" ht="20.25">
      <c r="C307" s="479">
        <v>18</v>
      </c>
      <c r="D307" s="346"/>
      <c r="E307" s="341"/>
      <c r="F307" s="342"/>
      <c r="G307" s="343"/>
      <c r="H307" s="343"/>
      <c r="I307" s="343"/>
      <c r="J307" s="343"/>
      <c r="K307" s="343"/>
      <c r="L307" s="343"/>
      <c r="M307" s="478">
        <f t="shared" si="273"/>
        <v>0</v>
      </c>
      <c r="N307" s="482"/>
    </row>
    <row r="308" spans="3:14" ht="20.25">
      <c r="C308" s="479">
        <v>19</v>
      </c>
      <c r="D308" s="346"/>
      <c r="E308" s="341"/>
      <c r="F308" s="342"/>
      <c r="G308" s="343"/>
      <c r="H308" s="343"/>
      <c r="I308" s="343"/>
      <c r="J308" s="343"/>
      <c r="K308" s="343"/>
      <c r="L308" s="343"/>
      <c r="M308" s="478">
        <f t="shared" si="273"/>
        <v>0</v>
      </c>
      <c r="N308" s="482"/>
    </row>
    <row r="309" spans="3:14" ht="20.25">
      <c r="C309" s="479">
        <v>20</v>
      </c>
      <c r="D309" s="346"/>
      <c r="E309" s="341"/>
      <c r="F309" s="342"/>
      <c r="G309" s="343"/>
      <c r="H309" s="343"/>
      <c r="I309" s="343"/>
      <c r="J309" s="343"/>
      <c r="K309" s="343"/>
      <c r="L309" s="343"/>
      <c r="M309" s="478">
        <f t="shared" si="273"/>
        <v>0</v>
      </c>
      <c r="N309" s="482"/>
    </row>
    <row r="310" spans="3:14" ht="20.25">
      <c r="C310" s="479">
        <v>21</v>
      </c>
      <c r="D310" s="346"/>
      <c r="E310" s="341"/>
      <c r="F310" s="342"/>
      <c r="G310" s="343"/>
      <c r="H310" s="343"/>
      <c r="I310" s="343"/>
      <c r="J310" s="343"/>
      <c r="K310" s="343"/>
      <c r="L310" s="343"/>
      <c r="M310" s="478">
        <f t="shared" si="273"/>
        <v>0</v>
      </c>
      <c r="N310" s="482"/>
    </row>
    <row r="311" spans="3:14" ht="20.25">
      <c r="C311" s="479">
        <v>22</v>
      </c>
      <c r="D311" s="346"/>
      <c r="E311" s="341"/>
      <c r="F311" s="342"/>
      <c r="G311" s="343"/>
      <c r="H311" s="343"/>
      <c r="I311" s="343"/>
      <c r="J311" s="343"/>
      <c r="K311" s="343"/>
      <c r="L311" s="343"/>
      <c r="M311" s="478">
        <f t="shared" si="273"/>
        <v>0</v>
      </c>
      <c r="N311" s="482"/>
    </row>
    <row r="312" spans="3:14" ht="18.75">
      <c r="C312" s="479">
        <v>23</v>
      </c>
      <c r="D312" s="347"/>
      <c r="E312" s="348"/>
      <c r="F312" s="342"/>
      <c r="G312" s="343"/>
      <c r="H312" s="343"/>
      <c r="I312" s="343"/>
      <c r="J312" s="343"/>
      <c r="K312" s="343"/>
      <c r="L312" s="343"/>
      <c r="M312" s="478">
        <f t="shared" si="273"/>
        <v>0</v>
      </c>
      <c r="N312" s="482"/>
    </row>
    <row r="313" spans="3:14" ht="18.75">
      <c r="C313" s="479">
        <v>24</v>
      </c>
      <c r="D313" s="347"/>
      <c r="E313" s="348"/>
      <c r="F313" s="342"/>
      <c r="G313" s="343"/>
      <c r="H313" s="343"/>
      <c r="I313" s="343"/>
      <c r="J313" s="343"/>
      <c r="K313" s="343"/>
      <c r="L313" s="343"/>
      <c r="M313" s="478">
        <f t="shared" si="273"/>
        <v>0</v>
      </c>
      <c r="N313" s="482"/>
    </row>
    <row r="314" spans="3:14" ht="18.75">
      <c r="C314" s="479">
        <v>25</v>
      </c>
      <c r="D314" s="347"/>
      <c r="E314" s="348"/>
      <c r="F314" s="342"/>
      <c r="G314" s="343"/>
      <c r="H314" s="343"/>
      <c r="I314" s="343"/>
      <c r="J314" s="343"/>
      <c r="K314" s="343"/>
      <c r="L314" s="343"/>
      <c r="M314" s="478">
        <f t="shared" si="273"/>
        <v>0</v>
      </c>
      <c r="N314" s="482"/>
    </row>
    <row r="315" spans="3:14" ht="18.75">
      <c r="C315" s="479">
        <v>26</v>
      </c>
      <c r="D315" s="347"/>
      <c r="E315" s="348"/>
      <c r="F315" s="342"/>
      <c r="G315" s="343"/>
      <c r="H315" s="343"/>
      <c r="I315" s="343"/>
      <c r="J315" s="343"/>
      <c r="K315" s="343"/>
      <c r="L315" s="343"/>
      <c r="M315" s="478">
        <f t="shared" si="273"/>
        <v>0</v>
      </c>
      <c r="N315" s="482"/>
    </row>
    <row r="316" spans="3:14" ht="18.75">
      <c r="C316" s="479">
        <v>27</v>
      </c>
      <c r="D316" s="347"/>
      <c r="E316" s="348"/>
      <c r="F316" s="342"/>
      <c r="G316" s="343"/>
      <c r="H316" s="343"/>
      <c r="I316" s="343"/>
      <c r="J316" s="343"/>
      <c r="K316" s="343"/>
      <c r="L316" s="343"/>
      <c r="M316" s="478">
        <f t="shared" si="273"/>
        <v>0</v>
      </c>
      <c r="N316" s="482"/>
    </row>
    <row r="317" spans="3:14" ht="18.75">
      <c r="C317" s="479">
        <v>28</v>
      </c>
      <c r="D317" s="347"/>
      <c r="E317" s="348"/>
      <c r="F317" s="342"/>
      <c r="G317" s="343"/>
      <c r="H317" s="343"/>
      <c r="I317" s="343"/>
      <c r="J317" s="343"/>
      <c r="K317" s="343"/>
      <c r="L317" s="343"/>
      <c r="M317" s="478">
        <f t="shared" si="273"/>
        <v>0</v>
      </c>
      <c r="N317" s="482"/>
    </row>
    <row r="318" spans="3:14" ht="18.75">
      <c r="C318" s="479">
        <v>29</v>
      </c>
      <c r="D318" s="347"/>
      <c r="E318" s="348"/>
      <c r="F318" s="342"/>
      <c r="G318" s="343"/>
      <c r="H318" s="343"/>
      <c r="I318" s="343"/>
      <c r="J318" s="343"/>
      <c r="K318" s="343"/>
      <c r="L318" s="343"/>
      <c r="M318" s="478">
        <f t="shared" si="273"/>
        <v>0</v>
      </c>
      <c r="N318" s="482"/>
    </row>
    <row r="319" spans="3:14" ht="18.75">
      <c r="C319" s="479">
        <v>30</v>
      </c>
      <c r="D319" s="347"/>
      <c r="E319" s="348"/>
      <c r="F319" s="342"/>
      <c r="G319" s="343"/>
      <c r="H319" s="343"/>
      <c r="I319" s="343"/>
      <c r="J319" s="343"/>
      <c r="K319" s="343"/>
      <c r="L319" s="343"/>
      <c r="M319" s="478">
        <f t="shared" si="273"/>
        <v>0</v>
      </c>
      <c r="N319" s="482"/>
    </row>
    <row r="320" spans="3:14" ht="18.75">
      <c r="C320" s="479">
        <v>31</v>
      </c>
      <c r="D320" s="347"/>
      <c r="E320" s="348"/>
      <c r="F320" s="342"/>
      <c r="G320" s="343"/>
      <c r="H320" s="343"/>
      <c r="I320" s="343"/>
      <c r="J320" s="343"/>
      <c r="K320" s="343"/>
      <c r="L320" s="343"/>
      <c r="M320" s="478">
        <f t="shared" si="273"/>
        <v>0</v>
      </c>
      <c r="N320" s="482"/>
    </row>
    <row r="321" spans="3:14" ht="18.75">
      <c r="C321" s="479">
        <v>32</v>
      </c>
      <c r="D321" s="347"/>
      <c r="E321" s="348"/>
      <c r="F321" s="342"/>
      <c r="G321" s="343"/>
      <c r="H321" s="343"/>
      <c r="I321" s="343"/>
      <c r="J321" s="343"/>
      <c r="K321" s="343"/>
      <c r="L321" s="343"/>
      <c r="M321" s="478">
        <f t="shared" si="273"/>
        <v>0</v>
      </c>
      <c r="N321" s="482"/>
    </row>
    <row r="322" spans="3:14" ht="18.75">
      <c r="C322" s="479">
        <v>33</v>
      </c>
      <c r="D322" s="347"/>
      <c r="E322" s="348"/>
      <c r="F322" s="342"/>
      <c r="G322" s="343"/>
      <c r="H322" s="343"/>
      <c r="I322" s="343"/>
      <c r="J322" s="343"/>
      <c r="K322" s="343"/>
      <c r="L322" s="343"/>
      <c r="M322" s="478">
        <f t="shared" si="273"/>
        <v>0</v>
      </c>
      <c r="N322" s="482"/>
    </row>
    <row r="323" spans="3:14" ht="18.75">
      <c r="C323" s="479">
        <v>34</v>
      </c>
      <c r="D323" s="347"/>
      <c r="E323" s="348"/>
      <c r="F323" s="342"/>
      <c r="G323" s="343"/>
      <c r="H323" s="343"/>
      <c r="I323" s="343"/>
      <c r="J323" s="343"/>
      <c r="K323" s="343"/>
      <c r="L323" s="343"/>
      <c r="M323" s="478">
        <f t="shared" si="273"/>
        <v>0</v>
      </c>
      <c r="N323" s="482"/>
    </row>
    <row r="324" spans="3:14" ht="18.75">
      <c r="C324" s="479">
        <v>35</v>
      </c>
      <c r="D324" s="347"/>
      <c r="E324" s="348"/>
      <c r="F324" s="342"/>
      <c r="G324" s="343"/>
      <c r="H324" s="343"/>
      <c r="I324" s="343"/>
      <c r="J324" s="343"/>
      <c r="K324" s="343"/>
      <c r="L324" s="343"/>
      <c r="M324" s="478">
        <f t="shared" si="273"/>
        <v>0</v>
      </c>
      <c r="N324" s="482"/>
    </row>
    <row r="325" spans="3:14" ht="18.75">
      <c r="C325" s="479">
        <v>36</v>
      </c>
      <c r="D325" s="347"/>
      <c r="E325" s="348"/>
      <c r="F325" s="342"/>
      <c r="G325" s="343"/>
      <c r="H325" s="343"/>
      <c r="I325" s="343"/>
      <c r="J325" s="343"/>
      <c r="K325" s="343"/>
      <c r="L325" s="343"/>
      <c r="M325" s="478">
        <f t="shared" si="273"/>
        <v>0</v>
      </c>
      <c r="N325" s="482"/>
    </row>
    <row r="326" spans="3:14" ht="18.75">
      <c r="C326" s="479">
        <v>37</v>
      </c>
      <c r="D326" s="347"/>
      <c r="E326" s="348"/>
      <c r="F326" s="342"/>
      <c r="G326" s="343"/>
      <c r="H326" s="343"/>
      <c r="I326" s="343"/>
      <c r="J326" s="343"/>
      <c r="K326" s="343"/>
      <c r="L326" s="343"/>
      <c r="M326" s="478">
        <f t="shared" si="273"/>
        <v>0</v>
      </c>
      <c r="N326" s="482"/>
    </row>
    <row r="327" spans="3:14" ht="18.75">
      <c r="C327" s="479">
        <v>38</v>
      </c>
      <c r="D327" s="347"/>
      <c r="E327" s="348"/>
      <c r="F327" s="342"/>
      <c r="G327" s="343"/>
      <c r="H327" s="343"/>
      <c r="I327" s="343"/>
      <c r="J327" s="343"/>
      <c r="K327" s="343"/>
      <c r="L327" s="343"/>
      <c r="M327" s="478">
        <f t="shared" si="273"/>
        <v>0</v>
      </c>
      <c r="N327" s="482"/>
    </row>
    <row r="328" spans="3:14" ht="18.75">
      <c r="C328" s="479">
        <v>39</v>
      </c>
      <c r="D328" s="347"/>
      <c r="E328" s="348"/>
      <c r="F328" s="342"/>
      <c r="G328" s="343"/>
      <c r="H328" s="343"/>
      <c r="I328" s="343"/>
      <c r="J328" s="343"/>
      <c r="K328" s="343"/>
      <c r="L328" s="343"/>
      <c r="M328" s="478">
        <f t="shared" si="273"/>
        <v>0</v>
      </c>
      <c r="N328" s="482"/>
    </row>
    <row r="329" spans="3:14" ht="18.75">
      <c r="C329" s="479">
        <v>40</v>
      </c>
      <c r="D329" s="347"/>
      <c r="E329" s="348"/>
      <c r="F329" s="342"/>
      <c r="G329" s="343"/>
      <c r="H329" s="343"/>
      <c r="I329" s="343"/>
      <c r="J329" s="343"/>
      <c r="K329" s="343"/>
      <c r="L329" s="343"/>
      <c r="M329" s="478">
        <f t="shared" si="273"/>
        <v>0</v>
      </c>
      <c r="N329" s="482"/>
    </row>
    <row r="330" spans="3:14" ht="18.75">
      <c r="C330" s="479"/>
      <c r="D330" s="10" t="s">
        <v>35</v>
      </c>
      <c r="E330" s="9"/>
      <c r="F330" s="53"/>
      <c r="G330" s="11">
        <f>SUM(G290:G305)</f>
        <v>0</v>
      </c>
      <c r="H330" s="11">
        <f>SUM(H290:H305)</f>
        <v>0</v>
      </c>
      <c r="I330" s="11">
        <f>SUM(I290:I305)</f>
        <v>0</v>
      </c>
      <c r="J330" s="11">
        <f>SUM(J290:J305)</f>
        <v>0</v>
      </c>
      <c r="K330" s="11">
        <f>SUM(K290:K305)</f>
        <v>0</v>
      </c>
      <c r="L330" s="11">
        <f>SUM(L290:L329)</f>
        <v>0</v>
      </c>
      <c r="M330" s="478">
        <f>SUM(G330:L330)</f>
        <v>0</v>
      </c>
      <c r="N330" s="482"/>
    </row>
    <row r="331" spans="3:14" ht="23.25">
      <c r="C331" s="935" t="s">
        <v>788</v>
      </c>
      <c r="D331" s="935"/>
      <c r="E331" s="935"/>
      <c r="F331" s="935"/>
      <c r="G331" s="935"/>
      <c r="H331" s="935"/>
      <c r="I331" s="935"/>
      <c r="J331" s="935"/>
      <c r="K331" s="935"/>
      <c r="L331" s="935"/>
      <c r="M331" s="935"/>
      <c r="N331" s="482"/>
    </row>
    <row r="332" spans="3:14">
      <c r="C332" s="973" t="s">
        <v>5</v>
      </c>
      <c r="D332" s="973" t="s">
        <v>43</v>
      </c>
      <c r="E332" s="973" t="s">
        <v>63</v>
      </c>
      <c r="F332" s="973" t="s">
        <v>64</v>
      </c>
      <c r="G332" s="469" t="s">
        <v>65</v>
      </c>
      <c r="H332" s="469" t="s">
        <v>66</v>
      </c>
      <c r="I332" s="469" t="s">
        <v>66</v>
      </c>
      <c r="J332" s="469" t="s">
        <v>66</v>
      </c>
      <c r="K332" s="469" t="s">
        <v>66</v>
      </c>
      <c r="L332" s="469" t="s">
        <v>66</v>
      </c>
      <c r="M332" s="971" t="s">
        <v>67</v>
      </c>
      <c r="N332" s="482"/>
    </row>
    <row r="333" spans="3:14">
      <c r="C333" s="973"/>
      <c r="D333" s="973"/>
      <c r="E333" s="973"/>
      <c r="F333" s="973"/>
      <c r="G333" s="481">
        <v>44286</v>
      </c>
      <c r="H333" s="469" t="s">
        <v>767</v>
      </c>
      <c r="I333" s="469" t="s">
        <v>763</v>
      </c>
      <c r="J333" s="469" t="s">
        <v>769</v>
      </c>
      <c r="K333" s="469" t="s">
        <v>840</v>
      </c>
      <c r="L333" s="469" t="s">
        <v>846</v>
      </c>
      <c r="M333" s="972"/>
      <c r="N333" s="482"/>
    </row>
    <row r="334" spans="3:14" ht="18.75">
      <c r="C334" s="479">
        <v>1</v>
      </c>
      <c r="D334" s="370"/>
      <c r="E334" s="348"/>
      <c r="F334" s="342"/>
      <c r="G334" s="343"/>
      <c r="H334" s="343"/>
      <c r="I334" s="343"/>
      <c r="J334" s="343"/>
      <c r="K334" s="343"/>
      <c r="L334" s="343"/>
      <c r="M334" s="478">
        <f>SUM(G334:L334)</f>
        <v>0</v>
      </c>
      <c r="N334" s="482"/>
    </row>
    <row r="335" spans="3:14" ht="18.75">
      <c r="C335" s="479">
        <v>2</v>
      </c>
      <c r="D335" s="370"/>
      <c r="E335" s="348"/>
      <c r="F335" s="342"/>
      <c r="G335" s="343"/>
      <c r="H335" s="343"/>
      <c r="I335" s="343"/>
      <c r="J335" s="343"/>
      <c r="K335" s="343"/>
      <c r="L335" s="343"/>
      <c r="M335" s="478">
        <f t="shared" ref="M335:M373" si="274">SUM(G335:L335)</f>
        <v>0</v>
      </c>
      <c r="N335" s="482"/>
    </row>
    <row r="336" spans="3:14" ht="18.75">
      <c r="C336" s="479">
        <v>3</v>
      </c>
      <c r="D336" s="370"/>
      <c r="E336" s="348"/>
      <c r="F336" s="342"/>
      <c r="G336" s="343"/>
      <c r="H336" s="343"/>
      <c r="I336" s="343"/>
      <c r="J336" s="343"/>
      <c r="K336" s="343"/>
      <c r="L336" s="343"/>
      <c r="M336" s="478">
        <f t="shared" si="274"/>
        <v>0</v>
      </c>
      <c r="N336" s="482"/>
    </row>
    <row r="337" spans="3:14" ht="18.75">
      <c r="C337" s="479">
        <v>4</v>
      </c>
      <c r="D337" s="370"/>
      <c r="E337" s="348"/>
      <c r="F337" s="342"/>
      <c r="G337" s="343"/>
      <c r="H337" s="343"/>
      <c r="I337" s="343"/>
      <c r="J337" s="343"/>
      <c r="K337" s="343"/>
      <c r="L337" s="343"/>
      <c r="M337" s="478">
        <f t="shared" si="274"/>
        <v>0</v>
      </c>
      <c r="N337" s="482"/>
    </row>
    <row r="338" spans="3:14" ht="18.75">
      <c r="C338" s="479">
        <v>5</v>
      </c>
      <c r="D338" s="370"/>
      <c r="E338" s="348"/>
      <c r="F338" s="342"/>
      <c r="G338" s="343"/>
      <c r="H338" s="343"/>
      <c r="I338" s="343"/>
      <c r="J338" s="343"/>
      <c r="K338" s="343"/>
      <c r="L338" s="343"/>
      <c r="M338" s="478">
        <f t="shared" si="274"/>
        <v>0</v>
      </c>
      <c r="N338" s="482"/>
    </row>
    <row r="339" spans="3:14" ht="18.75">
      <c r="C339" s="479">
        <v>6</v>
      </c>
      <c r="D339" s="370"/>
      <c r="E339" s="348"/>
      <c r="F339" s="342"/>
      <c r="G339" s="343"/>
      <c r="H339" s="343"/>
      <c r="I339" s="343"/>
      <c r="J339" s="343"/>
      <c r="K339" s="343"/>
      <c r="L339" s="343"/>
      <c r="M339" s="478">
        <f t="shared" si="274"/>
        <v>0</v>
      </c>
      <c r="N339" s="482"/>
    </row>
    <row r="340" spans="3:14" ht="18.75">
      <c r="C340" s="479">
        <v>7</v>
      </c>
      <c r="D340" s="370"/>
      <c r="E340" s="348"/>
      <c r="F340" s="342"/>
      <c r="G340" s="343"/>
      <c r="H340" s="343"/>
      <c r="I340" s="343"/>
      <c r="J340" s="343"/>
      <c r="K340" s="343"/>
      <c r="L340" s="343"/>
      <c r="M340" s="478">
        <f t="shared" si="274"/>
        <v>0</v>
      </c>
      <c r="N340" s="482"/>
    </row>
    <row r="341" spans="3:14" ht="18.75">
      <c r="C341" s="479">
        <v>8</v>
      </c>
      <c r="D341" s="370"/>
      <c r="E341" s="348"/>
      <c r="F341" s="342"/>
      <c r="G341" s="343"/>
      <c r="H341" s="343"/>
      <c r="I341" s="343"/>
      <c r="J341" s="343"/>
      <c r="K341" s="343"/>
      <c r="L341" s="343"/>
      <c r="M341" s="478">
        <f t="shared" si="274"/>
        <v>0</v>
      </c>
      <c r="N341" s="482"/>
    </row>
    <row r="342" spans="3:14" ht="18.75">
      <c r="C342" s="479">
        <v>9</v>
      </c>
      <c r="D342" s="370"/>
      <c r="E342" s="348"/>
      <c r="F342" s="342"/>
      <c r="G342" s="343"/>
      <c r="H342" s="343"/>
      <c r="I342" s="343"/>
      <c r="J342" s="343"/>
      <c r="K342" s="343"/>
      <c r="L342" s="343"/>
      <c r="M342" s="478">
        <f t="shared" si="274"/>
        <v>0</v>
      </c>
      <c r="N342" s="482"/>
    </row>
    <row r="343" spans="3:14" ht="18.75">
      <c r="C343" s="479">
        <v>10</v>
      </c>
      <c r="D343" s="370"/>
      <c r="E343" s="348"/>
      <c r="F343" s="342"/>
      <c r="G343" s="343"/>
      <c r="H343" s="343"/>
      <c r="I343" s="343"/>
      <c r="J343" s="343"/>
      <c r="K343" s="343"/>
      <c r="L343" s="343"/>
      <c r="M343" s="478">
        <f t="shared" si="274"/>
        <v>0</v>
      </c>
      <c r="N343" s="482"/>
    </row>
    <row r="344" spans="3:14" ht="18.75">
      <c r="C344" s="479">
        <v>11</v>
      </c>
      <c r="D344" s="370"/>
      <c r="E344" s="348"/>
      <c r="F344" s="342"/>
      <c r="G344" s="343"/>
      <c r="H344" s="343"/>
      <c r="I344" s="343"/>
      <c r="J344" s="343"/>
      <c r="K344" s="343"/>
      <c r="L344" s="343"/>
      <c r="M344" s="478">
        <f t="shared" si="274"/>
        <v>0</v>
      </c>
      <c r="N344" s="482"/>
    </row>
    <row r="345" spans="3:14" ht="18.75">
      <c r="C345" s="479">
        <v>12</v>
      </c>
      <c r="D345" s="370"/>
      <c r="E345" s="348"/>
      <c r="F345" s="342"/>
      <c r="G345" s="343"/>
      <c r="H345" s="343"/>
      <c r="I345" s="343"/>
      <c r="J345" s="343"/>
      <c r="K345" s="343"/>
      <c r="L345" s="343"/>
      <c r="M345" s="478">
        <f t="shared" si="274"/>
        <v>0</v>
      </c>
      <c r="N345" s="482"/>
    </row>
    <row r="346" spans="3:14" ht="18.75">
      <c r="C346" s="479">
        <v>13</v>
      </c>
      <c r="D346" s="370"/>
      <c r="E346" s="348"/>
      <c r="F346" s="342"/>
      <c r="G346" s="343"/>
      <c r="H346" s="343"/>
      <c r="I346" s="343"/>
      <c r="J346" s="343"/>
      <c r="K346" s="343"/>
      <c r="L346" s="343"/>
      <c r="M346" s="478">
        <f t="shared" si="274"/>
        <v>0</v>
      </c>
      <c r="N346" s="482"/>
    </row>
    <row r="347" spans="3:14" ht="18.75">
      <c r="C347" s="479">
        <v>14</v>
      </c>
      <c r="D347" s="370"/>
      <c r="E347" s="348"/>
      <c r="F347" s="342"/>
      <c r="G347" s="343"/>
      <c r="H347" s="343"/>
      <c r="I347" s="343"/>
      <c r="J347" s="343"/>
      <c r="K347" s="343"/>
      <c r="L347" s="343"/>
      <c r="M347" s="478">
        <f t="shared" si="274"/>
        <v>0</v>
      </c>
      <c r="N347" s="482"/>
    </row>
    <row r="348" spans="3:14" ht="18.75">
      <c r="C348" s="479">
        <v>15</v>
      </c>
      <c r="D348" s="370"/>
      <c r="E348" s="348"/>
      <c r="F348" s="342"/>
      <c r="G348" s="343"/>
      <c r="H348" s="343"/>
      <c r="I348" s="343"/>
      <c r="J348" s="343"/>
      <c r="K348" s="343"/>
      <c r="L348" s="343"/>
      <c r="M348" s="478">
        <f t="shared" si="274"/>
        <v>0</v>
      </c>
      <c r="N348" s="482"/>
    </row>
    <row r="349" spans="3:14" ht="18.75">
      <c r="C349" s="479">
        <v>16</v>
      </c>
      <c r="D349" s="370"/>
      <c r="E349" s="348"/>
      <c r="F349" s="342"/>
      <c r="G349" s="343"/>
      <c r="H349" s="343"/>
      <c r="I349" s="343"/>
      <c r="J349" s="343"/>
      <c r="K349" s="343"/>
      <c r="L349" s="343"/>
      <c r="M349" s="478">
        <f t="shared" si="274"/>
        <v>0</v>
      </c>
      <c r="N349" s="482"/>
    </row>
    <row r="350" spans="3:14" ht="18.75">
      <c r="C350" s="479">
        <v>17</v>
      </c>
      <c r="D350" s="370"/>
      <c r="E350" s="348"/>
      <c r="F350" s="342"/>
      <c r="G350" s="343"/>
      <c r="H350" s="343"/>
      <c r="I350" s="343"/>
      <c r="J350" s="343"/>
      <c r="K350" s="343"/>
      <c r="L350" s="343"/>
      <c r="M350" s="478">
        <f t="shared" si="274"/>
        <v>0</v>
      </c>
      <c r="N350" s="482"/>
    </row>
    <row r="351" spans="3:14" ht="18.75">
      <c r="C351" s="479">
        <v>18</v>
      </c>
      <c r="D351" s="347"/>
      <c r="E351" s="348"/>
      <c r="F351" s="342"/>
      <c r="G351" s="343"/>
      <c r="H351" s="343"/>
      <c r="I351" s="343"/>
      <c r="J351" s="343"/>
      <c r="K351" s="343"/>
      <c r="L351" s="343"/>
      <c r="M351" s="478">
        <f t="shared" si="274"/>
        <v>0</v>
      </c>
      <c r="N351" s="482"/>
    </row>
    <row r="352" spans="3:14" ht="18.75">
      <c r="C352" s="479">
        <v>19</v>
      </c>
      <c r="D352" s="347"/>
      <c r="E352" s="348"/>
      <c r="F352" s="342"/>
      <c r="G352" s="343"/>
      <c r="H352" s="343"/>
      <c r="I352" s="343"/>
      <c r="J352" s="343"/>
      <c r="K352" s="343"/>
      <c r="L352" s="343"/>
      <c r="M352" s="478">
        <f t="shared" si="274"/>
        <v>0</v>
      </c>
      <c r="N352" s="482"/>
    </row>
    <row r="353" spans="3:14" ht="18.75">
      <c r="C353" s="479">
        <v>20</v>
      </c>
      <c r="D353" s="347"/>
      <c r="E353" s="348"/>
      <c r="F353" s="342"/>
      <c r="G353" s="343"/>
      <c r="H353" s="343"/>
      <c r="I353" s="343"/>
      <c r="J353" s="343"/>
      <c r="K353" s="343"/>
      <c r="L353" s="343"/>
      <c r="M353" s="478">
        <f t="shared" si="274"/>
        <v>0</v>
      </c>
      <c r="N353" s="482"/>
    </row>
    <row r="354" spans="3:14" ht="18.75">
      <c r="C354" s="479">
        <v>21</v>
      </c>
      <c r="D354" s="347"/>
      <c r="E354" s="348"/>
      <c r="F354" s="342"/>
      <c r="G354" s="343"/>
      <c r="H354" s="343"/>
      <c r="I354" s="343"/>
      <c r="J354" s="343"/>
      <c r="K354" s="343"/>
      <c r="L354" s="343"/>
      <c r="M354" s="478">
        <f t="shared" si="274"/>
        <v>0</v>
      </c>
      <c r="N354" s="482"/>
    </row>
    <row r="355" spans="3:14" ht="18.75">
      <c r="C355" s="479">
        <v>22</v>
      </c>
      <c r="D355" s="347"/>
      <c r="E355" s="348"/>
      <c r="F355" s="342"/>
      <c r="G355" s="343"/>
      <c r="H355" s="343"/>
      <c r="I355" s="343"/>
      <c r="J355" s="343"/>
      <c r="K355" s="343"/>
      <c r="L355" s="343"/>
      <c r="M355" s="478">
        <f t="shared" si="274"/>
        <v>0</v>
      </c>
      <c r="N355" s="482"/>
    </row>
    <row r="356" spans="3:14" ht="18.75">
      <c r="C356" s="479">
        <v>23</v>
      </c>
      <c r="D356" s="347"/>
      <c r="E356" s="348"/>
      <c r="F356" s="342"/>
      <c r="G356" s="343"/>
      <c r="H356" s="343"/>
      <c r="I356" s="343"/>
      <c r="J356" s="343"/>
      <c r="K356" s="343"/>
      <c r="L356" s="343"/>
      <c r="M356" s="478">
        <f t="shared" si="274"/>
        <v>0</v>
      </c>
      <c r="N356" s="482"/>
    </row>
    <row r="357" spans="3:14" ht="18.75">
      <c r="C357" s="479">
        <v>24</v>
      </c>
      <c r="D357" s="347"/>
      <c r="E357" s="348"/>
      <c r="F357" s="342"/>
      <c r="G357" s="343"/>
      <c r="H357" s="343"/>
      <c r="I357" s="343"/>
      <c r="J357" s="343"/>
      <c r="K357" s="343"/>
      <c r="L357" s="343"/>
      <c r="M357" s="478">
        <f t="shared" si="274"/>
        <v>0</v>
      </c>
      <c r="N357" s="482"/>
    </row>
    <row r="358" spans="3:14" ht="18.75">
      <c r="C358" s="479">
        <v>25</v>
      </c>
      <c r="D358" s="347"/>
      <c r="E358" s="348"/>
      <c r="F358" s="342"/>
      <c r="G358" s="343"/>
      <c r="H358" s="343"/>
      <c r="I358" s="343"/>
      <c r="J358" s="343"/>
      <c r="K358" s="343"/>
      <c r="L358" s="343"/>
      <c r="M358" s="478">
        <f t="shared" si="274"/>
        <v>0</v>
      </c>
      <c r="N358" s="482"/>
    </row>
    <row r="359" spans="3:14" ht="18.75">
      <c r="C359" s="479">
        <v>26</v>
      </c>
      <c r="D359" s="347"/>
      <c r="E359" s="348"/>
      <c r="F359" s="342"/>
      <c r="G359" s="343"/>
      <c r="H359" s="343"/>
      <c r="I359" s="343"/>
      <c r="J359" s="343"/>
      <c r="K359" s="343"/>
      <c r="L359" s="343"/>
      <c r="M359" s="478">
        <f t="shared" si="274"/>
        <v>0</v>
      </c>
      <c r="N359" s="482"/>
    </row>
    <row r="360" spans="3:14" ht="18.75">
      <c r="C360" s="479">
        <v>27</v>
      </c>
      <c r="D360" s="347"/>
      <c r="E360" s="348"/>
      <c r="F360" s="342"/>
      <c r="G360" s="343"/>
      <c r="H360" s="343"/>
      <c r="I360" s="343"/>
      <c r="J360" s="343"/>
      <c r="K360" s="343"/>
      <c r="L360" s="343"/>
      <c r="M360" s="478">
        <f t="shared" si="274"/>
        <v>0</v>
      </c>
      <c r="N360" s="482"/>
    </row>
    <row r="361" spans="3:14" ht="18.75">
      <c r="C361" s="479">
        <v>28</v>
      </c>
      <c r="D361" s="347"/>
      <c r="E361" s="348"/>
      <c r="F361" s="342"/>
      <c r="G361" s="343"/>
      <c r="H361" s="343"/>
      <c r="I361" s="343"/>
      <c r="J361" s="343"/>
      <c r="K361" s="343"/>
      <c r="L361" s="343"/>
      <c r="M361" s="478">
        <f t="shared" si="274"/>
        <v>0</v>
      </c>
      <c r="N361" s="482"/>
    </row>
    <row r="362" spans="3:14" ht="18.75">
      <c r="C362" s="479">
        <v>29</v>
      </c>
      <c r="D362" s="347"/>
      <c r="E362" s="348"/>
      <c r="F362" s="342"/>
      <c r="G362" s="343"/>
      <c r="H362" s="343"/>
      <c r="I362" s="343"/>
      <c r="J362" s="343"/>
      <c r="K362" s="343"/>
      <c r="L362" s="343"/>
      <c r="M362" s="478">
        <f t="shared" si="274"/>
        <v>0</v>
      </c>
      <c r="N362" s="482"/>
    </row>
    <row r="363" spans="3:14" ht="18.75">
      <c r="C363" s="479">
        <v>30</v>
      </c>
      <c r="D363" s="347"/>
      <c r="E363" s="348"/>
      <c r="F363" s="342"/>
      <c r="G363" s="343"/>
      <c r="H363" s="343"/>
      <c r="I363" s="343"/>
      <c r="J363" s="343"/>
      <c r="K363" s="343"/>
      <c r="L363" s="343"/>
      <c r="M363" s="478">
        <f t="shared" si="274"/>
        <v>0</v>
      </c>
      <c r="N363" s="482"/>
    </row>
    <row r="364" spans="3:14" ht="18.75">
      <c r="C364" s="479">
        <v>31</v>
      </c>
      <c r="D364" s="347"/>
      <c r="E364" s="348"/>
      <c r="F364" s="342"/>
      <c r="G364" s="343"/>
      <c r="H364" s="343"/>
      <c r="I364" s="343"/>
      <c r="J364" s="343"/>
      <c r="K364" s="343"/>
      <c r="L364" s="343"/>
      <c r="M364" s="478">
        <f t="shared" si="274"/>
        <v>0</v>
      </c>
      <c r="N364" s="482"/>
    </row>
    <row r="365" spans="3:14" ht="18.75">
      <c r="C365" s="479">
        <v>32</v>
      </c>
      <c r="D365" s="347"/>
      <c r="E365" s="348"/>
      <c r="F365" s="342"/>
      <c r="G365" s="343"/>
      <c r="H365" s="343"/>
      <c r="I365" s="343"/>
      <c r="J365" s="343"/>
      <c r="K365" s="343"/>
      <c r="L365" s="343"/>
      <c r="M365" s="478">
        <f t="shared" si="274"/>
        <v>0</v>
      </c>
      <c r="N365" s="482"/>
    </row>
    <row r="366" spans="3:14" ht="18.75">
      <c r="C366" s="479">
        <v>33</v>
      </c>
      <c r="D366" s="347"/>
      <c r="E366" s="348"/>
      <c r="F366" s="342"/>
      <c r="G366" s="343"/>
      <c r="H366" s="343"/>
      <c r="I366" s="343"/>
      <c r="J366" s="343"/>
      <c r="K366" s="343"/>
      <c r="L366" s="343"/>
      <c r="M366" s="478">
        <f t="shared" si="274"/>
        <v>0</v>
      </c>
      <c r="N366" s="482"/>
    </row>
    <row r="367" spans="3:14" ht="18.75">
      <c r="C367" s="479">
        <v>34</v>
      </c>
      <c r="D367" s="347"/>
      <c r="E367" s="348"/>
      <c r="F367" s="342"/>
      <c r="G367" s="343"/>
      <c r="H367" s="343"/>
      <c r="I367" s="343"/>
      <c r="J367" s="343"/>
      <c r="K367" s="343"/>
      <c r="L367" s="343"/>
      <c r="M367" s="478">
        <f t="shared" si="274"/>
        <v>0</v>
      </c>
      <c r="N367" s="482"/>
    </row>
    <row r="368" spans="3:14" ht="18.75">
      <c r="C368" s="479">
        <v>35</v>
      </c>
      <c r="D368" s="347"/>
      <c r="E368" s="348"/>
      <c r="F368" s="342"/>
      <c r="G368" s="343"/>
      <c r="H368" s="343"/>
      <c r="I368" s="343"/>
      <c r="J368" s="343"/>
      <c r="K368" s="343"/>
      <c r="L368" s="343"/>
      <c r="M368" s="478">
        <f t="shared" si="274"/>
        <v>0</v>
      </c>
      <c r="N368" s="482"/>
    </row>
    <row r="369" spans="3:14" ht="18.75">
      <c r="C369" s="479">
        <v>36</v>
      </c>
      <c r="D369" s="347"/>
      <c r="E369" s="348"/>
      <c r="F369" s="342"/>
      <c r="G369" s="343"/>
      <c r="H369" s="343"/>
      <c r="I369" s="343"/>
      <c r="J369" s="343"/>
      <c r="K369" s="343"/>
      <c r="L369" s="343"/>
      <c r="M369" s="478">
        <f t="shared" si="274"/>
        <v>0</v>
      </c>
      <c r="N369" s="482"/>
    </row>
    <row r="370" spans="3:14" ht="18.75">
      <c r="C370" s="479">
        <v>37</v>
      </c>
      <c r="D370" s="347"/>
      <c r="E370" s="348"/>
      <c r="F370" s="342"/>
      <c r="G370" s="343"/>
      <c r="H370" s="343"/>
      <c r="I370" s="343"/>
      <c r="J370" s="343"/>
      <c r="K370" s="343"/>
      <c r="L370" s="343"/>
      <c r="M370" s="478">
        <f t="shared" si="274"/>
        <v>0</v>
      </c>
      <c r="N370" s="482"/>
    </row>
    <row r="371" spans="3:14" ht="18.75">
      <c r="C371" s="479">
        <v>38</v>
      </c>
      <c r="D371" s="347"/>
      <c r="E371" s="348"/>
      <c r="F371" s="342"/>
      <c r="G371" s="343"/>
      <c r="H371" s="343"/>
      <c r="I371" s="343"/>
      <c r="J371" s="343"/>
      <c r="K371" s="343"/>
      <c r="L371" s="343"/>
      <c r="M371" s="478">
        <f t="shared" si="274"/>
        <v>0</v>
      </c>
      <c r="N371" s="482"/>
    </row>
    <row r="372" spans="3:14" ht="18.75">
      <c r="C372" s="479">
        <v>39</v>
      </c>
      <c r="D372" s="347"/>
      <c r="E372" s="348"/>
      <c r="F372" s="342"/>
      <c r="G372" s="343"/>
      <c r="H372" s="343"/>
      <c r="I372" s="343"/>
      <c r="J372" s="343"/>
      <c r="K372" s="343"/>
      <c r="L372" s="343"/>
      <c r="M372" s="478">
        <f t="shared" si="274"/>
        <v>0</v>
      </c>
      <c r="N372" s="482"/>
    </row>
    <row r="373" spans="3:14" ht="18.75">
      <c r="C373" s="479">
        <v>40</v>
      </c>
      <c r="D373" s="347"/>
      <c r="E373" s="348"/>
      <c r="F373" s="342"/>
      <c r="G373" s="343"/>
      <c r="H373" s="343"/>
      <c r="I373" s="343"/>
      <c r="J373" s="343"/>
      <c r="K373" s="343"/>
      <c r="L373" s="343"/>
      <c r="M373" s="478">
        <f t="shared" si="274"/>
        <v>0</v>
      </c>
      <c r="N373" s="482"/>
    </row>
    <row r="374" spans="3:14" ht="18.75">
      <c r="C374" s="480"/>
      <c r="D374" s="480" t="s">
        <v>35</v>
      </c>
      <c r="E374" s="480"/>
      <c r="F374" s="480"/>
      <c r="G374" s="478">
        <f t="shared" ref="G374:L374" si="275">SUM(G334:G349)</f>
        <v>0</v>
      </c>
      <c r="H374" s="478">
        <f t="shared" si="275"/>
        <v>0</v>
      </c>
      <c r="I374" s="478">
        <f t="shared" si="275"/>
        <v>0</v>
      </c>
      <c r="J374" s="478">
        <f t="shared" si="275"/>
        <v>0</v>
      </c>
      <c r="K374" s="478">
        <f t="shared" si="275"/>
        <v>0</v>
      </c>
      <c r="L374" s="478">
        <f t="shared" si="275"/>
        <v>0</v>
      </c>
      <c r="M374" s="478">
        <f>SUM(G374:L374)</f>
        <v>0</v>
      </c>
      <c r="N374" s="482"/>
    </row>
    <row r="375" spans="3:14">
      <c r="C375" s="927"/>
      <c r="D375" s="927"/>
      <c r="E375" s="927"/>
      <c r="F375" s="927"/>
      <c r="G375" s="927"/>
      <c r="H375" s="927"/>
      <c r="I375" s="927"/>
      <c r="J375" s="927"/>
      <c r="K375" s="927"/>
      <c r="L375" s="927"/>
      <c r="M375" s="927"/>
      <c r="N375" s="482"/>
    </row>
    <row r="376" spans="3:14">
      <c r="C376" s="928"/>
      <c r="D376" s="928"/>
      <c r="E376" s="928"/>
      <c r="F376" s="928"/>
      <c r="G376" s="928"/>
      <c r="H376" s="928"/>
      <c r="I376" s="928"/>
      <c r="J376" s="928"/>
      <c r="K376" s="928"/>
      <c r="L376" s="928"/>
      <c r="M376" s="928"/>
      <c r="N376" s="482"/>
    </row>
    <row r="377" spans="3:14">
      <c r="C377" s="928"/>
      <c r="D377" s="928"/>
      <c r="E377" s="928"/>
      <c r="F377" s="928"/>
      <c r="G377" s="928"/>
      <c r="H377" s="928"/>
      <c r="I377" s="928"/>
      <c r="J377" s="928"/>
      <c r="K377" s="928"/>
      <c r="L377" s="928"/>
      <c r="M377" s="928"/>
      <c r="N377" s="482"/>
    </row>
    <row r="378" spans="3:14" hidden="1">
      <c r="C378" s="3"/>
      <c r="D378" s="4"/>
      <c r="E378" s="5"/>
      <c r="F378" s="5"/>
      <c r="G378" s="3"/>
      <c r="H378" s="3"/>
      <c r="I378" s="3"/>
      <c r="J378" s="3"/>
      <c r="K378" s="3"/>
      <c r="L378" s="3"/>
      <c r="M378" s="3"/>
    </row>
    <row r="379" spans="3:14" hidden="1">
      <c r="C379" s="3"/>
      <c r="D379" s="4"/>
      <c r="E379" s="5"/>
      <c r="F379" s="5"/>
      <c r="G379" s="3"/>
      <c r="H379" s="3"/>
      <c r="I379" s="3"/>
      <c r="J379" s="3"/>
      <c r="K379" s="3"/>
      <c r="L379" s="3"/>
      <c r="M379" s="3"/>
    </row>
    <row r="380" spans="3:14" hidden="1">
      <c r="C380" s="3"/>
      <c r="D380" s="4"/>
      <c r="E380" s="5"/>
      <c r="F380" s="5"/>
      <c r="G380" s="3"/>
      <c r="H380" s="3"/>
      <c r="I380" s="3"/>
      <c r="J380" s="3"/>
      <c r="K380" s="3"/>
      <c r="L380" s="3"/>
      <c r="M380" s="3"/>
    </row>
    <row r="381" spans="3:14" hidden="1">
      <c r="C381" s="3"/>
      <c r="D381" s="4"/>
      <c r="E381" s="5"/>
      <c r="F381" s="5"/>
      <c r="G381" s="3"/>
      <c r="H381" s="3"/>
      <c r="I381" s="3"/>
      <c r="J381" s="3"/>
      <c r="K381" s="3"/>
      <c r="L381" s="3"/>
      <c r="M381" s="3"/>
    </row>
    <row r="382" spans="3:14" hidden="1">
      <c r="C382" s="3"/>
      <c r="D382" s="4"/>
      <c r="E382" s="5"/>
      <c r="F382" s="5"/>
      <c r="G382" s="3"/>
      <c r="H382" s="3"/>
      <c r="I382" s="3"/>
      <c r="J382" s="3"/>
      <c r="K382" s="3"/>
      <c r="L382" s="3"/>
      <c r="M382" s="3"/>
    </row>
    <row r="383" spans="3:14" hidden="1">
      <c r="C383" s="3"/>
      <c r="D383" s="4"/>
      <c r="E383" s="5"/>
      <c r="F383" s="5"/>
      <c r="G383" s="3"/>
      <c r="H383" s="3"/>
      <c r="I383" s="3"/>
      <c r="J383" s="3"/>
      <c r="K383" s="3"/>
      <c r="L383" s="3"/>
      <c r="M383" s="3"/>
    </row>
    <row r="384" spans="3:14" hidden="1">
      <c r="C384" s="3"/>
      <c r="D384" s="4"/>
      <c r="E384" s="5"/>
      <c r="F384" s="5"/>
      <c r="G384" s="3"/>
      <c r="H384" s="3"/>
      <c r="I384" s="3"/>
      <c r="J384" s="3"/>
      <c r="K384" s="3"/>
      <c r="L384" s="3"/>
      <c r="M384" s="3"/>
    </row>
    <row r="385" spans="3:13" hidden="1">
      <c r="C385" s="3"/>
      <c r="D385" s="4"/>
      <c r="E385" s="5"/>
      <c r="F385" s="5"/>
      <c r="G385" s="3"/>
      <c r="H385" s="3"/>
      <c r="I385" s="3"/>
      <c r="J385" s="3"/>
      <c r="K385" s="3"/>
      <c r="L385" s="3"/>
      <c r="M385" s="3"/>
    </row>
    <row r="386" spans="3:13" hidden="1">
      <c r="C386" s="3"/>
      <c r="D386" s="4"/>
      <c r="E386" s="5"/>
      <c r="F386" s="5"/>
      <c r="G386" s="3"/>
      <c r="H386" s="3"/>
      <c r="I386" s="3"/>
      <c r="J386" s="3"/>
      <c r="K386" s="3"/>
      <c r="L386" s="3"/>
      <c r="M386" s="3"/>
    </row>
    <row r="387" spans="3:13" hidden="1">
      <c r="C387" s="3"/>
      <c r="D387" s="4"/>
      <c r="E387" s="5"/>
      <c r="F387" s="5"/>
      <c r="G387" s="3"/>
      <c r="H387" s="3"/>
      <c r="I387" s="3"/>
      <c r="J387" s="3"/>
      <c r="K387" s="3"/>
      <c r="L387" s="3"/>
      <c r="M387" s="3"/>
    </row>
    <row r="388" spans="3:13" hidden="1">
      <c r="C388" s="3"/>
      <c r="D388" s="4"/>
      <c r="E388" s="5"/>
      <c r="F388" s="5"/>
      <c r="G388" s="3"/>
      <c r="H388" s="3"/>
      <c r="I388" s="3"/>
      <c r="J388" s="3"/>
      <c r="K388" s="3"/>
      <c r="L388" s="3"/>
      <c r="M388" s="3"/>
    </row>
    <row r="389" spans="3:13" hidden="1">
      <c r="C389" s="3"/>
      <c r="D389" s="4"/>
      <c r="E389" s="5"/>
      <c r="F389" s="5"/>
      <c r="G389" s="3"/>
      <c r="H389" s="3"/>
      <c r="I389" s="3"/>
      <c r="J389" s="3"/>
      <c r="K389" s="3"/>
      <c r="L389" s="3"/>
      <c r="M389" s="3"/>
    </row>
    <row r="390" spans="3:13" hidden="1">
      <c r="C390" s="3"/>
      <c r="D390" s="4"/>
      <c r="E390" s="5"/>
      <c r="F390" s="5"/>
      <c r="G390" s="3"/>
      <c r="H390" s="3"/>
      <c r="I390" s="3"/>
      <c r="J390" s="3"/>
      <c r="K390" s="3"/>
      <c r="L390" s="3"/>
      <c r="M390" s="3"/>
    </row>
    <row r="391" spans="3:13" hidden="1">
      <c r="C391" s="3"/>
      <c r="D391" s="4"/>
      <c r="E391" s="5"/>
      <c r="F391" s="5"/>
      <c r="G391" s="3"/>
      <c r="H391" s="3"/>
      <c r="I391" s="3"/>
      <c r="J391" s="3"/>
      <c r="K391" s="3"/>
      <c r="L391" s="3"/>
      <c r="M391" s="3"/>
    </row>
    <row r="392" spans="3:13" hidden="1">
      <c r="C392" s="3"/>
      <c r="D392" s="4"/>
      <c r="E392" s="5"/>
      <c r="F392" s="5"/>
      <c r="G392" s="3"/>
      <c r="H392" s="3"/>
      <c r="I392" s="3"/>
      <c r="J392" s="3"/>
      <c r="K392" s="3"/>
      <c r="L392" s="3"/>
      <c r="M392" s="3"/>
    </row>
    <row r="393" spans="3:13" hidden="1">
      <c r="C393" s="3"/>
      <c r="D393" s="4"/>
      <c r="E393" s="5"/>
      <c r="F393" s="5"/>
      <c r="G393" s="3"/>
      <c r="H393" s="3"/>
      <c r="I393" s="3"/>
      <c r="J393" s="3"/>
      <c r="K393" s="3"/>
      <c r="L393" s="3"/>
      <c r="M393" s="3"/>
    </row>
    <row r="394" spans="3:13" hidden="1"/>
    <row r="395" spans="3:13" hidden="1"/>
    <row r="396" spans="3:13" hidden="1"/>
    <row r="397" spans="3:13" hidden="1"/>
    <row r="398" spans="3:13" hidden="1"/>
    <row r="399" spans="3:13" hidden="1"/>
    <row r="400" spans="3:13"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spans="5:5" hidden="1"/>
    <row r="434" spans="5:5" hidden="1"/>
    <row r="435" spans="5:5" hidden="1">
      <c r="E435" s="91" t="str">
        <f>'Format 1A'!D9</f>
        <v>PRINCIPAL</v>
      </c>
    </row>
    <row r="436" spans="5:5" hidden="1">
      <c r="E436" s="91" t="str">
        <f>'Format 1A'!D10</f>
        <v>VICE PRINCIPAL</v>
      </c>
    </row>
    <row r="437" spans="5:5" hidden="1">
      <c r="E437" s="91" t="str">
        <f>'Format 1A'!D11</f>
        <v>LECTURER</v>
      </c>
    </row>
    <row r="438" spans="5:5" hidden="1">
      <c r="E438" s="91" t="str">
        <f>'Format 1A'!D12</f>
        <v>Add. Adm. Officer</v>
      </c>
    </row>
    <row r="439" spans="5:5" hidden="1">
      <c r="E439" s="91" t="str">
        <f>'Format 1A'!D13</f>
        <v>PTI  I</v>
      </c>
    </row>
    <row r="440" spans="5:5" hidden="1">
      <c r="E440" s="91" t="str">
        <f>'Format 1A'!D14</f>
        <v>AGRICULTURE TEACHER</v>
      </c>
    </row>
    <row r="441" spans="5:5" hidden="1">
      <c r="E441" s="91" t="str">
        <f>'Format 1A'!D15</f>
        <v>Asst. Adm. Officer</v>
      </c>
    </row>
    <row r="442" spans="5:5" hidden="1">
      <c r="E442" s="91" t="str">
        <f>'Format 1A'!D16</f>
        <v>LIBRARIAN I</v>
      </c>
    </row>
    <row r="443" spans="5:5" hidden="1">
      <c r="E443" s="91" t="str">
        <f>'Format 1A'!D17</f>
        <v>BASIC COMPUTER INST.</v>
      </c>
    </row>
    <row r="444" spans="5:5" hidden="1">
      <c r="E444" s="91" t="str">
        <f>'Format 1A'!D18</f>
        <v>TEACHER-II</v>
      </c>
    </row>
    <row r="445" spans="5:5" hidden="1">
      <c r="E445" s="91" t="str">
        <f>'Format 1A'!D19</f>
        <v>PTI II</v>
      </c>
    </row>
    <row r="446" spans="5:5" hidden="1">
      <c r="E446" s="91" t="str">
        <f>'Format 1A'!D20</f>
        <v>LIBRARIAN II</v>
      </c>
    </row>
    <row r="447" spans="5:5" hidden="1">
      <c r="E447" s="91" t="str">
        <f>'Format 1A'!D21</f>
        <v>SR. PRABODHAK</v>
      </c>
    </row>
    <row r="448" spans="5:5" hidden="1">
      <c r="E448" s="91" t="str">
        <f>'Format 1A'!D22</f>
        <v>CLERK GRADE I</v>
      </c>
    </row>
    <row r="449" spans="5:5" hidden="1">
      <c r="E449" s="91" t="str">
        <f>'Format 1A'!D23</f>
        <v>PTI  III</v>
      </c>
    </row>
    <row r="450" spans="5:5" hidden="1">
      <c r="E450" s="91" t="str">
        <f>'Format 1A'!D24</f>
        <v>TEACHER-III</v>
      </c>
    </row>
    <row r="451" spans="5:5" hidden="1">
      <c r="E451" s="91" t="str">
        <f>'Format 1A'!D25</f>
        <v>LIBRARIAN III</v>
      </c>
    </row>
    <row r="452" spans="5:5" hidden="1">
      <c r="E452" s="91" t="str">
        <f>'Format 1A'!D26</f>
        <v>LAB ASST</v>
      </c>
    </row>
    <row r="453" spans="5:5" hidden="1">
      <c r="E453" s="91" t="str">
        <f>'Format 1A'!D27</f>
        <v>CLERK GRADE II</v>
      </c>
    </row>
    <row r="454" spans="5:5" hidden="1">
      <c r="E454" s="91" t="str">
        <f>'Format 1A'!D28</f>
        <v>PRABODHAK</v>
      </c>
    </row>
    <row r="455" spans="5:5" hidden="1">
      <c r="E455" s="91" t="str">
        <f>'Format 1A'!D29</f>
        <v>LAB BOY</v>
      </c>
    </row>
    <row r="456" spans="5:5" hidden="1">
      <c r="E456" s="91" t="str">
        <f>'Format 1A'!D30</f>
        <v>JAMADAR</v>
      </c>
    </row>
    <row r="457" spans="5:5" hidden="1">
      <c r="E457" s="91" t="str">
        <f>'Format 1A'!D31</f>
        <v>PEON</v>
      </c>
    </row>
    <row r="458" spans="5:5" hidden="1">
      <c r="E458" s="91" t="str">
        <f>'Format 1A'!D32</f>
        <v>Sanvida Employee</v>
      </c>
    </row>
    <row r="459" spans="5:5" hidden="1">
      <c r="E459" s="91" t="s">
        <v>624</v>
      </c>
    </row>
    <row r="460" spans="5:5" hidden="1">
      <c r="E460" s="91" t="s">
        <v>861</v>
      </c>
    </row>
  </sheetData>
  <sheetProtection password="DBED" sheet="1" objects="1" scenarios="1" formatColumns="0" formatRows="0"/>
  <protectedRanges>
    <protectedRange sqref="F16:F23" name="Range1"/>
  </protectedRanges>
  <autoFilter ref="C59:M60"/>
  <mergeCells count="87">
    <mergeCell ref="AE59:AE60"/>
    <mergeCell ref="AF59:AM59"/>
    <mergeCell ref="AR59:AR60"/>
    <mergeCell ref="AS59:AZ59"/>
    <mergeCell ref="BE59:BE60"/>
    <mergeCell ref="CR59:CR60"/>
    <mergeCell ref="CS59:CZ59"/>
    <mergeCell ref="BF59:BM59"/>
    <mergeCell ref="BR59:BR60"/>
    <mergeCell ref="BS59:BZ59"/>
    <mergeCell ref="CE59:CE60"/>
    <mergeCell ref="CF59:CM59"/>
    <mergeCell ref="G5:K5"/>
    <mergeCell ref="C1:D1"/>
    <mergeCell ref="C2:D2"/>
    <mergeCell ref="C3:D3"/>
    <mergeCell ref="C4:D4"/>
    <mergeCell ref="C5:D5"/>
    <mergeCell ref="H1:K1"/>
    <mergeCell ref="E1:G1"/>
    <mergeCell ref="H2:K2"/>
    <mergeCell ref="I3:K3"/>
    <mergeCell ref="I4:K4"/>
    <mergeCell ref="G3:H3"/>
    <mergeCell ref="G4:H4"/>
    <mergeCell ref="E2:G2"/>
    <mergeCell ref="E3:F3"/>
    <mergeCell ref="E4:F4"/>
    <mergeCell ref="C48:C50"/>
    <mergeCell ref="D48:G48"/>
    <mergeCell ref="H48:H50"/>
    <mergeCell ref="I48:L48"/>
    <mergeCell ref="C46:M47"/>
    <mergeCell ref="M48:M50"/>
    <mergeCell ref="D49:E49"/>
    <mergeCell ref="F49:G49"/>
    <mergeCell ref="I49:J49"/>
    <mergeCell ref="K49:L49"/>
    <mergeCell ref="C56:M56"/>
    <mergeCell ref="M332:M333"/>
    <mergeCell ref="E288:E289"/>
    <mergeCell ref="F288:F289"/>
    <mergeCell ref="M288:M289"/>
    <mergeCell ref="C331:M331"/>
    <mergeCell ref="I59:I60"/>
    <mergeCell ref="C332:C333"/>
    <mergeCell ref="C288:C289"/>
    <mergeCell ref="D288:D289"/>
    <mergeCell ref="D332:D333"/>
    <mergeCell ref="E332:E333"/>
    <mergeCell ref="F332:F333"/>
    <mergeCell ref="D59:D60"/>
    <mergeCell ref="C57:M57"/>
    <mergeCell ref="L1:N1"/>
    <mergeCell ref="M2:N2"/>
    <mergeCell ref="M3:N3"/>
    <mergeCell ref="M4:N4"/>
    <mergeCell ref="M5:N5"/>
    <mergeCell ref="F7:K7"/>
    <mergeCell ref="M36:M37"/>
    <mergeCell ref="N36:N37"/>
    <mergeCell ref="C35:C37"/>
    <mergeCell ref="D35:D37"/>
    <mergeCell ref="C34:N34"/>
    <mergeCell ref="E35:N35"/>
    <mergeCell ref="E36:G36"/>
    <mergeCell ref="I36:K36"/>
    <mergeCell ref="L36:L37"/>
    <mergeCell ref="L6:N7"/>
    <mergeCell ref="L8:N10"/>
    <mergeCell ref="H8:J8"/>
    <mergeCell ref="E5:F5"/>
    <mergeCell ref="C375:M377"/>
    <mergeCell ref="E59:E60"/>
    <mergeCell ref="F59:F60"/>
    <mergeCell ref="J59:J60"/>
    <mergeCell ref="K59:K60"/>
    <mergeCell ref="L59:L60"/>
    <mergeCell ref="M59:M60"/>
    <mergeCell ref="C287:M287"/>
    <mergeCell ref="C59:C60"/>
    <mergeCell ref="G59:G60"/>
    <mergeCell ref="H59:H60"/>
    <mergeCell ref="C6:K6"/>
    <mergeCell ref="C7:C9"/>
    <mergeCell ref="D7:D9"/>
    <mergeCell ref="E7:E8"/>
  </mergeCells>
  <conditionalFormatting sqref="D290:E305 E306:E311">
    <cfRule type="expression" dxfId="22" priority="10">
      <formula>$B290=9045</formula>
    </cfRule>
    <cfRule type="expression" dxfId="21" priority="11">
      <formula>$B290&gt;23700</formula>
    </cfRule>
    <cfRule type="expression" dxfId="20" priority="12">
      <formula>$B290=23700</formula>
    </cfRule>
  </conditionalFormatting>
  <conditionalFormatting sqref="D290:E305">
    <cfRule type="expression" dxfId="19" priority="7">
      <formula>$B290=9045</formula>
    </cfRule>
    <cfRule type="expression" dxfId="18" priority="8">
      <formula>$B290&gt;23700</formula>
    </cfRule>
    <cfRule type="expression" dxfId="17" priority="9">
      <formula>$B290=23700</formula>
    </cfRule>
  </conditionalFormatting>
  <conditionalFormatting sqref="D290:E305">
    <cfRule type="expression" dxfId="16" priority="4">
      <formula>$B290=9045</formula>
    </cfRule>
    <cfRule type="expression" dxfId="15" priority="5">
      <formula>$B290&gt;23700</formula>
    </cfRule>
    <cfRule type="expression" dxfId="14" priority="6">
      <formula>$B290=23700</formula>
    </cfRule>
  </conditionalFormatting>
  <conditionalFormatting sqref="B61:M286">
    <cfRule type="expression" dxfId="13" priority="1">
      <formula>$B61="FIX SANVIDA"</formula>
    </cfRule>
    <cfRule type="expression" dxfId="12" priority="2">
      <formula>$B61="LP-10"</formula>
    </cfRule>
    <cfRule type="expression" dxfId="11" priority="3">
      <formula>$B61=0</formula>
    </cfRule>
  </conditionalFormatting>
  <dataValidations count="6">
    <dataValidation type="list" allowBlank="1" showInputMessage="1" showErrorMessage="1" sqref="K61:L286">
      <formula1>"YES,NO"</formula1>
    </dataValidation>
    <dataValidation type="list" allowBlank="1" showInputMessage="1" showErrorMessage="1" sqref="J61:J286">
      <formula1>"MALE,FEMALE"</formula1>
    </dataValidation>
    <dataValidation type="list" allowBlank="1" showInputMessage="1" showErrorMessage="1" sqref="M61:M286">
      <formula1>"GAZETTED - REGULAR,NON GAZETTED - REGULAR,GAZETTED - FIX PAY,NON GAZETTED - FIX PAY,GAZETTED - SANVIDA,NON GAZETTED - SANVIDA"</formula1>
    </dataValidation>
    <dataValidation type="list" allowBlank="1" showInputMessage="1" showErrorMessage="1" sqref="E290:E330 E61:E286 E334:E373">
      <formula1>$E$435:$E$460</formula1>
    </dataValidation>
    <dataValidation type="list" allowBlank="1" showInputMessage="1" showErrorMessage="1" sqref="E5:F5">
      <formula1>$AI$4:$AI$36</formula1>
    </dataValidation>
    <dataValidation type="list" allowBlank="1" showInputMessage="1" showErrorMessage="1" sqref="E1:G1">
      <formula1>"Principal ,CBEO "</formula1>
    </dataValidation>
  </dataValidation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sheetPr>
    <tabColor theme="9"/>
  </sheetPr>
  <dimension ref="A1:I11"/>
  <sheetViews>
    <sheetView workbookViewId="0">
      <selection activeCell="F11" sqref="F11:H11"/>
    </sheetView>
  </sheetViews>
  <sheetFormatPr defaultColWidth="0" defaultRowHeight="15" zeroHeight="1"/>
  <cols>
    <col min="1" max="1" width="7" customWidth="1"/>
    <col min="2" max="2" width="44.5703125" bestFit="1" customWidth="1"/>
    <col min="3" max="4" width="16" customWidth="1"/>
    <col min="5" max="8" width="13.7109375" customWidth="1"/>
    <col min="9" max="9" width="4.42578125" customWidth="1"/>
    <col min="10" max="16384" width="9.140625" hidden="1"/>
  </cols>
  <sheetData>
    <row r="1" spans="1:9" ht="20.25">
      <c r="A1" s="1391" t="str">
        <f>A!D3</f>
        <v>ç/kkukpk;Z] jkmekfo jk;eyok³k ¼vkWfQl vkbZ-Mh- la[;k %&amp;12572½</v>
      </c>
      <c r="B1" s="1391"/>
      <c r="C1" s="1391"/>
      <c r="D1" s="1391"/>
      <c r="E1" s="1391"/>
      <c r="F1" s="1391"/>
      <c r="G1" s="1391"/>
      <c r="H1" s="1391"/>
      <c r="I1" s="1056"/>
    </row>
    <row r="2" spans="1:9" ht="15.75">
      <c r="A2" s="1392" t="s">
        <v>599</v>
      </c>
      <c r="B2" s="1392"/>
      <c r="C2" s="1392"/>
      <c r="D2" s="1392"/>
      <c r="E2" s="1392"/>
      <c r="F2" s="1392"/>
      <c r="G2" s="1392"/>
      <c r="H2" s="1392"/>
      <c r="I2" s="1056"/>
    </row>
    <row r="3" spans="1:9" ht="16.5" thickBot="1">
      <c r="A3" s="1393" t="s">
        <v>600</v>
      </c>
      <c r="B3" s="1393"/>
      <c r="C3" s="1393"/>
      <c r="D3" s="1393"/>
      <c r="E3" s="1393"/>
      <c r="F3" s="1393"/>
      <c r="G3" s="1393"/>
      <c r="H3" s="1393"/>
      <c r="I3" s="1056"/>
    </row>
    <row r="4" spans="1:9" ht="48.75" customHeight="1" thickBot="1">
      <c r="A4" s="1396" t="str">
        <f>CONCATENATE("Budget Head",":-",Master!G5)</f>
        <v>Budget Head:-2202-02-109-(27)-(01) STATE FUND</v>
      </c>
      <c r="B4" s="1397"/>
      <c r="C4" s="1398" t="str">
        <f>CONCATENATE(' Formet 10'!A4,"  ",' Formet 10'!H4)</f>
        <v>vk; dk foLr`r ctV vuqeku foÙkh; o"kZ  ¼ 1 vizSy ls 31 ekpZ rd ½ dk</v>
      </c>
      <c r="D4" s="1399"/>
      <c r="E4" s="1400"/>
      <c r="F4" s="1394" t="s">
        <v>601</v>
      </c>
      <c r="G4" s="1394"/>
      <c r="H4" s="504">
        <f>Master!E3</f>
        <v>12572</v>
      </c>
      <c r="I4" s="1056"/>
    </row>
    <row r="5" spans="1:9">
      <c r="A5" s="1407" t="str">
        <f>A!B9</f>
        <v>2202 -सामान्य शिक्षा-02-109 -राजकीय माध्यमिक विद्यालय-27 -लडकों के विद्यालय-01 -लडकों के विद्यालयों का संचालन व्यय   (STATE FUND)</v>
      </c>
      <c r="B5" s="1407"/>
      <c r="C5" s="1408"/>
      <c r="D5" s="1408"/>
      <c r="E5" s="1408"/>
      <c r="F5" s="1407"/>
      <c r="G5" s="1407"/>
      <c r="H5" s="1407"/>
      <c r="I5" s="1056"/>
    </row>
    <row r="6" spans="1:9" ht="15.75">
      <c r="A6" s="1402" t="s">
        <v>602</v>
      </c>
      <c r="B6" s="1402" t="s">
        <v>567</v>
      </c>
      <c r="C6" s="1402" t="s">
        <v>568</v>
      </c>
      <c r="D6" s="1402" t="s">
        <v>603</v>
      </c>
      <c r="E6" s="1402" t="s">
        <v>379</v>
      </c>
      <c r="F6" s="1404" t="s">
        <v>604</v>
      </c>
      <c r="G6" s="1405"/>
      <c r="H6" s="1406"/>
      <c r="I6" s="1056"/>
    </row>
    <row r="7" spans="1:9" ht="15.75">
      <c r="A7" s="1403"/>
      <c r="B7" s="1403"/>
      <c r="C7" s="1403"/>
      <c r="D7" s="1403"/>
      <c r="E7" s="1403"/>
      <c r="F7" s="231" t="s">
        <v>605</v>
      </c>
      <c r="G7" s="231" t="s">
        <v>606</v>
      </c>
      <c r="H7" s="231" t="s">
        <v>607</v>
      </c>
      <c r="I7" s="1056"/>
    </row>
    <row r="8" spans="1:9" ht="15.75">
      <c r="A8" s="231">
        <v>1</v>
      </c>
      <c r="B8" s="231">
        <v>2</v>
      </c>
      <c r="C8" s="231">
        <v>3</v>
      </c>
      <c r="D8" s="231">
        <v>4</v>
      </c>
      <c r="E8" s="231">
        <v>5</v>
      </c>
      <c r="F8" s="231">
        <v>6</v>
      </c>
      <c r="G8" s="231">
        <v>7</v>
      </c>
      <c r="H8" s="231">
        <v>8</v>
      </c>
      <c r="I8" s="1056"/>
    </row>
    <row r="9" spans="1:9" ht="100.5" customHeight="1">
      <c r="A9" s="232">
        <v>1</v>
      </c>
      <c r="B9" s="234" t="str">
        <f>VLOOKUP(Master!E5,Master!AI4:AN36,3,FALSE)</f>
        <v>2202 -सामान्य शिक्षा-02-109 -राजकीय माध्यमिक विद्यालय-27 -लडकों के विद्यालय-01 -लडकों के विद्यालयों का संचालन व्यय   (STATE FUND)</v>
      </c>
      <c r="C9" s="502" t="s">
        <v>572</v>
      </c>
      <c r="D9" s="502" t="str">
        <f>Master!H2</f>
        <v>jkmekfo jk;eyok³k</v>
      </c>
      <c r="E9" s="503" t="str">
        <f>Master!E2</f>
        <v>ç/kkukpk;Z]</v>
      </c>
      <c r="F9" s="503">
        <v>0</v>
      </c>
      <c r="G9" s="503">
        <v>0</v>
      </c>
      <c r="H9" s="503">
        <v>0</v>
      </c>
      <c r="I9" s="1056"/>
    </row>
    <row r="10" spans="1:9">
      <c r="A10" s="1401" t="s">
        <v>545</v>
      </c>
      <c r="B10" s="1401"/>
      <c r="C10" s="1401"/>
      <c r="D10" s="1401"/>
      <c r="E10" s="1401"/>
      <c r="F10" s="1401"/>
      <c r="G10" s="1401"/>
      <c r="H10" s="1401"/>
      <c r="I10" s="1056"/>
    </row>
    <row r="11" spans="1:9" ht="55.5" customHeight="1">
      <c r="A11" s="1056"/>
      <c r="B11" s="1056"/>
      <c r="C11" s="1056"/>
      <c r="D11" s="1056"/>
      <c r="E11" s="1056"/>
      <c r="F11" s="1395" t="str">
        <f>sharansh!B2</f>
        <v>ç/kkukpk;Z] jkmekfo jk;eyok³k ¼vkWfQl vkbZ-Mh- la[;k %&amp;12572½</v>
      </c>
      <c r="G11" s="1395"/>
      <c r="H11" s="1395"/>
      <c r="I11" s="1056"/>
    </row>
  </sheetData>
  <sheetProtection password="DBED" sheet="1" objects="1" scenarios="1" formatColumns="0" formatRows="0"/>
  <protectedRanges>
    <protectedRange sqref="A9:H9" name="Range1"/>
  </protectedRanges>
  <mergeCells count="17">
    <mergeCell ref="I1:I11"/>
    <mergeCell ref="A11:E11"/>
    <mergeCell ref="A4:B4"/>
    <mergeCell ref="C4:E4"/>
    <mergeCell ref="A10:H10"/>
    <mergeCell ref="A6:A7"/>
    <mergeCell ref="B6:B7"/>
    <mergeCell ref="C6:C7"/>
    <mergeCell ref="D6:D7"/>
    <mergeCell ref="E6:E7"/>
    <mergeCell ref="F6:H6"/>
    <mergeCell ref="A5:H5"/>
    <mergeCell ref="A1:H1"/>
    <mergeCell ref="A2:H2"/>
    <mergeCell ref="A3:H3"/>
    <mergeCell ref="F4:G4"/>
    <mergeCell ref="F11:H11"/>
  </mergeCells>
  <pageMargins left="0.48" right="0.27" top="0.31" bottom="0.75" header="0.3" footer="0.3"/>
  <pageSetup paperSize="9" orientation="landscape" verticalDpi="0" r:id="rId1"/>
</worksheet>
</file>

<file path=xl/worksheets/sheet21.xml><?xml version="1.0" encoding="utf-8"?>
<worksheet xmlns="http://schemas.openxmlformats.org/spreadsheetml/2006/main" xmlns:r="http://schemas.openxmlformats.org/officeDocument/2006/relationships">
  <sheetPr>
    <tabColor rgb="FF7030A0"/>
  </sheetPr>
  <dimension ref="A1:K11"/>
  <sheetViews>
    <sheetView topLeftCell="A4" workbookViewId="0">
      <selection activeCell="A11" sqref="A11:G11"/>
    </sheetView>
  </sheetViews>
  <sheetFormatPr defaultColWidth="0" defaultRowHeight="15" zeroHeight="1"/>
  <cols>
    <col min="1" max="1" width="5.28515625" customWidth="1"/>
    <col min="2" max="2" width="25.140625" customWidth="1"/>
    <col min="3" max="3" width="13.5703125" customWidth="1"/>
    <col min="4" max="4" width="20.42578125" customWidth="1"/>
    <col min="5" max="5" width="14.140625" customWidth="1"/>
    <col min="6" max="10" width="12.28515625" customWidth="1"/>
    <col min="11" max="11" width="3.28515625" customWidth="1"/>
    <col min="12" max="16384" width="9.140625" hidden="1"/>
  </cols>
  <sheetData>
    <row r="1" spans="1:10" s="1056" customFormat="1" ht="20.25">
      <c r="A1" s="1412" t="str">
        <f>'01 Salary'!A2:I2</f>
        <v>ç/kkukpk;Z] jkmekfo jk;eyok³k ¼vkWfQl vkbZ-Mh- la[;k %&amp;12572½</v>
      </c>
      <c r="B1" s="1412"/>
      <c r="C1" s="1412"/>
      <c r="D1" s="1412"/>
      <c r="E1" s="1412"/>
      <c r="F1" s="1412"/>
      <c r="G1" s="1412"/>
      <c r="H1" s="1412"/>
      <c r="I1" s="1412"/>
      <c r="J1" s="1412"/>
    </row>
    <row r="2" spans="1:10" s="1056" customFormat="1" ht="15.75">
      <c r="A2" s="1392" t="s">
        <v>608</v>
      </c>
      <c r="B2" s="1392"/>
      <c r="C2" s="1392"/>
      <c r="D2" s="1392"/>
      <c r="E2" s="1392"/>
      <c r="F2" s="1392"/>
      <c r="G2" s="1392"/>
      <c r="H2" s="1392"/>
      <c r="I2" s="1392"/>
      <c r="J2" s="1392"/>
    </row>
    <row r="3" spans="1:10" s="1056" customFormat="1" ht="19.5" thickBot="1">
      <c r="A3" s="1413" t="s">
        <v>609</v>
      </c>
      <c r="B3" s="1413"/>
      <c r="C3" s="1413"/>
      <c r="D3" s="1413"/>
      <c r="E3" s="1413"/>
      <c r="F3" s="1413"/>
      <c r="G3" s="1413"/>
      <c r="H3" s="1413"/>
      <c r="I3" s="1413"/>
      <c r="J3" s="1413"/>
    </row>
    <row r="4" spans="1:10" s="1056" customFormat="1" ht="57" customHeight="1" thickBot="1">
      <c r="A4" s="1414" t="str">
        <f>'P-2'!A4:E4</f>
        <v>Budget Head:-2202-02-109-(27)-(01) STATE FUND</v>
      </c>
      <c r="B4" s="1414"/>
      <c r="C4" s="1415"/>
      <c r="D4" s="1416" t="str">
        <f>'P-2'!C4</f>
        <v>vk; dk foLr`r ctV vuqeku foÙkh; o"kZ  ¼ 1 vizSy ls 31 ekpZ rd ½ dk</v>
      </c>
      <c r="E4" s="1417"/>
      <c r="F4" s="1417"/>
      <c r="G4" s="1418"/>
      <c r="H4" s="1394" t="s">
        <v>601</v>
      </c>
      <c r="I4" s="1394"/>
      <c r="J4" s="738">
        <f>'P-2'!H4</f>
        <v>12572</v>
      </c>
    </row>
    <row r="5" spans="1:10" s="1056" customFormat="1" ht="33" customHeight="1">
      <c r="A5" s="1411" t="str">
        <f>'P-2'!A5:H5</f>
        <v>2202 -सामान्य शिक्षा-02-109 -राजकीय माध्यमिक विद्यालय-27 -लडकों के विद्यालय-01 -लडकों के विद्यालयों का संचालन व्यय   (STATE FUND)</v>
      </c>
      <c r="B5" s="1411"/>
      <c r="C5" s="1411"/>
      <c r="D5" s="1411"/>
      <c r="E5" s="1411"/>
      <c r="F5" s="1411"/>
      <c r="G5" s="1411"/>
      <c r="H5" s="1411"/>
      <c r="I5" s="1411"/>
      <c r="J5" s="1411"/>
    </row>
    <row r="6" spans="1:10" s="1056" customFormat="1" ht="15.75">
      <c r="A6" s="1402" t="s">
        <v>602</v>
      </c>
      <c r="B6" s="1402" t="s">
        <v>567</v>
      </c>
      <c r="C6" s="1402" t="s">
        <v>568</v>
      </c>
      <c r="D6" s="1402" t="s">
        <v>603</v>
      </c>
      <c r="E6" s="1402" t="s">
        <v>379</v>
      </c>
      <c r="F6" s="1410" t="s">
        <v>610</v>
      </c>
      <c r="G6" s="1410"/>
      <c r="H6" s="1404" t="s">
        <v>611</v>
      </c>
      <c r="I6" s="1405"/>
      <c r="J6" s="1406"/>
    </row>
    <row r="7" spans="1:10" s="1056" customFormat="1" ht="47.25">
      <c r="A7" s="1403"/>
      <c r="B7" s="1403"/>
      <c r="C7" s="1403"/>
      <c r="D7" s="1403"/>
      <c r="E7" s="1403"/>
      <c r="F7" s="233" t="s">
        <v>612</v>
      </c>
      <c r="G7" s="233" t="s">
        <v>613</v>
      </c>
      <c r="H7" s="231" t="s">
        <v>614</v>
      </c>
      <c r="I7" s="231" t="s">
        <v>615</v>
      </c>
      <c r="J7" s="231" t="s">
        <v>616</v>
      </c>
    </row>
    <row r="8" spans="1:10" s="1056" customFormat="1" ht="15.75">
      <c r="A8" s="231">
        <v>1</v>
      </c>
      <c r="B8" s="231">
        <v>2</v>
      </c>
      <c r="C8" s="231">
        <v>3</v>
      </c>
      <c r="D8" s="231">
        <v>4</v>
      </c>
      <c r="E8" s="231">
        <v>5</v>
      </c>
      <c r="F8" s="231">
        <v>6</v>
      </c>
      <c r="G8" s="231">
        <v>7</v>
      </c>
      <c r="H8" s="231">
        <v>8</v>
      </c>
      <c r="I8" s="231">
        <v>9</v>
      </c>
      <c r="J8" s="231">
        <v>10</v>
      </c>
    </row>
    <row r="9" spans="1:10" s="1056" customFormat="1" ht="114" customHeight="1">
      <c r="A9" s="232">
        <v>1</v>
      </c>
      <c r="B9" s="739" t="str">
        <f>'P-2'!B9</f>
        <v>2202 -सामान्य शिक्षा-02-109 -राजकीय माध्यमिक विद्यालय-27 -लडकों के विद्यालय-01 -लडकों के विद्यालयों का संचालन व्यय   (STATE FUND)</v>
      </c>
      <c r="C9" s="502" t="str">
        <f>'P-2'!C9</f>
        <v>jkT; fuf/k</v>
      </c>
      <c r="D9" s="502" t="str">
        <f>'P-2'!D9</f>
        <v>jkmekfo jk;eyok³k</v>
      </c>
      <c r="E9" s="502" t="str">
        <f>'P-2'!E9</f>
        <v>ç/kkukpk;Z]</v>
      </c>
      <c r="F9" s="503">
        <v>0</v>
      </c>
      <c r="G9" s="503">
        <v>0</v>
      </c>
      <c r="H9" s="503">
        <v>0</v>
      </c>
      <c r="I9" s="503">
        <v>0</v>
      </c>
      <c r="J9" s="503">
        <v>0</v>
      </c>
    </row>
    <row r="10" spans="1:10" s="1056" customFormat="1" ht="15" customHeight="1">
      <c r="A10" s="1401" t="s">
        <v>545</v>
      </c>
      <c r="B10" s="1401"/>
      <c r="C10" s="1401"/>
      <c r="D10" s="1401"/>
      <c r="E10" s="1401"/>
      <c r="F10" s="1401"/>
      <c r="G10" s="1401"/>
      <c r="H10" s="1401"/>
      <c r="I10" s="1401"/>
      <c r="J10" s="1401"/>
    </row>
    <row r="11" spans="1:10" s="1056" customFormat="1" ht="62.25" customHeight="1">
      <c r="H11" s="1409" t="str">
        <f>'P-2'!F11</f>
        <v>ç/kkukpk;Z] jkmekfo jk;eyok³k ¼vkWfQl vkbZ-Mh- la[;k %&amp;12572½</v>
      </c>
      <c r="I11" s="1409"/>
      <c r="J11" s="1409"/>
    </row>
  </sheetData>
  <sheetProtection password="DBED" sheet="1" objects="1" scenarios="1"/>
  <protectedRanges>
    <protectedRange sqref="A9 F9:J9" name="Range1"/>
    <protectedRange sqref="B9:E9" name="Range1_1"/>
  </protectedRanges>
  <mergeCells count="18">
    <mergeCell ref="A4:C4"/>
    <mergeCell ref="D4:G4"/>
    <mergeCell ref="A11:G11"/>
    <mergeCell ref="H11:J11"/>
    <mergeCell ref="K1:XFD11"/>
    <mergeCell ref="H6:J6"/>
    <mergeCell ref="A10:J10"/>
    <mergeCell ref="A6:A7"/>
    <mergeCell ref="B6:B7"/>
    <mergeCell ref="C6:C7"/>
    <mergeCell ref="D6:D7"/>
    <mergeCell ref="E6:E7"/>
    <mergeCell ref="F6:G6"/>
    <mergeCell ref="A5:J5"/>
    <mergeCell ref="A1:J1"/>
    <mergeCell ref="A2:J2"/>
    <mergeCell ref="A3:J3"/>
    <mergeCell ref="H4:I4"/>
  </mergeCells>
  <pageMargins left="0.43" right="0.2" top="0.37"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sheetPr>
    <tabColor rgb="FFFFFF00"/>
  </sheetPr>
  <dimension ref="A1:N12"/>
  <sheetViews>
    <sheetView workbookViewId="0">
      <selection activeCell="I8" sqref="I8"/>
    </sheetView>
  </sheetViews>
  <sheetFormatPr defaultColWidth="0" defaultRowHeight="15" zeroHeight="1"/>
  <cols>
    <col min="1" max="1" width="5.5703125" customWidth="1"/>
    <col min="2" max="2" width="25.140625" customWidth="1"/>
    <col min="3" max="3" width="12.42578125" customWidth="1"/>
    <col min="4" max="4" width="28.140625" customWidth="1"/>
    <col min="5" max="5" width="12" customWidth="1"/>
    <col min="6" max="10" width="12" style="195" customWidth="1"/>
    <col min="11" max="12" width="12" customWidth="1"/>
    <col min="13" max="13" width="3.140625" customWidth="1"/>
    <col min="14" max="14" width="0" hidden="1" customWidth="1"/>
    <col min="15" max="16384" width="9.140625" hidden="1"/>
  </cols>
  <sheetData>
    <row r="1" spans="1:13" ht="20.25">
      <c r="A1" s="1391" t="str">
        <f>'P-2'!A1:H1</f>
        <v>ç/kkukpk;Z] jkmekfo jk;eyok³k ¼vkWfQl vkbZ-Mh- la[;k %&amp;12572½</v>
      </c>
      <c r="B1" s="1391"/>
      <c r="C1" s="1391"/>
      <c r="D1" s="1391"/>
      <c r="E1" s="1391"/>
      <c r="F1" s="1391"/>
      <c r="G1" s="1391"/>
      <c r="H1" s="1391"/>
      <c r="I1" s="1391"/>
      <c r="J1" s="1391"/>
      <c r="K1" s="1391"/>
      <c r="L1" s="1391"/>
      <c r="M1" s="1056"/>
    </row>
    <row r="2" spans="1:13" ht="15.75">
      <c r="A2" s="1392" t="s">
        <v>617</v>
      </c>
      <c r="B2" s="1392"/>
      <c r="C2" s="1392"/>
      <c r="D2" s="1392"/>
      <c r="E2" s="1392"/>
      <c r="F2" s="1392"/>
      <c r="G2" s="1392"/>
      <c r="H2" s="1392"/>
      <c r="I2" s="1392"/>
      <c r="J2" s="1392"/>
      <c r="K2" s="1392"/>
      <c r="L2" s="1392"/>
      <c r="M2" s="1056"/>
    </row>
    <row r="3" spans="1:13" ht="16.5" thickBot="1">
      <c r="A3" s="1393" t="s">
        <v>618</v>
      </c>
      <c r="B3" s="1393"/>
      <c r="C3" s="1393"/>
      <c r="D3" s="1393"/>
      <c r="E3" s="1393"/>
      <c r="F3" s="1393"/>
      <c r="G3" s="1393"/>
      <c r="H3" s="1393"/>
      <c r="I3" s="1393"/>
      <c r="J3" s="1393"/>
      <c r="K3" s="1393"/>
      <c r="L3" s="1393"/>
      <c r="M3" s="1056"/>
    </row>
    <row r="4" spans="1:13" ht="63" customHeight="1" thickBot="1">
      <c r="A4" s="1424" t="str">
        <f>'P-2'!A4:E4</f>
        <v>Budget Head:-2202-02-109-(27)-(01) STATE FUND</v>
      </c>
      <c r="B4" s="1424"/>
      <c r="C4" s="1424"/>
      <c r="D4" s="1425"/>
      <c r="E4" s="1421" t="str">
        <f>'P 3'!D4</f>
        <v>vk; dk foLr`r ctV vuqeku foÙkh; o"kZ  ¼ 1 vizSy ls 31 ekpZ rd ½ dk</v>
      </c>
      <c r="F4" s="1422"/>
      <c r="G4" s="1422"/>
      <c r="H4" s="1422"/>
      <c r="I4" s="1423"/>
      <c r="J4" s="1394" t="s">
        <v>601</v>
      </c>
      <c r="K4" s="1394"/>
      <c r="L4" s="615">
        <f>Master!E3</f>
        <v>12572</v>
      </c>
      <c r="M4" s="1056"/>
    </row>
    <row r="5" spans="1:13" ht="27" customHeight="1">
      <c r="A5" s="1428" t="str">
        <f>'P-2'!A5:H5</f>
        <v>2202 -सामान्य शिक्षा-02-109 -राजकीय माध्यमिक विद्यालय-27 -लडकों के विद्यालय-01 -लडकों के विद्यालयों का संचालन व्यय   (STATE FUND)</v>
      </c>
      <c r="B5" s="1428"/>
      <c r="C5" s="1428"/>
      <c r="D5" s="1428"/>
      <c r="E5" s="1428"/>
      <c r="F5" s="1428"/>
      <c r="G5" s="1428"/>
      <c r="H5" s="1428"/>
      <c r="I5" s="1428"/>
      <c r="J5" s="1428"/>
      <c r="K5" s="1428"/>
      <c r="L5" s="1428"/>
      <c r="M5" s="1056"/>
    </row>
    <row r="6" spans="1:13" s="195" customFormat="1">
      <c r="A6" s="1419" t="s">
        <v>602</v>
      </c>
      <c r="B6" s="1419" t="s">
        <v>567</v>
      </c>
      <c r="C6" s="1419" t="s">
        <v>568</v>
      </c>
      <c r="D6" s="1419" t="s">
        <v>603</v>
      </c>
      <c r="E6" s="1419" t="s">
        <v>379</v>
      </c>
      <c r="F6" s="1420" t="s">
        <v>619</v>
      </c>
      <c r="G6" s="1420"/>
      <c r="H6" s="1420"/>
      <c r="I6" s="1420"/>
      <c r="J6" s="1420"/>
      <c r="K6" s="1420"/>
      <c r="L6" s="1420"/>
      <c r="M6" s="1056"/>
    </row>
    <row r="7" spans="1:13" ht="15.75" customHeight="1">
      <c r="A7" s="1419"/>
      <c r="B7" s="1419"/>
      <c r="C7" s="1419"/>
      <c r="D7" s="1419"/>
      <c r="E7" s="1419"/>
      <c r="F7" s="1419" t="s">
        <v>802</v>
      </c>
      <c r="G7" s="1419"/>
      <c r="H7" s="1419"/>
      <c r="I7" s="1419"/>
      <c r="J7" s="1419"/>
      <c r="K7" s="1419" t="s">
        <v>803</v>
      </c>
      <c r="L7" s="1419"/>
      <c r="M7" s="1056"/>
    </row>
    <row r="8" spans="1:13" ht="63">
      <c r="A8" s="1419"/>
      <c r="B8" s="1419"/>
      <c r="C8" s="1419"/>
      <c r="D8" s="1419"/>
      <c r="E8" s="1419"/>
      <c r="F8" s="609" t="s">
        <v>806</v>
      </c>
      <c r="G8" s="609" t="s">
        <v>804</v>
      </c>
      <c r="H8" s="609" t="s">
        <v>621</v>
      </c>
      <c r="I8" s="910" t="s">
        <v>916</v>
      </c>
      <c r="J8" s="609" t="s">
        <v>620</v>
      </c>
      <c r="K8" s="609" t="s">
        <v>358</v>
      </c>
      <c r="L8" s="609" t="s">
        <v>805</v>
      </c>
      <c r="M8" s="1056"/>
    </row>
    <row r="9" spans="1:13" ht="15.75">
      <c r="A9" s="609">
        <v>1</v>
      </c>
      <c r="B9" s="609">
        <v>2</v>
      </c>
      <c r="C9" s="609">
        <v>3</v>
      </c>
      <c r="D9" s="609">
        <v>4</v>
      </c>
      <c r="E9" s="609">
        <v>5</v>
      </c>
      <c r="F9" s="609">
        <v>6</v>
      </c>
      <c r="G9" s="609">
        <v>7</v>
      </c>
      <c r="H9" s="609">
        <v>8</v>
      </c>
      <c r="I9" s="609">
        <v>9</v>
      </c>
      <c r="J9" s="612">
        <v>10</v>
      </c>
      <c r="K9" s="609">
        <v>11</v>
      </c>
      <c r="L9" s="609">
        <v>12</v>
      </c>
      <c r="M9" s="1056"/>
    </row>
    <row r="10" spans="1:13" ht="132.75" customHeight="1">
      <c r="A10" s="613">
        <v>1</v>
      </c>
      <c r="B10" s="614" t="str">
        <f>'P-2'!B9</f>
        <v>2202 -सामान्य शिक्षा-02-109 -राजकीय माध्यमिक विद्यालय-27 -लडकों के विद्यालय-01 -लडकों के विद्यालयों का संचालन व्यय   (STATE FUND)</v>
      </c>
      <c r="C10" s="610" t="str">
        <f>'P-2'!C9</f>
        <v>jkT; fuf/k</v>
      </c>
      <c r="D10" s="610" t="str">
        <f>'P-2'!D9</f>
        <v>jkmekfo jk;eyok³k</v>
      </c>
      <c r="E10" s="610" t="str">
        <f>'P-2'!E9</f>
        <v>ç/kkukpk;Z]</v>
      </c>
      <c r="F10" s="611">
        <v>0</v>
      </c>
      <c r="G10" s="611">
        <v>0</v>
      </c>
      <c r="H10" s="611">
        <v>0</v>
      </c>
      <c r="I10" s="611">
        <v>0</v>
      </c>
      <c r="J10" s="616"/>
      <c r="K10" s="611">
        <v>0</v>
      </c>
      <c r="L10" s="611">
        <v>0</v>
      </c>
      <c r="M10" s="1056"/>
    </row>
    <row r="11" spans="1:13">
      <c r="A11" s="1401" t="s">
        <v>545</v>
      </c>
      <c r="B11" s="1401"/>
      <c r="C11" s="1401"/>
      <c r="D11" s="1401"/>
      <c r="E11" s="1401"/>
      <c r="F11" s="1427"/>
      <c r="G11" s="1427"/>
      <c r="H11" s="1427"/>
      <c r="I11" s="1427"/>
      <c r="J11" s="1427"/>
      <c r="K11" s="1401"/>
      <c r="L11" s="1401"/>
      <c r="M11" s="1056"/>
    </row>
    <row r="12" spans="1:13" ht="45" customHeight="1">
      <c r="A12" s="1056"/>
      <c r="B12" s="1056"/>
      <c r="C12" s="1056"/>
      <c r="D12" s="1056"/>
      <c r="E12" s="1056"/>
      <c r="F12" s="1156"/>
      <c r="G12" s="1156"/>
      <c r="H12" s="1156"/>
      <c r="I12" s="1156"/>
      <c r="J12" s="1156"/>
      <c r="K12" s="1426" t="str">
        <f>'P 3'!H11</f>
        <v>ç/kkukpk;Z] jkmekfo jk;eyok³k ¼vkWfQl vkbZ-Mh- la[;k %&amp;12572½</v>
      </c>
      <c r="L12" s="1426"/>
      <c r="M12" s="1056"/>
    </row>
  </sheetData>
  <sheetProtection password="DBED" sheet="1" objects="1" scenarios="1" formatColumns="0" formatRows="0"/>
  <protectedRanges>
    <protectedRange sqref="A10 F10:I10 K10:L10" name="Range1"/>
    <protectedRange sqref="B10:E10" name="Range1_1"/>
  </protectedRanges>
  <mergeCells count="20">
    <mergeCell ref="M1:M12"/>
    <mergeCell ref="A12:E12"/>
    <mergeCell ref="K12:L12"/>
    <mergeCell ref="A11:L11"/>
    <mergeCell ref="K7:L7"/>
    <mergeCell ref="A5:L5"/>
    <mergeCell ref="A1:L1"/>
    <mergeCell ref="A2:L2"/>
    <mergeCell ref="J4:K4"/>
    <mergeCell ref="F7:J7"/>
    <mergeCell ref="F12:J12"/>
    <mergeCell ref="A6:A8"/>
    <mergeCell ref="B6:B8"/>
    <mergeCell ref="C6:C8"/>
    <mergeCell ref="D6:D8"/>
    <mergeCell ref="E6:E8"/>
    <mergeCell ref="F6:L6"/>
    <mergeCell ref="E4:I4"/>
    <mergeCell ref="A4:D4"/>
    <mergeCell ref="A3:L3"/>
  </mergeCells>
  <pageMargins left="0.7" right="0.36" top="0.31" bottom="0.75" header="0.3" footer="0.3"/>
  <pageSetup paperSize="9" scale="79" orientation="landscape" r:id="rId1"/>
</worksheet>
</file>

<file path=xl/worksheets/sheet23.xml><?xml version="1.0" encoding="utf-8"?>
<worksheet xmlns="http://schemas.openxmlformats.org/spreadsheetml/2006/main" xmlns:r="http://schemas.openxmlformats.org/officeDocument/2006/relationships">
  <dimension ref="A1:M19"/>
  <sheetViews>
    <sheetView workbookViewId="0">
      <selection activeCell="H8" sqref="H8"/>
    </sheetView>
  </sheetViews>
  <sheetFormatPr defaultRowHeight="15"/>
  <cols>
    <col min="1" max="1" width="11.140625" customWidth="1"/>
    <col min="2" max="9" width="14.7109375" customWidth="1"/>
    <col min="11" max="12" width="9.140625" hidden="1" customWidth="1"/>
  </cols>
  <sheetData>
    <row r="1" spans="1:13" ht="20.25">
      <c r="A1" s="12"/>
      <c r="B1" s="12"/>
      <c r="C1" s="12"/>
      <c r="D1" s="12"/>
      <c r="E1" s="12"/>
      <c r="F1" s="12"/>
      <c r="G1" s="12"/>
      <c r="H1" s="1431">
        <f>Summary!$C$1</f>
        <v>12572</v>
      </c>
      <c r="I1" s="1431"/>
    </row>
    <row r="2" spans="1:13" ht="20.25">
      <c r="A2" s="1124" t="str">
        <f>Summary!$A$2</f>
        <v>ç/kkukpk;Z] jkmekfo jk;eyok³k ¼vkWfQl vkbZ-Mh- la[;k %&amp;12572½</v>
      </c>
      <c r="B2" s="1124"/>
      <c r="C2" s="1124"/>
      <c r="D2" s="1124"/>
      <c r="E2" s="1124"/>
      <c r="F2" s="1124"/>
      <c r="G2" s="1124"/>
      <c r="H2" s="1124"/>
      <c r="I2" s="1124"/>
    </row>
    <row r="3" spans="1:13" ht="20.25">
      <c r="A3" s="1124" t="s">
        <v>271</v>
      </c>
      <c r="B3" s="1124"/>
      <c r="C3" s="1124"/>
      <c r="D3" s="1124"/>
      <c r="E3" s="1124"/>
      <c r="F3" s="1124"/>
      <c r="G3" s="1124"/>
      <c r="H3" s="1124"/>
      <c r="I3" s="1124"/>
    </row>
    <row r="4" spans="1:13" ht="21" thickBot="1">
      <c r="A4" s="1432" t="s">
        <v>520</v>
      </c>
      <c r="B4" s="1432"/>
      <c r="C4" s="1432"/>
      <c r="D4" s="1432"/>
      <c r="E4" s="1432"/>
      <c r="F4" s="1432"/>
      <c r="G4" s="1432"/>
      <c r="H4" s="1432"/>
      <c r="I4" s="1432"/>
    </row>
    <row r="5" spans="1:13" ht="20.25">
      <c r="A5" s="1433" t="s">
        <v>36</v>
      </c>
      <c r="B5" s="1435" t="s">
        <v>276</v>
      </c>
      <c r="C5" s="1436"/>
      <c r="D5" s="1436"/>
      <c r="E5" s="1437"/>
      <c r="F5" s="1435" t="s">
        <v>275</v>
      </c>
      <c r="G5" s="1436"/>
      <c r="H5" s="1436"/>
      <c r="I5" s="1437"/>
    </row>
    <row r="6" spans="1:13" ht="18.75" customHeight="1">
      <c r="A6" s="1434"/>
      <c r="B6" s="1438" t="s">
        <v>528</v>
      </c>
      <c r="C6" s="1429"/>
      <c r="D6" s="1429" t="s">
        <v>529</v>
      </c>
      <c r="E6" s="1430"/>
      <c r="F6" s="1438" t="s">
        <v>528</v>
      </c>
      <c r="G6" s="1429"/>
      <c r="H6" s="1429" t="s">
        <v>529</v>
      </c>
      <c r="I6" s="1430"/>
    </row>
    <row r="7" spans="1:13" ht="20.25">
      <c r="A7" s="1434"/>
      <c r="B7" s="29" t="s">
        <v>272</v>
      </c>
      <c r="C7" s="30" t="s">
        <v>38</v>
      </c>
      <c r="D7" s="30" t="s">
        <v>272</v>
      </c>
      <c r="E7" s="31" t="s">
        <v>38</v>
      </c>
      <c r="F7" s="29" t="s">
        <v>272</v>
      </c>
      <c r="G7" s="30" t="s">
        <v>38</v>
      </c>
      <c r="H7" s="30" t="s">
        <v>272</v>
      </c>
      <c r="I7" s="31" t="s">
        <v>38</v>
      </c>
      <c r="K7" s="24" t="s">
        <v>273</v>
      </c>
      <c r="L7" s="24" t="s">
        <v>274</v>
      </c>
    </row>
    <row r="8" spans="1:13" ht="39" customHeight="1">
      <c r="A8" s="32" t="s">
        <v>39</v>
      </c>
      <c r="B8" s="54">
        <f>Master!D51</f>
        <v>0</v>
      </c>
      <c r="C8" s="55">
        <f>B8*10</f>
        <v>0</v>
      </c>
      <c r="D8" s="56">
        <f>Master!I51</f>
        <v>0</v>
      </c>
      <c r="E8" s="57">
        <f>D8*10</f>
        <v>0</v>
      </c>
      <c r="F8" s="54">
        <f>Master!F51</f>
        <v>0</v>
      </c>
      <c r="G8" s="55">
        <f>F8*5</f>
        <v>0</v>
      </c>
      <c r="H8" s="56">
        <f>Master!K51</f>
        <v>0</v>
      </c>
      <c r="I8" s="57">
        <f>H8*5</f>
        <v>0</v>
      </c>
      <c r="K8" s="24">
        <f>C8+G8</f>
        <v>0</v>
      </c>
      <c r="L8" s="24">
        <f>E8+I8</f>
        <v>0</v>
      </c>
    </row>
    <row r="9" spans="1:13" ht="39" customHeight="1">
      <c r="A9" s="32" t="s">
        <v>40</v>
      </c>
      <c r="B9" s="54">
        <f>Master!D52</f>
        <v>0</v>
      </c>
      <c r="C9" s="55">
        <f>B9*10</f>
        <v>0</v>
      </c>
      <c r="D9" s="56">
        <f>Master!I52</f>
        <v>0</v>
      </c>
      <c r="E9" s="57">
        <f>D9*10</f>
        <v>0</v>
      </c>
      <c r="F9" s="54">
        <f>Master!F52</f>
        <v>0</v>
      </c>
      <c r="G9" s="55">
        <f>F9*5</f>
        <v>0</v>
      </c>
      <c r="H9" s="56">
        <f>Master!K52</f>
        <v>0</v>
      </c>
      <c r="I9" s="57">
        <f>H9*5</f>
        <v>0</v>
      </c>
      <c r="K9" s="24">
        <f>C9+G9</f>
        <v>0</v>
      </c>
      <c r="L9" s="24">
        <f>E9+I9</f>
        <v>0</v>
      </c>
    </row>
    <row r="10" spans="1:13" ht="39" customHeight="1">
      <c r="A10" s="32" t="s">
        <v>41</v>
      </c>
      <c r="B10" s="54">
        <f>Master!D53</f>
        <v>0</v>
      </c>
      <c r="C10" s="55">
        <f>B10*10</f>
        <v>0</v>
      </c>
      <c r="D10" s="56">
        <f>Master!I53</f>
        <v>0</v>
      </c>
      <c r="E10" s="57">
        <f>D10*10</f>
        <v>0</v>
      </c>
      <c r="F10" s="54">
        <f>Master!F53</f>
        <v>0</v>
      </c>
      <c r="G10" s="55">
        <f>F10*5</f>
        <v>0</v>
      </c>
      <c r="H10" s="56">
        <f>Master!K53</f>
        <v>0</v>
      </c>
      <c r="I10" s="57">
        <f>H10*5</f>
        <v>0</v>
      </c>
      <c r="K10" s="24">
        <f>C10+G10</f>
        <v>0</v>
      </c>
      <c r="L10" s="24">
        <f>E10+I10</f>
        <v>0</v>
      </c>
    </row>
    <row r="11" spans="1:13" ht="39" customHeight="1">
      <c r="A11" s="32" t="s">
        <v>42</v>
      </c>
      <c r="B11" s="54">
        <f>Master!D54</f>
        <v>0</v>
      </c>
      <c r="C11" s="55">
        <f>B11*10</f>
        <v>0</v>
      </c>
      <c r="D11" s="56">
        <f>Master!I54</f>
        <v>0</v>
      </c>
      <c r="E11" s="57">
        <f>D11*10</f>
        <v>0</v>
      </c>
      <c r="F11" s="54">
        <f>Master!F54</f>
        <v>0</v>
      </c>
      <c r="G11" s="55">
        <f>F11*5</f>
        <v>0</v>
      </c>
      <c r="H11" s="56">
        <f>Master!K54</f>
        <v>0</v>
      </c>
      <c r="I11" s="57">
        <f>H11*5</f>
        <v>0</v>
      </c>
      <c r="K11" s="24">
        <f>C11+G11</f>
        <v>0</v>
      </c>
      <c r="L11" s="24">
        <f>E11+I11</f>
        <v>0</v>
      </c>
    </row>
    <row r="12" spans="1:13" ht="39" customHeight="1" thickBot="1">
      <c r="A12" s="33" t="s">
        <v>35</v>
      </c>
      <c r="B12" s="58">
        <f t="shared" ref="B12:I12" si="0">SUM(B8:B11)</f>
        <v>0</v>
      </c>
      <c r="C12" s="59">
        <f t="shared" si="0"/>
        <v>0</v>
      </c>
      <c r="D12" s="59">
        <f t="shared" si="0"/>
        <v>0</v>
      </c>
      <c r="E12" s="60">
        <f t="shared" si="0"/>
        <v>0</v>
      </c>
      <c r="F12" s="58">
        <f t="shared" si="0"/>
        <v>0</v>
      </c>
      <c r="G12" s="59">
        <f t="shared" si="0"/>
        <v>0</v>
      </c>
      <c r="H12" s="59">
        <f t="shared" si="0"/>
        <v>0</v>
      </c>
      <c r="I12" s="60">
        <f t="shared" si="0"/>
        <v>0</v>
      </c>
      <c r="J12" s="25"/>
      <c r="K12" s="26">
        <f>SUM(K8:K11)</f>
        <v>0</v>
      </c>
      <c r="L12" s="26">
        <f>SUM(L8:L11)</f>
        <v>0</v>
      </c>
      <c r="M12" s="25"/>
    </row>
    <row r="13" spans="1:13">
      <c r="A13" s="27"/>
      <c r="B13" s="27"/>
      <c r="C13" s="27"/>
      <c r="D13" s="27"/>
      <c r="E13" s="27"/>
      <c r="F13" s="27"/>
      <c r="G13" s="27"/>
      <c r="H13" s="27"/>
      <c r="I13" s="27"/>
    </row>
    <row r="14" spans="1:13">
      <c r="A14" s="27"/>
      <c r="B14" s="27"/>
      <c r="C14" s="27"/>
      <c r="D14" s="27"/>
      <c r="E14" s="27"/>
      <c r="F14" s="27"/>
      <c r="G14" s="27"/>
      <c r="H14" s="27"/>
      <c r="I14" s="27"/>
    </row>
    <row r="15" spans="1:13">
      <c r="A15" s="27"/>
      <c r="B15" s="27"/>
      <c r="C15" s="27"/>
      <c r="D15" s="27"/>
      <c r="E15" s="27"/>
      <c r="F15" s="27"/>
      <c r="G15" s="27"/>
      <c r="H15" s="27"/>
      <c r="I15" s="27"/>
    </row>
    <row r="16" spans="1:13" ht="18.75">
      <c r="A16" s="27"/>
      <c r="B16" s="27"/>
      <c r="C16" s="27"/>
      <c r="D16" s="27"/>
      <c r="E16" s="27"/>
      <c r="F16" s="27"/>
      <c r="G16" s="27"/>
      <c r="H16" s="1127" t="str">
        <f>Master!E2</f>
        <v>ç/kkukpk;Z]</v>
      </c>
      <c r="I16" s="1127"/>
    </row>
    <row r="17" spans="1:9" ht="15" customHeight="1">
      <c r="A17" s="27"/>
      <c r="B17" s="27"/>
      <c r="C17" s="27"/>
      <c r="D17" s="27"/>
      <c r="E17" s="27"/>
      <c r="F17" s="27"/>
      <c r="G17" s="27"/>
      <c r="H17" s="1128">
        <f>Master!F2</f>
        <v>0</v>
      </c>
      <c r="I17" s="1128"/>
    </row>
    <row r="18" spans="1:9" ht="15" customHeight="1">
      <c r="A18" s="27"/>
      <c r="B18" s="27"/>
      <c r="C18" s="27"/>
      <c r="D18" s="27"/>
      <c r="E18" s="27"/>
      <c r="F18" s="27"/>
      <c r="G18" s="28"/>
      <c r="H18" s="1128"/>
      <c r="I18" s="1128"/>
    </row>
    <row r="19" spans="1:9" ht="15" customHeight="1">
      <c r="A19" s="27"/>
      <c r="B19" s="27"/>
      <c r="C19" s="27"/>
      <c r="D19" s="27"/>
      <c r="E19" s="27"/>
      <c r="F19" s="27"/>
      <c r="G19" s="28"/>
      <c r="H19" s="1128"/>
      <c r="I19" s="1128"/>
    </row>
  </sheetData>
  <mergeCells count="13">
    <mergeCell ref="H6:I6"/>
    <mergeCell ref="H16:I16"/>
    <mergeCell ref="H17:I19"/>
    <mergeCell ref="H1:I1"/>
    <mergeCell ref="A2:I2"/>
    <mergeCell ref="A3:I3"/>
    <mergeCell ref="A4:I4"/>
    <mergeCell ref="A5:A7"/>
    <mergeCell ref="B5:E5"/>
    <mergeCell ref="F5:I5"/>
    <mergeCell ref="B6:C6"/>
    <mergeCell ref="D6:E6"/>
    <mergeCell ref="F6:G6"/>
  </mergeCells>
  <pageMargins left="0.95" right="0.7" top="0.75" bottom="0.75" header="0.3" footer="0.3"/>
  <pageSetup paperSize="9" orientation="landscape" horizontalDpi="300" verticalDpi="300" r:id="rId1"/>
</worksheet>
</file>

<file path=xl/worksheets/sheet24.xml><?xml version="1.0" encoding="utf-8"?>
<worksheet xmlns="http://schemas.openxmlformats.org/spreadsheetml/2006/main" xmlns:r="http://schemas.openxmlformats.org/officeDocument/2006/relationships">
  <sheetPr>
    <tabColor rgb="FF92D050"/>
  </sheetPr>
  <dimension ref="A1:S73"/>
  <sheetViews>
    <sheetView workbookViewId="0">
      <selection activeCell="E13" sqref="E13"/>
    </sheetView>
  </sheetViews>
  <sheetFormatPr defaultColWidth="0" defaultRowHeight="15" zeroHeight="1"/>
  <cols>
    <col min="1" max="1" width="5.85546875" style="74" bestFit="1" customWidth="1"/>
    <col min="2" max="2" width="20" style="74" customWidth="1"/>
    <col min="3" max="9" width="8.7109375" style="74" customWidth="1"/>
    <col min="10" max="10" width="5.85546875" style="74" bestFit="1" customWidth="1"/>
    <col min="11" max="11" width="19" style="74" customWidth="1"/>
    <col min="12" max="18" width="8.7109375" style="74" customWidth="1"/>
    <col min="19" max="19" width="3.5703125" style="74" customWidth="1"/>
    <col min="20" max="16384" width="9.140625" style="74" hidden="1"/>
  </cols>
  <sheetData>
    <row r="1" spans="1:19" ht="15.75">
      <c r="A1" s="34"/>
      <c r="B1" s="34"/>
      <c r="C1" s="34"/>
      <c r="D1" s="34"/>
      <c r="E1" s="34"/>
      <c r="F1" s="34"/>
      <c r="G1" s="1450">
        <f>Summary!$C$1</f>
        <v>12572</v>
      </c>
      <c r="H1" s="1450"/>
      <c r="I1" s="1450"/>
      <c r="J1" s="34"/>
      <c r="K1" s="34"/>
      <c r="L1" s="34"/>
      <c r="M1" s="34"/>
      <c r="N1" s="34"/>
      <c r="O1" s="34"/>
      <c r="P1" s="1450">
        <f>Summary!$C$1</f>
        <v>12572</v>
      </c>
      <c r="Q1" s="1450"/>
      <c r="R1" s="1450"/>
      <c r="S1" s="1439"/>
    </row>
    <row r="2" spans="1:19">
      <c r="A2" s="1451" t="s">
        <v>338</v>
      </c>
      <c r="B2" s="1451"/>
      <c r="C2" s="1451"/>
      <c r="D2" s="1451"/>
      <c r="E2" s="1451"/>
      <c r="F2" s="1451"/>
      <c r="G2" s="1451"/>
      <c r="H2" s="1451"/>
      <c r="I2" s="1451"/>
      <c r="J2" s="1451" t="s">
        <v>338</v>
      </c>
      <c r="K2" s="1451"/>
      <c r="L2" s="1451"/>
      <c r="M2" s="1451"/>
      <c r="N2" s="1451"/>
      <c r="O2" s="1451"/>
      <c r="P2" s="1451"/>
      <c r="Q2" s="1451"/>
      <c r="R2" s="1451"/>
      <c r="S2" s="1439"/>
    </row>
    <row r="3" spans="1:19" ht="11.25" customHeight="1">
      <c r="A3" s="1452" t="str">
        <f>Summary!$A$3</f>
        <v>Principal Govt. Sr. Sec. School Raimalwada</v>
      </c>
      <c r="B3" s="1452"/>
      <c r="C3" s="1452"/>
      <c r="D3" s="1452"/>
      <c r="E3" s="1452"/>
      <c r="F3" s="1452"/>
      <c r="G3" s="1452"/>
      <c r="H3" s="1452"/>
      <c r="I3" s="1452"/>
      <c r="J3" s="1452" t="str">
        <f>Summary!$A$3</f>
        <v>Principal Govt. Sr. Sec. School Raimalwada</v>
      </c>
      <c r="K3" s="1452"/>
      <c r="L3" s="1452"/>
      <c r="M3" s="1452"/>
      <c r="N3" s="1452"/>
      <c r="O3" s="1452"/>
      <c r="P3" s="1452"/>
      <c r="Q3" s="1452"/>
      <c r="R3" s="1452"/>
      <c r="S3" s="1439"/>
    </row>
    <row r="4" spans="1:19">
      <c r="A4" s="1440" t="s">
        <v>841</v>
      </c>
      <c r="B4" s="1440"/>
      <c r="C4" s="1440"/>
      <c r="D4" s="1440"/>
      <c r="E4" s="1440"/>
      <c r="F4" s="1440"/>
      <c r="G4" s="1440"/>
      <c r="H4" s="1440"/>
      <c r="I4" s="1440"/>
      <c r="J4" s="1441" t="s">
        <v>842</v>
      </c>
      <c r="K4" s="1441"/>
      <c r="L4" s="1441"/>
      <c r="M4" s="1441"/>
      <c r="N4" s="1441"/>
      <c r="O4" s="1441"/>
      <c r="P4" s="1441"/>
      <c r="Q4" s="1441"/>
      <c r="R4" s="1441"/>
      <c r="S4" s="1439"/>
    </row>
    <row r="5" spans="1:19" ht="21.75" customHeight="1" thickBot="1">
      <c r="A5" s="1442" t="str">
        <f>Summary!A5</f>
        <v>BUDGET HEAD : 2202 -सामान्य शिक्षा-02-109 -राजकीय माध्यमिक विद्यालय-27 -लडकों के विद्यालय-01 -लडकों के विद्यालयों का संचालन व्यय   (STATE FUND)</v>
      </c>
      <c r="B5" s="1442"/>
      <c r="C5" s="1442"/>
      <c r="D5" s="1442"/>
      <c r="E5" s="1442"/>
      <c r="F5" s="1442"/>
      <c r="G5" s="1442"/>
      <c r="H5" s="1442"/>
      <c r="I5" s="1442"/>
      <c r="J5" s="1443" t="str">
        <f>Summary!A5</f>
        <v>BUDGET HEAD : 2202 -सामान्य शिक्षा-02-109 -राजकीय माध्यमिक विद्यालय-27 -लडकों के विद्यालय-01 -लडकों के विद्यालयों का संचालन व्यय   (STATE FUND)</v>
      </c>
      <c r="K5" s="1443"/>
      <c r="L5" s="1443"/>
      <c r="M5" s="1443"/>
      <c r="N5" s="1443"/>
      <c r="O5" s="1443"/>
      <c r="P5" s="1443"/>
      <c r="Q5" s="1443"/>
      <c r="R5" s="1443"/>
      <c r="S5" s="1439"/>
    </row>
    <row r="6" spans="1:19" s="77" customFormat="1" ht="15.75" customHeight="1">
      <c r="A6" s="1444" t="s">
        <v>339</v>
      </c>
      <c r="B6" s="1446" t="s">
        <v>340</v>
      </c>
      <c r="C6" s="751" t="s">
        <v>65</v>
      </c>
      <c r="D6" s="751" t="s">
        <v>66</v>
      </c>
      <c r="E6" s="751" t="s">
        <v>66</v>
      </c>
      <c r="F6" s="751" t="s">
        <v>66</v>
      </c>
      <c r="G6" s="751" t="s">
        <v>66</v>
      </c>
      <c r="H6" s="751" t="s">
        <v>66</v>
      </c>
      <c r="I6" s="1448" t="s">
        <v>67</v>
      </c>
      <c r="J6" s="1444" t="s">
        <v>339</v>
      </c>
      <c r="K6" s="1446" t="s">
        <v>340</v>
      </c>
      <c r="L6" s="751" t="s">
        <v>65</v>
      </c>
      <c r="M6" s="751" t="s">
        <v>66</v>
      </c>
      <c r="N6" s="751" t="s">
        <v>66</v>
      </c>
      <c r="O6" s="751" t="s">
        <v>66</v>
      </c>
      <c r="P6" s="751" t="s">
        <v>66</v>
      </c>
      <c r="Q6" s="751" t="s">
        <v>66</v>
      </c>
      <c r="R6" s="1448" t="s">
        <v>67</v>
      </c>
      <c r="S6" s="1439"/>
    </row>
    <row r="7" spans="1:19" s="78" customFormat="1" ht="16.5" customHeight="1">
      <c r="A7" s="1445"/>
      <c r="B7" s="1447"/>
      <c r="C7" s="752">
        <f>Master!G289</f>
        <v>44651</v>
      </c>
      <c r="D7" s="752" t="str">
        <f>Master!H289</f>
        <v>2022-23</v>
      </c>
      <c r="E7" s="752" t="str">
        <f>Master!I289</f>
        <v>2023-24</v>
      </c>
      <c r="F7" s="752" t="str">
        <f>Master!J289</f>
        <v>2024-25</v>
      </c>
      <c r="G7" s="752" t="str">
        <f>Master!K289</f>
        <v>2025-26</v>
      </c>
      <c r="H7" s="752" t="str">
        <f>Master!L289</f>
        <v>2026-27</v>
      </c>
      <c r="I7" s="1449"/>
      <c r="J7" s="1445"/>
      <c r="K7" s="1447"/>
      <c r="L7" s="752">
        <f>C7</f>
        <v>44651</v>
      </c>
      <c r="M7" s="752" t="str">
        <f t="shared" ref="M7:Q7" si="0">D7</f>
        <v>2022-23</v>
      </c>
      <c r="N7" s="752" t="str">
        <f t="shared" si="0"/>
        <v>2023-24</v>
      </c>
      <c r="O7" s="752" t="str">
        <f t="shared" si="0"/>
        <v>2024-25</v>
      </c>
      <c r="P7" s="752" t="str">
        <f t="shared" si="0"/>
        <v>2025-26</v>
      </c>
      <c r="Q7" s="752" t="str">
        <f t="shared" si="0"/>
        <v>2026-27</v>
      </c>
      <c r="R7" s="1449"/>
      <c r="S7" s="1439"/>
    </row>
    <row r="8" spans="1:19" s="78" customFormat="1" ht="13.5" customHeight="1">
      <c r="A8" s="80">
        <v>1</v>
      </c>
      <c r="B8" s="377" t="str">
        <f>IF(Master!D290="","",Master!D290)</f>
        <v/>
      </c>
      <c r="C8" s="377" t="str">
        <f>IF(Master!D290="","",Master!G290)</f>
        <v/>
      </c>
      <c r="D8" s="377" t="str">
        <f>IF(Master!D290="","",Master!H290)</f>
        <v/>
      </c>
      <c r="E8" s="377" t="str">
        <f>IF(Master!D290="","",Master!I290)</f>
        <v/>
      </c>
      <c r="F8" s="377" t="str">
        <f>IF(Master!D290="","",Master!J290)</f>
        <v/>
      </c>
      <c r="G8" s="377" t="str">
        <f>IF(Master!D290="","",Master!K290)</f>
        <v/>
      </c>
      <c r="H8" s="377" t="str">
        <f>IF(Master!D290="","",Master!L290)</f>
        <v/>
      </c>
      <c r="I8" s="411" t="str">
        <f t="shared" ref="I8" si="1">IF(AND(B8=""),"",SUM(C8:H8))</f>
        <v/>
      </c>
      <c r="J8" s="80">
        <v>1</v>
      </c>
      <c r="K8" s="377" t="str">
        <f>IF(Master!D334="","",Master!D334)</f>
        <v/>
      </c>
      <c r="L8" s="377" t="str">
        <f>IF(Master!$D334="","",Master!G334)</f>
        <v/>
      </c>
      <c r="M8" s="377" t="str">
        <f>IF(Master!$D334="","",Master!H334)</f>
        <v/>
      </c>
      <c r="N8" s="377" t="str">
        <f>IF(Master!$D334="","",Master!I334)</f>
        <v/>
      </c>
      <c r="O8" s="377" t="str">
        <f>IF(Master!$D334="","",Master!J334)</f>
        <v/>
      </c>
      <c r="P8" s="377" t="str">
        <f>IF(Master!$D334="","",Master!K334)</f>
        <v/>
      </c>
      <c r="Q8" s="377" t="str">
        <f>IF(Master!$D334="","",Master!L334)</f>
        <v/>
      </c>
      <c r="R8" s="411" t="str">
        <f t="shared" ref="R8" si="2">IF(AND(K8=""),"",SUM(L8:Q8))</f>
        <v/>
      </c>
      <c r="S8" s="1439"/>
    </row>
    <row r="9" spans="1:19" s="78" customFormat="1" ht="13.5" customHeight="1">
      <c r="A9" s="80">
        <v>2</v>
      </c>
      <c r="B9" s="377" t="str">
        <f>IF(Master!D291="","",Master!D291)</f>
        <v/>
      </c>
      <c r="C9" s="377" t="str">
        <f>IF(Master!D291="","",Master!G291)</f>
        <v/>
      </c>
      <c r="D9" s="377" t="str">
        <f>IF(Master!D291="","",Master!H291)</f>
        <v/>
      </c>
      <c r="E9" s="377" t="str">
        <f>IF(Master!D291="","",Master!I291)</f>
        <v/>
      </c>
      <c r="F9" s="377" t="str">
        <f>IF(Master!D291="","",Master!J291)</f>
        <v/>
      </c>
      <c r="G9" s="377" t="str">
        <f>IF(Master!D291="","",Master!K291)</f>
        <v/>
      </c>
      <c r="H9" s="377" t="str">
        <f>IF(Master!D291="","",Master!L291)</f>
        <v/>
      </c>
      <c r="I9" s="411" t="str">
        <f t="shared" ref="I9:I47" si="3">IF(AND(B9=""),"",SUM(C9:H9))</f>
        <v/>
      </c>
      <c r="J9" s="80">
        <v>2</v>
      </c>
      <c r="K9" s="377" t="str">
        <f>IF(Master!D335="","",Master!D335)</f>
        <v/>
      </c>
      <c r="L9" s="377" t="str">
        <f>IF(Master!$D335="","",Master!G335)</f>
        <v/>
      </c>
      <c r="M9" s="377" t="str">
        <f>IF(Master!$D335="","",Master!H335)</f>
        <v/>
      </c>
      <c r="N9" s="377" t="str">
        <f>IF(Master!$D335="","",Master!I335)</f>
        <v/>
      </c>
      <c r="O9" s="377" t="str">
        <f>IF(Master!$D335="","",Master!J335)</f>
        <v/>
      </c>
      <c r="P9" s="377" t="str">
        <f>IF(Master!$D335="","",Master!K335)</f>
        <v/>
      </c>
      <c r="Q9" s="377" t="str">
        <f>IF(Master!$D335="","",Master!L335)</f>
        <v/>
      </c>
      <c r="R9" s="411" t="str">
        <f t="shared" ref="R9:R47" si="4">IF(AND(K9=""),"",SUM(L9:Q9))</f>
        <v/>
      </c>
      <c r="S9" s="1439"/>
    </row>
    <row r="10" spans="1:19" s="78" customFormat="1" ht="13.5" customHeight="1">
      <c r="A10" s="80">
        <v>3</v>
      </c>
      <c r="B10" s="377" t="str">
        <f>IF(Master!D292="","",Master!D292)</f>
        <v/>
      </c>
      <c r="C10" s="377" t="str">
        <f>IF(Master!D292="","",Master!G292)</f>
        <v/>
      </c>
      <c r="D10" s="377" t="str">
        <f>IF(Master!D292="","",Master!H292)</f>
        <v/>
      </c>
      <c r="E10" s="377" t="str">
        <f>IF(Master!D292="","",Master!I292)</f>
        <v/>
      </c>
      <c r="F10" s="377" t="str">
        <f>IF(Master!D292="","",Master!J292)</f>
        <v/>
      </c>
      <c r="G10" s="377" t="str">
        <f>IF(Master!D292="","",Master!K292)</f>
        <v/>
      </c>
      <c r="H10" s="377" t="str">
        <f>IF(Master!D292="","",Master!L292)</f>
        <v/>
      </c>
      <c r="I10" s="411" t="str">
        <f t="shared" si="3"/>
        <v/>
      </c>
      <c r="J10" s="80">
        <v>3</v>
      </c>
      <c r="K10" s="377" t="str">
        <f>IF(Master!D336="","",Master!D336)</f>
        <v/>
      </c>
      <c r="L10" s="377" t="str">
        <f>IF(Master!$D336="","",Master!G336)</f>
        <v/>
      </c>
      <c r="M10" s="377" t="str">
        <f>IF(Master!$D336="","",Master!H336)</f>
        <v/>
      </c>
      <c r="N10" s="377" t="str">
        <f>IF(Master!$D336="","",Master!I336)</f>
        <v/>
      </c>
      <c r="O10" s="377" t="str">
        <f>IF(Master!$D336="","",Master!J336)</f>
        <v/>
      </c>
      <c r="P10" s="377" t="str">
        <f>IF(Master!$D336="","",Master!K336)</f>
        <v/>
      </c>
      <c r="Q10" s="377" t="str">
        <f>IF(Master!$D336="","",Master!L336)</f>
        <v/>
      </c>
      <c r="R10" s="411" t="str">
        <f t="shared" si="4"/>
        <v/>
      </c>
      <c r="S10" s="1439"/>
    </row>
    <row r="11" spans="1:19" s="78" customFormat="1" ht="13.5" customHeight="1">
      <c r="A11" s="80">
        <v>4</v>
      </c>
      <c r="B11" s="377" t="str">
        <f>IF(Master!D293="","",Master!D293)</f>
        <v/>
      </c>
      <c r="C11" s="377" t="str">
        <f>IF(Master!D293="","",Master!G293)</f>
        <v/>
      </c>
      <c r="D11" s="377" t="str">
        <f>IF(Master!D293="","",Master!H293)</f>
        <v/>
      </c>
      <c r="E11" s="377" t="str">
        <f>IF(Master!D293="","",Master!I293)</f>
        <v/>
      </c>
      <c r="F11" s="377" t="str">
        <f>IF(Master!D293="","",Master!J293)</f>
        <v/>
      </c>
      <c r="G11" s="377" t="str">
        <f>IF(Master!D293="","",Master!K293)</f>
        <v/>
      </c>
      <c r="H11" s="377" t="str">
        <f>IF(Master!D293="","",Master!L293)</f>
        <v/>
      </c>
      <c r="I11" s="411" t="str">
        <f t="shared" si="3"/>
        <v/>
      </c>
      <c r="J11" s="80">
        <v>4</v>
      </c>
      <c r="K11" s="377" t="str">
        <f>IF(Master!D337="","",Master!D337)</f>
        <v/>
      </c>
      <c r="L11" s="377" t="str">
        <f>IF(Master!$D337="","",Master!G337)</f>
        <v/>
      </c>
      <c r="M11" s="377" t="str">
        <f>IF(Master!$D337="","",Master!H337)</f>
        <v/>
      </c>
      <c r="N11" s="377" t="str">
        <f>IF(Master!$D337="","",Master!I337)</f>
        <v/>
      </c>
      <c r="O11" s="377" t="str">
        <f>IF(Master!$D337="","",Master!J337)</f>
        <v/>
      </c>
      <c r="P11" s="377" t="str">
        <f>IF(Master!$D337="","",Master!K337)</f>
        <v/>
      </c>
      <c r="Q11" s="377" t="str">
        <f>IF(Master!$D337="","",Master!L337)</f>
        <v/>
      </c>
      <c r="R11" s="411" t="str">
        <f t="shared" si="4"/>
        <v/>
      </c>
      <c r="S11" s="1439"/>
    </row>
    <row r="12" spans="1:19" s="78" customFormat="1" ht="13.5" customHeight="1">
      <c r="A12" s="80">
        <v>5</v>
      </c>
      <c r="B12" s="377" t="str">
        <f>IF(Master!D294="","",Master!D294)</f>
        <v/>
      </c>
      <c r="C12" s="377" t="str">
        <f>IF(Master!D294="","",Master!G294)</f>
        <v/>
      </c>
      <c r="D12" s="377" t="str">
        <f>IF(Master!D294="","",Master!H294)</f>
        <v/>
      </c>
      <c r="E12" s="377" t="str">
        <f>IF(Master!D294="","",Master!I294)</f>
        <v/>
      </c>
      <c r="F12" s="377" t="str">
        <f>IF(Master!D294="","",Master!J294)</f>
        <v/>
      </c>
      <c r="G12" s="377" t="str">
        <f>IF(Master!D294="","",Master!K294)</f>
        <v/>
      </c>
      <c r="H12" s="377" t="str">
        <f>IF(Master!D294="","",Master!L294)</f>
        <v/>
      </c>
      <c r="I12" s="411" t="str">
        <f t="shared" si="3"/>
        <v/>
      </c>
      <c r="J12" s="80">
        <v>5</v>
      </c>
      <c r="K12" s="377" t="str">
        <f>IF(Master!D338="","",Master!D338)</f>
        <v/>
      </c>
      <c r="L12" s="377" t="str">
        <f>IF(Master!$D338="","",Master!G338)</f>
        <v/>
      </c>
      <c r="M12" s="377" t="str">
        <f>IF(Master!$D338="","",Master!H338)</f>
        <v/>
      </c>
      <c r="N12" s="377" t="str">
        <f>IF(Master!$D338="","",Master!I338)</f>
        <v/>
      </c>
      <c r="O12" s="377" t="str">
        <f>IF(Master!$D338="","",Master!J338)</f>
        <v/>
      </c>
      <c r="P12" s="377" t="str">
        <f>IF(Master!$D338="","",Master!K338)</f>
        <v/>
      </c>
      <c r="Q12" s="377" t="str">
        <f>IF(Master!$D338="","",Master!L338)</f>
        <v/>
      </c>
      <c r="R12" s="411" t="str">
        <f t="shared" si="4"/>
        <v/>
      </c>
      <c r="S12" s="1439"/>
    </row>
    <row r="13" spans="1:19" s="78" customFormat="1" ht="13.5" customHeight="1">
      <c r="A13" s="80">
        <v>6</v>
      </c>
      <c r="B13" s="377" t="str">
        <f>IF(Master!D295="","",Master!D295)</f>
        <v/>
      </c>
      <c r="C13" s="377" t="str">
        <f>IF(Master!D295="","",Master!G295)</f>
        <v/>
      </c>
      <c r="D13" s="377" t="str">
        <f>IF(Master!D295="","",Master!H295)</f>
        <v/>
      </c>
      <c r="E13" s="377" t="str">
        <f>IF(Master!D295="","",Master!I295)</f>
        <v/>
      </c>
      <c r="F13" s="377" t="str">
        <f>IF(Master!D295="","",Master!J295)</f>
        <v/>
      </c>
      <c r="G13" s="377" t="str">
        <f>IF(Master!D295="","",Master!K295)</f>
        <v/>
      </c>
      <c r="H13" s="377" t="str">
        <f>IF(Master!D295="","",Master!L295)</f>
        <v/>
      </c>
      <c r="I13" s="411" t="str">
        <f t="shared" si="3"/>
        <v/>
      </c>
      <c r="J13" s="80">
        <v>6</v>
      </c>
      <c r="K13" s="377" t="str">
        <f>IF(Master!D339="","",Master!D339)</f>
        <v/>
      </c>
      <c r="L13" s="377" t="str">
        <f>IF(Master!$D339="","",Master!G339)</f>
        <v/>
      </c>
      <c r="M13" s="377" t="str">
        <f>IF(Master!$D339="","",Master!H339)</f>
        <v/>
      </c>
      <c r="N13" s="377" t="str">
        <f>IF(Master!$D339="","",Master!I339)</f>
        <v/>
      </c>
      <c r="O13" s="377" t="str">
        <f>IF(Master!$D339="","",Master!J339)</f>
        <v/>
      </c>
      <c r="P13" s="377" t="str">
        <f>IF(Master!$D339="","",Master!K339)</f>
        <v/>
      </c>
      <c r="Q13" s="377" t="str">
        <f>IF(Master!$D339="","",Master!L339)</f>
        <v/>
      </c>
      <c r="R13" s="411" t="str">
        <f t="shared" si="4"/>
        <v/>
      </c>
      <c r="S13" s="1439"/>
    </row>
    <row r="14" spans="1:19" s="78" customFormat="1" ht="13.5" customHeight="1">
      <c r="A14" s="80">
        <v>7</v>
      </c>
      <c r="B14" s="377" t="str">
        <f>IF(Master!D296="","",Master!D296)</f>
        <v/>
      </c>
      <c r="C14" s="377" t="str">
        <f>IF(Master!D296="","",Master!G296)</f>
        <v/>
      </c>
      <c r="D14" s="377" t="str">
        <f>IF(Master!D296="","",Master!H296)</f>
        <v/>
      </c>
      <c r="E14" s="377" t="str">
        <f>IF(Master!D296="","",Master!I296)</f>
        <v/>
      </c>
      <c r="F14" s="377" t="str">
        <f>IF(Master!D296="","",Master!J296)</f>
        <v/>
      </c>
      <c r="G14" s="377" t="str">
        <f>IF(Master!D296="","",Master!K296)</f>
        <v/>
      </c>
      <c r="H14" s="377" t="str">
        <f>IF(Master!D296="","",Master!L296)</f>
        <v/>
      </c>
      <c r="I14" s="411" t="str">
        <f t="shared" si="3"/>
        <v/>
      </c>
      <c r="J14" s="80">
        <v>7</v>
      </c>
      <c r="K14" s="377" t="str">
        <f>IF(Master!D340="","",Master!D340)</f>
        <v/>
      </c>
      <c r="L14" s="377" t="str">
        <f>IF(Master!$D340="","",Master!G340)</f>
        <v/>
      </c>
      <c r="M14" s="377" t="str">
        <f>IF(Master!$D340="","",Master!H340)</f>
        <v/>
      </c>
      <c r="N14" s="377" t="str">
        <f>IF(Master!$D340="","",Master!I340)</f>
        <v/>
      </c>
      <c r="O14" s="377" t="str">
        <f>IF(Master!$D340="","",Master!J340)</f>
        <v/>
      </c>
      <c r="P14" s="377" t="str">
        <f>IF(Master!$D340="","",Master!K340)</f>
        <v/>
      </c>
      <c r="Q14" s="377" t="str">
        <f>IF(Master!$D340="","",Master!L340)</f>
        <v/>
      </c>
      <c r="R14" s="411" t="str">
        <f t="shared" si="4"/>
        <v/>
      </c>
      <c r="S14" s="1439"/>
    </row>
    <row r="15" spans="1:19" s="78" customFormat="1" ht="13.5" customHeight="1">
      <c r="A15" s="80">
        <v>8</v>
      </c>
      <c r="B15" s="377" t="str">
        <f>IF(Master!D297="","",Master!D297)</f>
        <v/>
      </c>
      <c r="C15" s="377" t="str">
        <f>IF(Master!D297="","",Master!G297)</f>
        <v/>
      </c>
      <c r="D15" s="377" t="str">
        <f>IF(Master!D297="","",Master!H297)</f>
        <v/>
      </c>
      <c r="E15" s="377" t="str">
        <f>IF(Master!D297="","",Master!I297)</f>
        <v/>
      </c>
      <c r="F15" s="377" t="str">
        <f>IF(Master!D297="","",Master!J297)</f>
        <v/>
      </c>
      <c r="G15" s="377" t="str">
        <f>IF(Master!D297="","",Master!K297)</f>
        <v/>
      </c>
      <c r="H15" s="377" t="str">
        <f>IF(Master!D297="","",Master!L297)</f>
        <v/>
      </c>
      <c r="I15" s="411" t="str">
        <f t="shared" si="3"/>
        <v/>
      </c>
      <c r="J15" s="80">
        <v>8</v>
      </c>
      <c r="K15" s="377" t="str">
        <f>IF(Master!D341="","",Master!D341)</f>
        <v/>
      </c>
      <c r="L15" s="377" t="str">
        <f>IF(Master!$D341="","",Master!G341)</f>
        <v/>
      </c>
      <c r="M15" s="377" t="str">
        <f>IF(Master!$D341="","",Master!H341)</f>
        <v/>
      </c>
      <c r="N15" s="377" t="str">
        <f>IF(Master!$D341="","",Master!I341)</f>
        <v/>
      </c>
      <c r="O15" s="377" t="str">
        <f>IF(Master!$D341="","",Master!J341)</f>
        <v/>
      </c>
      <c r="P15" s="377" t="str">
        <f>IF(Master!$D341="","",Master!K341)</f>
        <v/>
      </c>
      <c r="Q15" s="377" t="str">
        <f>IF(Master!$D341="","",Master!L341)</f>
        <v/>
      </c>
      <c r="R15" s="411" t="str">
        <f t="shared" si="4"/>
        <v/>
      </c>
      <c r="S15" s="1439"/>
    </row>
    <row r="16" spans="1:19" s="78" customFormat="1" ht="13.5" customHeight="1">
      <c r="A16" s="80">
        <v>9</v>
      </c>
      <c r="B16" s="377" t="str">
        <f>IF(Master!D298="","",Master!D298)</f>
        <v/>
      </c>
      <c r="C16" s="377" t="str">
        <f>IF(Master!D298="","",Master!G298)</f>
        <v/>
      </c>
      <c r="D16" s="377" t="str">
        <f>IF(Master!D298="","",Master!H298)</f>
        <v/>
      </c>
      <c r="E16" s="377" t="str">
        <f>IF(Master!D298="","",Master!I298)</f>
        <v/>
      </c>
      <c r="F16" s="377" t="str">
        <f>IF(Master!D298="","",Master!J298)</f>
        <v/>
      </c>
      <c r="G16" s="377" t="str">
        <f>IF(Master!D298="","",Master!K298)</f>
        <v/>
      </c>
      <c r="H16" s="377" t="str">
        <f>IF(Master!D298="","",Master!L298)</f>
        <v/>
      </c>
      <c r="I16" s="411" t="str">
        <f t="shared" si="3"/>
        <v/>
      </c>
      <c r="J16" s="80">
        <v>9</v>
      </c>
      <c r="K16" s="377" t="str">
        <f>IF(Master!D342="","",Master!D342)</f>
        <v/>
      </c>
      <c r="L16" s="377" t="str">
        <f>IF(Master!$D342="","",Master!G342)</f>
        <v/>
      </c>
      <c r="M16" s="377" t="str">
        <f>IF(Master!$D342="","",Master!H342)</f>
        <v/>
      </c>
      <c r="N16" s="377" t="str">
        <f>IF(Master!$D342="","",Master!I342)</f>
        <v/>
      </c>
      <c r="O16" s="377" t="str">
        <f>IF(Master!$D342="","",Master!J342)</f>
        <v/>
      </c>
      <c r="P16" s="377" t="str">
        <f>IF(Master!$D342="","",Master!K342)</f>
        <v/>
      </c>
      <c r="Q16" s="377" t="str">
        <f>IF(Master!$D342="","",Master!L342)</f>
        <v/>
      </c>
      <c r="R16" s="411" t="str">
        <f t="shared" si="4"/>
        <v/>
      </c>
      <c r="S16" s="1439"/>
    </row>
    <row r="17" spans="1:19" s="78" customFormat="1" ht="13.5" customHeight="1">
      <c r="A17" s="80">
        <v>10</v>
      </c>
      <c r="B17" s="377" t="str">
        <f>IF(Master!D299="","",Master!D299)</f>
        <v/>
      </c>
      <c r="C17" s="377" t="str">
        <f>IF(Master!D299="","",Master!G299)</f>
        <v/>
      </c>
      <c r="D17" s="377" t="str">
        <f>IF(Master!D299="","",Master!H299)</f>
        <v/>
      </c>
      <c r="E17" s="377" t="str">
        <f>IF(Master!D299="","",Master!I299)</f>
        <v/>
      </c>
      <c r="F17" s="377" t="str">
        <f>IF(Master!D299="","",Master!J299)</f>
        <v/>
      </c>
      <c r="G17" s="377" t="str">
        <f>IF(Master!D299="","",Master!K299)</f>
        <v/>
      </c>
      <c r="H17" s="377" t="str">
        <f>IF(Master!D299="","",Master!L299)</f>
        <v/>
      </c>
      <c r="I17" s="411" t="str">
        <f t="shared" si="3"/>
        <v/>
      </c>
      <c r="J17" s="80">
        <v>10</v>
      </c>
      <c r="K17" s="377" t="str">
        <f>IF(Master!D343="","",Master!D343)</f>
        <v/>
      </c>
      <c r="L17" s="377" t="str">
        <f>IF(Master!$D343="","",Master!G343)</f>
        <v/>
      </c>
      <c r="M17" s="377" t="str">
        <f>IF(Master!$D343="","",Master!H343)</f>
        <v/>
      </c>
      <c r="N17" s="377" t="str">
        <f>IF(Master!$D343="","",Master!I343)</f>
        <v/>
      </c>
      <c r="O17" s="377" t="str">
        <f>IF(Master!$D343="","",Master!J343)</f>
        <v/>
      </c>
      <c r="P17" s="377" t="str">
        <f>IF(Master!$D343="","",Master!K343)</f>
        <v/>
      </c>
      <c r="Q17" s="377" t="str">
        <f>IF(Master!$D343="","",Master!L343)</f>
        <v/>
      </c>
      <c r="R17" s="411" t="str">
        <f t="shared" si="4"/>
        <v/>
      </c>
      <c r="S17" s="1439"/>
    </row>
    <row r="18" spans="1:19" s="78" customFormat="1" ht="13.5" customHeight="1">
      <c r="A18" s="80">
        <v>11</v>
      </c>
      <c r="B18" s="377" t="str">
        <f>IF(Master!D300="","",Master!D300)</f>
        <v/>
      </c>
      <c r="C18" s="377" t="str">
        <f>IF(Master!D300="","",Master!G300)</f>
        <v/>
      </c>
      <c r="D18" s="377" t="str">
        <f>IF(Master!D300="","",Master!H300)</f>
        <v/>
      </c>
      <c r="E18" s="377" t="str">
        <f>IF(Master!D300="","",Master!I300)</f>
        <v/>
      </c>
      <c r="F18" s="377" t="str">
        <f>IF(Master!D300="","",Master!J300)</f>
        <v/>
      </c>
      <c r="G18" s="377" t="str">
        <f>IF(Master!D300="","",Master!K300)</f>
        <v/>
      </c>
      <c r="H18" s="377" t="str">
        <f>IF(Master!D300="","",Master!L300)</f>
        <v/>
      </c>
      <c r="I18" s="411" t="str">
        <f t="shared" si="3"/>
        <v/>
      </c>
      <c r="J18" s="80">
        <v>11</v>
      </c>
      <c r="K18" s="377" t="str">
        <f>IF(Master!D344="","",Master!D344)</f>
        <v/>
      </c>
      <c r="L18" s="377" t="str">
        <f>IF(Master!$D344="","",Master!G344)</f>
        <v/>
      </c>
      <c r="M18" s="377" t="str">
        <f>IF(Master!$D344="","",Master!H344)</f>
        <v/>
      </c>
      <c r="N18" s="377" t="str">
        <f>IF(Master!$D344="","",Master!I344)</f>
        <v/>
      </c>
      <c r="O18" s="377" t="str">
        <f>IF(Master!$D344="","",Master!J344)</f>
        <v/>
      </c>
      <c r="P18" s="377" t="str">
        <f>IF(Master!$D344="","",Master!K344)</f>
        <v/>
      </c>
      <c r="Q18" s="377" t="str">
        <f>IF(Master!$D344="","",Master!L344)</f>
        <v/>
      </c>
      <c r="R18" s="411" t="str">
        <f t="shared" si="4"/>
        <v/>
      </c>
      <c r="S18" s="1439"/>
    </row>
    <row r="19" spans="1:19" s="78" customFormat="1" ht="13.5" customHeight="1">
      <c r="A19" s="80">
        <v>12</v>
      </c>
      <c r="B19" s="377" t="str">
        <f>IF(Master!D301="","",Master!D301)</f>
        <v/>
      </c>
      <c r="C19" s="377" t="str">
        <f>IF(Master!D301="","",Master!G301)</f>
        <v/>
      </c>
      <c r="D19" s="377" t="str">
        <f>IF(Master!D301="","",Master!H301)</f>
        <v/>
      </c>
      <c r="E19" s="377" t="str">
        <f>IF(Master!D301="","",Master!I301)</f>
        <v/>
      </c>
      <c r="F19" s="377" t="str">
        <f>IF(Master!D301="","",Master!J301)</f>
        <v/>
      </c>
      <c r="G19" s="377" t="str">
        <f>IF(Master!D301="","",Master!K301)</f>
        <v/>
      </c>
      <c r="H19" s="377" t="str">
        <f>IF(Master!D301="","",Master!L301)</f>
        <v/>
      </c>
      <c r="I19" s="411" t="str">
        <f t="shared" si="3"/>
        <v/>
      </c>
      <c r="J19" s="80">
        <v>12</v>
      </c>
      <c r="K19" s="377" t="str">
        <f>IF(Master!D345="","",Master!D345)</f>
        <v/>
      </c>
      <c r="L19" s="377" t="str">
        <f>IF(Master!$D345="","",Master!G345)</f>
        <v/>
      </c>
      <c r="M19" s="377" t="str">
        <f>IF(Master!$D345="","",Master!H345)</f>
        <v/>
      </c>
      <c r="N19" s="377" t="str">
        <f>IF(Master!$D345="","",Master!I345)</f>
        <v/>
      </c>
      <c r="O19" s="377" t="str">
        <f>IF(Master!$D345="","",Master!J345)</f>
        <v/>
      </c>
      <c r="P19" s="377" t="str">
        <f>IF(Master!$D345="","",Master!K345)</f>
        <v/>
      </c>
      <c r="Q19" s="377" t="str">
        <f>IF(Master!$D345="","",Master!L345)</f>
        <v/>
      </c>
      <c r="R19" s="411" t="str">
        <f t="shared" si="4"/>
        <v/>
      </c>
      <c r="S19" s="1439"/>
    </row>
    <row r="20" spans="1:19" s="78" customFormat="1" ht="13.5" customHeight="1">
      <c r="A20" s="80">
        <v>13</v>
      </c>
      <c r="B20" s="377" t="str">
        <f>IF(Master!D302="","",Master!D302)</f>
        <v/>
      </c>
      <c r="C20" s="377" t="str">
        <f>IF(Master!D302="","",Master!G302)</f>
        <v/>
      </c>
      <c r="D20" s="377" t="str">
        <f>IF(Master!D302="","",Master!H302)</f>
        <v/>
      </c>
      <c r="E20" s="377" t="str">
        <f>IF(Master!D302="","",Master!I302)</f>
        <v/>
      </c>
      <c r="F20" s="377" t="str">
        <f>IF(Master!D302="","",Master!J302)</f>
        <v/>
      </c>
      <c r="G20" s="377" t="str">
        <f>IF(Master!D302="","",Master!K302)</f>
        <v/>
      </c>
      <c r="H20" s="377" t="str">
        <f>IF(Master!D302="","",Master!L302)</f>
        <v/>
      </c>
      <c r="I20" s="411" t="str">
        <f t="shared" si="3"/>
        <v/>
      </c>
      <c r="J20" s="80">
        <v>13</v>
      </c>
      <c r="K20" s="377" t="str">
        <f>IF(Master!D346="","",Master!D346)</f>
        <v/>
      </c>
      <c r="L20" s="377" t="str">
        <f>IF(Master!$D346="","",Master!G346)</f>
        <v/>
      </c>
      <c r="M20" s="377" t="str">
        <f>IF(Master!$D346="","",Master!H346)</f>
        <v/>
      </c>
      <c r="N20" s="377" t="str">
        <f>IF(Master!$D346="","",Master!I346)</f>
        <v/>
      </c>
      <c r="O20" s="377" t="str">
        <f>IF(Master!$D346="","",Master!J346)</f>
        <v/>
      </c>
      <c r="P20" s="377" t="str">
        <f>IF(Master!$D346="","",Master!K346)</f>
        <v/>
      </c>
      <c r="Q20" s="377" t="str">
        <f>IF(Master!$D346="","",Master!L346)</f>
        <v/>
      </c>
      <c r="R20" s="411" t="str">
        <f t="shared" si="4"/>
        <v/>
      </c>
      <c r="S20" s="1439"/>
    </row>
    <row r="21" spans="1:19" s="78" customFormat="1" ht="13.5" customHeight="1">
      <c r="A21" s="80">
        <v>14</v>
      </c>
      <c r="B21" s="377" t="str">
        <f>IF(Master!D303="","",Master!D303)</f>
        <v/>
      </c>
      <c r="C21" s="377" t="str">
        <f>IF(Master!D303="","",Master!G303)</f>
        <v/>
      </c>
      <c r="D21" s="377" t="str">
        <f>IF(Master!D303="","",Master!H303)</f>
        <v/>
      </c>
      <c r="E21" s="377" t="str">
        <f>IF(Master!D303="","",Master!I303)</f>
        <v/>
      </c>
      <c r="F21" s="377" t="str">
        <f>IF(Master!D303="","",Master!J303)</f>
        <v/>
      </c>
      <c r="G21" s="377" t="str">
        <f>IF(Master!D303="","",Master!K303)</f>
        <v/>
      </c>
      <c r="H21" s="377" t="str">
        <f>IF(Master!D303="","",Master!L303)</f>
        <v/>
      </c>
      <c r="I21" s="411" t="str">
        <f t="shared" si="3"/>
        <v/>
      </c>
      <c r="J21" s="80">
        <v>14</v>
      </c>
      <c r="K21" s="377" t="str">
        <f>IF(Master!D347="","",Master!D347)</f>
        <v/>
      </c>
      <c r="L21" s="377" t="str">
        <f>IF(Master!$D347="","",Master!G347)</f>
        <v/>
      </c>
      <c r="M21" s="377" t="str">
        <f>IF(Master!$D347="","",Master!H347)</f>
        <v/>
      </c>
      <c r="N21" s="377" t="str">
        <f>IF(Master!$D347="","",Master!I347)</f>
        <v/>
      </c>
      <c r="O21" s="377" t="str">
        <f>IF(Master!$D347="","",Master!J347)</f>
        <v/>
      </c>
      <c r="P21" s="377" t="str">
        <f>IF(Master!$D347="","",Master!K347)</f>
        <v/>
      </c>
      <c r="Q21" s="377" t="str">
        <f>IF(Master!$D347="","",Master!L347)</f>
        <v/>
      </c>
      <c r="R21" s="411" t="str">
        <f t="shared" si="4"/>
        <v/>
      </c>
      <c r="S21" s="1439"/>
    </row>
    <row r="22" spans="1:19" s="78" customFormat="1" ht="13.5" customHeight="1">
      <c r="A22" s="80">
        <v>15</v>
      </c>
      <c r="B22" s="377" t="str">
        <f>IF(Master!D304="","",Master!D304)</f>
        <v/>
      </c>
      <c r="C22" s="377" t="str">
        <f>IF(Master!D304="","",Master!G304)</f>
        <v/>
      </c>
      <c r="D22" s="377" t="str">
        <f>IF(Master!D304="","",Master!H304)</f>
        <v/>
      </c>
      <c r="E22" s="377" t="str">
        <f>IF(Master!D304="","",Master!I304)</f>
        <v/>
      </c>
      <c r="F22" s="377" t="str">
        <f>IF(Master!D304="","",Master!J304)</f>
        <v/>
      </c>
      <c r="G22" s="377" t="str">
        <f>IF(Master!D304="","",Master!K304)</f>
        <v/>
      </c>
      <c r="H22" s="377" t="str">
        <f>IF(Master!D304="","",Master!L304)</f>
        <v/>
      </c>
      <c r="I22" s="411" t="str">
        <f t="shared" si="3"/>
        <v/>
      </c>
      <c r="J22" s="80">
        <v>15</v>
      </c>
      <c r="K22" s="377" t="str">
        <f>IF(Master!D348="","",Master!D348)</f>
        <v/>
      </c>
      <c r="L22" s="377" t="str">
        <f>IF(Master!$D348="","",Master!G348)</f>
        <v/>
      </c>
      <c r="M22" s="377" t="str">
        <f>IF(Master!$D348="","",Master!H348)</f>
        <v/>
      </c>
      <c r="N22" s="377" t="str">
        <f>IF(Master!$D348="","",Master!I348)</f>
        <v/>
      </c>
      <c r="O22" s="377" t="str">
        <f>IF(Master!$D348="","",Master!J348)</f>
        <v/>
      </c>
      <c r="P22" s="377" t="str">
        <f>IF(Master!$D348="","",Master!K348)</f>
        <v/>
      </c>
      <c r="Q22" s="377" t="str">
        <f>IF(Master!$D348="","",Master!L348)</f>
        <v/>
      </c>
      <c r="R22" s="411" t="str">
        <f t="shared" si="4"/>
        <v/>
      </c>
      <c r="S22" s="1439"/>
    </row>
    <row r="23" spans="1:19" s="78" customFormat="1" ht="13.5" customHeight="1">
      <c r="A23" s="80">
        <v>16</v>
      </c>
      <c r="B23" s="377" t="str">
        <f>IF(Master!D305="","",Master!D305)</f>
        <v/>
      </c>
      <c r="C23" s="377" t="str">
        <f>IF(Master!D305="","",Master!G305)</f>
        <v/>
      </c>
      <c r="D23" s="377" t="str">
        <f>IF(Master!D305="","",Master!H305)</f>
        <v/>
      </c>
      <c r="E23" s="377" t="str">
        <f>IF(Master!D305="","",Master!I305)</f>
        <v/>
      </c>
      <c r="F23" s="377" t="str">
        <f>IF(Master!D305="","",Master!J305)</f>
        <v/>
      </c>
      <c r="G23" s="377" t="str">
        <f>IF(Master!D305="","",Master!K305)</f>
        <v/>
      </c>
      <c r="H23" s="377" t="str">
        <f>IF(Master!D305="","",Master!L305)</f>
        <v/>
      </c>
      <c r="I23" s="411" t="str">
        <f t="shared" si="3"/>
        <v/>
      </c>
      <c r="J23" s="80">
        <v>16</v>
      </c>
      <c r="K23" s="377" t="str">
        <f>IF(Master!D349="","",Master!D349)</f>
        <v/>
      </c>
      <c r="L23" s="377" t="str">
        <f>IF(Master!$D349="","",Master!G349)</f>
        <v/>
      </c>
      <c r="M23" s="377" t="str">
        <f>IF(Master!$D349="","",Master!H349)</f>
        <v/>
      </c>
      <c r="N23" s="377" t="str">
        <f>IF(Master!$D349="","",Master!I349)</f>
        <v/>
      </c>
      <c r="O23" s="377" t="str">
        <f>IF(Master!$D349="","",Master!J349)</f>
        <v/>
      </c>
      <c r="P23" s="377" t="str">
        <f>IF(Master!$D349="","",Master!K349)</f>
        <v/>
      </c>
      <c r="Q23" s="377" t="str">
        <f>IF(Master!$D349="","",Master!L349)</f>
        <v/>
      </c>
      <c r="R23" s="411" t="str">
        <f t="shared" si="4"/>
        <v/>
      </c>
      <c r="S23" s="1439"/>
    </row>
    <row r="24" spans="1:19" s="78" customFormat="1" ht="13.5" customHeight="1">
      <c r="A24" s="80">
        <v>17</v>
      </c>
      <c r="B24" s="377" t="str">
        <f>IF(Master!D306="","",Master!D306)</f>
        <v/>
      </c>
      <c r="C24" s="377" t="str">
        <f>IF(Master!D306="","",Master!G306)</f>
        <v/>
      </c>
      <c r="D24" s="377" t="str">
        <f>IF(Master!D306="","",Master!H306)</f>
        <v/>
      </c>
      <c r="E24" s="377" t="str">
        <f>IF(Master!D306="","",Master!I306)</f>
        <v/>
      </c>
      <c r="F24" s="377" t="str">
        <f>IF(Master!D306="","",Master!J306)</f>
        <v/>
      </c>
      <c r="G24" s="377" t="str">
        <f>IF(Master!D306="","",Master!K306)</f>
        <v/>
      </c>
      <c r="H24" s="377" t="str">
        <f>IF(Master!D306="","",Master!L306)</f>
        <v/>
      </c>
      <c r="I24" s="411" t="str">
        <f t="shared" si="3"/>
        <v/>
      </c>
      <c r="J24" s="80">
        <v>17</v>
      </c>
      <c r="K24" s="377" t="str">
        <f>IF(Master!D350="","",Master!D350)</f>
        <v/>
      </c>
      <c r="L24" s="377" t="str">
        <f>IF(Master!$D350="","",Master!G350)</f>
        <v/>
      </c>
      <c r="M24" s="377" t="str">
        <f>IF(Master!$D350="","",Master!H350)</f>
        <v/>
      </c>
      <c r="N24" s="377" t="str">
        <f>IF(Master!$D350="","",Master!I350)</f>
        <v/>
      </c>
      <c r="O24" s="377" t="str">
        <f>IF(Master!$D350="","",Master!J350)</f>
        <v/>
      </c>
      <c r="P24" s="377" t="str">
        <f>IF(Master!$D350="","",Master!K350)</f>
        <v/>
      </c>
      <c r="Q24" s="377" t="str">
        <f>IF(Master!$D350="","",Master!L350)</f>
        <v/>
      </c>
      <c r="R24" s="411" t="str">
        <f t="shared" si="4"/>
        <v/>
      </c>
      <c r="S24" s="1439"/>
    </row>
    <row r="25" spans="1:19" s="78" customFormat="1" ht="13.5" customHeight="1">
      <c r="A25" s="80">
        <v>18</v>
      </c>
      <c r="B25" s="377" t="str">
        <f>IF(Master!D307="","",Master!D307)</f>
        <v/>
      </c>
      <c r="C25" s="377" t="str">
        <f>IF(Master!D307="","",Master!G307)</f>
        <v/>
      </c>
      <c r="D25" s="377" t="str">
        <f>IF(Master!D307="","",Master!H307)</f>
        <v/>
      </c>
      <c r="E25" s="377" t="str">
        <f>IF(Master!D307="","",Master!I307)</f>
        <v/>
      </c>
      <c r="F25" s="377" t="str">
        <f>IF(Master!D307="","",Master!J307)</f>
        <v/>
      </c>
      <c r="G25" s="377" t="str">
        <f>IF(Master!D307="","",Master!K307)</f>
        <v/>
      </c>
      <c r="H25" s="377" t="str">
        <f>IF(Master!D307="","",Master!L307)</f>
        <v/>
      </c>
      <c r="I25" s="411" t="str">
        <f t="shared" si="3"/>
        <v/>
      </c>
      <c r="J25" s="80">
        <v>18</v>
      </c>
      <c r="K25" s="377" t="str">
        <f>IF(Master!D351="","",Master!D351)</f>
        <v/>
      </c>
      <c r="L25" s="377" t="str">
        <f>IF(Master!$D351="","",Master!G351)</f>
        <v/>
      </c>
      <c r="M25" s="377" t="str">
        <f>IF(Master!$D351="","",Master!H351)</f>
        <v/>
      </c>
      <c r="N25" s="377" t="str">
        <f>IF(Master!$D351="","",Master!I351)</f>
        <v/>
      </c>
      <c r="O25" s="377" t="str">
        <f>IF(Master!$D351="","",Master!J351)</f>
        <v/>
      </c>
      <c r="P25" s="377" t="str">
        <f>IF(Master!$D351="","",Master!K351)</f>
        <v/>
      </c>
      <c r="Q25" s="377" t="str">
        <f>IF(Master!$D351="","",Master!L351)</f>
        <v/>
      </c>
      <c r="R25" s="411" t="str">
        <f t="shared" si="4"/>
        <v/>
      </c>
      <c r="S25" s="1439"/>
    </row>
    <row r="26" spans="1:19" s="78" customFormat="1" ht="13.5" customHeight="1">
      <c r="A26" s="80">
        <v>19</v>
      </c>
      <c r="B26" s="377" t="str">
        <f>IF(Master!D308="","",Master!D308)</f>
        <v/>
      </c>
      <c r="C26" s="377" t="str">
        <f>IF(Master!D308="","",Master!G308)</f>
        <v/>
      </c>
      <c r="D26" s="377" t="str">
        <f>IF(Master!D308="","",Master!H308)</f>
        <v/>
      </c>
      <c r="E26" s="377" t="str">
        <f>IF(Master!D308="","",Master!I308)</f>
        <v/>
      </c>
      <c r="F26" s="377" t="str">
        <f>IF(Master!D308="","",Master!J308)</f>
        <v/>
      </c>
      <c r="G26" s="377" t="str">
        <f>IF(Master!D308="","",Master!K308)</f>
        <v/>
      </c>
      <c r="H26" s="377" t="str">
        <f>IF(Master!D308="","",Master!L308)</f>
        <v/>
      </c>
      <c r="I26" s="411" t="str">
        <f t="shared" si="3"/>
        <v/>
      </c>
      <c r="J26" s="80">
        <v>19</v>
      </c>
      <c r="K26" s="377" t="str">
        <f>IF(Master!D352="","",Master!D352)</f>
        <v/>
      </c>
      <c r="L26" s="377" t="str">
        <f>IF(Master!$D352="","",Master!G352)</f>
        <v/>
      </c>
      <c r="M26" s="377" t="str">
        <f>IF(Master!$D352="","",Master!H352)</f>
        <v/>
      </c>
      <c r="N26" s="377" t="str">
        <f>IF(Master!$D352="","",Master!I352)</f>
        <v/>
      </c>
      <c r="O26" s="377" t="str">
        <f>IF(Master!$D352="","",Master!J352)</f>
        <v/>
      </c>
      <c r="P26" s="377" t="str">
        <f>IF(Master!$D352="","",Master!K352)</f>
        <v/>
      </c>
      <c r="Q26" s="377" t="str">
        <f>IF(Master!$D352="","",Master!L352)</f>
        <v/>
      </c>
      <c r="R26" s="411" t="str">
        <f t="shared" si="4"/>
        <v/>
      </c>
      <c r="S26" s="1439"/>
    </row>
    <row r="27" spans="1:19" s="78" customFormat="1" ht="13.5" customHeight="1">
      <c r="A27" s="80">
        <v>20</v>
      </c>
      <c r="B27" s="377" t="str">
        <f>IF(Master!D309="","",Master!D309)</f>
        <v/>
      </c>
      <c r="C27" s="377" t="str">
        <f>IF(Master!D309="","",Master!G309)</f>
        <v/>
      </c>
      <c r="D27" s="377" t="str">
        <f>IF(Master!D309="","",Master!H309)</f>
        <v/>
      </c>
      <c r="E27" s="377" t="str">
        <f>IF(Master!D309="","",Master!I309)</f>
        <v/>
      </c>
      <c r="F27" s="377" t="str">
        <f>IF(Master!D309="","",Master!J309)</f>
        <v/>
      </c>
      <c r="G27" s="377" t="str">
        <f>IF(Master!D309="","",Master!K309)</f>
        <v/>
      </c>
      <c r="H27" s="377" t="str">
        <f>IF(Master!D309="","",Master!L309)</f>
        <v/>
      </c>
      <c r="I27" s="411" t="str">
        <f t="shared" si="3"/>
        <v/>
      </c>
      <c r="J27" s="80">
        <v>20</v>
      </c>
      <c r="K27" s="377" t="str">
        <f>IF(Master!D353="","",Master!D353)</f>
        <v/>
      </c>
      <c r="L27" s="377" t="str">
        <f>IF(Master!$D353="","",Master!G353)</f>
        <v/>
      </c>
      <c r="M27" s="377" t="str">
        <f>IF(Master!$D353="","",Master!H353)</f>
        <v/>
      </c>
      <c r="N27" s="377" t="str">
        <f>IF(Master!$D353="","",Master!I353)</f>
        <v/>
      </c>
      <c r="O27" s="377" t="str">
        <f>IF(Master!$D353="","",Master!J353)</f>
        <v/>
      </c>
      <c r="P27" s="377" t="str">
        <f>IF(Master!$D353="","",Master!K353)</f>
        <v/>
      </c>
      <c r="Q27" s="377" t="str">
        <f>IF(Master!$D353="","",Master!L353)</f>
        <v/>
      </c>
      <c r="R27" s="411" t="str">
        <f t="shared" si="4"/>
        <v/>
      </c>
      <c r="S27" s="1439"/>
    </row>
    <row r="28" spans="1:19" s="78" customFormat="1" ht="13.5" customHeight="1">
      <c r="A28" s="80">
        <v>21</v>
      </c>
      <c r="B28" s="377" t="str">
        <f>IF(Master!D310="","",Master!D310)</f>
        <v/>
      </c>
      <c r="C28" s="377" t="str">
        <f>IF(Master!D310="","",Master!G310)</f>
        <v/>
      </c>
      <c r="D28" s="377" t="str">
        <f>IF(Master!D310="","",Master!H310)</f>
        <v/>
      </c>
      <c r="E28" s="377" t="str">
        <f>IF(Master!D310="","",Master!I310)</f>
        <v/>
      </c>
      <c r="F28" s="377" t="str">
        <f>IF(Master!D310="","",Master!J310)</f>
        <v/>
      </c>
      <c r="G28" s="377" t="str">
        <f>IF(Master!D310="","",Master!K310)</f>
        <v/>
      </c>
      <c r="H28" s="377" t="str">
        <f>IF(Master!D310="","",Master!L310)</f>
        <v/>
      </c>
      <c r="I28" s="411" t="str">
        <f t="shared" si="3"/>
        <v/>
      </c>
      <c r="J28" s="80">
        <v>21</v>
      </c>
      <c r="K28" s="377" t="str">
        <f>IF(Master!D354="","",Master!D354)</f>
        <v/>
      </c>
      <c r="L28" s="377" t="str">
        <f>IF(Master!$D354="","",Master!G354)</f>
        <v/>
      </c>
      <c r="M28" s="377" t="str">
        <f>IF(Master!$D354="","",Master!H354)</f>
        <v/>
      </c>
      <c r="N28" s="377" t="str">
        <f>IF(Master!$D354="","",Master!I354)</f>
        <v/>
      </c>
      <c r="O28" s="377" t="str">
        <f>IF(Master!$D354="","",Master!J354)</f>
        <v/>
      </c>
      <c r="P28" s="377" t="str">
        <f>IF(Master!$D354="","",Master!K354)</f>
        <v/>
      </c>
      <c r="Q28" s="377" t="str">
        <f>IF(Master!$D354="","",Master!L354)</f>
        <v/>
      </c>
      <c r="R28" s="411" t="str">
        <f t="shared" si="4"/>
        <v/>
      </c>
      <c r="S28" s="1439"/>
    </row>
    <row r="29" spans="1:19" s="78" customFormat="1" ht="13.5" customHeight="1">
      <c r="A29" s="261">
        <v>22</v>
      </c>
      <c r="B29" s="377" t="str">
        <f>IF(Master!D311="","",Master!D311)</f>
        <v/>
      </c>
      <c r="C29" s="377" t="str">
        <f>IF(Master!D311="","",Master!G311)</f>
        <v/>
      </c>
      <c r="D29" s="377" t="str">
        <f>IF(Master!D311="","",Master!H311)</f>
        <v/>
      </c>
      <c r="E29" s="377" t="str">
        <f>IF(Master!D311="","",Master!I311)</f>
        <v/>
      </c>
      <c r="F29" s="377" t="str">
        <f>IF(Master!D311="","",Master!J311)</f>
        <v/>
      </c>
      <c r="G29" s="377" t="str">
        <f>IF(Master!D311="","",Master!K311)</f>
        <v/>
      </c>
      <c r="H29" s="377" t="str">
        <f>IF(Master!D311="","",Master!L311)</f>
        <v/>
      </c>
      <c r="I29" s="411" t="str">
        <f t="shared" si="3"/>
        <v/>
      </c>
      <c r="J29" s="261">
        <v>22</v>
      </c>
      <c r="K29" s="377" t="str">
        <f>IF(Master!D355="","",Master!D355)</f>
        <v/>
      </c>
      <c r="L29" s="377" t="str">
        <f>IF(Master!$D355="","",Master!G355)</f>
        <v/>
      </c>
      <c r="M29" s="377" t="str">
        <f>IF(Master!$D355="","",Master!H355)</f>
        <v/>
      </c>
      <c r="N29" s="377" t="str">
        <f>IF(Master!$D355="","",Master!I355)</f>
        <v/>
      </c>
      <c r="O29" s="377" t="str">
        <f>IF(Master!$D355="","",Master!J355)</f>
        <v/>
      </c>
      <c r="P29" s="377" t="str">
        <f>IF(Master!$D355="","",Master!K355)</f>
        <v/>
      </c>
      <c r="Q29" s="377" t="str">
        <f>IF(Master!$D355="","",Master!L355)</f>
        <v/>
      </c>
      <c r="R29" s="411" t="str">
        <f t="shared" si="4"/>
        <v/>
      </c>
      <c r="S29" s="1439"/>
    </row>
    <row r="30" spans="1:19" s="78" customFormat="1" ht="13.5" customHeight="1">
      <c r="A30" s="330">
        <v>23</v>
      </c>
      <c r="B30" s="377" t="str">
        <f>IF(Master!D312="","",Master!D312)</f>
        <v/>
      </c>
      <c r="C30" s="377" t="str">
        <f>IF(Master!D312="","",Master!G312)</f>
        <v/>
      </c>
      <c r="D30" s="377" t="str">
        <f>IF(Master!D312="","",Master!H312)</f>
        <v/>
      </c>
      <c r="E30" s="377" t="str">
        <f>IF(Master!D312="","",Master!I312)</f>
        <v/>
      </c>
      <c r="F30" s="377" t="str">
        <f>IF(Master!D312="","",Master!J312)</f>
        <v/>
      </c>
      <c r="G30" s="377" t="str">
        <f>IF(Master!D312="","",Master!K312)</f>
        <v/>
      </c>
      <c r="H30" s="377" t="str">
        <f>IF(Master!D312="","",Master!L312)</f>
        <v/>
      </c>
      <c r="I30" s="411" t="str">
        <f t="shared" si="3"/>
        <v/>
      </c>
      <c r="J30" s="330">
        <v>23</v>
      </c>
      <c r="K30" s="377" t="str">
        <f>IF(Master!D356="","",Master!D356)</f>
        <v/>
      </c>
      <c r="L30" s="377" t="str">
        <f>IF(Master!$D356="","",Master!G356)</f>
        <v/>
      </c>
      <c r="M30" s="377" t="str">
        <f>IF(Master!$D356="","",Master!H356)</f>
        <v/>
      </c>
      <c r="N30" s="377" t="str">
        <f>IF(Master!$D356="","",Master!I356)</f>
        <v/>
      </c>
      <c r="O30" s="377" t="str">
        <f>IF(Master!$D356="","",Master!J356)</f>
        <v/>
      </c>
      <c r="P30" s="377" t="str">
        <f>IF(Master!$D356="","",Master!K356)</f>
        <v/>
      </c>
      <c r="Q30" s="377" t="str">
        <f>IF(Master!$D356="","",Master!L356)</f>
        <v/>
      </c>
      <c r="R30" s="411" t="str">
        <f t="shared" si="4"/>
        <v/>
      </c>
      <c r="S30" s="1439"/>
    </row>
    <row r="31" spans="1:19" s="78" customFormat="1" ht="13.5" customHeight="1">
      <c r="A31" s="330">
        <v>24</v>
      </c>
      <c r="B31" s="377" t="str">
        <f>IF(Master!D313="","",Master!D313)</f>
        <v/>
      </c>
      <c r="C31" s="377" t="str">
        <f>IF(Master!D313="","",Master!G313)</f>
        <v/>
      </c>
      <c r="D31" s="377" t="str">
        <f>IF(Master!D313="","",Master!H313)</f>
        <v/>
      </c>
      <c r="E31" s="377" t="str">
        <f>IF(Master!D313="","",Master!I313)</f>
        <v/>
      </c>
      <c r="F31" s="377" t="str">
        <f>IF(Master!D313="","",Master!J313)</f>
        <v/>
      </c>
      <c r="G31" s="377" t="str">
        <f>IF(Master!D313="","",Master!K313)</f>
        <v/>
      </c>
      <c r="H31" s="377" t="str">
        <f>IF(Master!D313="","",Master!L313)</f>
        <v/>
      </c>
      <c r="I31" s="411" t="str">
        <f t="shared" si="3"/>
        <v/>
      </c>
      <c r="J31" s="330">
        <v>24</v>
      </c>
      <c r="K31" s="377" t="str">
        <f>IF(Master!D357="","",Master!D357)</f>
        <v/>
      </c>
      <c r="L31" s="377" t="str">
        <f>IF(Master!$D357="","",Master!G357)</f>
        <v/>
      </c>
      <c r="M31" s="377" t="str">
        <f>IF(Master!$D357="","",Master!H357)</f>
        <v/>
      </c>
      <c r="N31" s="377" t="str">
        <f>IF(Master!$D357="","",Master!I357)</f>
        <v/>
      </c>
      <c r="O31" s="377" t="str">
        <f>IF(Master!$D357="","",Master!J357)</f>
        <v/>
      </c>
      <c r="P31" s="377" t="str">
        <f>IF(Master!$D357="","",Master!K357)</f>
        <v/>
      </c>
      <c r="Q31" s="377" t="str">
        <f>IF(Master!$D357="","",Master!L357)</f>
        <v/>
      </c>
      <c r="R31" s="411" t="str">
        <f t="shared" si="4"/>
        <v/>
      </c>
      <c r="S31" s="1439"/>
    </row>
    <row r="32" spans="1:19" s="78" customFormat="1" ht="13.5" customHeight="1">
      <c r="A32" s="330">
        <v>25</v>
      </c>
      <c r="B32" s="377" t="str">
        <f>IF(Master!D314="","",Master!D314)</f>
        <v/>
      </c>
      <c r="C32" s="377" t="str">
        <f>IF(Master!D314="","",Master!G314)</f>
        <v/>
      </c>
      <c r="D32" s="377" t="str">
        <f>IF(Master!D314="","",Master!H314)</f>
        <v/>
      </c>
      <c r="E32" s="377" t="str">
        <f>IF(Master!D314="","",Master!I314)</f>
        <v/>
      </c>
      <c r="F32" s="377" t="str">
        <f>IF(Master!D314="","",Master!J314)</f>
        <v/>
      </c>
      <c r="G32" s="377" t="str">
        <f>IF(Master!D314="","",Master!K314)</f>
        <v/>
      </c>
      <c r="H32" s="377" t="str">
        <f>IF(Master!D314="","",Master!L314)</f>
        <v/>
      </c>
      <c r="I32" s="411" t="str">
        <f t="shared" si="3"/>
        <v/>
      </c>
      <c r="J32" s="330">
        <v>25</v>
      </c>
      <c r="K32" s="377" t="str">
        <f>IF(Master!D358="","",Master!D358)</f>
        <v/>
      </c>
      <c r="L32" s="377" t="str">
        <f>IF(Master!$D358="","",Master!G358)</f>
        <v/>
      </c>
      <c r="M32" s="377" t="str">
        <f>IF(Master!$D358="","",Master!H358)</f>
        <v/>
      </c>
      <c r="N32" s="377" t="str">
        <f>IF(Master!$D358="","",Master!I358)</f>
        <v/>
      </c>
      <c r="O32" s="377" t="str">
        <f>IF(Master!$D358="","",Master!J358)</f>
        <v/>
      </c>
      <c r="P32" s="377" t="str">
        <f>IF(Master!$D358="","",Master!K358)</f>
        <v/>
      </c>
      <c r="Q32" s="377" t="str">
        <f>IF(Master!$D358="","",Master!L358)</f>
        <v/>
      </c>
      <c r="R32" s="411" t="str">
        <f t="shared" si="4"/>
        <v/>
      </c>
      <c r="S32" s="1439"/>
    </row>
    <row r="33" spans="1:19" s="78" customFormat="1" ht="13.5" customHeight="1">
      <c r="A33" s="330">
        <v>26</v>
      </c>
      <c r="B33" s="377" t="str">
        <f>IF(Master!D315="","",Master!D315)</f>
        <v/>
      </c>
      <c r="C33" s="377" t="str">
        <f>IF(Master!D315="","",Master!G315)</f>
        <v/>
      </c>
      <c r="D33" s="377" t="str">
        <f>IF(Master!D315="","",Master!H315)</f>
        <v/>
      </c>
      <c r="E33" s="377" t="str">
        <f>IF(Master!D315="","",Master!I315)</f>
        <v/>
      </c>
      <c r="F33" s="377" t="str">
        <f>IF(Master!D315="","",Master!J315)</f>
        <v/>
      </c>
      <c r="G33" s="377" t="str">
        <f>IF(Master!D315="","",Master!K315)</f>
        <v/>
      </c>
      <c r="H33" s="377" t="str">
        <f>IF(Master!D315="","",Master!L315)</f>
        <v/>
      </c>
      <c r="I33" s="411" t="str">
        <f t="shared" si="3"/>
        <v/>
      </c>
      <c r="J33" s="330">
        <v>26</v>
      </c>
      <c r="K33" s="377" t="str">
        <f>IF(Master!D359="","",Master!D359)</f>
        <v/>
      </c>
      <c r="L33" s="377" t="str">
        <f>IF(Master!$D359="","",Master!G359)</f>
        <v/>
      </c>
      <c r="M33" s="377" t="str">
        <f>IF(Master!$D359="","",Master!H359)</f>
        <v/>
      </c>
      <c r="N33" s="377" t="str">
        <f>IF(Master!$D359="","",Master!I359)</f>
        <v/>
      </c>
      <c r="O33" s="377" t="str">
        <f>IF(Master!$D359="","",Master!J359)</f>
        <v/>
      </c>
      <c r="P33" s="377" t="str">
        <f>IF(Master!$D359="","",Master!K359)</f>
        <v/>
      </c>
      <c r="Q33" s="377" t="str">
        <f>IF(Master!$D359="","",Master!L359)</f>
        <v/>
      </c>
      <c r="R33" s="411" t="str">
        <f t="shared" si="4"/>
        <v/>
      </c>
      <c r="S33" s="1439"/>
    </row>
    <row r="34" spans="1:19" s="78" customFormat="1" ht="13.5" customHeight="1">
      <c r="A34" s="330">
        <v>27</v>
      </c>
      <c r="B34" s="377" t="str">
        <f>IF(Master!D316="","",Master!D316)</f>
        <v/>
      </c>
      <c r="C34" s="377" t="str">
        <f>IF(Master!D316="","",Master!G316)</f>
        <v/>
      </c>
      <c r="D34" s="377" t="str">
        <f>IF(Master!D316="","",Master!H316)</f>
        <v/>
      </c>
      <c r="E34" s="377" t="str">
        <f>IF(Master!D316="","",Master!I316)</f>
        <v/>
      </c>
      <c r="F34" s="377" t="str">
        <f>IF(Master!D316="","",Master!J316)</f>
        <v/>
      </c>
      <c r="G34" s="377" t="str">
        <f>IF(Master!D316="","",Master!K316)</f>
        <v/>
      </c>
      <c r="H34" s="377" t="str">
        <f>IF(Master!D316="","",Master!L316)</f>
        <v/>
      </c>
      <c r="I34" s="411" t="str">
        <f t="shared" si="3"/>
        <v/>
      </c>
      <c r="J34" s="330">
        <v>27</v>
      </c>
      <c r="K34" s="377" t="str">
        <f>IF(Master!D360="","",Master!D360)</f>
        <v/>
      </c>
      <c r="L34" s="377" t="str">
        <f>IF(Master!$D360="","",Master!G360)</f>
        <v/>
      </c>
      <c r="M34" s="377" t="str">
        <f>IF(Master!$D360="","",Master!H360)</f>
        <v/>
      </c>
      <c r="N34" s="377" t="str">
        <f>IF(Master!$D360="","",Master!I360)</f>
        <v/>
      </c>
      <c r="O34" s="377" t="str">
        <f>IF(Master!$D360="","",Master!J360)</f>
        <v/>
      </c>
      <c r="P34" s="377" t="str">
        <f>IF(Master!$D360="","",Master!K360)</f>
        <v/>
      </c>
      <c r="Q34" s="377" t="str">
        <f>IF(Master!$D360="","",Master!L360)</f>
        <v/>
      </c>
      <c r="R34" s="411" t="str">
        <f t="shared" si="4"/>
        <v/>
      </c>
      <c r="S34" s="1439"/>
    </row>
    <row r="35" spans="1:19" s="78" customFormat="1" ht="13.5" customHeight="1">
      <c r="A35" s="330">
        <v>28</v>
      </c>
      <c r="B35" s="377" t="str">
        <f>IF(Master!D317="","",Master!D317)</f>
        <v/>
      </c>
      <c r="C35" s="377" t="str">
        <f>IF(Master!D317="","",Master!G317)</f>
        <v/>
      </c>
      <c r="D35" s="377" t="str">
        <f>IF(Master!D317="","",Master!H317)</f>
        <v/>
      </c>
      <c r="E35" s="377" t="str">
        <f>IF(Master!D317="","",Master!I317)</f>
        <v/>
      </c>
      <c r="F35" s="377" t="str">
        <f>IF(Master!D317="","",Master!J317)</f>
        <v/>
      </c>
      <c r="G35" s="377" t="str">
        <f>IF(Master!D317="","",Master!K317)</f>
        <v/>
      </c>
      <c r="H35" s="377" t="str">
        <f>IF(Master!D317="","",Master!L317)</f>
        <v/>
      </c>
      <c r="I35" s="411" t="str">
        <f t="shared" si="3"/>
        <v/>
      </c>
      <c r="J35" s="330">
        <v>28</v>
      </c>
      <c r="K35" s="377" t="str">
        <f>IF(Master!D361="","",Master!D361)</f>
        <v/>
      </c>
      <c r="L35" s="377" t="str">
        <f>IF(Master!$D361="","",Master!G361)</f>
        <v/>
      </c>
      <c r="M35" s="377" t="str">
        <f>IF(Master!$D361="","",Master!H361)</f>
        <v/>
      </c>
      <c r="N35" s="377" t="str">
        <f>IF(Master!$D361="","",Master!I361)</f>
        <v/>
      </c>
      <c r="O35" s="377" t="str">
        <f>IF(Master!$D361="","",Master!J361)</f>
        <v/>
      </c>
      <c r="P35" s="377" t="str">
        <f>IF(Master!$D361="","",Master!K361)</f>
        <v/>
      </c>
      <c r="Q35" s="377" t="str">
        <f>IF(Master!$D361="","",Master!L361)</f>
        <v/>
      </c>
      <c r="R35" s="411" t="str">
        <f t="shared" si="4"/>
        <v/>
      </c>
      <c r="S35" s="1439"/>
    </row>
    <row r="36" spans="1:19" s="78" customFormat="1" ht="13.5" customHeight="1">
      <c r="A36" s="330">
        <v>29</v>
      </c>
      <c r="B36" s="377" t="str">
        <f>IF(Master!D318="","",Master!D318)</f>
        <v/>
      </c>
      <c r="C36" s="377" t="str">
        <f>IF(Master!D318="","",Master!G318)</f>
        <v/>
      </c>
      <c r="D36" s="377" t="str">
        <f>IF(Master!D318="","",Master!H318)</f>
        <v/>
      </c>
      <c r="E36" s="377" t="str">
        <f>IF(Master!D318="","",Master!I318)</f>
        <v/>
      </c>
      <c r="F36" s="377" t="str">
        <f>IF(Master!D318="","",Master!J318)</f>
        <v/>
      </c>
      <c r="G36" s="377" t="str">
        <f>IF(Master!D318="","",Master!K318)</f>
        <v/>
      </c>
      <c r="H36" s="377" t="str">
        <f>IF(Master!D318="","",Master!L318)</f>
        <v/>
      </c>
      <c r="I36" s="411" t="str">
        <f t="shared" si="3"/>
        <v/>
      </c>
      <c r="J36" s="330">
        <v>29</v>
      </c>
      <c r="K36" s="377" t="str">
        <f>IF(Master!D362="","",Master!D362)</f>
        <v/>
      </c>
      <c r="L36" s="377" t="str">
        <f>IF(Master!$D362="","",Master!G362)</f>
        <v/>
      </c>
      <c r="M36" s="377" t="str">
        <f>IF(Master!$D362="","",Master!H362)</f>
        <v/>
      </c>
      <c r="N36" s="377" t="str">
        <f>IF(Master!$D362="","",Master!I362)</f>
        <v/>
      </c>
      <c r="O36" s="377" t="str">
        <f>IF(Master!$D362="","",Master!J362)</f>
        <v/>
      </c>
      <c r="P36" s="377" t="str">
        <f>IF(Master!$D362="","",Master!K362)</f>
        <v/>
      </c>
      <c r="Q36" s="377" t="str">
        <f>IF(Master!$D362="","",Master!L362)</f>
        <v/>
      </c>
      <c r="R36" s="411" t="str">
        <f t="shared" si="4"/>
        <v/>
      </c>
      <c r="S36" s="1439"/>
    </row>
    <row r="37" spans="1:19" s="78" customFormat="1" ht="13.5" customHeight="1">
      <c r="A37" s="330">
        <v>30</v>
      </c>
      <c r="B37" s="377" t="str">
        <f>IF(Master!D319="","",Master!D319)</f>
        <v/>
      </c>
      <c r="C37" s="377" t="str">
        <f>IF(Master!D319="","",Master!G319)</f>
        <v/>
      </c>
      <c r="D37" s="377" t="str">
        <f>IF(Master!D319="","",Master!H319)</f>
        <v/>
      </c>
      <c r="E37" s="377" t="str">
        <f>IF(Master!D319="","",Master!I319)</f>
        <v/>
      </c>
      <c r="F37" s="377" t="str">
        <f>IF(Master!D319="","",Master!J319)</f>
        <v/>
      </c>
      <c r="G37" s="377" t="str">
        <f>IF(Master!D319="","",Master!K319)</f>
        <v/>
      </c>
      <c r="H37" s="377" t="str">
        <f>IF(Master!D319="","",Master!L319)</f>
        <v/>
      </c>
      <c r="I37" s="411" t="str">
        <f t="shared" si="3"/>
        <v/>
      </c>
      <c r="J37" s="330">
        <v>30</v>
      </c>
      <c r="K37" s="377" t="str">
        <f>IF(Master!D363="","",Master!D363)</f>
        <v/>
      </c>
      <c r="L37" s="377" t="str">
        <f>IF(Master!$D363="","",Master!G363)</f>
        <v/>
      </c>
      <c r="M37" s="377" t="str">
        <f>IF(Master!$D363="","",Master!H363)</f>
        <v/>
      </c>
      <c r="N37" s="377" t="str">
        <f>IF(Master!$D363="","",Master!I363)</f>
        <v/>
      </c>
      <c r="O37" s="377" t="str">
        <f>IF(Master!$D363="","",Master!J363)</f>
        <v/>
      </c>
      <c r="P37" s="377" t="str">
        <f>IF(Master!$D363="","",Master!K363)</f>
        <v/>
      </c>
      <c r="Q37" s="377" t="str">
        <f>IF(Master!$D363="","",Master!L363)</f>
        <v/>
      </c>
      <c r="R37" s="411" t="str">
        <f t="shared" si="4"/>
        <v/>
      </c>
      <c r="S37" s="1439"/>
    </row>
    <row r="38" spans="1:19" s="78" customFormat="1" ht="13.5" customHeight="1">
      <c r="A38" s="330">
        <v>31</v>
      </c>
      <c r="B38" s="377" t="str">
        <f>IF(Master!D320="","",Master!D320)</f>
        <v/>
      </c>
      <c r="C38" s="377" t="str">
        <f>IF(Master!D320="","",Master!G320)</f>
        <v/>
      </c>
      <c r="D38" s="377" t="str">
        <f>IF(Master!D320="","",Master!H320)</f>
        <v/>
      </c>
      <c r="E38" s="377" t="str">
        <f>IF(Master!D320="","",Master!I320)</f>
        <v/>
      </c>
      <c r="F38" s="377" t="str">
        <f>IF(Master!D320="","",Master!J320)</f>
        <v/>
      </c>
      <c r="G38" s="377" t="str">
        <f>IF(Master!D320="","",Master!K320)</f>
        <v/>
      </c>
      <c r="H38" s="377" t="str">
        <f>IF(Master!D320="","",Master!L320)</f>
        <v/>
      </c>
      <c r="I38" s="411" t="str">
        <f t="shared" si="3"/>
        <v/>
      </c>
      <c r="J38" s="330">
        <v>31</v>
      </c>
      <c r="K38" s="377" t="str">
        <f>IF(Master!D364="","",Master!D364)</f>
        <v/>
      </c>
      <c r="L38" s="377" t="str">
        <f>IF(Master!$D364="","",Master!G364)</f>
        <v/>
      </c>
      <c r="M38" s="377" t="str">
        <f>IF(Master!$D364="","",Master!H364)</f>
        <v/>
      </c>
      <c r="N38" s="377" t="str">
        <f>IF(Master!$D364="","",Master!I364)</f>
        <v/>
      </c>
      <c r="O38" s="377" t="str">
        <f>IF(Master!$D364="","",Master!J364)</f>
        <v/>
      </c>
      <c r="P38" s="377" t="str">
        <f>IF(Master!$D364="","",Master!K364)</f>
        <v/>
      </c>
      <c r="Q38" s="377" t="str">
        <f>IF(Master!$D364="","",Master!L364)</f>
        <v/>
      </c>
      <c r="R38" s="411" t="str">
        <f t="shared" si="4"/>
        <v/>
      </c>
      <c r="S38" s="1439"/>
    </row>
    <row r="39" spans="1:19" s="78" customFormat="1" ht="13.5" customHeight="1">
      <c r="A39" s="330">
        <v>32</v>
      </c>
      <c r="B39" s="377" t="str">
        <f>IF(Master!D321="","",Master!D321)</f>
        <v/>
      </c>
      <c r="C39" s="377" t="str">
        <f>IF(Master!D321="","",Master!G321)</f>
        <v/>
      </c>
      <c r="D39" s="377" t="str">
        <f>IF(Master!D321="","",Master!H321)</f>
        <v/>
      </c>
      <c r="E39" s="377" t="str">
        <f>IF(Master!D321="","",Master!I321)</f>
        <v/>
      </c>
      <c r="F39" s="377" t="str">
        <f>IF(Master!D321="","",Master!J321)</f>
        <v/>
      </c>
      <c r="G39" s="377" t="str">
        <f>IF(Master!D321="","",Master!K321)</f>
        <v/>
      </c>
      <c r="H39" s="377" t="str">
        <f>IF(Master!D321="","",Master!L321)</f>
        <v/>
      </c>
      <c r="I39" s="411" t="str">
        <f t="shared" si="3"/>
        <v/>
      </c>
      <c r="J39" s="330">
        <v>32</v>
      </c>
      <c r="K39" s="377" t="str">
        <f>IF(Master!D365="","",Master!D365)</f>
        <v/>
      </c>
      <c r="L39" s="377" t="str">
        <f>IF(Master!$D365="","",Master!G365)</f>
        <v/>
      </c>
      <c r="M39" s="377" t="str">
        <f>IF(Master!$D365="","",Master!H365)</f>
        <v/>
      </c>
      <c r="N39" s="377" t="str">
        <f>IF(Master!$D365="","",Master!I365)</f>
        <v/>
      </c>
      <c r="O39" s="377" t="str">
        <f>IF(Master!$D365="","",Master!J365)</f>
        <v/>
      </c>
      <c r="P39" s="377" t="str">
        <f>IF(Master!$D365="","",Master!K365)</f>
        <v/>
      </c>
      <c r="Q39" s="377" t="str">
        <f>IF(Master!$D365="","",Master!L365)</f>
        <v/>
      </c>
      <c r="R39" s="411" t="str">
        <f t="shared" si="4"/>
        <v/>
      </c>
      <c r="S39" s="1439"/>
    </row>
    <row r="40" spans="1:19" s="78" customFormat="1" ht="13.5" customHeight="1">
      <c r="A40" s="330">
        <v>33</v>
      </c>
      <c r="B40" s="377" t="str">
        <f>IF(Master!D322="","",Master!D322)</f>
        <v/>
      </c>
      <c r="C40" s="377" t="str">
        <f>IF(Master!D322="","",Master!G322)</f>
        <v/>
      </c>
      <c r="D40" s="377" t="str">
        <f>IF(Master!D322="","",Master!H322)</f>
        <v/>
      </c>
      <c r="E40" s="377" t="str">
        <f>IF(Master!D322="","",Master!I322)</f>
        <v/>
      </c>
      <c r="F40" s="377" t="str">
        <f>IF(Master!D322="","",Master!J322)</f>
        <v/>
      </c>
      <c r="G40" s="377" t="str">
        <f>IF(Master!D322="","",Master!K322)</f>
        <v/>
      </c>
      <c r="H40" s="377" t="str">
        <f>IF(Master!D322="","",Master!L322)</f>
        <v/>
      </c>
      <c r="I40" s="411" t="str">
        <f t="shared" si="3"/>
        <v/>
      </c>
      <c r="J40" s="330">
        <v>33</v>
      </c>
      <c r="K40" s="377" t="str">
        <f>IF(Master!D366="","",Master!D366)</f>
        <v/>
      </c>
      <c r="L40" s="377" t="str">
        <f>IF(Master!$D366="","",Master!G366)</f>
        <v/>
      </c>
      <c r="M40" s="377" t="str">
        <f>IF(Master!$D366="","",Master!H366)</f>
        <v/>
      </c>
      <c r="N40" s="377" t="str">
        <f>IF(Master!$D366="","",Master!I366)</f>
        <v/>
      </c>
      <c r="O40" s="377" t="str">
        <f>IF(Master!$D366="","",Master!J366)</f>
        <v/>
      </c>
      <c r="P40" s="377" t="str">
        <f>IF(Master!$D366="","",Master!K366)</f>
        <v/>
      </c>
      <c r="Q40" s="377" t="str">
        <f>IF(Master!$D366="","",Master!L366)</f>
        <v/>
      </c>
      <c r="R40" s="411" t="str">
        <f t="shared" si="4"/>
        <v/>
      </c>
      <c r="S40" s="1439"/>
    </row>
    <row r="41" spans="1:19" s="78" customFormat="1" ht="13.5" customHeight="1">
      <c r="A41" s="330">
        <v>34</v>
      </c>
      <c r="B41" s="377" t="str">
        <f>IF(Master!D323="","",Master!D323)</f>
        <v/>
      </c>
      <c r="C41" s="377" t="str">
        <f>IF(Master!D323="","",Master!G323)</f>
        <v/>
      </c>
      <c r="D41" s="377" t="str">
        <f>IF(Master!D323="","",Master!H323)</f>
        <v/>
      </c>
      <c r="E41" s="377" t="str">
        <f>IF(Master!D323="","",Master!I323)</f>
        <v/>
      </c>
      <c r="F41" s="377" t="str">
        <f>IF(Master!D323="","",Master!J323)</f>
        <v/>
      </c>
      <c r="G41" s="377" t="str">
        <f>IF(Master!D323="","",Master!K323)</f>
        <v/>
      </c>
      <c r="H41" s="377" t="str">
        <f>IF(Master!D323="","",Master!L323)</f>
        <v/>
      </c>
      <c r="I41" s="411" t="str">
        <f t="shared" si="3"/>
        <v/>
      </c>
      <c r="J41" s="330">
        <v>34</v>
      </c>
      <c r="K41" s="377" t="str">
        <f>IF(Master!D367="","",Master!D367)</f>
        <v/>
      </c>
      <c r="L41" s="377" t="str">
        <f>IF(Master!$D367="","",Master!G367)</f>
        <v/>
      </c>
      <c r="M41" s="377" t="str">
        <f>IF(Master!$D367="","",Master!H367)</f>
        <v/>
      </c>
      <c r="N41" s="377" t="str">
        <f>IF(Master!$D367="","",Master!I367)</f>
        <v/>
      </c>
      <c r="O41" s="377" t="str">
        <f>IF(Master!$D367="","",Master!J367)</f>
        <v/>
      </c>
      <c r="P41" s="377" t="str">
        <f>IF(Master!$D367="","",Master!K367)</f>
        <v/>
      </c>
      <c r="Q41" s="377" t="str">
        <f>IF(Master!$D367="","",Master!L367)</f>
        <v/>
      </c>
      <c r="R41" s="411" t="str">
        <f t="shared" si="4"/>
        <v/>
      </c>
      <c r="S41" s="1439"/>
    </row>
    <row r="42" spans="1:19" s="78" customFormat="1" ht="13.5" customHeight="1">
      <c r="A42" s="330">
        <v>35</v>
      </c>
      <c r="B42" s="377" t="str">
        <f>IF(Master!D324="","",Master!D324)</f>
        <v/>
      </c>
      <c r="C42" s="377" t="str">
        <f>IF(Master!D324="","",Master!G324)</f>
        <v/>
      </c>
      <c r="D42" s="377" t="str">
        <f>IF(Master!D324="","",Master!H324)</f>
        <v/>
      </c>
      <c r="E42" s="377" t="str">
        <f>IF(Master!D324="","",Master!I324)</f>
        <v/>
      </c>
      <c r="F42" s="377" t="str">
        <f>IF(Master!D324="","",Master!J324)</f>
        <v/>
      </c>
      <c r="G42" s="377" t="str">
        <f>IF(Master!D324="","",Master!K324)</f>
        <v/>
      </c>
      <c r="H42" s="377" t="str">
        <f>IF(Master!D324="","",Master!L324)</f>
        <v/>
      </c>
      <c r="I42" s="411" t="str">
        <f t="shared" si="3"/>
        <v/>
      </c>
      <c r="J42" s="330">
        <v>35</v>
      </c>
      <c r="K42" s="377" t="str">
        <f>IF(Master!D368="","",Master!D368)</f>
        <v/>
      </c>
      <c r="L42" s="377" t="str">
        <f>IF(Master!$D368="","",Master!G368)</f>
        <v/>
      </c>
      <c r="M42" s="377" t="str">
        <f>IF(Master!$D368="","",Master!H368)</f>
        <v/>
      </c>
      <c r="N42" s="377" t="str">
        <f>IF(Master!$D368="","",Master!I368)</f>
        <v/>
      </c>
      <c r="O42" s="377" t="str">
        <f>IF(Master!$D368="","",Master!J368)</f>
        <v/>
      </c>
      <c r="P42" s="377" t="str">
        <f>IF(Master!$D368="","",Master!K368)</f>
        <v/>
      </c>
      <c r="Q42" s="377" t="str">
        <f>IF(Master!$D368="","",Master!L368)</f>
        <v/>
      </c>
      <c r="R42" s="411" t="str">
        <f t="shared" si="4"/>
        <v/>
      </c>
      <c r="S42" s="1439"/>
    </row>
    <row r="43" spans="1:19" s="78" customFormat="1" ht="13.5" customHeight="1">
      <c r="A43" s="330">
        <v>36</v>
      </c>
      <c r="B43" s="377" t="str">
        <f>IF(Master!D325="","",Master!D325)</f>
        <v/>
      </c>
      <c r="C43" s="377" t="str">
        <f>IF(Master!D325="","",Master!G325)</f>
        <v/>
      </c>
      <c r="D43" s="377" t="str">
        <f>IF(Master!D325="","",Master!H325)</f>
        <v/>
      </c>
      <c r="E43" s="377" t="str">
        <f>IF(Master!D325="","",Master!I325)</f>
        <v/>
      </c>
      <c r="F43" s="377" t="str">
        <f>IF(Master!D325="","",Master!J325)</f>
        <v/>
      </c>
      <c r="G43" s="377" t="str">
        <f>IF(Master!D325="","",Master!K325)</f>
        <v/>
      </c>
      <c r="H43" s="377" t="str">
        <f>IF(Master!D325="","",Master!L325)</f>
        <v/>
      </c>
      <c r="I43" s="411" t="str">
        <f t="shared" si="3"/>
        <v/>
      </c>
      <c r="J43" s="330">
        <v>36</v>
      </c>
      <c r="K43" s="377" t="str">
        <f>IF(Master!D369="","",Master!D369)</f>
        <v/>
      </c>
      <c r="L43" s="377" t="str">
        <f>IF(Master!$D369="","",Master!G369)</f>
        <v/>
      </c>
      <c r="M43" s="377" t="str">
        <f>IF(Master!$D369="","",Master!H369)</f>
        <v/>
      </c>
      <c r="N43" s="377" t="str">
        <f>IF(Master!$D369="","",Master!I369)</f>
        <v/>
      </c>
      <c r="O43" s="377" t="str">
        <f>IF(Master!$D369="","",Master!J369)</f>
        <v/>
      </c>
      <c r="P43" s="377" t="str">
        <f>IF(Master!$D369="","",Master!K369)</f>
        <v/>
      </c>
      <c r="Q43" s="377" t="str">
        <f>IF(Master!$D369="","",Master!L369)</f>
        <v/>
      </c>
      <c r="R43" s="411" t="str">
        <f t="shared" si="4"/>
        <v/>
      </c>
      <c r="S43" s="1439"/>
    </row>
    <row r="44" spans="1:19" s="78" customFormat="1" ht="13.5" customHeight="1">
      <c r="A44" s="330">
        <v>37</v>
      </c>
      <c r="B44" s="377" t="str">
        <f>IF(Master!D326="","",Master!D326)</f>
        <v/>
      </c>
      <c r="C44" s="377" t="str">
        <f>IF(Master!D326="","",Master!G326)</f>
        <v/>
      </c>
      <c r="D44" s="377" t="str">
        <f>IF(Master!D326="","",Master!H326)</f>
        <v/>
      </c>
      <c r="E44" s="377" t="str">
        <f>IF(Master!D326="","",Master!I326)</f>
        <v/>
      </c>
      <c r="F44" s="377" t="str">
        <f>IF(Master!D326="","",Master!J326)</f>
        <v/>
      </c>
      <c r="G44" s="377" t="str">
        <f>IF(Master!D326="","",Master!K326)</f>
        <v/>
      </c>
      <c r="H44" s="377" t="str">
        <f>IF(Master!D326="","",Master!L326)</f>
        <v/>
      </c>
      <c r="I44" s="411" t="str">
        <f t="shared" si="3"/>
        <v/>
      </c>
      <c r="J44" s="330">
        <v>37</v>
      </c>
      <c r="K44" s="377" t="str">
        <f>IF(Master!D370="","",Master!D370)</f>
        <v/>
      </c>
      <c r="L44" s="377" t="str">
        <f>IF(Master!$D370="","",Master!G370)</f>
        <v/>
      </c>
      <c r="M44" s="377" t="str">
        <f>IF(Master!$D370="","",Master!H370)</f>
        <v/>
      </c>
      <c r="N44" s="377" t="str">
        <f>IF(Master!$D370="","",Master!I370)</f>
        <v/>
      </c>
      <c r="O44" s="377" t="str">
        <f>IF(Master!$D370="","",Master!J370)</f>
        <v/>
      </c>
      <c r="P44" s="377" t="str">
        <f>IF(Master!$D370="","",Master!K370)</f>
        <v/>
      </c>
      <c r="Q44" s="377" t="str">
        <f>IF(Master!$D370="","",Master!L370)</f>
        <v/>
      </c>
      <c r="R44" s="411" t="str">
        <f t="shared" si="4"/>
        <v/>
      </c>
      <c r="S44" s="1439"/>
    </row>
    <row r="45" spans="1:19" s="78" customFormat="1" ht="13.5" customHeight="1">
      <c r="A45" s="330">
        <v>38</v>
      </c>
      <c r="B45" s="377" t="str">
        <f>IF(Master!D327="","",Master!D327)</f>
        <v/>
      </c>
      <c r="C45" s="377" t="str">
        <f>IF(Master!D327="","",Master!G327)</f>
        <v/>
      </c>
      <c r="D45" s="377" t="str">
        <f>IF(Master!D327="","",Master!H327)</f>
        <v/>
      </c>
      <c r="E45" s="377" t="str">
        <f>IF(Master!D327="","",Master!I327)</f>
        <v/>
      </c>
      <c r="F45" s="377" t="str">
        <f>IF(Master!D327="","",Master!J327)</f>
        <v/>
      </c>
      <c r="G45" s="377" t="str">
        <f>IF(Master!D327="","",Master!K327)</f>
        <v/>
      </c>
      <c r="H45" s="377" t="str">
        <f>IF(Master!D327="","",Master!L327)</f>
        <v/>
      </c>
      <c r="I45" s="411" t="str">
        <f t="shared" si="3"/>
        <v/>
      </c>
      <c r="J45" s="330">
        <v>38</v>
      </c>
      <c r="K45" s="377" t="str">
        <f>IF(Master!D371="","",Master!D371)</f>
        <v/>
      </c>
      <c r="L45" s="377" t="str">
        <f>IF(Master!$D371="","",Master!G371)</f>
        <v/>
      </c>
      <c r="M45" s="377" t="str">
        <f>IF(Master!$D371="","",Master!H371)</f>
        <v/>
      </c>
      <c r="N45" s="377" t="str">
        <f>IF(Master!$D371="","",Master!I371)</f>
        <v/>
      </c>
      <c r="O45" s="377" t="str">
        <f>IF(Master!$D371="","",Master!J371)</f>
        <v/>
      </c>
      <c r="P45" s="377" t="str">
        <f>IF(Master!$D371="","",Master!K371)</f>
        <v/>
      </c>
      <c r="Q45" s="377" t="str">
        <f>IF(Master!$D371="","",Master!L371)</f>
        <v/>
      </c>
      <c r="R45" s="411" t="str">
        <f t="shared" si="4"/>
        <v/>
      </c>
      <c r="S45" s="1439"/>
    </row>
    <row r="46" spans="1:19" s="78" customFormat="1" ht="13.5" customHeight="1">
      <c r="A46" s="330">
        <v>39</v>
      </c>
      <c r="B46" s="377" t="str">
        <f>IF(Master!D328="","",Master!D328)</f>
        <v/>
      </c>
      <c r="C46" s="377" t="str">
        <f>IF(Master!D328="","",Master!G328)</f>
        <v/>
      </c>
      <c r="D46" s="377" t="str">
        <f>IF(Master!D328="","",Master!H328)</f>
        <v/>
      </c>
      <c r="E46" s="377" t="str">
        <f>IF(Master!D328="","",Master!I328)</f>
        <v/>
      </c>
      <c r="F46" s="377" t="str">
        <f>IF(Master!D328="","",Master!J328)</f>
        <v/>
      </c>
      <c r="G46" s="377" t="str">
        <f>IF(Master!D328="","",Master!K328)</f>
        <v/>
      </c>
      <c r="H46" s="377" t="str">
        <f>IF(Master!D328="","",Master!L328)</f>
        <v/>
      </c>
      <c r="I46" s="411" t="str">
        <f t="shared" si="3"/>
        <v/>
      </c>
      <c r="J46" s="330">
        <v>39</v>
      </c>
      <c r="K46" s="377" t="str">
        <f>IF(Master!D372="","",Master!D372)</f>
        <v/>
      </c>
      <c r="L46" s="377" t="str">
        <f>IF(Master!$D372="","",Master!G372)</f>
        <v/>
      </c>
      <c r="M46" s="377" t="str">
        <f>IF(Master!$D372="","",Master!H372)</f>
        <v/>
      </c>
      <c r="N46" s="377" t="str">
        <f>IF(Master!$D372="","",Master!I372)</f>
        <v/>
      </c>
      <c r="O46" s="377" t="str">
        <f>IF(Master!$D372="","",Master!J372)</f>
        <v/>
      </c>
      <c r="P46" s="377" t="str">
        <f>IF(Master!$D372="","",Master!K372)</f>
        <v/>
      </c>
      <c r="Q46" s="377" t="str">
        <f>IF(Master!$D372="","",Master!L372)</f>
        <v/>
      </c>
      <c r="R46" s="411" t="str">
        <f t="shared" si="4"/>
        <v/>
      </c>
      <c r="S46" s="1439"/>
    </row>
    <row r="47" spans="1:19" s="78" customFormat="1" ht="13.5" customHeight="1">
      <c r="A47" s="330">
        <v>40</v>
      </c>
      <c r="B47" s="377" t="str">
        <f>IF(Master!D329="","",Master!D329)</f>
        <v/>
      </c>
      <c r="C47" s="377" t="str">
        <f>IF(Master!D329="","",Master!G329)</f>
        <v/>
      </c>
      <c r="D47" s="377" t="str">
        <f>IF(Master!D329="","",Master!H329)</f>
        <v/>
      </c>
      <c r="E47" s="377" t="str">
        <f>IF(Master!D329="","",Master!I329)</f>
        <v/>
      </c>
      <c r="F47" s="377" t="str">
        <f>IF(Master!D329="","",Master!J329)</f>
        <v/>
      </c>
      <c r="G47" s="377" t="str">
        <f>IF(Master!D329="","",Master!K329)</f>
        <v/>
      </c>
      <c r="H47" s="377" t="str">
        <f>IF(Master!D329="","",Master!L329)</f>
        <v/>
      </c>
      <c r="I47" s="411" t="str">
        <f t="shared" si="3"/>
        <v/>
      </c>
      <c r="J47" s="330">
        <v>40</v>
      </c>
      <c r="K47" s="377" t="str">
        <f>IF(Master!D373="","",Master!D373)</f>
        <v/>
      </c>
      <c r="L47" s="377" t="str">
        <f>IF(Master!$D373="","",Master!G373)</f>
        <v/>
      </c>
      <c r="M47" s="377" t="str">
        <f>IF(Master!$D373="","",Master!H373)</f>
        <v/>
      </c>
      <c r="N47" s="377" t="str">
        <f>IF(Master!$D373="","",Master!I373)</f>
        <v/>
      </c>
      <c r="O47" s="377" t="str">
        <f>IF(Master!$D373="","",Master!J373)</f>
        <v/>
      </c>
      <c r="P47" s="377" t="str">
        <f>IF(Master!$D373="","",Master!K373)</f>
        <v/>
      </c>
      <c r="Q47" s="377" t="str">
        <f>IF(Master!$D373="","",Master!L373)</f>
        <v/>
      </c>
      <c r="R47" s="411" t="str">
        <f t="shared" si="4"/>
        <v/>
      </c>
      <c r="S47" s="1439"/>
    </row>
    <row r="48" spans="1:19" ht="14.25" customHeight="1" thickBot="1">
      <c r="A48" s="75"/>
      <c r="B48" s="81" t="s">
        <v>341</v>
      </c>
      <c r="C48" s="79">
        <f>SUM(C8:C47)</f>
        <v>0</v>
      </c>
      <c r="D48" s="79">
        <f t="shared" ref="D48:I48" si="5">SUM(D8:D47)</f>
        <v>0</v>
      </c>
      <c r="E48" s="79">
        <f t="shared" si="5"/>
        <v>0</v>
      </c>
      <c r="F48" s="79">
        <f t="shared" si="5"/>
        <v>0</v>
      </c>
      <c r="G48" s="79">
        <f t="shared" si="5"/>
        <v>0</v>
      </c>
      <c r="H48" s="79">
        <f t="shared" si="5"/>
        <v>0</v>
      </c>
      <c r="I48" s="79">
        <f t="shared" si="5"/>
        <v>0</v>
      </c>
      <c r="J48" s="75"/>
      <c r="K48" s="81" t="s">
        <v>341</v>
      </c>
      <c r="L48" s="79">
        <f>SUM(L8:L47)</f>
        <v>0</v>
      </c>
      <c r="M48" s="79">
        <f t="shared" ref="M48:R48" si="6">SUM(M8:M47)</f>
        <v>0</v>
      </c>
      <c r="N48" s="79">
        <f t="shared" si="6"/>
        <v>0</v>
      </c>
      <c r="O48" s="79">
        <f t="shared" si="6"/>
        <v>0</v>
      </c>
      <c r="P48" s="79">
        <f t="shared" si="6"/>
        <v>0</v>
      </c>
      <c r="Q48" s="79">
        <f t="shared" si="6"/>
        <v>0</v>
      </c>
      <c r="R48" s="79">
        <f t="shared" si="6"/>
        <v>0</v>
      </c>
      <c r="S48" s="1439"/>
    </row>
    <row r="49" spans="1:19" ht="14.25" customHeight="1" thickBot="1">
      <c r="A49" s="75"/>
      <c r="B49" s="81" t="s">
        <v>342</v>
      </c>
      <c r="C49" s="79">
        <f t="shared" ref="C49:I49" si="7">ROUNDUP(C48,-2)</f>
        <v>0</v>
      </c>
      <c r="D49" s="79">
        <f t="shared" si="7"/>
        <v>0</v>
      </c>
      <c r="E49" s="79">
        <f t="shared" si="7"/>
        <v>0</v>
      </c>
      <c r="F49" s="79">
        <f t="shared" si="7"/>
        <v>0</v>
      </c>
      <c r="G49" s="79">
        <f t="shared" si="7"/>
        <v>0</v>
      </c>
      <c r="H49" s="79">
        <f t="shared" si="7"/>
        <v>0</v>
      </c>
      <c r="I49" s="79">
        <f t="shared" si="7"/>
        <v>0</v>
      </c>
      <c r="J49" s="75"/>
      <c r="K49" s="81" t="s">
        <v>343</v>
      </c>
      <c r="L49" s="79">
        <f t="shared" ref="L49:R49" si="8">ROUNDUP(L48,-2)</f>
        <v>0</v>
      </c>
      <c r="M49" s="79">
        <f t="shared" si="8"/>
        <v>0</v>
      </c>
      <c r="N49" s="79">
        <f t="shared" si="8"/>
        <v>0</v>
      </c>
      <c r="O49" s="79">
        <f t="shared" si="8"/>
        <v>0</v>
      </c>
      <c r="P49" s="79">
        <f t="shared" si="8"/>
        <v>0</v>
      </c>
      <c r="Q49" s="79">
        <f t="shared" si="8"/>
        <v>0</v>
      </c>
      <c r="R49" s="79">
        <f t="shared" si="8"/>
        <v>0</v>
      </c>
      <c r="S49" s="1439"/>
    </row>
    <row r="50" spans="1:19" ht="12" customHeight="1">
      <c r="A50" s="73"/>
      <c r="B50" s="76"/>
      <c r="C50" s="73"/>
      <c r="D50" s="73"/>
      <c r="E50" s="73"/>
      <c r="F50" s="73"/>
      <c r="G50" s="73"/>
      <c r="H50" s="73"/>
      <c r="I50" s="73"/>
      <c r="J50" s="73"/>
      <c r="K50" s="73"/>
      <c r="L50" s="73"/>
      <c r="M50" s="73"/>
      <c r="N50" s="73"/>
      <c r="O50" s="73"/>
      <c r="P50" s="73"/>
      <c r="Q50" s="73"/>
      <c r="R50" s="73"/>
      <c r="S50" s="1439"/>
    </row>
    <row r="51" spans="1:19" ht="12" customHeight="1">
      <c r="A51" s="73"/>
      <c r="B51" s="73"/>
      <c r="C51" s="73"/>
      <c r="D51" s="73"/>
      <c r="E51" s="73"/>
      <c r="F51" s="34"/>
      <c r="G51" s="34"/>
      <c r="H51" s="34"/>
      <c r="I51" s="34"/>
      <c r="J51" s="34"/>
      <c r="K51" s="34"/>
      <c r="L51" s="34"/>
      <c r="M51" s="34"/>
      <c r="N51" s="34"/>
      <c r="O51" s="34"/>
      <c r="P51" s="34"/>
      <c r="Q51" s="34"/>
      <c r="R51" s="34"/>
      <c r="S51" s="1439"/>
    </row>
    <row r="52" spans="1:19" ht="12" customHeight="1">
      <c r="A52" s="73"/>
      <c r="B52" s="73"/>
      <c r="C52" s="73"/>
      <c r="D52" s="73"/>
      <c r="E52" s="73"/>
      <c r="F52" s="1127" t="str">
        <f>Master!E2</f>
        <v>ç/kkukpk;Z]</v>
      </c>
      <c r="G52" s="1127"/>
      <c r="H52" s="1127"/>
      <c r="I52" s="1127"/>
      <c r="J52" s="34"/>
      <c r="K52" s="34"/>
      <c r="L52" s="34"/>
      <c r="M52" s="34"/>
      <c r="N52" s="34"/>
      <c r="O52" s="1127" t="str">
        <f>F52</f>
        <v>ç/kkukpk;Z]</v>
      </c>
      <c r="P52" s="1127"/>
      <c r="Q52" s="1127"/>
      <c r="R52" s="1127"/>
      <c r="S52" s="1439"/>
    </row>
    <row r="53" spans="1:19" ht="12" customHeight="1">
      <c r="A53" s="73"/>
      <c r="B53" s="73"/>
      <c r="C53" s="73"/>
      <c r="D53" s="73"/>
      <c r="E53" s="73"/>
      <c r="F53" s="1128" t="str">
        <f>Master!H2</f>
        <v>jkmekfo jk;eyok³k</v>
      </c>
      <c r="G53" s="1128"/>
      <c r="H53" s="1128"/>
      <c r="I53" s="1128"/>
      <c r="J53" s="34"/>
      <c r="K53" s="34"/>
      <c r="L53" s="34"/>
      <c r="M53" s="34"/>
      <c r="N53" s="34"/>
      <c r="O53" s="1128" t="str">
        <f>Master!H2</f>
        <v>jkmekfo jk;eyok³k</v>
      </c>
      <c r="P53" s="1128"/>
      <c r="Q53" s="1128"/>
      <c r="R53" s="1128"/>
      <c r="S53" s="1439"/>
    </row>
    <row r="54" spans="1:19" ht="12" customHeight="1">
      <c r="A54" s="73"/>
      <c r="B54" s="73"/>
      <c r="C54" s="73"/>
      <c r="D54" s="73"/>
      <c r="E54" s="73"/>
      <c r="F54" s="1128"/>
      <c r="G54" s="1128"/>
      <c r="H54" s="1128"/>
      <c r="I54" s="1128"/>
      <c r="J54" s="34"/>
      <c r="K54" s="34"/>
      <c r="L54" s="34"/>
      <c r="M54" s="34"/>
      <c r="N54" s="34"/>
      <c r="O54" s="1128"/>
      <c r="P54" s="1128"/>
      <c r="Q54" s="1128"/>
      <c r="R54" s="1128"/>
      <c r="S54" s="1439"/>
    </row>
    <row r="55" spans="1:19" ht="15" hidden="1" customHeight="1">
      <c r="A55" s="73"/>
      <c r="B55" s="73"/>
      <c r="C55" s="73"/>
      <c r="D55" s="73"/>
      <c r="E55" s="73"/>
      <c r="F55" s="1128"/>
      <c r="G55" s="1128"/>
      <c r="H55" s="1128"/>
      <c r="I55" s="1128"/>
      <c r="J55" s="34"/>
      <c r="K55" s="34"/>
      <c r="L55" s="34"/>
      <c r="M55" s="34"/>
      <c r="N55" s="34"/>
      <c r="O55" s="1128"/>
      <c r="P55" s="1128"/>
      <c r="Q55" s="1128"/>
      <c r="R55" s="1128"/>
    </row>
    <row r="56" spans="1:19" hidden="1">
      <c r="F56" s="82"/>
      <c r="G56" s="82"/>
      <c r="H56" s="82"/>
      <c r="I56" s="82"/>
      <c r="J56" s="82"/>
      <c r="K56" s="82"/>
      <c r="L56" s="82"/>
      <c r="M56" s="82"/>
      <c r="N56" s="82"/>
      <c r="O56" s="82"/>
      <c r="P56" s="82"/>
      <c r="Q56" s="82"/>
      <c r="R56" s="82"/>
    </row>
    <row r="57" spans="1:19" hidden="1"/>
    <row r="58" spans="1:19" hidden="1"/>
    <row r="59" spans="1:19" hidden="1"/>
    <row r="60" spans="1:19" hidden="1"/>
    <row r="61" spans="1:19" hidden="1"/>
    <row r="62" spans="1:19" hidden="1"/>
    <row r="63" spans="1:19" hidden="1"/>
    <row r="64" spans="1:19" hidden="1"/>
    <row r="65" hidden="1"/>
    <row r="66" hidden="1"/>
    <row r="67" hidden="1"/>
    <row r="68" hidden="1"/>
    <row r="69" hidden="1"/>
    <row r="70" hidden="1"/>
    <row r="71" hidden="1"/>
    <row r="72" hidden="1"/>
    <row r="73" hidden="1"/>
  </sheetData>
  <sheetProtection password="98FD" sheet="1" objects="1" scenarios="1" formatColumns="0" formatRows="0"/>
  <mergeCells count="21">
    <mergeCell ref="P1:R1"/>
    <mergeCell ref="A2:I2"/>
    <mergeCell ref="J2:R2"/>
    <mergeCell ref="A3:I3"/>
    <mergeCell ref="J3:R3"/>
    <mergeCell ref="S1:S54"/>
    <mergeCell ref="F52:I52"/>
    <mergeCell ref="O52:R52"/>
    <mergeCell ref="F53:I55"/>
    <mergeCell ref="O53:R55"/>
    <mergeCell ref="A4:I4"/>
    <mergeCell ref="J4:R4"/>
    <mergeCell ref="A5:I5"/>
    <mergeCell ref="J5:R5"/>
    <mergeCell ref="A6:A7"/>
    <mergeCell ref="B6:B7"/>
    <mergeCell ref="I6:I7"/>
    <mergeCell ref="J6:J7"/>
    <mergeCell ref="K6:K7"/>
    <mergeCell ref="R6:R7"/>
    <mergeCell ref="G1:I1"/>
  </mergeCells>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dimension ref="A1:U43"/>
  <sheetViews>
    <sheetView workbookViewId="0">
      <selection activeCell="L33" sqref="L33"/>
    </sheetView>
  </sheetViews>
  <sheetFormatPr defaultRowHeight="15"/>
  <cols>
    <col min="1" max="1" width="10.5703125" customWidth="1"/>
    <col min="2" max="2" width="7.140625" customWidth="1"/>
    <col min="3" max="3" width="5.85546875" customWidth="1"/>
    <col min="4" max="4" width="6.140625" customWidth="1"/>
    <col min="5" max="5" width="3.7109375" customWidth="1"/>
    <col min="6" max="6" width="2.7109375" customWidth="1"/>
    <col min="7" max="7" width="4.7109375" bestFit="1" customWidth="1"/>
    <col min="8" max="8" width="3" customWidth="1"/>
    <col min="9" max="9" width="3.7109375" customWidth="1"/>
    <col min="10" max="10" width="2.42578125" customWidth="1"/>
    <col min="11" max="11" width="7.140625" customWidth="1"/>
    <col min="12" max="12" width="3.7109375" customWidth="1"/>
    <col min="13" max="13" width="2.7109375" customWidth="1"/>
    <col min="14" max="14" width="4.7109375" bestFit="1" customWidth="1"/>
    <col min="15" max="15" width="3" customWidth="1"/>
    <col min="16" max="16" width="3.7109375" customWidth="1"/>
    <col min="17" max="17" width="2.42578125" customWidth="1"/>
    <col min="18" max="18" width="7.140625" customWidth="1"/>
    <col min="19" max="19" width="7.85546875" customWidth="1"/>
    <col min="20" max="20" width="7.28515625" customWidth="1"/>
    <col min="21" max="21" width="9.85546875" customWidth="1"/>
  </cols>
  <sheetData>
    <row r="1" spans="1:21" ht="23.25">
      <c r="A1" s="1479" t="str">
        <f>Summary!$A$2</f>
        <v>ç/kkukpk;Z] jkmekfo jk;eyok³k ¼vkWfQl vkbZ-Mh- la[;k %&amp;12572½</v>
      </c>
      <c r="B1" s="1479"/>
      <c r="C1" s="1479"/>
      <c r="D1" s="1479"/>
      <c r="E1" s="1479"/>
      <c r="F1" s="1479"/>
      <c r="G1" s="1479"/>
      <c r="H1" s="1479"/>
      <c r="I1" s="1479"/>
      <c r="J1" s="1479"/>
      <c r="K1" s="1479"/>
      <c r="L1" s="1479"/>
      <c r="M1" s="1479"/>
      <c r="N1" s="1479"/>
      <c r="O1" s="1479"/>
      <c r="P1" s="1479"/>
      <c r="Q1" s="1479"/>
      <c r="R1" s="1479"/>
      <c r="S1" s="1479"/>
      <c r="T1" s="1479"/>
      <c r="U1" s="1479"/>
    </row>
    <row r="2" spans="1:21" ht="18.75">
      <c r="A2" s="1161" t="s">
        <v>374</v>
      </c>
      <c r="B2" s="1161"/>
      <c r="C2" s="1161"/>
      <c r="D2" s="1161"/>
      <c r="E2" s="1161"/>
      <c r="F2" s="1161"/>
      <c r="G2" s="1161"/>
      <c r="H2" s="1161"/>
      <c r="I2" s="1161"/>
      <c r="J2" s="1161"/>
      <c r="K2" s="1161"/>
      <c r="L2" s="1161"/>
      <c r="M2" s="1161"/>
      <c r="N2" s="1161"/>
      <c r="O2" s="1161"/>
      <c r="P2" s="1161"/>
      <c r="Q2" s="1161"/>
      <c r="R2" s="1161"/>
      <c r="S2" s="1161"/>
      <c r="T2" s="1161"/>
      <c r="U2" s="1161"/>
    </row>
    <row r="3" spans="1:21" ht="19.5" thickBot="1">
      <c r="A3" s="1480" t="s">
        <v>361</v>
      </c>
      <c r="B3" s="1480"/>
      <c r="C3" s="1480"/>
      <c r="D3" s="1480"/>
      <c r="E3" s="1480"/>
      <c r="F3" s="1480"/>
      <c r="G3" s="1480"/>
      <c r="H3" s="1480"/>
      <c r="I3" s="1480"/>
      <c r="J3" s="1480"/>
      <c r="K3" s="1480"/>
      <c r="L3" s="1480"/>
      <c r="M3" s="1480"/>
      <c r="N3" s="1480"/>
      <c r="O3" s="1480"/>
      <c r="P3" s="1480"/>
      <c r="Q3" s="1480"/>
      <c r="R3" s="1480"/>
      <c r="S3" s="1480"/>
      <c r="T3" s="1480"/>
      <c r="U3" s="1480"/>
    </row>
    <row r="4" spans="1:21" ht="20.25" customHeight="1">
      <c r="A4" s="1469" t="s">
        <v>362</v>
      </c>
      <c r="B4" s="1470" t="s">
        <v>373</v>
      </c>
      <c r="C4" s="1470"/>
      <c r="D4" s="1470" t="s">
        <v>363</v>
      </c>
      <c r="E4" s="1472" t="s">
        <v>532</v>
      </c>
      <c r="F4" s="1473"/>
      <c r="G4" s="1473"/>
      <c r="H4" s="1473"/>
      <c r="I4" s="1473"/>
      <c r="J4" s="1473"/>
      <c r="K4" s="1474"/>
      <c r="L4" s="1472" t="s">
        <v>533</v>
      </c>
      <c r="M4" s="1473"/>
      <c r="N4" s="1473"/>
      <c r="O4" s="1473"/>
      <c r="P4" s="1473"/>
      <c r="Q4" s="1473"/>
      <c r="R4" s="1474"/>
      <c r="S4" s="1470" t="s">
        <v>364</v>
      </c>
      <c r="T4" s="1470"/>
      <c r="U4" s="1478"/>
    </row>
    <row r="5" spans="1:21" ht="15.75">
      <c r="A5" s="1464"/>
      <c r="B5" s="1471"/>
      <c r="C5" s="1471"/>
      <c r="D5" s="1471"/>
      <c r="E5" s="1475"/>
      <c r="F5" s="1476"/>
      <c r="G5" s="1476"/>
      <c r="H5" s="1476"/>
      <c r="I5" s="1476"/>
      <c r="J5" s="1476"/>
      <c r="K5" s="1477"/>
      <c r="L5" s="1475"/>
      <c r="M5" s="1476"/>
      <c r="N5" s="1476"/>
      <c r="O5" s="1476"/>
      <c r="P5" s="1476"/>
      <c r="Q5" s="1476"/>
      <c r="R5" s="1477"/>
      <c r="S5" s="147" t="s">
        <v>365</v>
      </c>
      <c r="T5" s="147" t="s">
        <v>38</v>
      </c>
      <c r="U5" s="148" t="s">
        <v>366</v>
      </c>
    </row>
    <row r="6" spans="1:21">
      <c r="A6" s="121">
        <v>1</v>
      </c>
      <c r="B6" s="1457">
        <v>2</v>
      </c>
      <c r="C6" s="1457"/>
      <c r="D6" s="122">
        <v>3</v>
      </c>
      <c r="E6" s="1458">
        <v>4</v>
      </c>
      <c r="F6" s="1459"/>
      <c r="G6" s="1459"/>
      <c r="H6" s="1459"/>
      <c r="I6" s="1459"/>
      <c r="J6" s="1459"/>
      <c r="K6" s="1460"/>
      <c r="L6" s="1461">
        <v>5</v>
      </c>
      <c r="M6" s="1462"/>
      <c r="N6" s="1462"/>
      <c r="O6" s="1462"/>
      <c r="P6" s="1462"/>
      <c r="Q6" s="1462"/>
      <c r="R6" s="1463"/>
      <c r="S6" s="122">
        <v>6</v>
      </c>
      <c r="T6" s="122">
        <v>7</v>
      </c>
      <c r="U6" s="123">
        <v>8</v>
      </c>
    </row>
    <row r="7" spans="1:21" ht="15.75">
      <c r="A7" s="1464" t="s">
        <v>367</v>
      </c>
      <c r="B7" s="147" t="s">
        <v>372</v>
      </c>
      <c r="C7" s="124">
        <f>Namankan!I12+Namankan!I13+Namankan!I14</f>
        <v>0</v>
      </c>
      <c r="D7" s="125">
        <v>75</v>
      </c>
      <c r="E7" s="126">
        <f t="shared" ref="E7:E12" si="0">C7</f>
        <v>0</v>
      </c>
      <c r="F7" s="127" t="s">
        <v>298</v>
      </c>
      <c r="G7" s="127">
        <f t="shared" ref="G7:G12" si="1">D7</f>
        <v>75</v>
      </c>
      <c r="H7" s="127" t="s">
        <v>298</v>
      </c>
      <c r="I7" s="127">
        <v>10</v>
      </c>
      <c r="J7" s="127" t="s">
        <v>368</v>
      </c>
      <c r="K7" s="128">
        <f t="shared" ref="K7:K12" si="2">E7*G7*I7</f>
        <v>0</v>
      </c>
      <c r="L7" s="126">
        <f t="shared" ref="L7:L12" si="3">IF(C7&lt;=0,0,(E7+5))</f>
        <v>0</v>
      </c>
      <c r="M7" s="127" t="s">
        <v>298</v>
      </c>
      <c r="N7" s="127">
        <f>D7</f>
        <v>75</v>
      </c>
      <c r="O7" s="127" t="s">
        <v>298</v>
      </c>
      <c r="P7" s="127">
        <v>10</v>
      </c>
      <c r="Q7" s="127" t="s">
        <v>368</v>
      </c>
      <c r="R7" s="128">
        <f t="shared" ref="R7:R12" si="4">L7*N7*P7</f>
        <v>0</v>
      </c>
      <c r="S7" s="129"/>
      <c r="T7" s="129"/>
      <c r="U7" s="130"/>
    </row>
    <row r="8" spans="1:21" ht="15.75">
      <c r="A8" s="1464"/>
      <c r="B8" s="147" t="s">
        <v>371</v>
      </c>
      <c r="C8" s="124">
        <f>Namankan!J12+Namankan!J13+Namankan!J14</f>
        <v>0</v>
      </c>
      <c r="D8" s="124">
        <v>125</v>
      </c>
      <c r="E8" s="126">
        <f t="shared" si="0"/>
        <v>0</v>
      </c>
      <c r="F8" s="127" t="s">
        <v>298</v>
      </c>
      <c r="G8" s="127">
        <f t="shared" si="1"/>
        <v>125</v>
      </c>
      <c r="H8" s="127" t="s">
        <v>298</v>
      </c>
      <c r="I8" s="127">
        <v>10</v>
      </c>
      <c r="J8" s="127" t="s">
        <v>368</v>
      </c>
      <c r="K8" s="128">
        <f t="shared" si="2"/>
        <v>0</v>
      </c>
      <c r="L8" s="126">
        <f t="shared" si="3"/>
        <v>0</v>
      </c>
      <c r="M8" s="127" t="s">
        <v>298</v>
      </c>
      <c r="N8" s="127">
        <f>D8</f>
        <v>125</v>
      </c>
      <c r="O8" s="127" t="s">
        <v>298</v>
      </c>
      <c r="P8" s="127">
        <v>10</v>
      </c>
      <c r="Q8" s="127" t="s">
        <v>368</v>
      </c>
      <c r="R8" s="128">
        <f t="shared" si="4"/>
        <v>0</v>
      </c>
      <c r="S8" s="129"/>
      <c r="T8" s="129"/>
      <c r="U8" s="130"/>
    </row>
    <row r="9" spans="1:21" ht="15.75">
      <c r="A9" s="1464" t="s">
        <v>369</v>
      </c>
      <c r="B9" s="147" t="s">
        <v>372</v>
      </c>
      <c r="C9" s="124">
        <f>Namankan!I15+Namankan!I16</f>
        <v>0</v>
      </c>
      <c r="D9" s="124">
        <v>225</v>
      </c>
      <c r="E9" s="126">
        <f t="shared" si="0"/>
        <v>0</v>
      </c>
      <c r="F9" s="127" t="s">
        <v>298</v>
      </c>
      <c r="G9" s="127">
        <f t="shared" si="1"/>
        <v>225</v>
      </c>
      <c r="H9" s="127" t="s">
        <v>298</v>
      </c>
      <c r="I9" s="127">
        <v>10</v>
      </c>
      <c r="J9" s="127" t="s">
        <v>368</v>
      </c>
      <c r="K9" s="128">
        <f t="shared" si="2"/>
        <v>0</v>
      </c>
      <c r="L9" s="126">
        <f t="shared" si="3"/>
        <v>0</v>
      </c>
      <c r="M9" s="127" t="s">
        <v>298</v>
      </c>
      <c r="N9" s="127">
        <f>D9</f>
        <v>225</v>
      </c>
      <c r="O9" s="127" t="s">
        <v>298</v>
      </c>
      <c r="P9" s="127">
        <v>10</v>
      </c>
      <c r="Q9" s="127" t="s">
        <v>368</v>
      </c>
      <c r="R9" s="128">
        <f t="shared" si="4"/>
        <v>0</v>
      </c>
      <c r="S9" s="129"/>
      <c r="T9" s="129"/>
      <c r="U9" s="130"/>
    </row>
    <row r="10" spans="1:21" ht="15.75">
      <c r="A10" s="1465"/>
      <c r="B10" s="149" t="s">
        <v>371</v>
      </c>
      <c r="C10" s="131">
        <f>Namankan!J15+Namankan!J16</f>
        <v>0</v>
      </c>
      <c r="D10" s="131">
        <v>225</v>
      </c>
      <c r="E10" s="126">
        <f t="shared" si="0"/>
        <v>0</v>
      </c>
      <c r="F10" s="127" t="s">
        <v>298</v>
      </c>
      <c r="G10" s="127">
        <f t="shared" si="1"/>
        <v>225</v>
      </c>
      <c r="H10" s="127" t="s">
        <v>298</v>
      </c>
      <c r="I10" s="127">
        <v>10</v>
      </c>
      <c r="J10" s="127" t="s">
        <v>368</v>
      </c>
      <c r="K10" s="128">
        <f t="shared" si="2"/>
        <v>0</v>
      </c>
      <c r="L10" s="126">
        <f t="shared" si="3"/>
        <v>0</v>
      </c>
      <c r="M10" s="127" t="s">
        <v>298</v>
      </c>
      <c r="N10" s="127">
        <v>100</v>
      </c>
      <c r="O10" s="127" t="s">
        <v>298</v>
      </c>
      <c r="P10" s="127">
        <v>10</v>
      </c>
      <c r="Q10" s="127" t="s">
        <v>368</v>
      </c>
      <c r="R10" s="128">
        <f t="shared" si="4"/>
        <v>0</v>
      </c>
      <c r="S10" s="132"/>
      <c r="T10" s="132"/>
      <c r="U10" s="133"/>
    </row>
    <row r="11" spans="1:21" ht="15.75">
      <c r="A11" s="1464" t="s">
        <v>370</v>
      </c>
      <c r="B11" s="147" t="s">
        <v>372</v>
      </c>
      <c r="C11" s="124">
        <f>Namankan!I17+Namankan!I18</f>
        <v>0</v>
      </c>
      <c r="D11" s="124">
        <v>230</v>
      </c>
      <c r="E11" s="126">
        <f t="shared" si="0"/>
        <v>0</v>
      </c>
      <c r="F11" s="127" t="s">
        <v>298</v>
      </c>
      <c r="G11" s="127">
        <f t="shared" si="1"/>
        <v>230</v>
      </c>
      <c r="H11" s="127" t="s">
        <v>298</v>
      </c>
      <c r="I11" s="127">
        <v>10</v>
      </c>
      <c r="J11" s="127" t="s">
        <v>368</v>
      </c>
      <c r="K11" s="128">
        <f t="shared" si="2"/>
        <v>0</v>
      </c>
      <c r="L11" s="126">
        <f t="shared" si="3"/>
        <v>0</v>
      </c>
      <c r="M11" s="127" t="s">
        <v>298</v>
      </c>
      <c r="N11" s="127">
        <f>D11</f>
        <v>230</v>
      </c>
      <c r="O11" s="127" t="s">
        <v>298</v>
      </c>
      <c r="P11" s="127">
        <v>10</v>
      </c>
      <c r="Q11" s="127" t="s">
        <v>368</v>
      </c>
      <c r="R11" s="128">
        <f t="shared" si="4"/>
        <v>0</v>
      </c>
      <c r="S11" s="129"/>
      <c r="T11" s="129"/>
      <c r="U11" s="130"/>
    </row>
    <row r="12" spans="1:21" ht="16.5" thickBot="1">
      <c r="A12" s="1465"/>
      <c r="B12" s="149" t="s">
        <v>371</v>
      </c>
      <c r="C12" s="131">
        <f>Namankan!J17+Namankan!J18</f>
        <v>0</v>
      </c>
      <c r="D12" s="131">
        <v>230</v>
      </c>
      <c r="E12" s="126">
        <f t="shared" si="0"/>
        <v>0</v>
      </c>
      <c r="F12" s="127" t="s">
        <v>298</v>
      </c>
      <c r="G12" s="127">
        <f t="shared" si="1"/>
        <v>230</v>
      </c>
      <c r="H12" s="127" t="s">
        <v>298</v>
      </c>
      <c r="I12" s="127">
        <v>10</v>
      </c>
      <c r="J12" s="127" t="s">
        <v>368</v>
      </c>
      <c r="K12" s="128">
        <f t="shared" si="2"/>
        <v>0</v>
      </c>
      <c r="L12" s="126">
        <f t="shared" si="3"/>
        <v>0</v>
      </c>
      <c r="M12" s="127" t="s">
        <v>298</v>
      </c>
      <c r="N12" s="127">
        <v>100</v>
      </c>
      <c r="O12" s="127" t="s">
        <v>298</v>
      </c>
      <c r="P12" s="127">
        <v>10</v>
      </c>
      <c r="Q12" s="127" t="s">
        <v>368</v>
      </c>
      <c r="R12" s="128">
        <f t="shared" si="4"/>
        <v>0</v>
      </c>
      <c r="S12" s="132"/>
      <c r="T12" s="132"/>
      <c r="U12" s="133"/>
    </row>
    <row r="13" spans="1:21" ht="21" thickBot="1">
      <c r="A13" s="1453" t="s">
        <v>35</v>
      </c>
      <c r="B13" s="1454"/>
      <c r="C13" s="1454"/>
      <c r="D13" s="1455"/>
      <c r="E13" s="134"/>
      <c r="F13" s="135"/>
      <c r="G13" s="135"/>
      <c r="H13" s="135"/>
      <c r="I13" s="136"/>
      <c r="J13" s="136"/>
      <c r="K13" s="137">
        <f>SUM(K7:K12)</f>
        <v>0</v>
      </c>
      <c r="L13" s="138"/>
      <c r="M13" s="136"/>
      <c r="N13" s="136"/>
      <c r="O13" s="136"/>
      <c r="P13" s="136"/>
      <c r="Q13" s="136"/>
      <c r="R13" s="137">
        <f>SUM(R7:R12)</f>
        <v>0</v>
      </c>
      <c r="S13" s="139"/>
      <c r="T13" s="139"/>
      <c r="U13" s="140"/>
    </row>
    <row r="14" spans="1:21" ht="20.25">
      <c r="A14" s="1466" t="str">
        <f>Summary!$A$2</f>
        <v>ç/kkukpk;Z] jkmekfo jk;eyok³k ¼vkWfQl vkbZ-Mh- la[;k %&amp;12572½</v>
      </c>
      <c r="B14" s="1466"/>
      <c r="C14" s="1466"/>
      <c r="D14" s="1466"/>
      <c r="E14" s="1466"/>
      <c r="F14" s="1466"/>
      <c r="G14" s="1466"/>
      <c r="H14" s="1466"/>
      <c r="I14" s="1466"/>
      <c r="J14" s="1466"/>
      <c r="K14" s="1466"/>
      <c r="L14" s="1466"/>
      <c r="M14" s="1466"/>
      <c r="N14" s="1466"/>
      <c r="O14" s="1466"/>
      <c r="P14" s="1466"/>
      <c r="Q14" s="1466"/>
      <c r="R14" s="1466"/>
      <c r="S14" s="1466"/>
      <c r="T14" s="1466"/>
      <c r="U14" s="1466"/>
    </row>
    <row r="15" spans="1:21" ht="20.25">
      <c r="A15" s="1467" t="s">
        <v>374</v>
      </c>
      <c r="B15" s="1467"/>
      <c r="C15" s="1467"/>
      <c r="D15" s="1467"/>
      <c r="E15" s="1467"/>
      <c r="F15" s="1467"/>
      <c r="G15" s="1467"/>
      <c r="H15" s="1467"/>
      <c r="I15" s="1467"/>
      <c r="J15" s="1467"/>
      <c r="K15" s="1467"/>
      <c r="L15" s="1467"/>
      <c r="M15" s="1467"/>
      <c r="N15" s="1467"/>
      <c r="O15" s="1467"/>
      <c r="P15" s="1467"/>
      <c r="Q15" s="1467"/>
      <c r="R15" s="1467"/>
      <c r="S15" s="1467"/>
      <c r="T15" s="1467"/>
      <c r="U15" s="1467"/>
    </row>
    <row r="16" spans="1:21" ht="21" thickBot="1">
      <c r="A16" s="1468" t="s">
        <v>375</v>
      </c>
      <c r="B16" s="1468"/>
      <c r="C16" s="1468"/>
      <c r="D16" s="1468"/>
      <c r="E16" s="1468"/>
      <c r="F16" s="1468"/>
      <c r="G16" s="1468"/>
      <c r="H16" s="1468"/>
      <c r="I16" s="1468"/>
      <c r="J16" s="1468"/>
      <c r="K16" s="1468"/>
      <c r="L16" s="1468"/>
      <c r="M16" s="1468"/>
      <c r="N16" s="1468"/>
      <c r="O16" s="1468"/>
      <c r="P16" s="1468"/>
      <c r="Q16" s="1468"/>
      <c r="R16" s="1468"/>
      <c r="S16" s="1468"/>
      <c r="T16" s="1468"/>
      <c r="U16" s="1468"/>
    </row>
    <row r="17" spans="1:21" ht="20.25" customHeight="1">
      <c r="A17" s="1469" t="s">
        <v>362</v>
      </c>
      <c r="B17" s="1470" t="s">
        <v>373</v>
      </c>
      <c r="C17" s="1470"/>
      <c r="D17" s="1470" t="s">
        <v>363</v>
      </c>
      <c r="E17" s="1472" t="s">
        <v>532</v>
      </c>
      <c r="F17" s="1473"/>
      <c r="G17" s="1473"/>
      <c r="H17" s="1473"/>
      <c r="I17" s="1473"/>
      <c r="J17" s="1473"/>
      <c r="K17" s="1474"/>
      <c r="L17" s="1472" t="s">
        <v>533</v>
      </c>
      <c r="M17" s="1473"/>
      <c r="N17" s="1473"/>
      <c r="O17" s="1473"/>
      <c r="P17" s="1473"/>
      <c r="Q17" s="1473"/>
      <c r="R17" s="1474"/>
      <c r="S17" s="1470" t="s">
        <v>364</v>
      </c>
      <c r="T17" s="1470"/>
      <c r="U17" s="1478"/>
    </row>
    <row r="18" spans="1:21" ht="15.75">
      <c r="A18" s="1464"/>
      <c r="B18" s="1471"/>
      <c r="C18" s="1471"/>
      <c r="D18" s="1471"/>
      <c r="E18" s="1475"/>
      <c r="F18" s="1476"/>
      <c r="G18" s="1476"/>
      <c r="H18" s="1476"/>
      <c r="I18" s="1476"/>
      <c r="J18" s="1476"/>
      <c r="K18" s="1477"/>
      <c r="L18" s="1475"/>
      <c r="M18" s="1476"/>
      <c r="N18" s="1476"/>
      <c r="O18" s="1476"/>
      <c r="P18" s="1476"/>
      <c r="Q18" s="1476"/>
      <c r="R18" s="1477"/>
      <c r="S18" s="147" t="s">
        <v>365</v>
      </c>
      <c r="T18" s="147" t="s">
        <v>38</v>
      </c>
      <c r="U18" s="148" t="s">
        <v>366</v>
      </c>
    </row>
    <row r="19" spans="1:21">
      <c r="A19" s="121">
        <v>1</v>
      </c>
      <c r="B19" s="1457">
        <v>2</v>
      </c>
      <c r="C19" s="1457"/>
      <c r="D19" s="122">
        <v>3</v>
      </c>
      <c r="E19" s="1458">
        <v>4</v>
      </c>
      <c r="F19" s="1459"/>
      <c r="G19" s="1459"/>
      <c r="H19" s="1459"/>
      <c r="I19" s="1459"/>
      <c r="J19" s="1459"/>
      <c r="K19" s="1460"/>
      <c r="L19" s="1461">
        <v>5</v>
      </c>
      <c r="M19" s="1462"/>
      <c r="N19" s="1462"/>
      <c r="O19" s="1462"/>
      <c r="P19" s="1462"/>
      <c r="Q19" s="1462"/>
      <c r="R19" s="1463"/>
      <c r="S19" s="122">
        <v>6</v>
      </c>
      <c r="T19" s="122">
        <v>7</v>
      </c>
      <c r="U19" s="123">
        <v>8</v>
      </c>
    </row>
    <row r="20" spans="1:21" ht="15.75">
      <c r="A20" s="1464" t="s">
        <v>367</v>
      </c>
      <c r="B20" s="147" t="s">
        <v>372</v>
      </c>
      <c r="C20" s="124">
        <f>Namankan!F12+Namankan!F13+Namankan!F14</f>
        <v>0</v>
      </c>
      <c r="D20" s="125">
        <v>75</v>
      </c>
      <c r="E20" s="126">
        <f t="shared" ref="E20:E25" si="5">C20</f>
        <v>0</v>
      </c>
      <c r="F20" s="127" t="s">
        <v>298</v>
      </c>
      <c r="G20" s="127">
        <f t="shared" ref="G20:G25" si="6">D20</f>
        <v>75</v>
      </c>
      <c r="H20" s="127" t="s">
        <v>298</v>
      </c>
      <c r="I20" s="127">
        <v>10</v>
      </c>
      <c r="J20" s="127" t="s">
        <v>368</v>
      </c>
      <c r="K20" s="128">
        <f t="shared" ref="K20:K25" si="7">E20*G20*I20</f>
        <v>0</v>
      </c>
      <c r="L20" s="126">
        <f t="shared" ref="L20:L25" si="8">IF(C20&lt;=0,0,(E20+5))</f>
        <v>0</v>
      </c>
      <c r="M20" s="127" t="s">
        <v>298</v>
      </c>
      <c r="N20" s="127">
        <f>D20</f>
        <v>75</v>
      </c>
      <c r="O20" s="127" t="s">
        <v>298</v>
      </c>
      <c r="P20" s="127">
        <v>10</v>
      </c>
      <c r="Q20" s="127" t="s">
        <v>368</v>
      </c>
      <c r="R20" s="128">
        <f t="shared" ref="R20:R25" si="9">L20*N20*P20</f>
        <v>0</v>
      </c>
      <c r="S20" s="129"/>
      <c r="T20" s="129"/>
      <c r="U20" s="130"/>
    </row>
    <row r="21" spans="1:21" ht="15.75">
      <c r="A21" s="1464"/>
      <c r="B21" s="147" t="s">
        <v>371</v>
      </c>
      <c r="C21" s="124">
        <f>Namankan!G12+Namankan!G13+Namankan!G14</f>
        <v>0</v>
      </c>
      <c r="D21" s="124">
        <v>125</v>
      </c>
      <c r="E21" s="126">
        <f t="shared" si="5"/>
        <v>0</v>
      </c>
      <c r="F21" s="127" t="s">
        <v>298</v>
      </c>
      <c r="G21" s="127">
        <f t="shared" si="6"/>
        <v>125</v>
      </c>
      <c r="H21" s="127" t="s">
        <v>298</v>
      </c>
      <c r="I21" s="127">
        <v>10</v>
      </c>
      <c r="J21" s="127" t="s">
        <v>368</v>
      </c>
      <c r="K21" s="128">
        <f t="shared" si="7"/>
        <v>0</v>
      </c>
      <c r="L21" s="126">
        <f t="shared" si="8"/>
        <v>0</v>
      </c>
      <c r="M21" s="127" t="s">
        <v>298</v>
      </c>
      <c r="N21" s="127">
        <f>D21</f>
        <v>125</v>
      </c>
      <c r="O21" s="127" t="s">
        <v>298</v>
      </c>
      <c r="P21" s="127">
        <v>10</v>
      </c>
      <c r="Q21" s="127" t="s">
        <v>368</v>
      </c>
      <c r="R21" s="128">
        <f t="shared" si="9"/>
        <v>0</v>
      </c>
      <c r="S21" s="129"/>
      <c r="T21" s="129"/>
      <c r="U21" s="130"/>
    </row>
    <row r="22" spans="1:21" ht="15.75">
      <c r="A22" s="1464" t="s">
        <v>369</v>
      </c>
      <c r="B22" s="147" t="s">
        <v>372</v>
      </c>
      <c r="C22" s="124">
        <f>Namankan!F15+Namankan!F16</f>
        <v>0</v>
      </c>
      <c r="D22" s="124">
        <v>225</v>
      </c>
      <c r="E22" s="126">
        <f t="shared" si="5"/>
        <v>0</v>
      </c>
      <c r="F22" s="127" t="s">
        <v>298</v>
      </c>
      <c r="G22" s="127">
        <f t="shared" si="6"/>
        <v>225</v>
      </c>
      <c r="H22" s="127" t="s">
        <v>298</v>
      </c>
      <c r="I22" s="127">
        <v>10</v>
      </c>
      <c r="J22" s="127" t="s">
        <v>368</v>
      </c>
      <c r="K22" s="128">
        <f t="shared" si="7"/>
        <v>0</v>
      </c>
      <c r="L22" s="126">
        <f t="shared" si="8"/>
        <v>0</v>
      </c>
      <c r="M22" s="127" t="s">
        <v>298</v>
      </c>
      <c r="N22" s="127">
        <f>D22</f>
        <v>225</v>
      </c>
      <c r="O22" s="127" t="s">
        <v>298</v>
      </c>
      <c r="P22" s="127">
        <v>10</v>
      </c>
      <c r="Q22" s="127" t="s">
        <v>368</v>
      </c>
      <c r="R22" s="128">
        <f t="shared" si="9"/>
        <v>0</v>
      </c>
      <c r="S22" s="129"/>
      <c r="T22" s="129"/>
      <c r="U22" s="130"/>
    </row>
    <row r="23" spans="1:21" ht="15.75">
      <c r="A23" s="1465"/>
      <c r="B23" s="149" t="s">
        <v>371</v>
      </c>
      <c r="C23" s="131">
        <f>Namankan!G15+Namankan!G16</f>
        <v>0</v>
      </c>
      <c r="D23" s="131">
        <v>225</v>
      </c>
      <c r="E23" s="126">
        <f t="shared" si="5"/>
        <v>0</v>
      </c>
      <c r="F23" s="127" t="s">
        <v>298</v>
      </c>
      <c r="G23" s="127">
        <f t="shared" si="6"/>
        <v>225</v>
      </c>
      <c r="H23" s="127" t="s">
        <v>298</v>
      </c>
      <c r="I23" s="127">
        <v>10</v>
      </c>
      <c r="J23" s="127" t="s">
        <v>368</v>
      </c>
      <c r="K23" s="128">
        <f t="shared" si="7"/>
        <v>0</v>
      </c>
      <c r="L23" s="126">
        <f t="shared" si="8"/>
        <v>0</v>
      </c>
      <c r="M23" s="127" t="s">
        <v>298</v>
      </c>
      <c r="N23" s="127">
        <v>100</v>
      </c>
      <c r="O23" s="127" t="s">
        <v>298</v>
      </c>
      <c r="P23" s="127">
        <v>10</v>
      </c>
      <c r="Q23" s="127" t="s">
        <v>368</v>
      </c>
      <c r="R23" s="128">
        <f t="shared" si="9"/>
        <v>0</v>
      </c>
      <c r="S23" s="132"/>
      <c r="T23" s="132"/>
      <c r="U23" s="133"/>
    </row>
    <row r="24" spans="1:21" ht="15.75">
      <c r="A24" s="1464" t="s">
        <v>370</v>
      </c>
      <c r="B24" s="147" t="s">
        <v>372</v>
      </c>
      <c r="C24" s="124">
        <f>Namankan!F17+Namankan!F18</f>
        <v>0</v>
      </c>
      <c r="D24" s="124">
        <v>230</v>
      </c>
      <c r="E24" s="126">
        <f t="shared" si="5"/>
        <v>0</v>
      </c>
      <c r="F24" s="127" t="s">
        <v>298</v>
      </c>
      <c r="G24" s="127">
        <f t="shared" si="6"/>
        <v>230</v>
      </c>
      <c r="H24" s="127" t="s">
        <v>298</v>
      </c>
      <c r="I24" s="127">
        <v>10</v>
      </c>
      <c r="J24" s="127" t="s">
        <v>368</v>
      </c>
      <c r="K24" s="128">
        <f t="shared" si="7"/>
        <v>0</v>
      </c>
      <c r="L24" s="126">
        <f t="shared" si="8"/>
        <v>0</v>
      </c>
      <c r="M24" s="127" t="s">
        <v>298</v>
      </c>
      <c r="N24" s="127">
        <f>D24</f>
        <v>230</v>
      </c>
      <c r="O24" s="127" t="s">
        <v>298</v>
      </c>
      <c r="P24" s="127">
        <v>10</v>
      </c>
      <c r="Q24" s="127" t="s">
        <v>368</v>
      </c>
      <c r="R24" s="128">
        <f t="shared" si="9"/>
        <v>0</v>
      </c>
      <c r="S24" s="129"/>
      <c r="T24" s="129"/>
      <c r="U24" s="130"/>
    </row>
    <row r="25" spans="1:21" ht="16.5" thickBot="1">
      <c r="A25" s="1465"/>
      <c r="B25" s="149" t="s">
        <v>371</v>
      </c>
      <c r="C25" s="131">
        <f>Namankan!G17+Namankan!G18</f>
        <v>0</v>
      </c>
      <c r="D25" s="131">
        <v>230</v>
      </c>
      <c r="E25" s="126">
        <f t="shared" si="5"/>
        <v>0</v>
      </c>
      <c r="F25" s="127" t="s">
        <v>298</v>
      </c>
      <c r="G25" s="127">
        <f t="shared" si="6"/>
        <v>230</v>
      </c>
      <c r="H25" s="127" t="s">
        <v>298</v>
      </c>
      <c r="I25" s="127">
        <v>10</v>
      </c>
      <c r="J25" s="127" t="s">
        <v>368</v>
      </c>
      <c r="K25" s="128">
        <f t="shared" si="7"/>
        <v>0</v>
      </c>
      <c r="L25" s="126">
        <f t="shared" si="8"/>
        <v>0</v>
      </c>
      <c r="M25" s="127" t="s">
        <v>298</v>
      </c>
      <c r="N25" s="127">
        <v>100</v>
      </c>
      <c r="O25" s="127" t="s">
        <v>298</v>
      </c>
      <c r="P25" s="127">
        <v>10</v>
      </c>
      <c r="Q25" s="127" t="s">
        <v>368</v>
      </c>
      <c r="R25" s="128">
        <f t="shared" si="9"/>
        <v>0</v>
      </c>
      <c r="S25" s="132"/>
      <c r="T25" s="132"/>
      <c r="U25" s="133"/>
    </row>
    <row r="26" spans="1:21" ht="21" thickBot="1">
      <c r="A26" s="1453" t="s">
        <v>35</v>
      </c>
      <c r="B26" s="1454"/>
      <c r="C26" s="1454"/>
      <c r="D26" s="1455"/>
      <c r="E26" s="141"/>
      <c r="F26" s="142"/>
      <c r="G26" s="142"/>
      <c r="H26" s="142"/>
      <c r="I26" s="143"/>
      <c r="J26" s="143"/>
      <c r="K26" s="144">
        <f>SUM(K20:K25)</f>
        <v>0</v>
      </c>
      <c r="L26" s="145"/>
      <c r="M26" s="143"/>
      <c r="N26" s="143"/>
      <c r="O26" s="143"/>
      <c r="P26" s="143"/>
      <c r="Q26" s="143"/>
      <c r="R26" s="144">
        <f>SUM(R20:R25)</f>
        <v>0</v>
      </c>
      <c r="S26" s="139"/>
      <c r="T26" s="139"/>
      <c r="U26" s="140"/>
    </row>
    <row r="27" spans="1:21" ht="20.25">
      <c r="A27" s="1466" t="str">
        <f>Summary!$A$2</f>
        <v>ç/kkukpk;Z] jkmekfo jk;eyok³k ¼vkWfQl vkbZ-Mh- la[;k %&amp;12572½</v>
      </c>
      <c r="B27" s="1466"/>
      <c r="C27" s="1466"/>
      <c r="D27" s="1466"/>
      <c r="E27" s="1466"/>
      <c r="F27" s="1466"/>
      <c r="G27" s="1466"/>
      <c r="H27" s="1466"/>
      <c r="I27" s="1466"/>
      <c r="J27" s="1466"/>
      <c r="K27" s="1466"/>
      <c r="L27" s="1466"/>
      <c r="M27" s="1466"/>
      <c r="N27" s="1466"/>
      <c r="O27" s="1466"/>
      <c r="P27" s="1466"/>
      <c r="Q27" s="1466"/>
      <c r="R27" s="1466"/>
      <c r="S27" s="1466"/>
      <c r="T27" s="1466"/>
      <c r="U27" s="1466"/>
    </row>
    <row r="28" spans="1:21" ht="20.25">
      <c r="A28" s="1467" t="s">
        <v>360</v>
      </c>
      <c r="B28" s="1467"/>
      <c r="C28" s="1467"/>
      <c r="D28" s="1467"/>
      <c r="E28" s="1467"/>
      <c r="F28" s="1467"/>
      <c r="G28" s="1467"/>
      <c r="H28" s="1467"/>
      <c r="I28" s="1467"/>
      <c r="J28" s="1467"/>
      <c r="K28" s="1467"/>
      <c r="L28" s="1467"/>
      <c r="M28" s="1467"/>
      <c r="N28" s="1467"/>
      <c r="O28" s="1467"/>
      <c r="P28" s="1467"/>
      <c r="Q28" s="1467"/>
      <c r="R28" s="1467"/>
      <c r="S28" s="1467"/>
      <c r="T28" s="1467"/>
      <c r="U28" s="1467"/>
    </row>
    <row r="29" spans="1:21" ht="21" thickBot="1">
      <c r="A29" s="1468" t="s">
        <v>376</v>
      </c>
      <c r="B29" s="1468"/>
      <c r="C29" s="1468"/>
      <c r="D29" s="1468"/>
      <c r="E29" s="1468"/>
      <c r="F29" s="1468"/>
      <c r="G29" s="1468"/>
      <c r="H29" s="1468"/>
      <c r="I29" s="1468"/>
      <c r="J29" s="1468"/>
      <c r="K29" s="1468"/>
      <c r="L29" s="1468"/>
      <c r="M29" s="1468"/>
      <c r="N29" s="1468"/>
      <c r="O29" s="1468"/>
      <c r="P29" s="1468"/>
      <c r="Q29" s="1468"/>
      <c r="R29" s="1468"/>
      <c r="S29" s="1468"/>
      <c r="T29" s="1468"/>
      <c r="U29" s="1468"/>
    </row>
    <row r="30" spans="1:21" ht="20.25" customHeight="1">
      <c r="A30" s="1469" t="s">
        <v>362</v>
      </c>
      <c r="B30" s="1470" t="s">
        <v>373</v>
      </c>
      <c r="C30" s="1470"/>
      <c r="D30" s="1470" t="s">
        <v>363</v>
      </c>
      <c r="E30" s="1472" t="s">
        <v>532</v>
      </c>
      <c r="F30" s="1473"/>
      <c r="G30" s="1473"/>
      <c r="H30" s="1473"/>
      <c r="I30" s="1473"/>
      <c r="J30" s="1473"/>
      <c r="K30" s="1474"/>
      <c r="L30" s="1472" t="s">
        <v>533</v>
      </c>
      <c r="M30" s="1473"/>
      <c r="N30" s="1473"/>
      <c r="O30" s="1473"/>
      <c r="P30" s="1473"/>
      <c r="Q30" s="1473"/>
      <c r="R30" s="1474"/>
      <c r="S30" s="1470" t="s">
        <v>364</v>
      </c>
      <c r="T30" s="1470"/>
      <c r="U30" s="1478"/>
    </row>
    <row r="31" spans="1:21" ht="15.75">
      <c r="A31" s="1464"/>
      <c r="B31" s="1471"/>
      <c r="C31" s="1471"/>
      <c r="D31" s="1471"/>
      <c r="E31" s="1475"/>
      <c r="F31" s="1476"/>
      <c r="G31" s="1476"/>
      <c r="H31" s="1476"/>
      <c r="I31" s="1476"/>
      <c r="J31" s="1476"/>
      <c r="K31" s="1477"/>
      <c r="L31" s="1475"/>
      <c r="M31" s="1476"/>
      <c r="N31" s="1476"/>
      <c r="O31" s="1476"/>
      <c r="P31" s="1476"/>
      <c r="Q31" s="1476"/>
      <c r="R31" s="1477"/>
      <c r="S31" s="147" t="s">
        <v>365</v>
      </c>
      <c r="T31" s="147" t="s">
        <v>38</v>
      </c>
      <c r="U31" s="148" t="s">
        <v>366</v>
      </c>
    </row>
    <row r="32" spans="1:21">
      <c r="A32" s="121">
        <v>1</v>
      </c>
      <c r="B32" s="1457">
        <v>2</v>
      </c>
      <c r="C32" s="1457"/>
      <c r="D32" s="122">
        <v>3</v>
      </c>
      <c r="E32" s="1458">
        <v>4</v>
      </c>
      <c r="F32" s="1459"/>
      <c r="G32" s="1459"/>
      <c r="H32" s="1459"/>
      <c r="I32" s="1459"/>
      <c r="J32" s="1459"/>
      <c r="K32" s="1460"/>
      <c r="L32" s="1461">
        <v>5</v>
      </c>
      <c r="M32" s="1462"/>
      <c r="N32" s="1462"/>
      <c r="O32" s="1462"/>
      <c r="P32" s="1462"/>
      <c r="Q32" s="1462"/>
      <c r="R32" s="1463"/>
      <c r="S32" s="122">
        <v>6</v>
      </c>
      <c r="T32" s="122">
        <v>7</v>
      </c>
      <c r="U32" s="123">
        <v>8</v>
      </c>
    </row>
    <row r="33" spans="1:21" ht="15.75">
      <c r="A33" s="1464" t="s">
        <v>367</v>
      </c>
      <c r="B33" s="147" t="s">
        <v>372</v>
      </c>
      <c r="C33" s="124">
        <f>Namankan!L12+Namankan!L13+Namankan!L14+Namankan!O12+Namankan!O13+Namankan!O14</f>
        <v>0</v>
      </c>
      <c r="D33" s="125">
        <v>40</v>
      </c>
      <c r="E33" s="126">
        <f t="shared" ref="E33:E38" si="10">C33</f>
        <v>0</v>
      </c>
      <c r="F33" s="127" t="s">
        <v>298</v>
      </c>
      <c r="G33" s="127">
        <f t="shared" ref="G33:G38" si="11">D33</f>
        <v>40</v>
      </c>
      <c r="H33" s="127" t="s">
        <v>298</v>
      </c>
      <c r="I33" s="127">
        <v>10</v>
      </c>
      <c r="J33" s="127" t="s">
        <v>368</v>
      </c>
      <c r="K33" s="146">
        <f t="shared" ref="K33:K38" si="12">E33*G33*I33</f>
        <v>0</v>
      </c>
      <c r="L33" s="126">
        <f t="shared" ref="L33:L38" si="13">IF(C33&lt;=0,0,(E33+5))</f>
        <v>0</v>
      </c>
      <c r="M33" s="127" t="s">
        <v>298</v>
      </c>
      <c r="N33" s="127">
        <f t="shared" ref="N33:N38" si="14">D33</f>
        <v>40</v>
      </c>
      <c r="O33" s="127" t="s">
        <v>298</v>
      </c>
      <c r="P33" s="127">
        <v>10</v>
      </c>
      <c r="Q33" s="127" t="s">
        <v>368</v>
      </c>
      <c r="R33" s="128">
        <f t="shared" ref="R33:R38" si="15">L33*N33*P33</f>
        <v>0</v>
      </c>
      <c r="S33" s="129"/>
      <c r="T33" s="129"/>
      <c r="U33" s="130"/>
    </row>
    <row r="34" spans="1:21" ht="15.75">
      <c r="A34" s="1464"/>
      <c r="B34" s="147" t="s">
        <v>371</v>
      </c>
      <c r="C34" s="124">
        <f>Namankan!M12+Namankan!M13+Namankan!M14+Namankan!P12+Namankan!P13+Namankan!P14</f>
        <v>0</v>
      </c>
      <c r="D34" s="124">
        <v>40</v>
      </c>
      <c r="E34" s="126">
        <f t="shared" si="10"/>
        <v>0</v>
      </c>
      <c r="F34" s="127" t="s">
        <v>298</v>
      </c>
      <c r="G34" s="127">
        <f t="shared" si="11"/>
        <v>40</v>
      </c>
      <c r="H34" s="127" t="s">
        <v>298</v>
      </c>
      <c r="I34" s="127">
        <v>10</v>
      </c>
      <c r="J34" s="127" t="s">
        <v>368</v>
      </c>
      <c r="K34" s="146">
        <f t="shared" si="12"/>
        <v>0</v>
      </c>
      <c r="L34" s="126">
        <f t="shared" si="13"/>
        <v>0</v>
      </c>
      <c r="M34" s="127" t="s">
        <v>298</v>
      </c>
      <c r="N34" s="127">
        <f t="shared" si="14"/>
        <v>40</v>
      </c>
      <c r="O34" s="127" t="s">
        <v>298</v>
      </c>
      <c r="P34" s="127">
        <v>10</v>
      </c>
      <c r="Q34" s="127" t="s">
        <v>368</v>
      </c>
      <c r="R34" s="128">
        <f t="shared" si="15"/>
        <v>0</v>
      </c>
      <c r="S34" s="129"/>
      <c r="T34" s="129"/>
      <c r="U34" s="130"/>
    </row>
    <row r="35" spans="1:21" ht="15.75">
      <c r="A35" s="1464" t="s">
        <v>369</v>
      </c>
      <c r="B35" s="147" t="s">
        <v>372</v>
      </c>
      <c r="C35" s="124">
        <f>Namankan!L15+Namankan!L16+Namankan!O15+Namankan!O16</f>
        <v>0</v>
      </c>
      <c r="D35" s="124">
        <v>50</v>
      </c>
      <c r="E35" s="126">
        <f t="shared" si="10"/>
        <v>0</v>
      </c>
      <c r="F35" s="127" t="s">
        <v>298</v>
      </c>
      <c r="G35" s="127">
        <f t="shared" si="11"/>
        <v>50</v>
      </c>
      <c r="H35" s="127" t="s">
        <v>298</v>
      </c>
      <c r="I35" s="127">
        <v>10</v>
      </c>
      <c r="J35" s="127" t="s">
        <v>368</v>
      </c>
      <c r="K35" s="146">
        <f t="shared" si="12"/>
        <v>0</v>
      </c>
      <c r="L35" s="126">
        <f t="shared" si="13"/>
        <v>0</v>
      </c>
      <c r="M35" s="127" t="s">
        <v>298</v>
      </c>
      <c r="N35" s="127">
        <f t="shared" si="14"/>
        <v>50</v>
      </c>
      <c r="O35" s="127" t="s">
        <v>298</v>
      </c>
      <c r="P35" s="127">
        <v>10</v>
      </c>
      <c r="Q35" s="127" t="s">
        <v>368</v>
      </c>
      <c r="R35" s="128">
        <f t="shared" si="15"/>
        <v>0</v>
      </c>
      <c r="S35" s="129"/>
      <c r="T35" s="129"/>
      <c r="U35" s="130"/>
    </row>
    <row r="36" spans="1:21" ht="15.75">
      <c r="A36" s="1465"/>
      <c r="B36" s="149" t="s">
        <v>371</v>
      </c>
      <c r="C36" s="131">
        <f>Namankan!M15+Namankan!M16+Namankan!P15+Namankan!P16</f>
        <v>0</v>
      </c>
      <c r="D36" s="131">
        <v>50</v>
      </c>
      <c r="E36" s="126">
        <f t="shared" si="10"/>
        <v>0</v>
      </c>
      <c r="F36" s="127" t="s">
        <v>298</v>
      </c>
      <c r="G36" s="127">
        <f t="shared" si="11"/>
        <v>50</v>
      </c>
      <c r="H36" s="127" t="s">
        <v>298</v>
      </c>
      <c r="I36" s="127">
        <v>10</v>
      </c>
      <c r="J36" s="127" t="s">
        <v>368</v>
      </c>
      <c r="K36" s="146">
        <f t="shared" si="12"/>
        <v>0</v>
      </c>
      <c r="L36" s="126">
        <f t="shared" si="13"/>
        <v>0</v>
      </c>
      <c r="M36" s="127" t="s">
        <v>298</v>
      </c>
      <c r="N36" s="127">
        <f t="shared" si="14"/>
        <v>50</v>
      </c>
      <c r="O36" s="127" t="s">
        <v>298</v>
      </c>
      <c r="P36" s="127">
        <v>10</v>
      </c>
      <c r="Q36" s="127" t="s">
        <v>368</v>
      </c>
      <c r="R36" s="128">
        <f t="shared" si="15"/>
        <v>0</v>
      </c>
      <c r="S36" s="132"/>
      <c r="T36" s="132"/>
      <c r="U36" s="133"/>
    </row>
    <row r="37" spans="1:21" ht="15.75">
      <c r="A37" s="1464" t="s">
        <v>370</v>
      </c>
      <c r="B37" s="147" t="s">
        <v>372</v>
      </c>
      <c r="C37" s="124">
        <f>Namankan!L17+Namankan!L18+Namankan!O17+Namankan!O18</f>
        <v>0</v>
      </c>
      <c r="D37" s="124">
        <v>90</v>
      </c>
      <c r="E37" s="126">
        <f t="shared" si="10"/>
        <v>0</v>
      </c>
      <c r="F37" s="127" t="s">
        <v>298</v>
      </c>
      <c r="G37" s="127">
        <f t="shared" si="11"/>
        <v>90</v>
      </c>
      <c r="H37" s="127" t="s">
        <v>298</v>
      </c>
      <c r="I37" s="127">
        <v>10</v>
      </c>
      <c r="J37" s="127" t="s">
        <v>368</v>
      </c>
      <c r="K37" s="146">
        <f t="shared" si="12"/>
        <v>0</v>
      </c>
      <c r="L37" s="126">
        <f t="shared" si="13"/>
        <v>0</v>
      </c>
      <c r="M37" s="127" t="s">
        <v>298</v>
      </c>
      <c r="N37" s="127">
        <f t="shared" si="14"/>
        <v>90</v>
      </c>
      <c r="O37" s="127" t="s">
        <v>298</v>
      </c>
      <c r="P37" s="127">
        <v>10</v>
      </c>
      <c r="Q37" s="127" t="s">
        <v>368</v>
      </c>
      <c r="R37" s="128">
        <f t="shared" si="15"/>
        <v>0</v>
      </c>
      <c r="S37" s="129"/>
      <c r="T37" s="129"/>
      <c r="U37" s="130"/>
    </row>
    <row r="38" spans="1:21" ht="16.5" thickBot="1">
      <c r="A38" s="1465"/>
      <c r="B38" s="149" t="s">
        <v>371</v>
      </c>
      <c r="C38" s="131">
        <f>Namankan!M17+Namankan!M18+Namankan!P17+Namankan!P18</f>
        <v>0</v>
      </c>
      <c r="D38" s="131">
        <v>90</v>
      </c>
      <c r="E38" s="126">
        <f t="shared" si="10"/>
        <v>0</v>
      </c>
      <c r="F38" s="127" t="s">
        <v>298</v>
      </c>
      <c r="G38" s="127">
        <f t="shared" si="11"/>
        <v>90</v>
      </c>
      <c r="H38" s="127" t="s">
        <v>298</v>
      </c>
      <c r="I38" s="127">
        <v>10</v>
      </c>
      <c r="J38" s="127" t="s">
        <v>368</v>
      </c>
      <c r="K38" s="146">
        <f t="shared" si="12"/>
        <v>0</v>
      </c>
      <c r="L38" s="126">
        <f t="shared" si="13"/>
        <v>0</v>
      </c>
      <c r="M38" s="127" t="s">
        <v>298</v>
      </c>
      <c r="N38" s="127">
        <f t="shared" si="14"/>
        <v>90</v>
      </c>
      <c r="O38" s="127" t="s">
        <v>298</v>
      </c>
      <c r="P38" s="127">
        <v>10</v>
      </c>
      <c r="Q38" s="127" t="s">
        <v>368</v>
      </c>
      <c r="R38" s="128">
        <f t="shared" si="15"/>
        <v>0</v>
      </c>
      <c r="S38" s="132"/>
      <c r="T38" s="132"/>
      <c r="U38" s="133"/>
    </row>
    <row r="39" spans="1:21" ht="21" thickBot="1">
      <c r="A39" s="1453" t="s">
        <v>35</v>
      </c>
      <c r="B39" s="1454"/>
      <c r="C39" s="1454"/>
      <c r="D39" s="1455"/>
      <c r="E39" s="134"/>
      <c r="F39" s="135"/>
      <c r="G39" s="135"/>
      <c r="H39" s="135"/>
      <c r="I39" s="136"/>
      <c r="J39" s="136"/>
      <c r="K39" s="137">
        <f>SUM(K33:K38)</f>
        <v>0</v>
      </c>
      <c r="L39" s="138"/>
      <c r="M39" s="136"/>
      <c r="N39" s="136"/>
      <c r="O39" s="136"/>
      <c r="P39" s="136"/>
      <c r="Q39" s="136"/>
      <c r="R39" s="137">
        <f>SUM(R33:R38)</f>
        <v>0</v>
      </c>
      <c r="S39" s="139"/>
      <c r="T39" s="139"/>
      <c r="U39" s="140"/>
    </row>
    <row r="41" spans="1:21" ht="18.75">
      <c r="R41" s="1456" t="str">
        <f>Master!E2</f>
        <v>ç/kkukpk;Z]</v>
      </c>
      <c r="S41" s="1456"/>
      <c r="T41" s="1456"/>
      <c r="U41" s="1456"/>
    </row>
    <row r="42" spans="1:21" ht="15" customHeight="1">
      <c r="R42" s="1128">
        <f>Master!F2</f>
        <v>0</v>
      </c>
      <c r="S42" s="1128"/>
      <c r="T42" s="1128"/>
      <c r="U42" s="1128"/>
    </row>
    <row r="43" spans="1:21" ht="24" customHeight="1">
      <c r="R43" s="1128"/>
      <c r="S43" s="1128"/>
      <c r="T43" s="1128"/>
      <c r="U43" s="1128"/>
    </row>
  </sheetData>
  <mergeCells count="50">
    <mergeCell ref="A11:A12"/>
    <mergeCell ref="A1:U1"/>
    <mergeCell ref="A2:U2"/>
    <mergeCell ref="A3:U3"/>
    <mergeCell ref="A4:A5"/>
    <mergeCell ref="B4:C5"/>
    <mergeCell ref="D4:D5"/>
    <mergeCell ref="E4:K5"/>
    <mergeCell ref="L4:R5"/>
    <mergeCell ref="S4:U4"/>
    <mergeCell ref="B6:C6"/>
    <mergeCell ref="E6:K6"/>
    <mergeCell ref="L6:R6"/>
    <mergeCell ref="A7:A8"/>
    <mergeCell ref="A9:A10"/>
    <mergeCell ref="A24:A25"/>
    <mergeCell ref="A13:D13"/>
    <mergeCell ref="A14:U14"/>
    <mergeCell ref="A15:U15"/>
    <mergeCell ref="A16:U16"/>
    <mergeCell ref="A17:A18"/>
    <mergeCell ref="B17:C18"/>
    <mergeCell ref="D17:D18"/>
    <mergeCell ref="E17:K18"/>
    <mergeCell ref="L17:R18"/>
    <mergeCell ref="S17:U17"/>
    <mergeCell ref="B19:C19"/>
    <mergeCell ref="E19:K19"/>
    <mergeCell ref="L19:R19"/>
    <mergeCell ref="A20:A21"/>
    <mergeCell ref="A22:A23"/>
    <mergeCell ref="A26:D26"/>
    <mergeCell ref="A27:U27"/>
    <mergeCell ref="A28:U28"/>
    <mergeCell ref="A29:U29"/>
    <mergeCell ref="A30:A31"/>
    <mergeCell ref="B30:C31"/>
    <mergeCell ref="D30:D31"/>
    <mergeCell ref="E30:K31"/>
    <mergeCell ref="L30:R31"/>
    <mergeCell ref="S30:U30"/>
    <mergeCell ref="A39:D39"/>
    <mergeCell ref="R41:U41"/>
    <mergeCell ref="R42:U43"/>
    <mergeCell ref="B32:C32"/>
    <mergeCell ref="E32:K32"/>
    <mergeCell ref="L32:R32"/>
    <mergeCell ref="A33:A34"/>
    <mergeCell ref="A35:A36"/>
    <mergeCell ref="A37:A38"/>
  </mergeCells>
  <pageMargins left="0.45" right="0.2" top="0.75" bottom="0.5" header="0.3" footer="0.3"/>
  <pageSetup paperSize="9" scale="85" orientation="portrait" horizontalDpi="300" verticalDpi="300" r:id="rId1"/>
</worksheet>
</file>

<file path=xl/worksheets/sheet26.xml><?xml version="1.0" encoding="utf-8"?>
<worksheet xmlns="http://schemas.openxmlformats.org/spreadsheetml/2006/main" xmlns:r="http://schemas.openxmlformats.org/officeDocument/2006/relationships">
  <sheetPr>
    <tabColor theme="5" tint="-0.249977111117893"/>
  </sheetPr>
  <dimension ref="A1:I20"/>
  <sheetViews>
    <sheetView workbookViewId="0">
      <selection activeCell="B7" sqref="B7"/>
    </sheetView>
  </sheetViews>
  <sheetFormatPr defaultColWidth="0" defaultRowHeight="15" zeroHeight="1"/>
  <cols>
    <col min="1" max="1" width="6.5703125" style="17" customWidth="1"/>
    <col min="2" max="3" width="19.5703125" style="17" customWidth="1"/>
    <col min="4" max="4" width="14.7109375" style="17" customWidth="1"/>
    <col min="5" max="5" width="15.140625" style="17" customWidth="1"/>
    <col min="6" max="6" width="16.28515625" style="17" customWidth="1"/>
    <col min="7" max="7" width="15.28515625" style="17" customWidth="1"/>
    <col min="8" max="8" width="15" style="15" customWidth="1"/>
    <col min="9" max="9" width="3.85546875" style="15" customWidth="1"/>
    <col min="10" max="16384" width="9.140625" style="15" hidden="1"/>
  </cols>
  <sheetData>
    <row r="1" spans="1:9" ht="16.5" thickBot="1">
      <c r="A1" s="83"/>
      <c r="B1" s="83"/>
      <c r="C1" s="83"/>
      <c r="D1" s="83"/>
      <c r="E1" s="83"/>
      <c r="F1" s="1331">
        <f>Summary!$C$1</f>
        <v>12572</v>
      </c>
      <c r="G1" s="1331"/>
      <c r="H1" s="41"/>
      <c r="I1" s="1481"/>
    </row>
    <row r="2" spans="1:9" ht="30">
      <c r="A2" s="1484" t="str">
        <f>Summary!$A$2</f>
        <v>ç/kkukpk;Z] jkmekfo jk;eyok³k ¼vkWfQl vkbZ-Mh- la[;k %&amp;12572½</v>
      </c>
      <c r="B2" s="1484"/>
      <c r="C2" s="1484"/>
      <c r="D2" s="1484"/>
      <c r="E2" s="1484"/>
      <c r="F2" s="1484"/>
      <c r="G2" s="1484"/>
      <c r="H2" s="263" t="str">
        <f>Master!$C$4</f>
        <v>ctV la'kksf/kr vuqeku fofÙk; o"kZ %</v>
      </c>
      <c r="I2" s="1481"/>
    </row>
    <row r="3" spans="1:9" ht="21" thickBot="1">
      <c r="A3" s="1484" t="s">
        <v>390</v>
      </c>
      <c r="B3" s="1484"/>
      <c r="C3" s="1484"/>
      <c r="D3" s="1484"/>
      <c r="E3" s="1484"/>
      <c r="F3" s="1484"/>
      <c r="G3" s="1484"/>
      <c r="H3" s="264" t="str">
        <f>Master!$E$4</f>
        <v>2026-27</v>
      </c>
      <c r="I3" s="1481"/>
    </row>
    <row r="4" spans="1:9" ht="16.5" customHeight="1">
      <c r="A4" s="1293" t="s">
        <v>391</v>
      </c>
      <c r="B4" s="1293"/>
      <c r="C4" s="1293"/>
      <c r="D4" s="1293"/>
      <c r="E4" s="1293"/>
      <c r="F4" s="1293"/>
      <c r="G4" s="1293"/>
      <c r="H4" s="41"/>
      <c r="I4" s="1481"/>
    </row>
    <row r="5" spans="1:9" ht="37.5">
      <c r="A5" s="101" t="s">
        <v>310</v>
      </c>
      <c r="B5" s="101" t="s">
        <v>43</v>
      </c>
      <c r="C5" s="101" t="s">
        <v>63</v>
      </c>
      <c r="D5" s="101" t="s">
        <v>392</v>
      </c>
      <c r="E5" s="101" t="s">
        <v>393</v>
      </c>
      <c r="F5" s="101" t="s">
        <v>394</v>
      </c>
      <c r="G5" s="101" t="s">
        <v>395</v>
      </c>
      <c r="H5" s="151">
        <f>'Formet 8'!G217</f>
        <v>0.6</v>
      </c>
      <c r="I5" s="1481"/>
    </row>
    <row r="6" spans="1:9" ht="15.75">
      <c r="A6" s="98">
        <v>1</v>
      </c>
      <c r="B6" s="98">
        <v>2</v>
      </c>
      <c r="C6" s="98">
        <v>3</v>
      </c>
      <c r="D6" s="98">
        <v>4</v>
      </c>
      <c r="E6" s="98">
        <v>5</v>
      </c>
      <c r="F6" s="98">
        <v>6</v>
      </c>
      <c r="G6" s="98">
        <v>7</v>
      </c>
      <c r="H6" s="152"/>
      <c r="I6" s="1481"/>
    </row>
    <row r="7" spans="1:9" ht="27" customHeight="1">
      <c r="A7" s="153">
        <v>1</v>
      </c>
      <c r="B7" s="412" t="s">
        <v>525</v>
      </c>
      <c r="C7" s="412" t="s">
        <v>324</v>
      </c>
      <c r="D7" s="413" t="s">
        <v>324</v>
      </c>
      <c r="E7" s="414">
        <v>0</v>
      </c>
      <c r="F7" s="414">
        <v>0</v>
      </c>
      <c r="G7" s="414">
        <f>ROUND(E7/30*F7,0)+ROUND(E7/30*H7,0)</f>
        <v>0</v>
      </c>
      <c r="H7" s="415">
        <f>ROUND(F7*H5,0)</f>
        <v>0</v>
      </c>
      <c r="I7" s="1481"/>
    </row>
    <row r="8" spans="1:9" ht="27" customHeight="1">
      <c r="A8" s="153">
        <v>2</v>
      </c>
      <c r="B8" s="412" t="s">
        <v>525</v>
      </c>
      <c r="C8" s="412" t="s">
        <v>324</v>
      </c>
      <c r="D8" s="413" t="s">
        <v>324</v>
      </c>
      <c r="E8" s="414">
        <v>0</v>
      </c>
      <c r="F8" s="414">
        <v>0</v>
      </c>
      <c r="G8" s="414">
        <f>ROUND(E8/30*F8,0)+ROUND(E8/30*H8,0)</f>
        <v>0</v>
      </c>
      <c r="H8" s="415">
        <f>ROUND(F8*H6,0)</f>
        <v>0</v>
      </c>
      <c r="I8" s="1481"/>
    </row>
    <row r="9" spans="1:9" ht="27" customHeight="1">
      <c r="A9" s="153">
        <v>3</v>
      </c>
      <c r="B9" s="412" t="s">
        <v>525</v>
      </c>
      <c r="C9" s="412" t="s">
        <v>324</v>
      </c>
      <c r="D9" s="413" t="s">
        <v>324</v>
      </c>
      <c r="E9" s="414">
        <v>0</v>
      </c>
      <c r="F9" s="414">
        <v>0</v>
      </c>
      <c r="G9" s="414">
        <f>ROUND(E9/30*F9,0)+ROUND(E9/30*H9,0)</f>
        <v>0</v>
      </c>
      <c r="H9" s="415">
        <f>ROUND(F9*H7,0)</f>
        <v>0</v>
      </c>
      <c r="I9" s="1481"/>
    </row>
    <row r="10" spans="1:9" ht="27" customHeight="1">
      <c r="A10" s="153">
        <v>4</v>
      </c>
      <c r="B10" s="412" t="s">
        <v>525</v>
      </c>
      <c r="C10" s="412" t="s">
        <v>324</v>
      </c>
      <c r="D10" s="413" t="s">
        <v>324</v>
      </c>
      <c r="E10" s="414">
        <v>0</v>
      </c>
      <c r="F10" s="414">
        <v>0</v>
      </c>
      <c r="G10" s="414">
        <f>ROUND(E10/30*F10,0)+ROUND(E10/30*H10,0)</f>
        <v>0</v>
      </c>
      <c r="H10" s="415">
        <f>ROUND(F10*H8,0)</f>
        <v>0</v>
      </c>
      <c r="I10" s="1481"/>
    </row>
    <row r="11" spans="1:9" ht="27" customHeight="1">
      <c r="A11" s="153">
        <v>4</v>
      </c>
      <c r="B11" s="412" t="s">
        <v>525</v>
      </c>
      <c r="C11" s="412" t="s">
        <v>324</v>
      </c>
      <c r="D11" s="413" t="s">
        <v>324</v>
      </c>
      <c r="E11" s="414">
        <v>0</v>
      </c>
      <c r="F11" s="414">
        <v>0</v>
      </c>
      <c r="G11" s="414">
        <f>ROUND(E11/30*F11,0)+ROUND(E11/30*H11,0)</f>
        <v>0</v>
      </c>
      <c r="H11" s="415">
        <f>ROUND(F11*H9,0)</f>
        <v>0</v>
      </c>
      <c r="I11" s="1481"/>
    </row>
    <row r="12" spans="1:9">
      <c r="A12" s="83"/>
      <c r="B12" s="83"/>
      <c r="C12" s="83"/>
      <c r="D12" s="83"/>
      <c r="E12" s="83"/>
      <c r="F12" s="83"/>
      <c r="G12" s="83"/>
      <c r="H12" s="1482"/>
      <c r="I12" s="1481"/>
    </row>
    <row r="13" spans="1:9">
      <c r="A13" s="83"/>
      <c r="B13" s="83"/>
      <c r="C13" s="83"/>
      <c r="D13" s="83"/>
      <c r="E13" s="83"/>
      <c r="F13" s="83"/>
      <c r="G13" s="83"/>
      <c r="H13" s="1483"/>
      <c r="I13" s="1481"/>
    </row>
    <row r="14" spans="1:9" ht="18.75">
      <c r="A14" s="83"/>
      <c r="B14" s="83"/>
      <c r="C14" s="83"/>
      <c r="D14" s="83"/>
      <c r="E14" s="83"/>
      <c r="F14" s="1127" t="str">
        <f>Master!E2</f>
        <v>ç/kkukpk;Z]</v>
      </c>
      <c r="G14" s="1127"/>
      <c r="H14" s="1483"/>
      <c r="I14" s="1481"/>
    </row>
    <row r="15" spans="1:9" ht="24" customHeight="1">
      <c r="A15" s="83"/>
      <c r="B15" s="83"/>
      <c r="C15" s="83"/>
      <c r="D15" s="83"/>
      <c r="E15" s="154"/>
      <c r="F15" s="1128" t="str">
        <f>Master!H2</f>
        <v>jkmekfo jk;eyok³k</v>
      </c>
      <c r="G15" s="1128"/>
      <c r="H15" s="1483"/>
      <c r="I15" s="1481"/>
    </row>
    <row r="16" spans="1:9" ht="15" hidden="1" customHeight="1">
      <c r="A16" s="83"/>
      <c r="B16" s="83"/>
      <c r="C16" s="83"/>
      <c r="D16" s="83"/>
      <c r="E16" s="97"/>
      <c r="F16" s="1128"/>
      <c r="G16" s="1128"/>
      <c r="H16" s="97"/>
    </row>
    <row r="17" spans="1:8" ht="27" hidden="1" customHeight="1">
      <c r="A17" s="83"/>
      <c r="B17" s="83"/>
      <c r="C17" s="83"/>
      <c r="D17" s="83"/>
      <c r="E17" s="97"/>
      <c r="F17" s="1128"/>
      <c r="G17" s="1128"/>
      <c r="H17" s="97"/>
    </row>
    <row r="18" spans="1:8" ht="15" hidden="1" customHeight="1">
      <c r="A18" s="154"/>
      <c r="B18" s="154"/>
      <c r="C18" s="154"/>
      <c r="D18" s="154"/>
      <c r="E18" s="154"/>
      <c r="F18" s="97"/>
      <c r="G18" s="97"/>
      <c r="H18" s="97"/>
    </row>
    <row r="19" spans="1:8" hidden="1">
      <c r="A19" s="154"/>
      <c r="B19" s="154"/>
      <c r="C19" s="154"/>
      <c r="D19" s="154"/>
      <c r="E19" s="154"/>
      <c r="F19" s="154"/>
      <c r="G19" s="154"/>
      <c r="H19" s="41"/>
    </row>
    <row r="20" spans="1:8" hidden="1">
      <c r="A20" s="154"/>
      <c r="B20" s="154"/>
      <c r="C20" s="154"/>
      <c r="D20" s="154"/>
      <c r="E20" s="154"/>
      <c r="F20" s="154"/>
      <c r="G20" s="154"/>
      <c r="H20" s="41"/>
    </row>
  </sheetData>
  <sheetProtection password="98FD" sheet="1" objects="1" scenarios="1" formatColumns="0" formatRows="0"/>
  <mergeCells count="8">
    <mergeCell ref="I1:I15"/>
    <mergeCell ref="H12:H15"/>
    <mergeCell ref="F1:G1"/>
    <mergeCell ref="A2:G2"/>
    <mergeCell ref="A3:G3"/>
    <mergeCell ref="F14:G14"/>
    <mergeCell ref="F15:G17"/>
    <mergeCell ref="A4:G4"/>
  </mergeCells>
  <pageMargins left="1.2" right="0.7" top="0.75" bottom="0.75" header="0.3" footer="0.3"/>
  <pageSetup paperSize="9" orientation="landscape" horizontalDpi="300" verticalDpi="300" r:id="rId1"/>
</worksheet>
</file>

<file path=xl/worksheets/sheet27.xml><?xml version="1.0" encoding="utf-8"?>
<worksheet xmlns="http://schemas.openxmlformats.org/spreadsheetml/2006/main" xmlns:r="http://schemas.openxmlformats.org/officeDocument/2006/relationships">
  <sheetPr>
    <tabColor rgb="FFFFFF00"/>
  </sheetPr>
  <dimension ref="A1:T18"/>
  <sheetViews>
    <sheetView workbookViewId="0">
      <selection activeCell="K7" sqref="K7:M7"/>
    </sheetView>
  </sheetViews>
  <sheetFormatPr defaultColWidth="0" defaultRowHeight="15" zeroHeight="1"/>
  <cols>
    <col min="1" max="1" width="4.7109375" style="16" customWidth="1"/>
    <col min="2" max="2" width="18.7109375" style="17" customWidth="1"/>
    <col min="3" max="3" width="6" style="17" customWidth="1"/>
    <col min="4" max="5" width="8.5703125" style="17" customWidth="1"/>
    <col min="6" max="6" width="5.140625" style="17" customWidth="1"/>
    <col min="7" max="7" width="9.42578125" style="17" bestFit="1" customWidth="1"/>
    <col min="8" max="16" width="5.28515625" style="17" customWidth="1"/>
    <col min="17" max="17" width="7.28515625" style="17" customWidth="1"/>
    <col min="18" max="18" width="10.5703125" style="17" customWidth="1"/>
    <col min="19" max="19" width="10.140625" style="17" customWidth="1"/>
    <col min="20" max="20" width="3.85546875" style="17" customWidth="1"/>
    <col min="21" max="16384" width="9.140625" style="17" hidden="1"/>
  </cols>
  <sheetData>
    <row r="1" spans="1:20" ht="15.75">
      <c r="A1" s="155"/>
      <c r="B1" s="83"/>
      <c r="C1" s="83"/>
      <c r="D1" s="83"/>
      <c r="E1" s="83"/>
      <c r="F1" s="83"/>
      <c r="G1" s="83"/>
      <c r="H1" s="83"/>
      <c r="I1" s="83"/>
      <c r="J1" s="83"/>
      <c r="K1" s="83"/>
      <c r="L1" s="83"/>
      <c r="M1" s="83"/>
      <c r="N1" s="83"/>
      <c r="O1" s="83"/>
      <c r="P1" s="83"/>
      <c r="Q1" s="1331">
        <f>Summary!$C$1</f>
        <v>12572</v>
      </c>
      <c r="R1" s="1331"/>
      <c r="S1" s="1331"/>
      <c r="T1" s="1485"/>
    </row>
    <row r="2" spans="1:20" ht="20.25">
      <c r="A2" s="1491" t="str">
        <f>Summary!$A$2</f>
        <v>ç/kkukpk;Z] jkmekfo jk;eyok³k ¼vkWfQl vkbZ-Mh- la[;k %&amp;12572½</v>
      </c>
      <c r="B2" s="1491"/>
      <c r="C2" s="1491"/>
      <c r="D2" s="1491"/>
      <c r="E2" s="1491"/>
      <c r="F2" s="1491"/>
      <c r="G2" s="1491"/>
      <c r="H2" s="1491"/>
      <c r="I2" s="1491"/>
      <c r="J2" s="1491"/>
      <c r="K2" s="1491"/>
      <c r="L2" s="1491"/>
      <c r="M2" s="1491"/>
      <c r="N2" s="1491"/>
      <c r="O2" s="1491"/>
      <c r="P2" s="1491"/>
      <c r="Q2" s="1491"/>
      <c r="R2" s="1491"/>
      <c r="S2" s="1491"/>
      <c r="T2" s="1485"/>
    </row>
    <row r="3" spans="1:20" ht="20.25">
      <c r="A3" s="1491" t="s">
        <v>396</v>
      </c>
      <c r="B3" s="1491"/>
      <c r="C3" s="1491"/>
      <c r="D3" s="1491"/>
      <c r="E3" s="1491"/>
      <c r="F3" s="1491"/>
      <c r="G3" s="1491"/>
      <c r="H3" s="1491"/>
      <c r="I3" s="1491"/>
      <c r="J3" s="1491"/>
      <c r="K3" s="1491"/>
      <c r="L3" s="1491"/>
      <c r="M3" s="1491"/>
      <c r="N3" s="1491"/>
      <c r="O3" s="1491"/>
      <c r="P3" s="1491"/>
      <c r="Q3" s="1491"/>
      <c r="R3" s="1491"/>
      <c r="S3" s="1491"/>
      <c r="T3" s="1485"/>
    </row>
    <row r="4" spans="1:20" ht="20.25">
      <c r="A4" s="1491" t="s">
        <v>917</v>
      </c>
      <c r="B4" s="1491"/>
      <c r="C4" s="1491"/>
      <c r="D4" s="1491"/>
      <c r="E4" s="1491"/>
      <c r="F4" s="1491"/>
      <c r="G4" s="1491"/>
      <c r="H4" s="1491"/>
      <c r="I4" s="1491"/>
      <c r="J4" s="1491"/>
      <c r="K4" s="1491"/>
      <c r="L4" s="1491"/>
      <c r="M4" s="1491"/>
      <c r="N4" s="1491"/>
      <c r="O4" s="1491"/>
      <c r="P4" s="1491"/>
      <c r="Q4" s="1491"/>
      <c r="R4" s="1491"/>
      <c r="S4" s="1491"/>
      <c r="T4" s="1485"/>
    </row>
    <row r="5" spans="1:20" ht="19.5" customHeight="1">
      <c r="A5" s="1488" t="str">
        <f>abc!A4</f>
        <v>BUDGET HEAD : 2202 -सामान्य शिक्षा-02-109 -राजकीय माध्यमिक विद्यालय-27 -लडकों के विद्यालय-01 -लडकों के विद्यालयों का संचालन व्यय   (STATE FUND)</v>
      </c>
      <c r="B5" s="1488"/>
      <c r="C5" s="1488"/>
      <c r="D5" s="1488"/>
      <c r="E5" s="1488"/>
      <c r="F5" s="1488"/>
      <c r="G5" s="1488"/>
      <c r="H5" s="1488"/>
      <c r="I5" s="1488"/>
      <c r="J5" s="1488"/>
      <c r="K5" s="1488"/>
      <c r="L5" s="1488"/>
      <c r="M5" s="1488"/>
      <c r="N5" s="1488"/>
      <c r="O5" s="1488"/>
      <c r="P5" s="1488"/>
      <c r="Q5" s="1488"/>
      <c r="R5" s="1488"/>
      <c r="S5" s="1488"/>
      <c r="T5" s="1485"/>
    </row>
    <row r="6" spans="1:20" ht="20.25" customHeight="1">
      <c r="A6" s="1489" t="s">
        <v>5</v>
      </c>
      <c r="B6" s="1489" t="s">
        <v>779</v>
      </c>
      <c r="C6" s="1489" t="s">
        <v>354</v>
      </c>
      <c r="D6" s="1489"/>
      <c r="E6" s="1489"/>
      <c r="F6" s="1489"/>
      <c r="G6" s="1489" t="s">
        <v>397</v>
      </c>
      <c r="H6" s="1489" t="s">
        <v>398</v>
      </c>
      <c r="I6" s="1489"/>
      <c r="J6" s="1489"/>
      <c r="K6" s="1489"/>
      <c r="L6" s="1489"/>
      <c r="M6" s="1489"/>
      <c r="N6" s="1489"/>
      <c r="O6" s="1489"/>
      <c r="P6" s="1489"/>
      <c r="Q6" s="1489"/>
      <c r="R6" s="1489" t="s">
        <v>399</v>
      </c>
      <c r="S6" s="1489" t="s">
        <v>400</v>
      </c>
      <c r="T6" s="1485"/>
    </row>
    <row r="7" spans="1:20" ht="40.5" customHeight="1">
      <c r="A7" s="1489"/>
      <c r="B7" s="1489"/>
      <c r="C7" s="1490" t="s">
        <v>401</v>
      </c>
      <c r="D7" s="1490" t="s">
        <v>402</v>
      </c>
      <c r="E7" s="1490" t="s">
        <v>403</v>
      </c>
      <c r="F7" s="1490" t="s">
        <v>404</v>
      </c>
      <c r="G7" s="1489"/>
      <c r="H7" s="1489" t="s">
        <v>401</v>
      </c>
      <c r="I7" s="1489"/>
      <c r="J7" s="1489"/>
      <c r="K7" s="1489" t="s">
        <v>402</v>
      </c>
      <c r="L7" s="1489"/>
      <c r="M7" s="1489"/>
      <c r="N7" s="1489" t="s">
        <v>403</v>
      </c>
      <c r="O7" s="1489"/>
      <c r="P7" s="1489"/>
      <c r="Q7" s="1490" t="s">
        <v>35</v>
      </c>
      <c r="R7" s="1489"/>
      <c r="S7" s="1489"/>
      <c r="T7" s="1485"/>
    </row>
    <row r="8" spans="1:20" ht="44.25" customHeight="1">
      <c r="A8" s="1489"/>
      <c r="B8" s="1489"/>
      <c r="C8" s="1490"/>
      <c r="D8" s="1490"/>
      <c r="E8" s="1490"/>
      <c r="F8" s="1490"/>
      <c r="G8" s="1489"/>
      <c r="H8" s="156" t="s">
        <v>405</v>
      </c>
      <c r="I8" s="156" t="s">
        <v>406</v>
      </c>
      <c r="J8" s="156" t="s">
        <v>404</v>
      </c>
      <c r="K8" s="156" t="s">
        <v>405</v>
      </c>
      <c r="L8" s="156" t="s">
        <v>406</v>
      </c>
      <c r="M8" s="156" t="s">
        <v>404</v>
      </c>
      <c r="N8" s="156" t="s">
        <v>405</v>
      </c>
      <c r="O8" s="156" t="s">
        <v>406</v>
      </c>
      <c r="P8" s="156" t="s">
        <v>404</v>
      </c>
      <c r="Q8" s="1490"/>
      <c r="R8" s="1489"/>
      <c r="S8" s="1489"/>
      <c r="T8" s="1485"/>
    </row>
    <row r="9" spans="1:20" ht="20.25" customHeight="1">
      <c r="A9" s="39">
        <v>1</v>
      </c>
      <c r="B9" s="39">
        <v>2</v>
      </c>
      <c r="C9" s="39">
        <v>3</v>
      </c>
      <c r="D9" s="39">
        <v>4</v>
      </c>
      <c r="E9" s="39">
        <v>5</v>
      </c>
      <c r="F9" s="39">
        <v>6</v>
      </c>
      <c r="G9" s="39">
        <v>7</v>
      </c>
      <c r="H9" s="39">
        <v>8</v>
      </c>
      <c r="I9" s="39">
        <v>9</v>
      </c>
      <c r="J9" s="39">
        <v>10</v>
      </c>
      <c r="K9" s="39">
        <v>11</v>
      </c>
      <c r="L9" s="39">
        <v>12</v>
      </c>
      <c r="M9" s="39">
        <v>13</v>
      </c>
      <c r="N9" s="39">
        <v>14</v>
      </c>
      <c r="O9" s="39">
        <v>15</v>
      </c>
      <c r="P9" s="39">
        <v>16</v>
      </c>
      <c r="Q9" s="39">
        <v>17</v>
      </c>
      <c r="R9" s="39">
        <v>18</v>
      </c>
      <c r="S9" s="39">
        <v>19</v>
      </c>
      <c r="T9" s="1485"/>
    </row>
    <row r="10" spans="1:20" s="74" customFormat="1" ht="47.25" customHeight="1">
      <c r="A10" s="84">
        <v>1</v>
      </c>
      <c r="B10" s="416" t="str">
        <f>$P$16</f>
        <v>jkmekfo jk;eyok³k</v>
      </c>
      <c r="C10" s="417">
        <f>'Format 1A'!F30</f>
        <v>0</v>
      </c>
      <c r="D10" s="417">
        <f>'[2](4) Format 1(A)'!F29</f>
        <v>0</v>
      </c>
      <c r="E10" s="417">
        <v>0</v>
      </c>
      <c r="F10" s="404">
        <f>SUM(C10:E10)</f>
        <v>0</v>
      </c>
      <c r="G10" s="417">
        <v>0</v>
      </c>
      <c r="H10" s="417">
        <f>'Formet 8'!W585</f>
        <v>0</v>
      </c>
      <c r="I10" s="417">
        <f>'Formet 8'!X585</f>
        <v>0</v>
      </c>
      <c r="J10" s="404">
        <f>SUM(H10:I10)</f>
        <v>0</v>
      </c>
      <c r="K10" s="417">
        <f>'Formet 8'!Y585</f>
        <v>0</v>
      </c>
      <c r="L10" s="417">
        <f>'Formet 8'!Z585</f>
        <v>0</v>
      </c>
      <c r="M10" s="404">
        <f>SUM(K10:L10)</f>
        <v>0</v>
      </c>
      <c r="N10" s="417">
        <f>'Formet 8'!AA585</f>
        <v>0</v>
      </c>
      <c r="O10" s="417">
        <f>'Formet 8'!AB585</f>
        <v>0</v>
      </c>
      <c r="P10" s="404">
        <f>SUM(N10:O10)</f>
        <v>0</v>
      </c>
      <c r="Q10" s="404">
        <f>J10+M10+P10</f>
        <v>0</v>
      </c>
      <c r="R10" s="417">
        <f>H10*1800+I10*1800+(K10+N10)*1650+(L10+O10)*1950</f>
        <v>0</v>
      </c>
      <c r="S10" s="417">
        <f>G10-R10</f>
        <v>0</v>
      </c>
      <c r="T10" s="1485"/>
    </row>
    <row r="11" spans="1:20" ht="45.75" customHeight="1">
      <c r="A11" s="67"/>
      <c r="B11" s="120" t="s">
        <v>331</v>
      </c>
      <c r="C11" s="85">
        <f>SUM(C10:C10)</f>
        <v>0</v>
      </c>
      <c r="D11" s="85">
        <f t="shared" ref="D11:S11" si="0">SUM(D10:D10)</f>
        <v>0</v>
      </c>
      <c r="E11" s="85">
        <f t="shared" si="0"/>
        <v>0</v>
      </c>
      <c r="F11" s="85">
        <f t="shared" si="0"/>
        <v>0</v>
      </c>
      <c r="G11" s="85">
        <f t="shared" si="0"/>
        <v>0</v>
      </c>
      <c r="H11" s="85">
        <f t="shared" si="0"/>
        <v>0</v>
      </c>
      <c r="I11" s="85">
        <f t="shared" si="0"/>
        <v>0</v>
      </c>
      <c r="J11" s="85">
        <f t="shared" si="0"/>
        <v>0</v>
      </c>
      <c r="K11" s="85">
        <f t="shared" si="0"/>
        <v>0</v>
      </c>
      <c r="L11" s="85">
        <f t="shared" si="0"/>
        <v>0</v>
      </c>
      <c r="M11" s="85">
        <f t="shared" si="0"/>
        <v>0</v>
      </c>
      <c r="N11" s="85">
        <f t="shared" si="0"/>
        <v>0</v>
      </c>
      <c r="O11" s="85">
        <f t="shared" si="0"/>
        <v>0</v>
      </c>
      <c r="P11" s="85">
        <f t="shared" si="0"/>
        <v>0</v>
      </c>
      <c r="Q11" s="85">
        <f t="shared" si="0"/>
        <v>0</v>
      </c>
      <c r="R11" s="85">
        <f t="shared" si="0"/>
        <v>0</v>
      </c>
      <c r="S11" s="85">
        <f t="shared" si="0"/>
        <v>0</v>
      </c>
      <c r="T11" s="1485"/>
    </row>
    <row r="12" spans="1:20">
      <c r="A12" s="155"/>
      <c r="B12" s="83"/>
      <c r="C12" s="83"/>
      <c r="D12" s="83"/>
      <c r="E12" s="83"/>
      <c r="F12" s="83"/>
      <c r="G12" s="83"/>
      <c r="H12" s="83"/>
      <c r="I12" s="83"/>
      <c r="J12" s="83"/>
      <c r="K12" s="83"/>
      <c r="L12" s="83"/>
      <c r="M12" s="83"/>
      <c r="N12" s="83"/>
      <c r="O12" s="83"/>
      <c r="P12" s="83"/>
      <c r="Q12" s="83"/>
      <c r="R12" s="83"/>
      <c r="S12" s="83"/>
      <c r="T12" s="1485"/>
    </row>
    <row r="13" spans="1:20">
      <c r="A13" s="155"/>
      <c r="B13" s="83"/>
      <c r="C13" s="83"/>
      <c r="D13" s="83"/>
      <c r="E13" s="83"/>
      <c r="F13" s="83"/>
      <c r="G13" s="83"/>
      <c r="H13" s="83"/>
      <c r="I13" s="83"/>
      <c r="J13" s="83"/>
      <c r="K13" s="83"/>
      <c r="L13" s="83"/>
      <c r="M13" s="83"/>
      <c r="N13" s="83"/>
      <c r="O13" s="83"/>
      <c r="P13" s="83"/>
      <c r="Q13" s="83"/>
      <c r="R13" s="83"/>
      <c r="S13" s="83"/>
      <c r="T13" s="1485"/>
    </row>
    <row r="14" spans="1:20">
      <c r="A14" s="155"/>
      <c r="B14" s="83"/>
      <c r="C14" s="83"/>
      <c r="D14" s="83"/>
      <c r="E14" s="83"/>
      <c r="F14" s="83"/>
      <c r="G14" s="83"/>
      <c r="H14" s="83"/>
      <c r="I14" s="83"/>
      <c r="J14" s="83"/>
      <c r="K14" s="83"/>
      <c r="L14" s="83"/>
      <c r="M14" s="83"/>
      <c r="N14" s="83"/>
      <c r="O14" s="83"/>
      <c r="P14" s="83"/>
      <c r="Q14" s="83"/>
      <c r="R14" s="83"/>
      <c r="S14" s="83"/>
      <c r="T14" s="1485"/>
    </row>
    <row r="15" spans="1:20" ht="20.25">
      <c r="A15" s="155"/>
      <c r="B15" s="83"/>
      <c r="C15" s="83"/>
      <c r="D15" s="83"/>
      <c r="E15" s="83"/>
      <c r="F15" s="83"/>
      <c r="G15" s="83"/>
      <c r="H15" s="27"/>
      <c r="I15" s="27"/>
      <c r="J15" s="27"/>
      <c r="K15" s="27"/>
      <c r="L15" s="27"/>
      <c r="M15" s="27"/>
      <c r="N15" s="27"/>
      <c r="O15" s="27"/>
      <c r="P15" s="1486" t="str">
        <f>Master!E2</f>
        <v>ç/kkukpk;Z]</v>
      </c>
      <c r="Q15" s="1486"/>
      <c r="R15" s="1486"/>
      <c r="S15" s="1486"/>
      <c r="T15" s="1485"/>
    </row>
    <row r="16" spans="1:20">
      <c r="A16" s="155"/>
      <c r="B16" s="83"/>
      <c r="C16" s="27"/>
      <c r="D16" s="27"/>
      <c r="E16" s="27"/>
      <c r="F16" s="83"/>
      <c r="G16" s="83"/>
      <c r="H16" s="27"/>
      <c r="I16" s="27"/>
      <c r="J16" s="27"/>
      <c r="K16" s="27"/>
      <c r="L16" s="27"/>
      <c r="M16" s="27"/>
      <c r="N16" s="27"/>
      <c r="O16" s="27"/>
      <c r="P16" s="1487" t="str">
        <f>Master!H2</f>
        <v>jkmekfo jk;eyok³k</v>
      </c>
      <c r="Q16" s="1487"/>
      <c r="R16" s="1487"/>
      <c r="S16" s="1487"/>
      <c r="T16" s="1485"/>
    </row>
    <row r="17" spans="1:20">
      <c r="A17" s="155"/>
      <c r="B17" s="83"/>
      <c r="C17" s="83"/>
      <c r="D17" s="83"/>
      <c r="E17" s="83"/>
      <c r="F17" s="83"/>
      <c r="G17" s="83"/>
      <c r="H17" s="27"/>
      <c r="I17" s="27"/>
      <c r="J17" s="27"/>
      <c r="K17" s="27"/>
      <c r="L17" s="27"/>
      <c r="M17" s="27"/>
      <c r="N17" s="27"/>
      <c r="O17" s="27"/>
      <c r="P17" s="1487"/>
      <c r="Q17" s="1487"/>
      <c r="R17" s="1487"/>
      <c r="S17" s="1487"/>
      <c r="T17" s="1485"/>
    </row>
    <row r="18" spans="1:20">
      <c r="A18" s="155"/>
      <c r="B18" s="83"/>
      <c r="C18" s="83"/>
      <c r="D18" s="83"/>
      <c r="E18" s="83"/>
      <c r="F18" s="83"/>
      <c r="G18" s="83"/>
      <c r="H18" s="83"/>
      <c r="I18" s="83"/>
      <c r="J18" s="83"/>
      <c r="K18" s="83"/>
      <c r="L18" s="83"/>
      <c r="M18" s="83"/>
      <c r="N18" s="83"/>
      <c r="O18" s="83"/>
      <c r="P18" s="1487"/>
      <c r="Q18" s="1487"/>
      <c r="R18" s="1487"/>
      <c r="S18" s="1487"/>
      <c r="T18" s="1485"/>
    </row>
  </sheetData>
  <sheetProtection password="DBED" sheet="1" objects="1" scenarios="1" formatColumns="0" formatRows="0"/>
  <mergeCells count="23">
    <mergeCell ref="A4:S4"/>
    <mergeCell ref="A6:A8"/>
    <mergeCell ref="B6:B8"/>
    <mergeCell ref="C6:F6"/>
    <mergeCell ref="G6:G8"/>
    <mergeCell ref="H6:Q6"/>
    <mergeCell ref="R6:R8"/>
    <mergeCell ref="T1:T18"/>
    <mergeCell ref="P15:S15"/>
    <mergeCell ref="P16:S18"/>
    <mergeCell ref="A5:S5"/>
    <mergeCell ref="S6:S8"/>
    <mergeCell ref="C7:C8"/>
    <mergeCell ref="D7:D8"/>
    <mergeCell ref="E7:E8"/>
    <mergeCell ref="F7:F8"/>
    <mergeCell ref="H7:J7"/>
    <mergeCell ref="K7:M7"/>
    <mergeCell ref="N7:P7"/>
    <mergeCell ref="Q7:Q8"/>
    <mergeCell ref="Q1:S1"/>
    <mergeCell ref="A2:S2"/>
    <mergeCell ref="A3:S3"/>
  </mergeCells>
  <pageMargins left="0.45" right="0.45" top="0.75" bottom="0.75" header="0.3" footer="0.3"/>
  <pageSetup paperSize="9" orientation="landscape" horizontalDpi="300" verticalDpi="300" r:id="rId1"/>
</worksheet>
</file>

<file path=xl/worksheets/sheet28.xml><?xml version="1.0" encoding="utf-8"?>
<worksheet xmlns="http://schemas.openxmlformats.org/spreadsheetml/2006/main" xmlns:r="http://schemas.openxmlformats.org/officeDocument/2006/relationships">
  <sheetPr>
    <tabColor theme="9" tint="0.39997558519241921"/>
  </sheetPr>
  <dimension ref="A1:XFC123"/>
  <sheetViews>
    <sheetView workbookViewId="0">
      <selection activeCell="A9" sqref="A9:XFD28"/>
    </sheetView>
  </sheetViews>
  <sheetFormatPr defaultColWidth="0" defaultRowHeight="15" zeroHeight="1"/>
  <cols>
    <col min="1" max="1" width="5.7109375" style="168" customWidth="1"/>
    <col min="2" max="2" width="21.7109375" style="168" customWidth="1"/>
    <col min="3" max="3" width="13.7109375" style="259" customWidth="1"/>
    <col min="4" max="4" width="14.85546875" style="168" customWidth="1"/>
    <col min="5" max="5" width="14.5703125" style="168" customWidth="1"/>
    <col min="6" max="6" width="14.28515625" style="168" customWidth="1"/>
    <col min="7" max="7" width="7.85546875" style="168" customWidth="1"/>
    <col min="8" max="8" width="10.85546875" style="168" bestFit="1" customWidth="1"/>
    <col min="9" max="9" width="8.28515625" style="168" customWidth="1"/>
    <col min="10" max="11" width="12.5703125" style="168" customWidth="1"/>
    <col min="12" max="12" width="3.5703125" style="168" customWidth="1"/>
    <col min="13" max="13" width="12.140625" style="887" hidden="1"/>
    <col min="14" max="14" width="11.5703125" style="887" hidden="1"/>
    <col min="15" max="15" width="11.42578125" style="887" hidden="1"/>
    <col min="16" max="17" width="15.85546875" style="168" hidden="1"/>
    <col min="18" max="18" width="13.28515625" style="168" hidden="1"/>
    <col min="19" max="19" width="15.7109375" style="168" hidden="1"/>
    <col min="20" max="16383" width="3.5703125" style="168" hidden="1"/>
    <col min="16384" max="16384" width="5.85546875" style="168" hidden="1"/>
  </cols>
  <sheetData>
    <row r="1" spans="1:20" ht="20.25">
      <c r="A1" s="40"/>
      <c r="B1" s="40"/>
      <c r="C1" s="258"/>
      <c r="D1" s="40"/>
      <c r="E1" s="40"/>
      <c r="F1" s="40"/>
      <c r="G1" s="40"/>
      <c r="H1" s="40"/>
      <c r="I1" s="1502">
        <f>Summary!$C$1</f>
        <v>12572</v>
      </c>
      <c r="J1" s="1502"/>
      <c r="K1" s="1502"/>
      <c r="L1" s="1496"/>
      <c r="M1" s="895"/>
      <c r="N1" s="895"/>
      <c r="O1" s="895"/>
    </row>
    <row r="2" spans="1:20" ht="18.75">
      <c r="A2" s="1503" t="str">
        <f>Summary!$A$3</f>
        <v>Principal Govt. Sr. Sec. School Raimalwada</v>
      </c>
      <c r="B2" s="1503"/>
      <c r="C2" s="1503"/>
      <c r="D2" s="1503"/>
      <c r="E2" s="1503"/>
      <c r="F2" s="1503"/>
      <c r="G2" s="1503"/>
      <c r="H2" s="1503"/>
      <c r="I2" s="1503"/>
      <c r="J2" s="1503"/>
      <c r="K2" s="1503"/>
      <c r="L2" s="1496"/>
      <c r="M2" s="888" t="s">
        <v>301</v>
      </c>
      <c r="N2" s="889">
        <v>1300</v>
      </c>
      <c r="O2" s="889">
        <v>1400</v>
      </c>
    </row>
    <row r="3" spans="1:20" ht="15.75">
      <c r="A3" s="1504" t="s">
        <v>407</v>
      </c>
      <c r="B3" s="1504"/>
      <c r="C3" s="1504"/>
      <c r="D3" s="1504"/>
      <c r="E3" s="1504"/>
      <c r="F3" s="1504"/>
      <c r="G3" s="1504"/>
      <c r="H3" s="1504"/>
      <c r="I3" s="1504"/>
      <c r="J3" s="1504"/>
      <c r="K3" s="1504"/>
      <c r="L3" s="1496"/>
      <c r="M3" s="888" t="s">
        <v>408</v>
      </c>
      <c r="N3" s="890">
        <v>4850</v>
      </c>
      <c r="O3" s="890">
        <v>5050</v>
      </c>
    </row>
    <row r="4" spans="1:20" ht="15.75">
      <c r="A4" s="1504" t="s">
        <v>920</v>
      </c>
      <c r="B4" s="1504"/>
      <c r="C4" s="1504"/>
      <c r="D4" s="1504"/>
      <c r="E4" s="1504"/>
      <c r="F4" s="1504"/>
      <c r="G4" s="1504"/>
      <c r="H4" s="1504"/>
      <c r="I4" s="1504"/>
      <c r="J4" s="1504"/>
      <c r="K4" s="1504"/>
      <c r="L4" s="1496"/>
      <c r="M4" s="895"/>
      <c r="N4" s="895"/>
      <c r="O4" s="895"/>
      <c r="T4" s="899"/>
    </row>
    <row r="5" spans="1:20" ht="18.75">
      <c r="A5" s="1503" t="s">
        <v>443</v>
      </c>
      <c r="B5" s="1503"/>
      <c r="C5" s="1503"/>
      <c r="D5" s="1503"/>
      <c r="E5" s="1503"/>
      <c r="F5" s="1503"/>
      <c r="G5" s="1503"/>
      <c r="H5" s="1503"/>
      <c r="I5" s="1503"/>
      <c r="J5" s="1503"/>
      <c r="K5" s="1503"/>
      <c r="L5" s="1496"/>
      <c r="M5" s="895"/>
      <c r="N5" s="895"/>
      <c r="O5" s="895"/>
    </row>
    <row r="6" spans="1:20" ht="15.75" customHeight="1">
      <c r="A6" s="1488" t="str">
        <f>Summary!A5</f>
        <v>BUDGET HEAD : 2202 -सामान्य शिक्षा-02-109 -राजकीय माध्यमिक विद्यालय-27 -लडकों के विद्यालय-01 -लडकों के विद्यालयों का संचालन व्यय   (STATE FUND)</v>
      </c>
      <c r="B6" s="1488"/>
      <c r="C6" s="1488"/>
      <c r="D6" s="1488"/>
      <c r="E6" s="1488"/>
      <c r="F6" s="1488"/>
      <c r="G6" s="1488"/>
      <c r="H6" s="1488"/>
      <c r="I6" s="1488"/>
      <c r="J6" s="1488"/>
      <c r="K6" s="1488"/>
      <c r="L6" s="1496"/>
      <c r="M6" s="895"/>
      <c r="N6" s="895"/>
      <c r="O6" s="895"/>
      <c r="P6" s="525">
        <v>46477</v>
      </c>
      <c r="Q6" s="525">
        <v>46112</v>
      </c>
    </row>
    <row r="7" spans="1:20" ht="41.45" customHeight="1">
      <c r="A7" s="38" t="s">
        <v>339</v>
      </c>
      <c r="B7" s="38" t="s">
        <v>437</v>
      </c>
      <c r="C7" s="38" t="s">
        <v>44</v>
      </c>
      <c r="D7" s="164" t="s">
        <v>438</v>
      </c>
      <c r="E7" s="164" t="s">
        <v>439</v>
      </c>
      <c r="F7" s="38" t="s">
        <v>927</v>
      </c>
      <c r="G7" s="38" t="s">
        <v>527</v>
      </c>
      <c r="H7" s="38" t="s">
        <v>526</v>
      </c>
      <c r="I7" s="38" t="s">
        <v>441</v>
      </c>
      <c r="J7" s="270" t="s">
        <v>918</v>
      </c>
      <c r="K7" s="270" t="s">
        <v>919</v>
      </c>
      <c r="L7" s="1496"/>
      <c r="M7" s="895"/>
      <c r="N7" s="895"/>
      <c r="O7" s="895"/>
      <c r="P7" s="326" t="s">
        <v>873</v>
      </c>
      <c r="Q7" s="326" t="s">
        <v>872</v>
      </c>
      <c r="R7" s="903" t="s">
        <v>875</v>
      </c>
      <c r="S7" s="903" t="s">
        <v>876</v>
      </c>
    </row>
    <row r="8" spans="1:20" ht="14.25" customHeight="1">
      <c r="A8" s="39">
        <v>1</v>
      </c>
      <c r="B8" s="39">
        <v>2</v>
      </c>
      <c r="C8" s="39">
        <v>3</v>
      </c>
      <c r="D8" s="39">
        <v>4</v>
      </c>
      <c r="E8" s="39">
        <v>5</v>
      </c>
      <c r="F8" s="39">
        <v>6</v>
      </c>
      <c r="G8" s="39">
        <v>7</v>
      </c>
      <c r="H8" s="39">
        <v>8</v>
      </c>
      <c r="I8" s="39">
        <v>10</v>
      </c>
      <c r="J8" s="39">
        <v>12</v>
      </c>
      <c r="K8" s="39">
        <v>13</v>
      </c>
      <c r="L8" s="1496"/>
      <c r="M8" s="896" t="s">
        <v>843</v>
      </c>
      <c r="N8" s="896" t="s">
        <v>844</v>
      </c>
      <c r="O8" s="897">
        <v>1</v>
      </c>
    </row>
    <row r="9" spans="1:20" s="268" customFormat="1" ht="12.6" customHeight="1">
      <c r="A9" s="39">
        <v>1</v>
      </c>
      <c r="B9" s="418" t="str">
        <f>IF(MAX('Formet 8'!$A$229:$A$338)&lt;'Fix Pay'!$A9,"",VLOOKUP($A9,'Formet 8'!$A$229:$O$338,4,0))</f>
        <v/>
      </c>
      <c r="C9" s="418" t="str">
        <f>IF(MAX('Formet 8'!$A$229:$A$338)&lt;'Fix Pay'!$A9,"",VLOOKUP($A9,'Formet 8'!$A$229:$O$338,7,0))</f>
        <v/>
      </c>
      <c r="D9" s="419"/>
      <c r="E9" s="331" t="str">
        <f>IF(B9="","",D9+365+365)</f>
        <v/>
      </c>
      <c r="F9" s="332" t="str">
        <f>IF(MAX('Formet 8'!$A$229:$A$338)&lt;'Fix Pay'!$A9,"",VLOOKUP($A9,'Formet 8'!$A$229:$O$338,9,0))</f>
        <v/>
      </c>
      <c r="G9" s="740" t="str">
        <f>IF(MAX('Formet 8'!$A$229:$A$338)&lt;'Fix Pay'!$A9,"",VLOOKUP($A9,'Formet 8'!$A$229:$O$338,8,0))</f>
        <v/>
      </c>
      <c r="H9" s="333" t="str">
        <f t="shared" ref="H9:H40" si="0">IF(F9="","",VLOOKUP(G9,$M$9:$O$32,3,0))</f>
        <v/>
      </c>
      <c r="I9" s="376" t="str">
        <f>IF(B9="","",F9*12)</f>
        <v/>
      </c>
      <c r="J9" s="523" t="str">
        <f>IF(F9="","",IF(OR(Q9="",Q9=0),F9*12,((12-Q9)*F9+(Q9*H9*1.65))))</f>
        <v/>
      </c>
      <c r="K9" s="523" t="str">
        <f>IF(F9="","",IF(OR(P9="",P9=0),H9*12,((12-P9)*F9+(P9*H9*1.7))))</f>
        <v/>
      </c>
      <c r="L9" s="1496"/>
      <c r="M9" s="898">
        <v>1</v>
      </c>
      <c r="N9" s="1492" t="s">
        <v>845</v>
      </c>
      <c r="O9" s="897">
        <v>17700</v>
      </c>
      <c r="P9" s="741" t="str">
        <f>IF(OR(E9="",Q9&gt;0),"",IF($P$6&lt;E9,0,($P$6-E9)/30))</f>
        <v/>
      </c>
      <c r="Q9" s="741" t="str">
        <f>IF(E9="","",IF($Q$6&lt;E9,0,($Q$6-E9)/30))</f>
        <v/>
      </c>
      <c r="R9" s="904" t="str">
        <f>IF(OR(Q9=0,Q9=""),"",(J9-I9))</f>
        <v/>
      </c>
      <c r="S9" s="904" t="str">
        <f>IF(B9="","",IF(AND(P9=0,Q9=0),"",(K9-I9)))</f>
        <v/>
      </c>
    </row>
    <row r="10" spans="1:20" s="268" customFormat="1" ht="12.6" customHeight="1">
      <c r="A10" s="269">
        <v>2</v>
      </c>
      <c r="B10" s="418" t="str">
        <f>IF(MAX('Formet 8'!$A$229:$A$338)&lt;'Fix Pay'!$A10,"",VLOOKUP($A10,'Formet 8'!$A$229:$O$338,4,0))</f>
        <v/>
      </c>
      <c r="C10" s="418" t="str">
        <f>IF(MAX('Formet 8'!$A$229:$A$338)&lt;'Fix Pay'!$A10,"",VLOOKUP($A10,'Formet 8'!$A$229:$O$338,7,0))</f>
        <v/>
      </c>
      <c r="D10" s="419"/>
      <c r="E10" s="331" t="str">
        <f t="shared" ref="E10:E73" si="1">IF(B10="","",D10+365+365)</f>
        <v/>
      </c>
      <c r="F10" s="332" t="str">
        <f>IF(MAX('Formet 8'!$A$229:$A$338)&lt;'Fix Pay'!$A10,"",VLOOKUP($A10,'Formet 8'!$A$229:$O$338,9,0))</f>
        <v/>
      </c>
      <c r="G10" s="740" t="str">
        <f>IF(MAX('Formet 8'!$A$229:$A$338)&lt;'Fix Pay'!$A10,"",VLOOKUP($A10,'Formet 8'!$A$229:$O$338,8,0))</f>
        <v/>
      </c>
      <c r="H10" s="333" t="str">
        <f t="shared" si="0"/>
        <v/>
      </c>
      <c r="I10" s="376" t="str">
        <f t="shared" ref="I10:I73" si="2">IF(B10="","",F10*12)</f>
        <v/>
      </c>
      <c r="J10" s="523" t="str">
        <f t="shared" ref="J10:J31" si="3">IF(F10="","",IF(OR(Q10="",Q10=0),F10*12,((12-Q10)*F10+(Q10*H10*1.65))))</f>
        <v/>
      </c>
      <c r="K10" s="523" t="str">
        <f t="shared" ref="K10:K31" si="4">IF(F10="","",IF(OR(P10="",P10=0),H10*12,((12-P10)*F10+(P10*H10*1.7))))</f>
        <v/>
      </c>
      <c r="L10" s="1496"/>
      <c r="M10" s="898">
        <v>2</v>
      </c>
      <c r="N10" s="1492"/>
      <c r="O10" s="897">
        <v>17900</v>
      </c>
      <c r="P10" s="741" t="str">
        <f t="shared" ref="P10:P73" si="5">IF(OR(E10="",Q10&gt;0),"",IF($P$6&lt;E10,0,($P$6-E10)/30))</f>
        <v/>
      </c>
      <c r="Q10" s="741" t="str">
        <f t="shared" ref="Q10:Q73" si="6">IF(E10="","",IF($Q$6&lt;E10,0,($Q$6-E10)/30))</f>
        <v/>
      </c>
      <c r="R10" s="904" t="str">
        <f t="shared" ref="R10:R73" si="7">IF(OR(Q10=0,Q10=""),"",(J10-I10))</f>
        <v/>
      </c>
      <c r="S10" s="904" t="str">
        <f t="shared" ref="S10:S73" si="8">IF(B10="","",IF(AND(P10=0,Q10=0),"",(K10-I10)))</f>
        <v/>
      </c>
    </row>
    <row r="11" spans="1:20" s="268" customFormat="1" ht="12.6" customHeight="1">
      <c r="A11" s="269">
        <v>3</v>
      </c>
      <c r="B11" s="418" t="str">
        <f>IF(MAX('Formet 8'!$A$229:$A$338)&lt;'Fix Pay'!$A11,"",VLOOKUP($A11,'Formet 8'!$A$229:$O$338,4,0))</f>
        <v/>
      </c>
      <c r="C11" s="418" t="str">
        <f>IF(MAX('Formet 8'!$A$229:$A$338)&lt;'Fix Pay'!$A11,"",VLOOKUP($A11,'Formet 8'!$A$229:$O$338,7,0))</f>
        <v/>
      </c>
      <c r="D11" s="419"/>
      <c r="E11" s="331" t="str">
        <f t="shared" si="1"/>
        <v/>
      </c>
      <c r="F11" s="332" t="str">
        <f>IF(MAX('Formet 8'!$A$229:$A$338)&lt;'Fix Pay'!$A11,"",VLOOKUP($A11,'Formet 8'!$A$229:$O$338,9,0))</f>
        <v/>
      </c>
      <c r="G11" s="740" t="str">
        <f>IF(MAX('Formet 8'!$A$229:$A$338)&lt;'Fix Pay'!$A11,"",VLOOKUP($A11,'Formet 8'!$A$229:$O$338,8,0))</f>
        <v/>
      </c>
      <c r="H11" s="333" t="str">
        <f t="shared" si="0"/>
        <v/>
      </c>
      <c r="I11" s="376" t="str">
        <f t="shared" si="2"/>
        <v/>
      </c>
      <c r="J11" s="523" t="str">
        <f t="shared" si="3"/>
        <v/>
      </c>
      <c r="K11" s="523" t="str">
        <f t="shared" si="4"/>
        <v/>
      </c>
      <c r="L11" s="1496"/>
      <c r="M11" s="898">
        <v>3</v>
      </c>
      <c r="N11" s="1492"/>
      <c r="O11" s="897">
        <v>18200</v>
      </c>
      <c r="P11" s="741" t="str">
        <f t="shared" si="5"/>
        <v/>
      </c>
      <c r="Q11" s="741" t="str">
        <f t="shared" si="6"/>
        <v/>
      </c>
      <c r="R11" s="904" t="str">
        <f t="shared" si="7"/>
        <v/>
      </c>
      <c r="S11" s="904" t="str">
        <f t="shared" si="8"/>
        <v/>
      </c>
    </row>
    <row r="12" spans="1:20" s="268" customFormat="1" ht="12.6" customHeight="1">
      <c r="A12" s="39">
        <v>4</v>
      </c>
      <c r="B12" s="418" t="str">
        <f>IF(MAX('Formet 8'!$A$229:$A$338)&lt;'Fix Pay'!$A12,"",VLOOKUP($A12,'Formet 8'!$A$229:$O$338,4,0))</f>
        <v/>
      </c>
      <c r="C12" s="418" t="str">
        <f>IF(MAX('Formet 8'!$A$229:$A$338)&lt;'Fix Pay'!$A12,"",VLOOKUP($A12,'Formet 8'!$A$229:$O$338,7,0))</f>
        <v/>
      </c>
      <c r="D12" s="419"/>
      <c r="E12" s="331" t="str">
        <f t="shared" si="1"/>
        <v/>
      </c>
      <c r="F12" s="332" t="str">
        <f>IF(MAX('Formet 8'!$A$229:$A$338)&lt;'Fix Pay'!$A12,"",VLOOKUP($A12,'Formet 8'!$A$229:$O$338,9,0))</f>
        <v/>
      </c>
      <c r="G12" s="740" t="str">
        <f>IF(MAX('Formet 8'!$A$229:$A$338)&lt;'Fix Pay'!$A12,"",VLOOKUP($A12,'Formet 8'!$A$229:$O$338,8,0))</f>
        <v/>
      </c>
      <c r="H12" s="333" t="str">
        <f t="shared" si="0"/>
        <v/>
      </c>
      <c r="I12" s="376" t="str">
        <f t="shared" si="2"/>
        <v/>
      </c>
      <c r="J12" s="523" t="str">
        <f t="shared" si="3"/>
        <v/>
      </c>
      <c r="K12" s="523" t="str">
        <f t="shared" si="4"/>
        <v/>
      </c>
      <c r="L12" s="1496"/>
      <c r="M12" s="898">
        <v>4</v>
      </c>
      <c r="N12" s="1492"/>
      <c r="O12" s="897">
        <v>19200</v>
      </c>
      <c r="P12" s="741" t="str">
        <f t="shared" si="5"/>
        <v/>
      </c>
      <c r="Q12" s="741" t="str">
        <f t="shared" si="6"/>
        <v/>
      </c>
      <c r="R12" s="904" t="str">
        <f t="shared" si="7"/>
        <v/>
      </c>
      <c r="S12" s="904" t="str">
        <f t="shared" si="8"/>
        <v/>
      </c>
    </row>
    <row r="13" spans="1:20" s="268" customFormat="1" ht="12.6" customHeight="1">
      <c r="A13" s="269">
        <v>5</v>
      </c>
      <c r="B13" s="418" t="str">
        <f>IF(MAX('Formet 8'!$A$229:$A$338)&lt;'Fix Pay'!$A13,"",VLOOKUP($A13,'Formet 8'!$A$229:$O$338,4,0))</f>
        <v/>
      </c>
      <c r="C13" s="418" t="str">
        <f>IF(MAX('Formet 8'!$A$229:$A$338)&lt;'Fix Pay'!$A13,"",VLOOKUP($A13,'Formet 8'!$A$229:$O$338,7,0))</f>
        <v/>
      </c>
      <c r="D13" s="419"/>
      <c r="E13" s="331" t="str">
        <f t="shared" si="1"/>
        <v/>
      </c>
      <c r="F13" s="332" t="str">
        <f>IF(MAX('Formet 8'!$A$229:$A$338)&lt;'Fix Pay'!$A13,"",VLOOKUP($A13,'Formet 8'!$A$229:$O$338,9,0))</f>
        <v/>
      </c>
      <c r="G13" s="740" t="str">
        <f>IF(MAX('Formet 8'!$A$229:$A$338)&lt;'Fix Pay'!$A13,"",VLOOKUP($A13,'Formet 8'!$A$229:$O$338,8,0))</f>
        <v/>
      </c>
      <c r="H13" s="333" t="str">
        <f t="shared" si="0"/>
        <v/>
      </c>
      <c r="I13" s="376" t="str">
        <f t="shared" si="2"/>
        <v/>
      </c>
      <c r="J13" s="523" t="str">
        <f t="shared" si="3"/>
        <v/>
      </c>
      <c r="K13" s="523" t="str">
        <f t="shared" si="4"/>
        <v/>
      </c>
      <c r="L13" s="1496"/>
      <c r="M13" s="898">
        <v>5</v>
      </c>
      <c r="N13" s="1492"/>
      <c r="O13" s="897">
        <v>20800</v>
      </c>
      <c r="P13" s="741" t="str">
        <f t="shared" si="5"/>
        <v/>
      </c>
      <c r="Q13" s="741" t="str">
        <f t="shared" si="6"/>
        <v/>
      </c>
      <c r="R13" s="904" t="str">
        <f t="shared" si="7"/>
        <v/>
      </c>
      <c r="S13" s="904" t="str">
        <f t="shared" si="8"/>
        <v/>
      </c>
    </row>
    <row r="14" spans="1:20" s="268" customFormat="1" ht="12.6" customHeight="1">
      <c r="A14" s="269">
        <v>6</v>
      </c>
      <c r="B14" s="418" t="str">
        <f>IF(MAX('Formet 8'!$A$229:$A$338)&lt;'Fix Pay'!$A14,"",VLOOKUP($A14,'Formet 8'!$A$229:$O$338,4,0))</f>
        <v/>
      </c>
      <c r="C14" s="418" t="str">
        <f>IF(MAX('Formet 8'!$A$229:$A$338)&lt;'Fix Pay'!$A14,"",VLOOKUP($A14,'Formet 8'!$A$229:$O$338,7,0))</f>
        <v/>
      </c>
      <c r="D14" s="419"/>
      <c r="E14" s="331" t="str">
        <f t="shared" si="1"/>
        <v/>
      </c>
      <c r="F14" s="332" t="str">
        <f>IF(MAX('Formet 8'!$A$229:$A$338)&lt;'Fix Pay'!$A14,"",VLOOKUP($A14,'Formet 8'!$A$229:$O$338,9,0))</f>
        <v/>
      </c>
      <c r="G14" s="740" t="str">
        <f>IF(MAX('Formet 8'!$A$229:$A$338)&lt;'Fix Pay'!$A14,"",VLOOKUP($A14,'Formet 8'!$A$229:$O$338,8,0))</f>
        <v/>
      </c>
      <c r="H14" s="333" t="str">
        <f t="shared" si="0"/>
        <v/>
      </c>
      <c r="I14" s="376" t="str">
        <f t="shared" si="2"/>
        <v/>
      </c>
      <c r="J14" s="523" t="str">
        <f t="shared" si="3"/>
        <v/>
      </c>
      <c r="K14" s="523" t="str">
        <f t="shared" si="4"/>
        <v/>
      </c>
      <c r="L14" s="1496"/>
      <c r="M14" s="898">
        <v>6</v>
      </c>
      <c r="N14" s="1492"/>
      <c r="O14" s="897">
        <v>21500</v>
      </c>
      <c r="P14" s="741" t="str">
        <f t="shared" si="5"/>
        <v/>
      </c>
      <c r="Q14" s="741" t="str">
        <f t="shared" si="6"/>
        <v/>
      </c>
      <c r="R14" s="904" t="str">
        <f t="shared" si="7"/>
        <v/>
      </c>
      <c r="S14" s="904" t="str">
        <f t="shared" si="8"/>
        <v/>
      </c>
    </row>
    <row r="15" spans="1:20" s="268" customFormat="1" ht="12.6" customHeight="1">
      <c r="A15" s="39">
        <v>7</v>
      </c>
      <c r="B15" s="418" t="str">
        <f>IF(MAX('Formet 8'!$A$229:$A$338)&lt;'Fix Pay'!$A15,"",VLOOKUP($A15,'Formet 8'!$A$229:$O$338,4,0))</f>
        <v/>
      </c>
      <c r="C15" s="418" t="str">
        <f>IF(MAX('Formet 8'!$A$229:$A$338)&lt;'Fix Pay'!$A15,"",VLOOKUP($A15,'Formet 8'!$A$229:$O$338,7,0))</f>
        <v/>
      </c>
      <c r="D15" s="419"/>
      <c r="E15" s="331" t="str">
        <f t="shared" si="1"/>
        <v/>
      </c>
      <c r="F15" s="332" t="str">
        <f>IF(MAX('Formet 8'!$A$229:$A$338)&lt;'Fix Pay'!$A15,"",VLOOKUP($A15,'Formet 8'!$A$229:$O$338,9,0))</f>
        <v/>
      </c>
      <c r="G15" s="740" t="str">
        <f>IF(MAX('Formet 8'!$A$229:$A$338)&lt;'Fix Pay'!$A15,"",VLOOKUP($A15,'Formet 8'!$A$229:$O$338,8,0))</f>
        <v/>
      </c>
      <c r="H15" s="333" t="str">
        <f t="shared" si="0"/>
        <v/>
      </c>
      <c r="I15" s="376" t="str">
        <f t="shared" si="2"/>
        <v/>
      </c>
      <c r="J15" s="523" t="str">
        <f t="shared" si="3"/>
        <v/>
      </c>
      <c r="K15" s="523" t="str">
        <f t="shared" si="4"/>
        <v/>
      </c>
      <c r="L15" s="1496"/>
      <c r="M15" s="898">
        <v>7</v>
      </c>
      <c r="N15" s="1492"/>
      <c r="O15" s="897">
        <v>22400</v>
      </c>
      <c r="P15" s="741" t="str">
        <f t="shared" si="5"/>
        <v/>
      </c>
      <c r="Q15" s="741" t="str">
        <f t="shared" si="6"/>
        <v/>
      </c>
      <c r="R15" s="904" t="str">
        <f t="shared" si="7"/>
        <v/>
      </c>
      <c r="S15" s="904" t="str">
        <f t="shared" si="8"/>
        <v/>
      </c>
    </row>
    <row r="16" spans="1:20" s="268" customFormat="1" ht="12.6" customHeight="1">
      <c r="A16" s="269">
        <v>8</v>
      </c>
      <c r="B16" s="418" t="str">
        <f>IF(MAX('Formet 8'!$A$229:$A$338)&lt;'Fix Pay'!$A16,"",VLOOKUP($A16,'Formet 8'!$A$229:$O$338,4,0))</f>
        <v/>
      </c>
      <c r="C16" s="418" t="str">
        <f>IF(MAX('Formet 8'!$A$229:$A$338)&lt;'Fix Pay'!$A16,"",VLOOKUP($A16,'Formet 8'!$A$229:$O$338,7,0))</f>
        <v/>
      </c>
      <c r="D16" s="419"/>
      <c r="E16" s="331" t="str">
        <f t="shared" si="1"/>
        <v/>
      </c>
      <c r="F16" s="332" t="str">
        <f>IF(MAX('Formet 8'!$A$229:$A$338)&lt;'Fix Pay'!$A16,"",VLOOKUP($A16,'Formet 8'!$A$229:$O$338,9,0))</f>
        <v/>
      </c>
      <c r="G16" s="740" t="str">
        <f>IF(MAX('Formet 8'!$A$229:$A$338)&lt;'Fix Pay'!$A16,"",VLOOKUP($A16,'Formet 8'!$A$229:$O$338,8,0))</f>
        <v/>
      </c>
      <c r="H16" s="333" t="str">
        <f t="shared" si="0"/>
        <v/>
      </c>
      <c r="I16" s="376" t="str">
        <f t="shared" si="2"/>
        <v/>
      </c>
      <c r="J16" s="523" t="str">
        <f t="shared" si="3"/>
        <v/>
      </c>
      <c r="K16" s="523" t="str">
        <f t="shared" si="4"/>
        <v/>
      </c>
      <c r="L16" s="1496"/>
      <c r="M16" s="898">
        <v>8</v>
      </c>
      <c r="N16" s="1492"/>
      <c r="O16" s="897">
        <v>26300</v>
      </c>
      <c r="P16" s="741" t="str">
        <f t="shared" si="5"/>
        <v/>
      </c>
      <c r="Q16" s="741" t="str">
        <f t="shared" si="6"/>
        <v/>
      </c>
      <c r="R16" s="904" t="str">
        <f t="shared" si="7"/>
        <v/>
      </c>
      <c r="S16" s="904" t="str">
        <f t="shared" si="8"/>
        <v/>
      </c>
    </row>
    <row r="17" spans="1:19" s="268" customFormat="1" ht="12.6" customHeight="1">
      <c r="A17" s="269">
        <v>9</v>
      </c>
      <c r="B17" s="418" t="str">
        <f>IF(MAX('Formet 8'!$A$229:$A$338)&lt;'Fix Pay'!$A17,"",VLOOKUP($A17,'Formet 8'!$A$229:$O$338,4,0))</f>
        <v/>
      </c>
      <c r="C17" s="418" t="str">
        <f>IF(MAX('Formet 8'!$A$229:$A$338)&lt;'Fix Pay'!$A17,"",VLOOKUP($A17,'Formet 8'!$A$229:$O$338,7,0))</f>
        <v/>
      </c>
      <c r="D17" s="419"/>
      <c r="E17" s="331" t="str">
        <f t="shared" si="1"/>
        <v/>
      </c>
      <c r="F17" s="332" t="str">
        <f>IF(MAX('Formet 8'!$A$229:$A$338)&lt;'Fix Pay'!$A17,"",VLOOKUP($A17,'Formet 8'!$A$229:$O$338,9,0))</f>
        <v/>
      </c>
      <c r="G17" s="740" t="str">
        <f>IF(MAX('Formet 8'!$A$229:$A$338)&lt;'Fix Pay'!$A17,"",VLOOKUP($A17,'Formet 8'!$A$229:$O$338,8,0))</f>
        <v/>
      </c>
      <c r="H17" s="333" t="str">
        <f t="shared" si="0"/>
        <v/>
      </c>
      <c r="I17" s="376" t="str">
        <f t="shared" si="2"/>
        <v/>
      </c>
      <c r="J17" s="523" t="str">
        <f t="shared" si="3"/>
        <v/>
      </c>
      <c r="K17" s="523" t="str">
        <f t="shared" si="4"/>
        <v/>
      </c>
      <c r="L17" s="1496"/>
      <c r="M17" s="898">
        <v>9</v>
      </c>
      <c r="N17" s="1492"/>
      <c r="O17" s="897">
        <v>28700</v>
      </c>
      <c r="P17" s="741" t="str">
        <f t="shared" si="5"/>
        <v/>
      </c>
      <c r="Q17" s="741" t="str">
        <f t="shared" si="6"/>
        <v/>
      </c>
      <c r="R17" s="904" t="str">
        <f t="shared" si="7"/>
        <v/>
      </c>
      <c r="S17" s="904" t="str">
        <f t="shared" si="8"/>
        <v/>
      </c>
    </row>
    <row r="18" spans="1:19" s="268" customFormat="1" ht="12.6" customHeight="1">
      <c r="A18" s="39">
        <v>10</v>
      </c>
      <c r="B18" s="418" t="str">
        <f>IF(MAX('Formet 8'!$A$229:$A$338)&lt;'Fix Pay'!$A18,"",VLOOKUP($A18,'Formet 8'!$A$229:$O$338,4,0))</f>
        <v/>
      </c>
      <c r="C18" s="418" t="str">
        <f>IF(MAX('Formet 8'!$A$229:$A$338)&lt;'Fix Pay'!$A18,"",VLOOKUP($A18,'Formet 8'!$A$229:$O$338,7,0))</f>
        <v/>
      </c>
      <c r="D18" s="419"/>
      <c r="E18" s="331" t="str">
        <f t="shared" si="1"/>
        <v/>
      </c>
      <c r="F18" s="332" t="str">
        <f>IF(MAX('Formet 8'!$A$229:$A$338)&lt;'Fix Pay'!$A18,"",VLOOKUP($A18,'Formet 8'!$A$229:$O$338,9,0))</f>
        <v/>
      </c>
      <c r="G18" s="740" t="str">
        <f>IF(MAX('Formet 8'!$A$229:$A$338)&lt;'Fix Pay'!$A18,"",VLOOKUP($A18,'Formet 8'!$A$229:$O$338,8,0))</f>
        <v/>
      </c>
      <c r="H18" s="333" t="str">
        <f t="shared" si="0"/>
        <v/>
      </c>
      <c r="I18" s="376" t="str">
        <f t="shared" si="2"/>
        <v/>
      </c>
      <c r="J18" s="523" t="str">
        <f t="shared" si="3"/>
        <v/>
      </c>
      <c r="K18" s="523" t="str">
        <f t="shared" si="4"/>
        <v/>
      </c>
      <c r="L18" s="1496"/>
      <c r="M18" s="898">
        <v>10</v>
      </c>
      <c r="N18" s="1492"/>
      <c r="O18" s="897">
        <v>33800</v>
      </c>
      <c r="P18" s="741" t="str">
        <f t="shared" si="5"/>
        <v/>
      </c>
      <c r="Q18" s="741" t="str">
        <f t="shared" si="6"/>
        <v/>
      </c>
      <c r="R18" s="904" t="str">
        <f t="shared" si="7"/>
        <v/>
      </c>
      <c r="S18" s="904" t="str">
        <f t="shared" si="8"/>
        <v/>
      </c>
    </row>
    <row r="19" spans="1:19" s="268" customFormat="1" ht="12.6" customHeight="1">
      <c r="A19" s="269">
        <v>11</v>
      </c>
      <c r="B19" s="418" t="str">
        <f>IF(MAX('Formet 8'!$A$229:$A$338)&lt;'Fix Pay'!$A19,"",VLOOKUP($A19,'Formet 8'!$A$229:$O$338,4,0))</f>
        <v/>
      </c>
      <c r="C19" s="418" t="str">
        <f>IF(MAX('Formet 8'!$A$229:$A$338)&lt;'Fix Pay'!$A19,"",VLOOKUP($A19,'Formet 8'!$A$229:$O$338,7,0))</f>
        <v/>
      </c>
      <c r="D19" s="419"/>
      <c r="E19" s="331" t="str">
        <f t="shared" si="1"/>
        <v/>
      </c>
      <c r="F19" s="332" t="str">
        <f>IF(MAX('Formet 8'!$A$229:$A$338)&lt;'Fix Pay'!$A19,"",VLOOKUP($A19,'Formet 8'!$A$229:$O$338,9,0))</f>
        <v/>
      </c>
      <c r="G19" s="740" t="str">
        <f>IF(MAX('Formet 8'!$A$229:$A$338)&lt;'Fix Pay'!$A19,"",VLOOKUP($A19,'Formet 8'!$A$229:$O$338,8,0))</f>
        <v/>
      </c>
      <c r="H19" s="333" t="str">
        <f t="shared" si="0"/>
        <v/>
      </c>
      <c r="I19" s="376" t="str">
        <f t="shared" si="2"/>
        <v/>
      </c>
      <c r="J19" s="523" t="str">
        <f t="shared" si="3"/>
        <v/>
      </c>
      <c r="K19" s="523" t="str">
        <f t="shared" si="4"/>
        <v/>
      </c>
      <c r="L19" s="1496"/>
      <c r="M19" s="898">
        <v>11</v>
      </c>
      <c r="N19" s="1492"/>
      <c r="O19" s="897">
        <v>37800</v>
      </c>
      <c r="P19" s="741" t="str">
        <f t="shared" si="5"/>
        <v/>
      </c>
      <c r="Q19" s="741" t="str">
        <f t="shared" si="6"/>
        <v/>
      </c>
      <c r="R19" s="904" t="str">
        <f t="shared" si="7"/>
        <v/>
      </c>
      <c r="S19" s="904" t="str">
        <f t="shared" si="8"/>
        <v/>
      </c>
    </row>
    <row r="20" spans="1:19" s="268" customFormat="1" ht="12.6" customHeight="1">
      <c r="A20" s="269">
        <v>12</v>
      </c>
      <c r="B20" s="418" t="str">
        <f>IF(MAX('Formet 8'!$A$229:$A$338)&lt;'Fix Pay'!$A20,"",VLOOKUP($A20,'Formet 8'!$A$229:$O$338,4,0))</f>
        <v/>
      </c>
      <c r="C20" s="418" t="str">
        <f>IF(MAX('Formet 8'!$A$229:$A$338)&lt;'Fix Pay'!$A20,"",VLOOKUP($A20,'Formet 8'!$A$229:$O$338,7,0))</f>
        <v/>
      </c>
      <c r="D20" s="419"/>
      <c r="E20" s="331" t="str">
        <f t="shared" si="1"/>
        <v/>
      </c>
      <c r="F20" s="332" t="str">
        <f>IF(MAX('Formet 8'!$A$229:$A$338)&lt;'Fix Pay'!$A20,"",VLOOKUP($A20,'Formet 8'!$A$229:$O$338,9,0))</f>
        <v/>
      </c>
      <c r="G20" s="740" t="str">
        <f>IF(MAX('Formet 8'!$A$229:$A$338)&lt;'Fix Pay'!$A20,"",VLOOKUP($A20,'Formet 8'!$A$229:$O$338,8,0))</f>
        <v/>
      </c>
      <c r="H20" s="333" t="str">
        <f t="shared" si="0"/>
        <v/>
      </c>
      <c r="I20" s="376" t="str">
        <f t="shared" si="2"/>
        <v/>
      </c>
      <c r="J20" s="523" t="str">
        <f t="shared" si="3"/>
        <v/>
      </c>
      <c r="K20" s="523" t="str">
        <f t="shared" si="4"/>
        <v/>
      </c>
      <c r="L20" s="1496"/>
      <c r="M20" s="898">
        <v>12</v>
      </c>
      <c r="N20" s="1492"/>
      <c r="O20" s="897">
        <v>44300</v>
      </c>
      <c r="P20" s="741" t="str">
        <f t="shared" si="5"/>
        <v/>
      </c>
      <c r="Q20" s="741" t="str">
        <f t="shared" si="6"/>
        <v/>
      </c>
      <c r="R20" s="904" t="str">
        <f t="shared" si="7"/>
        <v/>
      </c>
      <c r="S20" s="904" t="str">
        <f t="shared" si="8"/>
        <v/>
      </c>
    </row>
    <row r="21" spans="1:19" s="268" customFormat="1" ht="12.6" customHeight="1">
      <c r="A21" s="39">
        <v>13</v>
      </c>
      <c r="B21" s="418" t="str">
        <f>IF(MAX('Formet 8'!$A$229:$A$338)&lt;'Fix Pay'!$A21,"",VLOOKUP($A21,'Formet 8'!$A$229:$O$338,4,0))</f>
        <v/>
      </c>
      <c r="C21" s="418" t="str">
        <f>IF(MAX('Formet 8'!$A$229:$A$338)&lt;'Fix Pay'!$A21,"",VLOOKUP($A21,'Formet 8'!$A$229:$O$338,7,0))</f>
        <v/>
      </c>
      <c r="D21" s="419"/>
      <c r="E21" s="331" t="str">
        <f t="shared" si="1"/>
        <v/>
      </c>
      <c r="F21" s="332" t="str">
        <f>IF(MAX('Formet 8'!$A$229:$A$338)&lt;'Fix Pay'!$A21,"",VLOOKUP($A21,'Formet 8'!$A$229:$O$338,9,0))</f>
        <v/>
      </c>
      <c r="G21" s="740" t="str">
        <f>IF(MAX('Formet 8'!$A$229:$A$338)&lt;'Fix Pay'!$A21,"",VLOOKUP($A21,'Formet 8'!$A$229:$O$338,8,0))</f>
        <v/>
      </c>
      <c r="H21" s="333" t="str">
        <f t="shared" si="0"/>
        <v/>
      </c>
      <c r="I21" s="376" t="str">
        <f t="shared" si="2"/>
        <v/>
      </c>
      <c r="J21" s="523" t="str">
        <f t="shared" si="3"/>
        <v/>
      </c>
      <c r="K21" s="523" t="str">
        <f t="shared" si="4"/>
        <v/>
      </c>
      <c r="L21" s="1496"/>
      <c r="M21" s="898">
        <v>13</v>
      </c>
      <c r="N21" s="1492"/>
      <c r="O21" s="897">
        <v>53100</v>
      </c>
      <c r="P21" s="741" t="str">
        <f t="shared" si="5"/>
        <v/>
      </c>
      <c r="Q21" s="741" t="str">
        <f t="shared" si="6"/>
        <v/>
      </c>
      <c r="R21" s="904" t="str">
        <f t="shared" si="7"/>
        <v/>
      </c>
      <c r="S21" s="904" t="str">
        <f t="shared" si="8"/>
        <v/>
      </c>
    </row>
    <row r="22" spans="1:19" s="268" customFormat="1" ht="12.6" customHeight="1">
      <c r="A22" s="269">
        <v>14</v>
      </c>
      <c r="B22" s="418" t="str">
        <f>IF(MAX('Formet 8'!$A$229:$A$338)&lt;'Fix Pay'!$A22,"",VLOOKUP($A22,'Formet 8'!$A$229:$O$338,4,0))</f>
        <v/>
      </c>
      <c r="C22" s="418" t="str">
        <f>IF(MAX('Formet 8'!$A$229:$A$338)&lt;'Fix Pay'!$A22,"",VLOOKUP($A22,'Formet 8'!$A$229:$O$338,7,0))</f>
        <v/>
      </c>
      <c r="D22" s="419"/>
      <c r="E22" s="331" t="str">
        <f t="shared" si="1"/>
        <v/>
      </c>
      <c r="F22" s="332" t="str">
        <f>IF(MAX('Formet 8'!$A$229:$A$338)&lt;'Fix Pay'!$A22,"",VLOOKUP($A22,'Formet 8'!$A$229:$O$338,9,0))</f>
        <v/>
      </c>
      <c r="G22" s="740" t="str">
        <f>IF(MAX('Formet 8'!$A$229:$A$338)&lt;'Fix Pay'!$A22,"",VLOOKUP($A22,'Formet 8'!$A$229:$O$338,8,0))</f>
        <v/>
      </c>
      <c r="H22" s="333" t="str">
        <f t="shared" si="0"/>
        <v/>
      </c>
      <c r="I22" s="376" t="str">
        <f t="shared" si="2"/>
        <v/>
      </c>
      <c r="J22" s="523" t="str">
        <f t="shared" si="3"/>
        <v/>
      </c>
      <c r="K22" s="523" t="str">
        <f t="shared" si="4"/>
        <v/>
      </c>
      <c r="L22" s="1496"/>
      <c r="M22" s="898">
        <v>14</v>
      </c>
      <c r="N22" s="1492"/>
      <c r="O22" s="897">
        <v>56100</v>
      </c>
      <c r="P22" s="741" t="str">
        <f t="shared" si="5"/>
        <v/>
      </c>
      <c r="Q22" s="741" t="str">
        <f t="shared" si="6"/>
        <v/>
      </c>
      <c r="R22" s="904" t="str">
        <f t="shared" si="7"/>
        <v/>
      </c>
      <c r="S22" s="904" t="str">
        <f t="shared" si="8"/>
        <v/>
      </c>
    </row>
    <row r="23" spans="1:19" s="268" customFormat="1" ht="12.6" customHeight="1">
      <c r="A23" s="269">
        <v>15</v>
      </c>
      <c r="B23" s="418" t="str">
        <f>IF(MAX('Formet 8'!$A$229:$A$338)&lt;'Fix Pay'!$A23,"",VLOOKUP($A23,'Formet 8'!$A$229:$O$338,4,0))</f>
        <v/>
      </c>
      <c r="C23" s="418" t="str">
        <f>IF(MAX('Formet 8'!$A$229:$A$338)&lt;'Fix Pay'!$A23,"",VLOOKUP($A23,'Formet 8'!$A$229:$O$338,7,0))</f>
        <v/>
      </c>
      <c r="D23" s="419"/>
      <c r="E23" s="331" t="str">
        <f t="shared" si="1"/>
        <v/>
      </c>
      <c r="F23" s="332" t="str">
        <f>IF(MAX('Formet 8'!$A$229:$A$338)&lt;'Fix Pay'!$A23,"",VLOOKUP($A23,'Formet 8'!$A$229:$O$338,9,0))</f>
        <v/>
      </c>
      <c r="G23" s="740" t="str">
        <f>IF(MAX('Formet 8'!$A$229:$A$338)&lt;'Fix Pay'!$A23,"",VLOOKUP($A23,'Formet 8'!$A$229:$O$338,8,0))</f>
        <v/>
      </c>
      <c r="H23" s="333" t="str">
        <f t="shared" si="0"/>
        <v/>
      </c>
      <c r="I23" s="376" t="str">
        <f t="shared" si="2"/>
        <v/>
      </c>
      <c r="J23" s="523" t="str">
        <f t="shared" si="3"/>
        <v/>
      </c>
      <c r="K23" s="523" t="str">
        <f t="shared" si="4"/>
        <v/>
      </c>
      <c r="L23" s="1496"/>
      <c r="M23" s="898">
        <v>15</v>
      </c>
      <c r="N23" s="1492"/>
      <c r="O23" s="897">
        <v>60700</v>
      </c>
      <c r="P23" s="741" t="str">
        <f t="shared" si="5"/>
        <v/>
      </c>
      <c r="Q23" s="741" t="str">
        <f t="shared" si="6"/>
        <v/>
      </c>
      <c r="R23" s="904" t="str">
        <f t="shared" si="7"/>
        <v/>
      </c>
      <c r="S23" s="904" t="str">
        <f t="shared" si="8"/>
        <v/>
      </c>
    </row>
    <row r="24" spans="1:19" s="268" customFormat="1" ht="12.6" customHeight="1">
      <c r="A24" s="39">
        <v>16</v>
      </c>
      <c r="B24" s="418" t="str">
        <f>IF(MAX('Formet 8'!$A$229:$A$338)&lt;'Fix Pay'!$A24,"",VLOOKUP($A24,'Formet 8'!$A$229:$O$338,4,0))</f>
        <v/>
      </c>
      <c r="C24" s="418" t="str">
        <f>IF(MAX('Formet 8'!$A$229:$A$338)&lt;'Fix Pay'!$A24,"",VLOOKUP($A24,'Formet 8'!$A$229:$O$338,7,0))</f>
        <v/>
      </c>
      <c r="D24" s="419"/>
      <c r="E24" s="331" t="str">
        <f t="shared" si="1"/>
        <v/>
      </c>
      <c r="F24" s="332" t="str">
        <f>IF(MAX('Formet 8'!$A$229:$A$338)&lt;'Fix Pay'!$A24,"",VLOOKUP($A24,'Formet 8'!$A$229:$O$338,9,0))</f>
        <v/>
      </c>
      <c r="G24" s="740" t="str">
        <f>IF(MAX('Formet 8'!$A$229:$A$338)&lt;'Fix Pay'!$A24,"",VLOOKUP($A24,'Formet 8'!$A$229:$O$338,8,0))</f>
        <v/>
      </c>
      <c r="H24" s="333" t="str">
        <f t="shared" si="0"/>
        <v/>
      </c>
      <c r="I24" s="376" t="str">
        <f t="shared" si="2"/>
        <v/>
      </c>
      <c r="J24" s="523" t="str">
        <f t="shared" si="3"/>
        <v/>
      </c>
      <c r="K24" s="523" t="str">
        <f t="shared" si="4"/>
        <v/>
      </c>
      <c r="L24" s="1496"/>
      <c r="M24" s="898">
        <v>16</v>
      </c>
      <c r="N24" s="1492"/>
      <c r="O24" s="897">
        <v>67300</v>
      </c>
      <c r="P24" s="741" t="str">
        <f t="shared" si="5"/>
        <v/>
      </c>
      <c r="Q24" s="741" t="str">
        <f t="shared" si="6"/>
        <v/>
      </c>
      <c r="R24" s="904" t="str">
        <f t="shared" si="7"/>
        <v/>
      </c>
      <c r="S24" s="904" t="str">
        <f t="shared" si="8"/>
        <v/>
      </c>
    </row>
    <row r="25" spans="1:19" s="268" customFormat="1" ht="12.6" customHeight="1">
      <c r="A25" s="269">
        <v>17</v>
      </c>
      <c r="B25" s="418" t="str">
        <f>IF(MAX('Formet 8'!$A$229:$A$338)&lt;'Fix Pay'!$A25,"",VLOOKUP($A25,'Formet 8'!$A$229:$O$338,4,0))</f>
        <v/>
      </c>
      <c r="C25" s="418" t="str">
        <f>IF(MAX('Formet 8'!$A$229:$A$338)&lt;'Fix Pay'!$A25,"",VLOOKUP($A25,'Formet 8'!$A$229:$O$338,7,0))</f>
        <v/>
      </c>
      <c r="D25" s="419"/>
      <c r="E25" s="331" t="str">
        <f t="shared" si="1"/>
        <v/>
      </c>
      <c r="F25" s="332" t="str">
        <f>IF(MAX('Formet 8'!$A$229:$A$338)&lt;'Fix Pay'!$A25,"",VLOOKUP($A25,'Formet 8'!$A$229:$O$338,9,0))</f>
        <v/>
      </c>
      <c r="G25" s="740" t="str">
        <f>IF(MAX('Formet 8'!$A$229:$A$338)&lt;'Fix Pay'!$A25,"",VLOOKUP($A25,'Formet 8'!$A$229:$O$338,8,0))</f>
        <v/>
      </c>
      <c r="H25" s="333" t="str">
        <f t="shared" si="0"/>
        <v/>
      </c>
      <c r="I25" s="376" t="str">
        <f t="shared" si="2"/>
        <v/>
      </c>
      <c r="J25" s="523" t="str">
        <f t="shared" si="3"/>
        <v/>
      </c>
      <c r="K25" s="523" t="str">
        <f t="shared" si="4"/>
        <v/>
      </c>
      <c r="L25" s="1496"/>
      <c r="M25" s="898">
        <v>17</v>
      </c>
      <c r="N25" s="1492"/>
      <c r="O25" s="897">
        <v>71000</v>
      </c>
      <c r="P25" s="741" t="str">
        <f t="shared" si="5"/>
        <v/>
      </c>
      <c r="Q25" s="741" t="str">
        <f t="shared" si="6"/>
        <v/>
      </c>
      <c r="R25" s="904" t="str">
        <f t="shared" si="7"/>
        <v/>
      </c>
      <c r="S25" s="904" t="str">
        <f t="shared" si="8"/>
        <v/>
      </c>
    </row>
    <row r="26" spans="1:19" s="268" customFormat="1" ht="12.6" customHeight="1">
      <c r="A26" s="269">
        <v>18</v>
      </c>
      <c r="B26" s="418" t="str">
        <f>IF(MAX('Formet 8'!$A$229:$A$338)&lt;'Fix Pay'!$A26,"",VLOOKUP($A26,'Formet 8'!$A$229:$O$338,4,0))</f>
        <v/>
      </c>
      <c r="C26" s="418" t="str">
        <f>IF(MAX('Formet 8'!$A$229:$A$338)&lt;'Fix Pay'!$A26,"",VLOOKUP($A26,'Formet 8'!$A$229:$O$338,7,0))</f>
        <v/>
      </c>
      <c r="D26" s="419"/>
      <c r="E26" s="331" t="str">
        <f t="shared" si="1"/>
        <v/>
      </c>
      <c r="F26" s="332" t="str">
        <f>IF(MAX('Formet 8'!$A$229:$A$338)&lt;'Fix Pay'!$A26,"",VLOOKUP($A26,'Formet 8'!$A$229:$O$338,9,0))</f>
        <v/>
      </c>
      <c r="G26" s="740" t="str">
        <f>IF(MAX('Formet 8'!$A$229:$A$338)&lt;'Fix Pay'!$A26,"",VLOOKUP($A26,'Formet 8'!$A$229:$O$338,8,0))</f>
        <v/>
      </c>
      <c r="H26" s="333" t="str">
        <f t="shared" si="0"/>
        <v/>
      </c>
      <c r="I26" s="376" t="str">
        <f t="shared" si="2"/>
        <v/>
      </c>
      <c r="J26" s="523" t="str">
        <f t="shared" si="3"/>
        <v/>
      </c>
      <c r="K26" s="523" t="str">
        <f t="shared" si="4"/>
        <v/>
      </c>
      <c r="L26" s="1496"/>
      <c r="M26" s="898">
        <v>18</v>
      </c>
      <c r="N26" s="1492"/>
      <c r="O26" s="897">
        <v>75300</v>
      </c>
      <c r="P26" s="741" t="str">
        <f t="shared" si="5"/>
        <v/>
      </c>
      <c r="Q26" s="741" t="str">
        <f t="shared" si="6"/>
        <v/>
      </c>
      <c r="R26" s="904" t="str">
        <f t="shared" si="7"/>
        <v/>
      </c>
      <c r="S26" s="904" t="str">
        <f t="shared" si="8"/>
        <v/>
      </c>
    </row>
    <row r="27" spans="1:19" s="268" customFormat="1" ht="12.6" customHeight="1">
      <c r="A27" s="39">
        <v>19</v>
      </c>
      <c r="B27" s="418" t="str">
        <f>IF(MAX('Formet 8'!$A$229:$A$338)&lt;'Fix Pay'!$A27,"",VLOOKUP($A27,'Formet 8'!$A$229:$O$338,4,0))</f>
        <v/>
      </c>
      <c r="C27" s="418" t="str">
        <f>IF(MAX('Formet 8'!$A$229:$A$338)&lt;'Fix Pay'!$A27,"",VLOOKUP($A27,'Formet 8'!$A$229:$O$338,7,0))</f>
        <v/>
      </c>
      <c r="D27" s="419"/>
      <c r="E27" s="331" t="str">
        <f t="shared" si="1"/>
        <v/>
      </c>
      <c r="F27" s="332" t="str">
        <f>IF(MAX('Formet 8'!$A$229:$A$338)&lt;'Fix Pay'!$A27,"",VLOOKUP($A27,'Formet 8'!$A$229:$O$338,9,0))</f>
        <v/>
      </c>
      <c r="G27" s="740" t="str">
        <f>IF(MAX('Formet 8'!$A$229:$A$338)&lt;'Fix Pay'!$A27,"",VLOOKUP($A27,'Formet 8'!$A$229:$O$338,8,0))</f>
        <v/>
      </c>
      <c r="H27" s="333" t="str">
        <f t="shared" si="0"/>
        <v/>
      </c>
      <c r="I27" s="376" t="str">
        <f t="shared" si="2"/>
        <v/>
      </c>
      <c r="J27" s="523" t="str">
        <f t="shared" si="3"/>
        <v/>
      </c>
      <c r="K27" s="523" t="str">
        <f t="shared" si="4"/>
        <v/>
      </c>
      <c r="L27" s="1496"/>
      <c r="M27" s="898">
        <v>19</v>
      </c>
      <c r="N27" s="1492"/>
      <c r="O27" s="897">
        <v>79900</v>
      </c>
      <c r="P27" s="741" t="str">
        <f t="shared" si="5"/>
        <v/>
      </c>
      <c r="Q27" s="741" t="str">
        <f t="shared" si="6"/>
        <v/>
      </c>
      <c r="R27" s="904" t="str">
        <f t="shared" si="7"/>
        <v/>
      </c>
      <c r="S27" s="904" t="str">
        <f t="shared" si="8"/>
        <v/>
      </c>
    </row>
    <row r="28" spans="1:19" s="268" customFormat="1" ht="12.6" customHeight="1">
      <c r="A28" s="269">
        <v>20</v>
      </c>
      <c r="B28" s="418" t="str">
        <f>IF(MAX('Formet 8'!$A$229:$A$338)&lt;'Fix Pay'!$A28,"",VLOOKUP($A28,'Formet 8'!$A$229:$O$338,4,0))</f>
        <v/>
      </c>
      <c r="C28" s="418" t="str">
        <f>IF(MAX('Formet 8'!$A$229:$A$338)&lt;'Fix Pay'!$A28,"",VLOOKUP($A28,'Formet 8'!$A$229:$O$338,7,0))</f>
        <v/>
      </c>
      <c r="D28" s="419"/>
      <c r="E28" s="331" t="str">
        <f t="shared" si="1"/>
        <v/>
      </c>
      <c r="F28" s="332" t="str">
        <f>IF(MAX('Formet 8'!$A$229:$A$338)&lt;'Fix Pay'!$A28,"",VLOOKUP($A28,'Formet 8'!$A$229:$O$338,9,0))</f>
        <v/>
      </c>
      <c r="G28" s="740" t="str">
        <f>IF(MAX('Formet 8'!$A$229:$A$338)&lt;'Fix Pay'!$A28,"",VLOOKUP($A28,'Formet 8'!$A$229:$O$338,8,0))</f>
        <v/>
      </c>
      <c r="H28" s="333" t="str">
        <f t="shared" si="0"/>
        <v/>
      </c>
      <c r="I28" s="376" t="str">
        <f t="shared" si="2"/>
        <v/>
      </c>
      <c r="J28" s="523" t="str">
        <f t="shared" si="3"/>
        <v/>
      </c>
      <c r="K28" s="523" t="str">
        <f t="shared" si="4"/>
        <v/>
      </c>
      <c r="L28" s="1496"/>
      <c r="M28" s="898">
        <v>20</v>
      </c>
      <c r="N28" s="1492"/>
      <c r="O28" s="897">
        <v>88900</v>
      </c>
      <c r="P28" s="741" t="str">
        <f t="shared" si="5"/>
        <v/>
      </c>
      <c r="Q28" s="741" t="str">
        <f t="shared" si="6"/>
        <v/>
      </c>
      <c r="R28" s="904" t="str">
        <f t="shared" si="7"/>
        <v/>
      </c>
      <c r="S28" s="904" t="str">
        <f t="shared" si="8"/>
        <v/>
      </c>
    </row>
    <row r="29" spans="1:19" s="268" customFormat="1" ht="17.25" hidden="1" customHeight="1">
      <c r="A29" s="269">
        <v>21</v>
      </c>
      <c r="B29" s="418" t="str">
        <f>IF(MAX('Formet 8'!$A$229:$A$338)&lt;'Fix Pay'!$A29,"",VLOOKUP($A29,'Formet 8'!$A$229:$O$338,4,0))</f>
        <v/>
      </c>
      <c r="C29" s="418" t="str">
        <f>IF(MAX('Formet 8'!$A$229:$A$338)&lt;'Fix Pay'!$A29,"",VLOOKUP($A29,'Formet 8'!$A$229:$O$338,7,0))</f>
        <v/>
      </c>
      <c r="D29" s="419"/>
      <c r="E29" s="331" t="str">
        <f t="shared" si="1"/>
        <v/>
      </c>
      <c r="F29" s="332" t="str">
        <f>IF(MAX('Formet 8'!$A$229:$A$338)&lt;'Fix Pay'!$A29,"",VLOOKUP($A29,'Formet 8'!$A$229:$O$338,9,0))</f>
        <v/>
      </c>
      <c r="G29" s="740" t="str">
        <f>IF(MAX('Formet 8'!$A$229:$A$338)&lt;'Fix Pay'!$A29,"",VLOOKUP($A29,'Formet 8'!$A$229:$O$338,8,0))</f>
        <v/>
      </c>
      <c r="H29" s="333" t="str">
        <f t="shared" si="0"/>
        <v/>
      </c>
      <c r="I29" s="376" t="str">
        <f t="shared" si="2"/>
        <v/>
      </c>
      <c r="J29" s="523" t="str">
        <f t="shared" si="3"/>
        <v/>
      </c>
      <c r="K29" s="523" t="str">
        <f t="shared" si="4"/>
        <v/>
      </c>
      <c r="L29" s="1496"/>
      <c r="M29" s="898">
        <v>21</v>
      </c>
      <c r="N29" s="1492"/>
      <c r="O29" s="897">
        <v>123100</v>
      </c>
      <c r="P29" s="741" t="str">
        <f t="shared" si="5"/>
        <v/>
      </c>
      <c r="Q29" s="741" t="str">
        <f t="shared" si="6"/>
        <v/>
      </c>
      <c r="R29" s="904" t="str">
        <f t="shared" si="7"/>
        <v/>
      </c>
      <c r="S29" s="904" t="str">
        <f t="shared" si="8"/>
        <v/>
      </c>
    </row>
    <row r="30" spans="1:19" s="268" customFormat="1" ht="17.25" hidden="1" customHeight="1">
      <c r="A30" s="39">
        <v>22</v>
      </c>
      <c r="B30" s="418" t="str">
        <f>IF(MAX('Formet 8'!$A$229:$A$338)&lt;'Fix Pay'!$A30,"",VLOOKUP($A30,'Formet 8'!$A$229:$O$338,4,0))</f>
        <v/>
      </c>
      <c r="C30" s="418" t="str">
        <f>IF(MAX('Formet 8'!$A$229:$A$338)&lt;'Fix Pay'!$A30,"",VLOOKUP($A30,'Formet 8'!$A$229:$O$338,7,0))</f>
        <v/>
      </c>
      <c r="D30" s="419"/>
      <c r="E30" s="331" t="str">
        <f t="shared" si="1"/>
        <v/>
      </c>
      <c r="F30" s="332" t="str">
        <f>IF(MAX('Formet 8'!$A$229:$A$338)&lt;'Fix Pay'!$A30,"",VLOOKUP($A30,'Formet 8'!$A$229:$O$338,9,0))</f>
        <v/>
      </c>
      <c r="G30" s="740" t="str">
        <f>IF(MAX('Formet 8'!$A$229:$A$338)&lt;'Fix Pay'!$A30,"",VLOOKUP($A30,'Formet 8'!$A$229:$O$338,8,0))</f>
        <v/>
      </c>
      <c r="H30" s="333" t="str">
        <f t="shared" si="0"/>
        <v/>
      </c>
      <c r="I30" s="376" t="str">
        <f t="shared" si="2"/>
        <v/>
      </c>
      <c r="J30" s="523" t="str">
        <f t="shared" si="3"/>
        <v/>
      </c>
      <c r="K30" s="523" t="str">
        <f t="shared" si="4"/>
        <v/>
      </c>
      <c r="L30" s="1496"/>
      <c r="M30" s="898">
        <v>22</v>
      </c>
      <c r="N30" s="1492"/>
      <c r="O30" s="897">
        <v>129700</v>
      </c>
      <c r="P30" s="741" t="str">
        <f t="shared" si="5"/>
        <v/>
      </c>
      <c r="Q30" s="741" t="str">
        <f t="shared" si="6"/>
        <v/>
      </c>
      <c r="R30" s="904" t="str">
        <f t="shared" si="7"/>
        <v/>
      </c>
      <c r="S30" s="904" t="str">
        <f t="shared" si="8"/>
        <v/>
      </c>
    </row>
    <row r="31" spans="1:19" s="268" customFormat="1" ht="17.25" hidden="1" customHeight="1">
      <c r="A31" s="269">
        <v>23</v>
      </c>
      <c r="B31" s="418" t="str">
        <f>IF(MAX('Formet 8'!$A$229:$A$338)&lt;'Fix Pay'!$A31,"",VLOOKUP($A31,'Formet 8'!$A$229:$O$338,4,0))</f>
        <v/>
      </c>
      <c r="C31" s="418" t="str">
        <f>IF(MAX('Formet 8'!$A$229:$A$338)&lt;'Fix Pay'!$A31,"",VLOOKUP($A31,'Formet 8'!$A$229:$O$338,7,0))</f>
        <v/>
      </c>
      <c r="D31" s="419"/>
      <c r="E31" s="331" t="str">
        <f t="shared" si="1"/>
        <v/>
      </c>
      <c r="F31" s="332" t="str">
        <f>IF(MAX('Formet 8'!$A$229:$A$338)&lt;'Fix Pay'!$A31,"",VLOOKUP($A31,'Formet 8'!$A$229:$O$338,9,0))</f>
        <v/>
      </c>
      <c r="G31" s="740" t="str">
        <f>IF(MAX('Formet 8'!$A$229:$A$338)&lt;'Fix Pay'!$A31,"",VLOOKUP($A31,'Formet 8'!$A$229:$O$338,8,0))</f>
        <v/>
      </c>
      <c r="H31" s="333" t="str">
        <f t="shared" si="0"/>
        <v/>
      </c>
      <c r="I31" s="376" t="str">
        <f t="shared" si="2"/>
        <v/>
      </c>
      <c r="J31" s="523" t="str">
        <f t="shared" si="3"/>
        <v/>
      </c>
      <c r="K31" s="523" t="str">
        <f t="shared" si="4"/>
        <v/>
      </c>
      <c r="L31" s="1496"/>
      <c r="M31" s="898">
        <v>23</v>
      </c>
      <c r="N31" s="1492"/>
      <c r="O31" s="897">
        <v>145800</v>
      </c>
      <c r="P31" s="741" t="str">
        <f t="shared" si="5"/>
        <v/>
      </c>
      <c r="Q31" s="741" t="str">
        <f t="shared" si="6"/>
        <v/>
      </c>
      <c r="R31" s="904" t="str">
        <f t="shared" si="7"/>
        <v/>
      </c>
      <c r="S31" s="904" t="str">
        <f t="shared" si="8"/>
        <v/>
      </c>
    </row>
    <row r="32" spans="1:19" s="268" customFormat="1" ht="17.25" hidden="1" customHeight="1">
      <c r="A32" s="269">
        <v>24</v>
      </c>
      <c r="B32" s="418" t="str">
        <f>IF(MAX('Formet 8'!$A$229:$A$338)&lt;'Fix Pay'!$A32,"",VLOOKUP($A32,'Formet 8'!$A$229:$O$338,4,0))</f>
        <v/>
      </c>
      <c r="C32" s="418" t="str">
        <f>IF(MAX('Formet 8'!$A$229:$A$338)&lt;'Fix Pay'!$A32,"",VLOOKUP($A32,'Formet 8'!$A$229:$O$338,7,0))</f>
        <v/>
      </c>
      <c r="D32" s="419"/>
      <c r="E32" s="331" t="str">
        <f t="shared" si="1"/>
        <v/>
      </c>
      <c r="F32" s="332" t="str">
        <f>IF(MAX('Formet 8'!$A$229:$A$338)&lt;'Fix Pay'!$A32,"",VLOOKUP($A32,'Formet 8'!$A$229:$O$338,9,0))</f>
        <v/>
      </c>
      <c r="G32" s="740" t="str">
        <f>IF(MAX('Formet 8'!$A$229:$A$338)&lt;'Fix Pay'!$A32,"",VLOOKUP($A32,'Formet 8'!$A$229:$O$338,8,0))</f>
        <v/>
      </c>
      <c r="H32" s="333" t="str">
        <f t="shared" si="0"/>
        <v/>
      </c>
      <c r="I32" s="376" t="str">
        <f t="shared" si="2"/>
        <v/>
      </c>
      <c r="J32" s="523" t="str">
        <f t="shared" ref="J32:J95" si="9">IF(F32="","",IF(OR(Q32="",Q32=0),F32*12,((12-Q32)*F32+(Q32*H32*1.65))))</f>
        <v/>
      </c>
      <c r="K32" s="523" t="str">
        <f t="shared" ref="K32:K95" si="10">IF(F32="","",IF(OR(P32="",P32=0),H32*12,((12-P32)*F32+(P32*H32*1.7))))</f>
        <v/>
      </c>
      <c r="L32" s="1496"/>
      <c r="M32" s="898">
        <v>24</v>
      </c>
      <c r="N32" s="1492"/>
      <c r="O32" s="897">
        <v>148800</v>
      </c>
      <c r="P32" s="741" t="str">
        <f t="shared" si="5"/>
        <v/>
      </c>
      <c r="Q32" s="741" t="str">
        <f t="shared" si="6"/>
        <v/>
      </c>
      <c r="R32" s="904" t="str">
        <f t="shared" si="7"/>
        <v/>
      </c>
      <c r="S32" s="904" t="str">
        <f t="shared" si="8"/>
        <v/>
      </c>
    </row>
    <row r="33" spans="1:19" s="268" customFormat="1" ht="17.25" hidden="1" customHeight="1">
      <c r="A33" s="39">
        <v>25</v>
      </c>
      <c r="B33" s="418" t="str">
        <f>IF(MAX('Formet 8'!$A$229:$A$338)&lt;'Fix Pay'!$A33,"",VLOOKUP($A33,'Formet 8'!$A$229:$O$338,4,0))</f>
        <v/>
      </c>
      <c r="C33" s="418" t="str">
        <f>IF(MAX('Formet 8'!$A$229:$A$338)&lt;'Fix Pay'!$A33,"",VLOOKUP($A33,'Formet 8'!$A$229:$O$338,7,0))</f>
        <v/>
      </c>
      <c r="D33" s="331"/>
      <c r="E33" s="331" t="str">
        <f t="shared" si="1"/>
        <v/>
      </c>
      <c r="F33" s="332" t="str">
        <f>IF(MAX('Formet 8'!$A$229:$A$338)&lt;'Fix Pay'!$A33,"",VLOOKUP($A33,'Formet 8'!$A$229:$O$338,9,0))</f>
        <v/>
      </c>
      <c r="G33" s="740" t="str">
        <f>IF(MAX('Formet 8'!$A$229:$A$338)&lt;'Fix Pay'!$A33,"",VLOOKUP($A33,'Formet 8'!$A$229:$O$338,8,0))</f>
        <v/>
      </c>
      <c r="H33" s="333" t="str">
        <f t="shared" si="0"/>
        <v/>
      </c>
      <c r="I33" s="376" t="str">
        <f t="shared" si="2"/>
        <v/>
      </c>
      <c r="J33" s="523" t="str">
        <f t="shared" si="9"/>
        <v/>
      </c>
      <c r="K33" s="523" t="str">
        <f t="shared" si="10"/>
        <v/>
      </c>
      <c r="L33" s="1496"/>
      <c r="M33" s="891"/>
      <c r="N33" s="891"/>
      <c r="O33" s="891"/>
      <c r="P33" s="741" t="str">
        <f t="shared" si="5"/>
        <v/>
      </c>
      <c r="Q33" s="741" t="str">
        <f t="shared" si="6"/>
        <v/>
      </c>
      <c r="R33" s="904" t="str">
        <f t="shared" si="7"/>
        <v/>
      </c>
      <c r="S33" s="904" t="str">
        <f t="shared" si="8"/>
        <v/>
      </c>
    </row>
    <row r="34" spans="1:19" s="268" customFormat="1" ht="17.25" hidden="1" customHeight="1">
      <c r="A34" s="269">
        <v>26</v>
      </c>
      <c r="B34" s="418" t="str">
        <f>IF(MAX('Formet 8'!$A$229:$A$338)&lt;'Fix Pay'!$A34,"",VLOOKUP($A34,'Formet 8'!$A$229:$O$338,4,0))</f>
        <v/>
      </c>
      <c r="C34" s="418" t="str">
        <f>IF(MAX('Formet 8'!$A$229:$A$338)&lt;'Fix Pay'!$A34,"",VLOOKUP($A34,'Formet 8'!$A$229:$O$338,7,0))</f>
        <v/>
      </c>
      <c r="D34" s="419"/>
      <c r="E34" s="331" t="str">
        <f t="shared" si="1"/>
        <v/>
      </c>
      <c r="F34" s="332" t="str">
        <f>IF(MAX('Formet 8'!$A$229:$A$338)&lt;'Fix Pay'!$A34,"",VLOOKUP($A34,'Formet 8'!$A$229:$O$338,9,0))</f>
        <v/>
      </c>
      <c r="G34" s="740" t="str">
        <f>IF(MAX('Formet 8'!$A$229:$A$338)&lt;'Fix Pay'!$A34,"",VLOOKUP($A34,'Formet 8'!$A$229:$O$338,8,0))</f>
        <v/>
      </c>
      <c r="H34" s="333" t="str">
        <f t="shared" si="0"/>
        <v/>
      </c>
      <c r="I34" s="376" t="str">
        <f t="shared" si="2"/>
        <v/>
      </c>
      <c r="J34" s="523" t="str">
        <f t="shared" si="9"/>
        <v/>
      </c>
      <c r="K34" s="523" t="str">
        <f t="shared" si="10"/>
        <v/>
      </c>
      <c r="L34" s="1496"/>
      <c r="M34" s="891"/>
      <c r="N34" s="891"/>
      <c r="O34" s="891"/>
      <c r="P34" s="741" t="str">
        <f t="shared" si="5"/>
        <v/>
      </c>
      <c r="Q34" s="741" t="str">
        <f t="shared" si="6"/>
        <v/>
      </c>
      <c r="R34" s="904" t="str">
        <f t="shared" si="7"/>
        <v/>
      </c>
      <c r="S34" s="904" t="str">
        <f t="shared" si="8"/>
        <v/>
      </c>
    </row>
    <row r="35" spans="1:19" s="268" customFormat="1" ht="17.25" hidden="1" customHeight="1">
      <c r="A35" s="269">
        <v>27</v>
      </c>
      <c r="B35" s="418" t="str">
        <f>IF(MAX('Formet 8'!$A$229:$A$338)&lt;'Fix Pay'!$A35,"",VLOOKUP($A35,'Formet 8'!$A$229:$O$338,4,0))</f>
        <v/>
      </c>
      <c r="C35" s="418" t="str">
        <f>IF(MAX('Formet 8'!$A$229:$A$338)&lt;'Fix Pay'!$A35,"",VLOOKUP($A35,'Formet 8'!$A$229:$O$338,7,0))</f>
        <v/>
      </c>
      <c r="D35" s="419"/>
      <c r="E35" s="331" t="str">
        <f t="shared" si="1"/>
        <v/>
      </c>
      <c r="F35" s="332" t="str">
        <f>IF(MAX('Formet 8'!$A$229:$A$338)&lt;'Fix Pay'!$A35,"",VLOOKUP($A35,'Formet 8'!$A$229:$O$338,9,0))</f>
        <v/>
      </c>
      <c r="G35" s="740" t="str">
        <f>IF(MAX('Formet 8'!$A$229:$A$338)&lt;'Fix Pay'!$A35,"",VLOOKUP($A35,'Formet 8'!$A$229:$O$338,8,0))</f>
        <v/>
      </c>
      <c r="H35" s="333" t="str">
        <f t="shared" si="0"/>
        <v/>
      </c>
      <c r="I35" s="376" t="str">
        <f t="shared" si="2"/>
        <v/>
      </c>
      <c r="J35" s="523" t="str">
        <f t="shared" si="9"/>
        <v/>
      </c>
      <c r="K35" s="523" t="str">
        <f t="shared" si="10"/>
        <v/>
      </c>
      <c r="L35" s="1496"/>
      <c r="M35" s="891"/>
      <c r="N35" s="891"/>
      <c r="O35" s="891"/>
      <c r="P35" s="741" t="str">
        <f t="shared" si="5"/>
        <v/>
      </c>
      <c r="Q35" s="741" t="str">
        <f t="shared" si="6"/>
        <v/>
      </c>
      <c r="R35" s="904" t="str">
        <f t="shared" si="7"/>
        <v/>
      </c>
      <c r="S35" s="904" t="str">
        <f t="shared" si="8"/>
        <v/>
      </c>
    </row>
    <row r="36" spans="1:19" s="268" customFormat="1" ht="17.25" hidden="1" customHeight="1">
      <c r="A36" s="39">
        <v>28</v>
      </c>
      <c r="B36" s="418" t="str">
        <f>IF(MAX('Formet 8'!$A$229:$A$338)&lt;'Fix Pay'!$A36,"",VLOOKUP($A36,'Formet 8'!$A$229:$O$338,4,0))</f>
        <v/>
      </c>
      <c r="C36" s="418" t="str">
        <f>IF(MAX('Formet 8'!$A$229:$A$338)&lt;'Fix Pay'!$A36,"",VLOOKUP($A36,'Formet 8'!$A$229:$O$338,7,0))</f>
        <v/>
      </c>
      <c r="D36" s="419"/>
      <c r="E36" s="331" t="str">
        <f t="shared" si="1"/>
        <v/>
      </c>
      <c r="F36" s="332" t="str">
        <f>IF(MAX('Formet 8'!$A$229:$A$338)&lt;'Fix Pay'!$A36,"",VLOOKUP($A36,'Formet 8'!$A$229:$O$338,9,0))</f>
        <v/>
      </c>
      <c r="G36" s="740" t="str">
        <f>IF(MAX('Formet 8'!$A$229:$A$338)&lt;'Fix Pay'!$A36,"",VLOOKUP($A36,'Formet 8'!$A$229:$O$338,8,0))</f>
        <v/>
      </c>
      <c r="H36" s="333" t="str">
        <f t="shared" si="0"/>
        <v/>
      </c>
      <c r="I36" s="376" t="str">
        <f t="shared" si="2"/>
        <v/>
      </c>
      <c r="J36" s="523" t="str">
        <f t="shared" si="9"/>
        <v/>
      </c>
      <c r="K36" s="523" t="str">
        <f t="shared" si="10"/>
        <v/>
      </c>
      <c r="L36" s="1496"/>
      <c r="M36" s="891"/>
      <c r="N36" s="891"/>
      <c r="O36" s="891"/>
      <c r="P36" s="741" t="str">
        <f t="shared" si="5"/>
        <v/>
      </c>
      <c r="Q36" s="741" t="str">
        <f t="shared" si="6"/>
        <v/>
      </c>
      <c r="R36" s="904" t="str">
        <f t="shared" si="7"/>
        <v/>
      </c>
      <c r="S36" s="904" t="str">
        <f t="shared" si="8"/>
        <v/>
      </c>
    </row>
    <row r="37" spans="1:19" s="268" customFormat="1" ht="17.25" hidden="1" customHeight="1">
      <c r="A37" s="269">
        <v>29</v>
      </c>
      <c r="B37" s="418" t="str">
        <f>IF(MAX('Formet 8'!$A$229:$A$338)&lt;'Fix Pay'!$A37,"",VLOOKUP($A37,'Formet 8'!$A$229:$O$338,4,0))</f>
        <v/>
      </c>
      <c r="C37" s="418" t="str">
        <f>IF(MAX('Formet 8'!$A$229:$A$338)&lt;'Fix Pay'!$A37,"",VLOOKUP($A37,'Formet 8'!$A$229:$O$338,7,0))</f>
        <v/>
      </c>
      <c r="D37" s="419"/>
      <c r="E37" s="331" t="str">
        <f t="shared" si="1"/>
        <v/>
      </c>
      <c r="F37" s="332" t="str">
        <f>IF(MAX('Formet 8'!$A$229:$A$338)&lt;'Fix Pay'!$A37,"",VLOOKUP($A37,'Formet 8'!$A$229:$O$338,9,0))</f>
        <v/>
      </c>
      <c r="G37" s="740" t="str">
        <f>IF(MAX('Formet 8'!$A$229:$A$338)&lt;'Fix Pay'!$A37,"",VLOOKUP($A37,'Formet 8'!$A$229:$O$338,8,0))</f>
        <v/>
      </c>
      <c r="H37" s="333" t="str">
        <f t="shared" si="0"/>
        <v/>
      </c>
      <c r="I37" s="376" t="str">
        <f t="shared" si="2"/>
        <v/>
      </c>
      <c r="J37" s="523" t="str">
        <f t="shared" si="9"/>
        <v/>
      </c>
      <c r="K37" s="523" t="str">
        <f t="shared" si="10"/>
        <v/>
      </c>
      <c r="L37" s="1496"/>
      <c r="M37" s="891"/>
      <c r="N37" s="891"/>
      <c r="O37" s="891"/>
      <c r="P37" s="741" t="str">
        <f t="shared" si="5"/>
        <v/>
      </c>
      <c r="Q37" s="741" t="str">
        <f t="shared" si="6"/>
        <v/>
      </c>
      <c r="R37" s="904" t="str">
        <f t="shared" si="7"/>
        <v/>
      </c>
      <c r="S37" s="904" t="str">
        <f t="shared" si="8"/>
        <v/>
      </c>
    </row>
    <row r="38" spans="1:19" s="268" customFormat="1" ht="17.25" hidden="1" customHeight="1">
      <c r="A38" s="269">
        <v>30</v>
      </c>
      <c r="B38" s="418" t="str">
        <f>IF(MAX('Formet 8'!$A$229:$A$338)&lt;'Fix Pay'!$A38,"",VLOOKUP($A38,'Formet 8'!$A$229:$O$338,4,0))</f>
        <v/>
      </c>
      <c r="C38" s="418" t="str">
        <f>IF(MAX('Formet 8'!$A$229:$A$338)&lt;'Fix Pay'!$A38,"",VLOOKUP($A38,'Formet 8'!$A$229:$O$338,7,0))</f>
        <v/>
      </c>
      <c r="D38" s="419"/>
      <c r="E38" s="331" t="str">
        <f t="shared" si="1"/>
        <v/>
      </c>
      <c r="F38" s="332" t="str">
        <f>IF(MAX('Formet 8'!$A$229:$A$338)&lt;'Fix Pay'!$A38,"",VLOOKUP($A38,'Formet 8'!$A$229:$O$338,9,0))</f>
        <v/>
      </c>
      <c r="G38" s="740" t="str">
        <f>IF(MAX('Formet 8'!$A$229:$A$338)&lt;'Fix Pay'!$A38,"",VLOOKUP($A38,'Formet 8'!$A$229:$O$338,8,0))</f>
        <v/>
      </c>
      <c r="H38" s="333" t="str">
        <f t="shared" si="0"/>
        <v/>
      </c>
      <c r="I38" s="376" t="str">
        <f t="shared" si="2"/>
        <v/>
      </c>
      <c r="J38" s="523" t="str">
        <f t="shared" si="9"/>
        <v/>
      </c>
      <c r="K38" s="523" t="str">
        <f t="shared" si="10"/>
        <v/>
      </c>
      <c r="L38" s="1496"/>
      <c r="M38" s="891"/>
      <c r="N38" s="891"/>
      <c r="O38" s="891"/>
      <c r="P38" s="741" t="str">
        <f t="shared" si="5"/>
        <v/>
      </c>
      <c r="Q38" s="741" t="str">
        <f t="shared" si="6"/>
        <v/>
      </c>
      <c r="R38" s="904" t="str">
        <f t="shared" si="7"/>
        <v/>
      </c>
      <c r="S38" s="904" t="str">
        <f t="shared" si="8"/>
        <v/>
      </c>
    </row>
    <row r="39" spans="1:19" s="268" customFormat="1" ht="17.25" hidden="1" customHeight="1">
      <c r="A39" s="39">
        <v>31</v>
      </c>
      <c r="B39" s="418" t="str">
        <f>IF(MAX('Formet 8'!$A$229:$A$338)&lt;'Fix Pay'!$A39,"",VLOOKUP($A39,'Formet 8'!$A$229:$O$338,4,0))</f>
        <v/>
      </c>
      <c r="C39" s="418" t="str">
        <f>IF(MAX('Formet 8'!$A$229:$A$338)&lt;'Fix Pay'!$A39,"",VLOOKUP($A39,'Formet 8'!$A$229:$O$338,7,0))</f>
        <v/>
      </c>
      <c r="D39" s="419"/>
      <c r="E39" s="331" t="str">
        <f t="shared" si="1"/>
        <v/>
      </c>
      <c r="F39" s="332" t="str">
        <f>IF(MAX('Formet 8'!$A$229:$A$338)&lt;'Fix Pay'!$A39,"",VLOOKUP($A39,'Formet 8'!$A$229:$O$338,9,0))</f>
        <v/>
      </c>
      <c r="G39" s="740" t="str">
        <f>IF(MAX('Formet 8'!$A$229:$A$338)&lt;'Fix Pay'!$A39,"",VLOOKUP($A39,'Formet 8'!$A$229:$O$338,8,0))</f>
        <v/>
      </c>
      <c r="H39" s="333" t="str">
        <f t="shared" si="0"/>
        <v/>
      </c>
      <c r="I39" s="376" t="str">
        <f t="shared" si="2"/>
        <v/>
      </c>
      <c r="J39" s="523" t="str">
        <f t="shared" si="9"/>
        <v/>
      </c>
      <c r="K39" s="523" t="str">
        <f t="shared" si="10"/>
        <v/>
      </c>
      <c r="L39" s="1496"/>
      <c r="M39" s="891"/>
      <c r="N39" s="891"/>
      <c r="O39" s="891"/>
      <c r="P39" s="741" t="str">
        <f t="shared" si="5"/>
        <v/>
      </c>
      <c r="Q39" s="741" t="str">
        <f t="shared" si="6"/>
        <v/>
      </c>
      <c r="R39" s="904" t="str">
        <f t="shared" si="7"/>
        <v/>
      </c>
      <c r="S39" s="904" t="str">
        <f t="shared" si="8"/>
        <v/>
      </c>
    </row>
    <row r="40" spans="1:19" s="268" customFormat="1" ht="17.25" hidden="1" customHeight="1">
      <c r="A40" s="269">
        <v>32</v>
      </c>
      <c r="B40" s="418" t="str">
        <f>IF(MAX('Formet 8'!$A$229:$A$338)&lt;'Fix Pay'!$A40,"",VLOOKUP($A40,'Formet 8'!$A$229:$O$338,4,0))</f>
        <v/>
      </c>
      <c r="C40" s="418" t="str">
        <f>IF(MAX('Formet 8'!$A$229:$A$338)&lt;'Fix Pay'!$A40,"",VLOOKUP($A40,'Formet 8'!$A$229:$O$338,7,0))</f>
        <v/>
      </c>
      <c r="D40" s="419"/>
      <c r="E40" s="331" t="str">
        <f t="shared" si="1"/>
        <v/>
      </c>
      <c r="F40" s="332" t="str">
        <f>IF(MAX('Formet 8'!$A$229:$A$338)&lt;'Fix Pay'!$A40,"",VLOOKUP($A40,'Formet 8'!$A$229:$O$338,9,0))</f>
        <v/>
      </c>
      <c r="G40" s="740" t="str">
        <f>IF(MAX('Formet 8'!$A$229:$A$338)&lt;'Fix Pay'!$A40,"",VLOOKUP($A40,'Formet 8'!$A$229:$O$338,8,0))</f>
        <v/>
      </c>
      <c r="H40" s="333" t="str">
        <f t="shared" si="0"/>
        <v/>
      </c>
      <c r="I40" s="376" t="str">
        <f t="shared" si="2"/>
        <v/>
      </c>
      <c r="J40" s="523" t="str">
        <f t="shared" si="9"/>
        <v/>
      </c>
      <c r="K40" s="523" t="str">
        <f t="shared" si="10"/>
        <v/>
      </c>
      <c r="L40" s="1496"/>
      <c r="M40" s="891"/>
      <c r="N40" s="891"/>
      <c r="O40" s="891"/>
      <c r="P40" s="741" t="str">
        <f t="shared" si="5"/>
        <v/>
      </c>
      <c r="Q40" s="741" t="str">
        <f t="shared" si="6"/>
        <v/>
      </c>
      <c r="R40" s="904" t="str">
        <f t="shared" si="7"/>
        <v/>
      </c>
      <c r="S40" s="904" t="str">
        <f t="shared" si="8"/>
        <v/>
      </c>
    </row>
    <row r="41" spans="1:19" s="268" customFormat="1" ht="17.25" hidden="1" customHeight="1">
      <c r="A41" s="269">
        <v>33</v>
      </c>
      <c r="B41" s="418" t="str">
        <f>IF(MAX('Formet 8'!$A$229:$A$338)&lt;'Fix Pay'!$A41,"",VLOOKUP($A41,'Formet 8'!$A$229:$O$338,4,0))</f>
        <v/>
      </c>
      <c r="C41" s="418" t="str">
        <f>IF(MAX('Formet 8'!$A$229:$A$338)&lt;'Fix Pay'!$A41,"",VLOOKUP($A41,'Formet 8'!$A$229:$O$338,7,0))</f>
        <v/>
      </c>
      <c r="D41" s="419"/>
      <c r="E41" s="331" t="str">
        <f t="shared" si="1"/>
        <v/>
      </c>
      <c r="F41" s="332" t="str">
        <f>IF(MAX('Formet 8'!$A$229:$A$338)&lt;'Fix Pay'!$A41,"",VLOOKUP($A41,'Formet 8'!$A$229:$O$338,9,0))</f>
        <v/>
      </c>
      <c r="G41" s="740" t="str">
        <f>IF(MAX('Formet 8'!$A$229:$A$338)&lt;'Fix Pay'!$A41,"",VLOOKUP($A41,'Formet 8'!$A$229:$O$338,8,0))</f>
        <v/>
      </c>
      <c r="H41" s="333" t="str">
        <f t="shared" ref="H41:H72" si="11">IF(F41="","",VLOOKUP(G41,$M$9:$O$32,3,0))</f>
        <v/>
      </c>
      <c r="I41" s="376" t="str">
        <f t="shared" si="2"/>
        <v/>
      </c>
      <c r="J41" s="523" t="str">
        <f t="shared" si="9"/>
        <v/>
      </c>
      <c r="K41" s="523" t="str">
        <f t="shared" si="10"/>
        <v/>
      </c>
      <c r="L41" s="1496"/>
      <c r="M41" s="891"/>
      <c r="N41" s="891"/>
      <c r="O41" s="891"/>
      <c r="P41" s="741" t="str">
        <f t="shared" si="5"/>
        <v/>
      </c>
      <c r="Q41" s="741" t="str">
        <f t="shared" si="6"/>
        <v/>
      </c>
      <c r="R41" s="904" t="str">
        <f t="shared" si="7"/>
        <v/>
      </c>
      <c r="S41" s="904" t="str">
        <f t="shared" si="8"/>
        <v/>
      </c>
    </row>
    <row r="42" spans="1:19" s="268" customFormat="1" ht="17.25" hidden="1" customHeight="1">
      <c r="A42" s="39">
        <v>34</v>
      </c>
      <c r="B42" s="418" t="str">
        <f>IF(MAX('Formet 8'!$A$229:$A$338)&lt;'Fix Pay'!$A42,"",VLOOKUP($A42,'Formet 8'!$A$229:$O$338,4,0))</f>
        <v/>
      </c>
      <c r="C42" s="418" t="str">
        <f>IF(MAX('Formet 8'!$A$229:$A$338)&lt;'Fix Pay'!$A42,"",VLOOKUP($A42,'Formet 8'!$A$229:$O$338,7,0))</f>
        <v/>
      </c>
      <c r="D42" s="419"/>
      <c r="E42" s="331" t="str">
        <f t="shared" si="1"/>
        <v/>
      </c>
      <c r="F42" s="332" t="str">
        <f>IF(MAX('Formet 8'!$A$229:$A$338)&lt;'Fix Pay'!$A42,"",VLOOKUP($A42,'Formet 8'!$A$229:$O$338,9,0))</f>
        <v/>
      </c>
      <c r="G42" s="740" t="str">
        <f>IF(MAX('Formet 8'!$A$229:$A$338)&lt;'Fix Pay'!$A42,"",VLOOKUP($A42,'Formet 8'!$A$229:$O$338,8,0))</f>
        <v/>
      </c>
      <c r="H42" s="333" t="str">
        <f t="shared" si="11"/>
        <v/>
      </c>
      <c r="I42" s="376" t="str">
        <f t="shared" si="2"/>
        <v/>
      </c>
      <c r="J42" s="523" t="str">
        <f t="shared" si="9"/>
        <v/>
      </c>
      <c r="K42" s="523" t="str">
        <f t="shared" si="10"/>
        <v/>
      </c>
      <c r="L42" s="1496"/>
      <c r="M42" s="891"/>
      <c r="N42" s="891"/>
      <c r="O42" s="891"/>
      <c r="P42" s="741" t="str">
        <f t="shared" si="5"/>
        <v/>
      </c>
      <c r="Q42" s="741" t="str">
        <f t="shared" si="6"/>
        <v/>
      </c>
      <c r="R42" s="904" t="str">
        <f t="shared" si="7"/>
        <v/>
      </c>
      <c r="S42" s="904" t="str">
        <f t="shared" si="8"/>
        <v/>
      </c>
    </row>
    <row r="43" spans="1:19" s="268" customFormat="1" ht="17.25" hidden="1" customHeight="1">
      <c r="A43" s="269">
        <v>35</v>
      </c>
      <c r="B43" s="418" t="str">
        <f>IF(MAX('Formet 8'!$A$229:$A$338)&lt;'Fix Pay'!$A43,"",VLOOKUP($A43,'Formet 8'!$A$229:$O$338,4,0))</f>
        <v/>
      </c>
      <c r="C43" s="418" t="str">
        <f>IF(MAX('Formet 8'!$A$229:$A$338)&lt;'Fix Pay'!$A43,"",VLOOKUP($A43,'Formet 8'!$A$229:$O$338,7,0))</f>
        <v/>
      </c>
      <c r="D43" s="419"/>
      <c r="E43" s="331" t="str">
        <f t="shared" si="1"/>
        <v/>
      </c>
      <c r="F43" s="332" t="str">
        <f>IF(MAX('Formet 8'!$A$229:$A$338)&lt;'Fix Pay'!$A43,"",VLOOKUP($A43,'Formet 8'!$A$229:$O$338,9,0))</f>
        <v/>
      </c>
      <c r="G43" s="740" t="str">
        <f>IF(MAX('Formet 8'!$A$229:$A$338)&lt;'Fix Pay'!$A43,"",VLOOKUP($A43,'Formet 8'!$A$229:$O$338,8,0))</f>
        <v/>
      </c>
      <c r="H43" s="333" t="str">
        <f t="shared" si="11"/>
        <v/>
      </c>
      <c r="I43" s="376" t="str">
        <f t="shared" si="2"/>
        <v/>
      </c>
      <c r="J43" s="523" t="str">
        <f t="shared" si="9"/>
        <v/>
      </c>
      <c r="K43" s="523" t="str">
        <f t="shared" si="10"/>
        <v/>
      </c>
      <c r="L43" s="1496"/>
      <c r="M43" s="891"/>
      <c r="N43" s="891"/>
      <c r="O43" s="891"/>
      <c r="P43" s="741" t="str">
        <f t="shared" si="5"/>
        <v/>
      </c>
      <c r="Q43" s="741" t="str">
        <f t="shared" si="6"/>
        <v/>
      </c>
      <c r="R43" s="904" t="str">
        <f t="shared" si="7"/>
        <v/>
      </c>
      <c r="S43" s="904" t="str">
        <f t="shared" si="8"/>
        <v/>
      </c>
    </row>
    <row r="44" spans="1:19" s="268" customFormat="1" ht="17.25" hidden="1" customHeight="1">
      <c r="A44" s="269">
        <v>36</v>
      </c>
      <c r="B44" s="418" t="str">
        <f>IF(MAX('Formet 8'!$A$229:$A$338)&lt;'Fix Pay'!$A44,"",VLOOKUP($A44,'Formet 8'!$A$229:$O$338,4,0))</f>
        <v/>
      </c>
      <c r="C44" s="418" t="str">
        <f>IF(MAX('Formet 8'!$A$229:$A$338)&lt;'Fix Pay'!$A44,"",VLOOKUP($A44,'Formet 8'!$A$229:$O$338,7,0))</f>
        <v/>
      </c>
      <c r="D44" s="419"/>
      <c r="E44" s="331" t="str">
        <f t="shared" si="1"/>
        <v/>
      </c>
      <c r="F44" s="332" t="str">
        <f>IF(MAX('Formet 8'!$A$229:$A$338)&lt;'Fix Pay'!$A44,"",VLOOKUP($A44,'Formet 8'!$A$229:$O$338,9,0))</f>
        <v/>
      </c>
      <c r="G44" s="740" t="str">
        <f>IF(MAX('Formet 8'!$A$229:$A$338)&lt;'Fix Pay'!$A44,"",VLOOKUP($A44,'Formet 8'!$A$229:$O$338,8,0))</f>
        <v/>
      </c>
      <c r="H44" s="333" t="str">
        <f t="shared" si="11"/>
        <v/>
      </c>
      <c r="I44" s="376" t="str">
        <f t="shared" si="2"/>
        <v/>
      </c>
      <c r="J44" s="523" t="str">
        <f t="shared" si="9"/>
        <v/>
      </c>
      <c r="K44" s="523" t="str">
        <f t="shared" si="10"/>
        <v/>
      </c>
      <c r="L44" s="1496"/>
      <c r="M44" s="891"/>
      <c r="N44" s="891"/>
      <c r="O44" s="891"/>
      <c r="P44" s="741" t="str">
        <f t="shared" si="5"/>
        <v/>
      </c>
      <c r="Q44" s="741" t="str">
        <f t="shared" si="6"/>
        <v/>
      </c>
      <c r="R44" s="904" t="str">
        <f t="shared" si="7"/>
        <v/>
      </c>
      <c r="S44" s="904" t="str">
        <f t="shared" si="8"/>
        <v/>
      </c>
    </row>
    <row r="45" spans="1:19" s="268" customFormat="1" ht="17.25" hidden="1" customHeight="1">
      <c r="A45" s="39">
        <v>37</v>
      </c>
      <c r="B45" s="418" t="str">
        <f>IF(MAX('Formet 8'!$A$229:$A$338)&lt;'Fix Pay'!$A45,"",VLOOKUP($A45,'Formet 8'!$A$229:$O$338,4,0))</f>
        <v/>
      </c>
      <c r="C45" s="418" t="str">
        <f>IF(MAX('Formet 8'!$A$229:$A$338)&lt;'Fix Pay'!$A45,"",VLOOKUP($A45,'Formet 8'!$A$229:$O$338,7,0))</f>
        <v/>
      </c>
      <c r="D45" s="419"/>
      <c r="E45" s="331" t="str">
        <f t="shared" si="1"/>
        <v/>
      </c>
      <c r="F45" s="332" t="str">
        <f>IF(MAX('Formet 8'!$A$229:$A$338)&lt;'Fix Pay'!$A45,"",VLOOKUP($A45,'Formet 8'!$A$229:$O$338,9,0))</f>
        <v/>
      </c>
      <c r="G45" s="740" t="str">
        <f>IF(MAX('Formet 8'!$A$229:$A$338)&lt;'Fix Pay'!$A45,"",VLOOKUP($A45,'Formet 8'!$A$229:$O$338,8,0))</f>
        <v/>
      </c>
      <c r="H45" s="333" t="str">
        <f t="shared" si="11"/>
        <v/>
      </c>
      <c r="I45" s="376" t="str">
        <f t="shared" si="2"/>
        <v/>
      </c>
      <c r="J45" s="523" t="str">
        <f t="shared" si="9"/>
        <v/>
      </c>
      <c r="K45" s="523" t="str">
        <f t="shared" si="10"/>
        <v/>
      </c>
      <c r="L45" s="1496"/>
      <c r="M45" s="891"/>
      <c r="N45" s="891"/>
      <c r="O45" s="891"/>
      <c r="P45" s="741" t="str">
        <f t="shared" si="5"/>
        <v/>
      </c>
      <c r="Q45" s="741" t="str">
        <f t="shared" si="6"/>
        <v/>
      </c>
      <c r="R45" s="904" t="str">
        <f t="shared" si="7"/>
        <v/>
      </c>
      <c r="S45" s="904" t="str">
        <f t="shared" si="8"/>
        <v/>
      </c>
    </row>
    <row r="46" spans="1:19" s="268" customFormat="1" ht="17.25" hidden="1" customHeight="1">
      <c r="A46" s="269">
        <v>38</v>
      </c>
      <c r="B46" s="418" t="str">
        <f>IF(MAX('Formet 8'!$A$229:$A$338)&lt;'Fix Pay'!$A46,"",VLOOKUP($A46,'Formet 8'!$A$229:$O$338,4,0))</f>
        <v/>
      </c>
      <c r="C46" s="418" t="str">
        <f>IF(MAX('Formet 8'!$A$229:$A$338)&lt;'Fix Pay'!$A46,"",VLOOKUP($A46,'Formet 8'!$A$229:$O$338,7,0))</f>
        <v/>
      </c>
      <c r="D46" s="419"/>
      <c r="E46" s="331" t="str">
        <f t="shared" si="1"/>
        <v/>
      </c>
      <c r="F46" s="332" t="str">
        <f>IF(MAX('Formet 8'!$A$229:$A$338)&lt;'Fix Pay'!$A46,"",VLOOKUP($A46,'Formet 8'!$A$229:$O$338,9,0))</f>
        <v/>
      </c>
      <c r="G46" s="740" t="str">
        <f>IF(MAX('Formet 8'!$A$229:$A$338)&lt;'Fix Pay'!$A46,"",VLOOKUP($A46,'Formet 8'!$A$229:$O$338,8,0))</f>
        <v/>
      </c>
      <c r="H46" s="333" t="str">
        <f t="shared" si="11"/>
        <v/>
      </c>
      <c r="I46" s="376" t="str">
        <f t="shared" si="2"/>
        <v/>
      </c>
      <c r="J46" s="523" t="str">
        <f t="shared" si="9"/>
        <v/>
      </c>
      <c r="K46" s="523" t="str">
        <f t="shared" si="10"/>
        <v/>
      </c>
      <c r="L46" s="1496"/>
      <c r="M46" s="891"/>
      <c r="N46" s="891"/>
      <c r="O46" s="891"/>
      <c r="P46" s="741" t="str">
        <f t="shared" si="5"/>
        <v/>
      </c>
      <c r="Q46" s="741" t="str">
        <f t="shared" si="6"/>
        <v/>
      </c>
      <c r="R46" s="904" t="str">
        <f t="shared" si="7"/>
        <v/>
      </c>
      <c r="S46" s="904" t="str">
        <f t="shared" si="8"/>
        <v/>
      </c>
    </row>
    <row r="47" spans="1:19" s="268" customFormat="1" ht="17.25" hidden="1" customHeight="1">
      <c r="A47" s="269">
        <v>39</v>
      </c>
      <c r="B47" s="418" t="str">
        <f>IF(MAX('Formet 8'!$A$229:$A$338)&lt;'Fix Pay'!$A47,"",VLOOKUP($A47,'Formet 8'!$A$229:$O$338,4,0))</f>
        <v/>
      </c>
      <c r="C47" s="418" t="str">
        <f>IF(MAX('Formet 8'!$A$229:$A$338)&lt;'Fix Pay'!$A47,"",VLOOKUP($A47,'Formet 8'!$A$229:$O$338,7,0))</f>
        <v/>
      </c>
      <c r="D47" s="419"/>
      <c r="E47" s="331" t="str">
        <f t="shared" si="1"/>
        <v/>
      </c>
      <c r="F47" s="332" t="str">
        <f>IF(MAX('Formet 8'!$A$229:$A$338)&lt;'Fix Pay'!$A47,"",VLOOKUP($A47,'Formet 8'!$A$229:$O$338,9,0))</f>
        <v/>
      </c>
      <c r="G47" s="740" t="str">
        <f>IF(MAX('Formet 8'!$A$229:$A$338)&lt;'Fix Pay'!$A47,"",VLOOKUP($A47,'Formet 8'!$A$229:$O$338,8,0))</f>
        <v/>
      </c>
      <c r="H47" s="333" t="str">
        <f t="shared" si="11"/>
        <v/>
      </c>
      <c r="I47" s="376" t="str">
        <f t="shared" si="2"/>
        <v/>
      </c>
      <c r="J47" s="523" t="str">
        <f t="shared" si="9"/>
        <v/>
      </c>
      <c r="K47" s="523" t="str">
        <f t="shared" si="10"/>
        <v/>
      </c>
      <c r="L47" s="1496"/>
      <c r="M47" s="891"/>
      <c r="N47" s="891"/>
      <c r="O47" s="891"/>
      <c r="P47" s="741" t="str">
        <f t="shared" si="5"/>
        <v/>
      </c>
      <c r="Q47" s="741" t="str">
        <f t="shared" si="6"/>
        <v/>
      </c>
      <c r="R47" s="904" t="str">
        <f t="shared" si="7"/>
        <v/>
      </c>
      <c r="S47" s="904" t="str">
        <f t="shared" si="8"/>
        <v/>
      </c>
    </row>
    <row r="48" spans="1:19" s="268" customFormat="1" ht="17.25" hidden="1" customHeight="1">
      <c r="A48" s="39">
        <v>40</v>
      </c>
      <c r="B48" s="418" t="str">
        <f>IF(MAX('Formet 8'!$A$229:$A$338)&lt;'Fix Pay'!$A48,"",VLOOKUP($A48,'Formet 8'!$A$229:$O$338,4,0))</f>
        <v/>
      </c>
      <c r="C48" s="418" t="str">
        <f>IF(MAX('Formet 8'!$A$229:$A$338)&lt;'Fix Pay'!$A48,"",VLOOKUP($A48,'Formet 8'!$A$229:$O$338,7,0))</f>
        <v/>
      </c>
      <c r="D48" s="419"/>
      <c r="E48" s="331" t="str">
        <f t="shared" si="1"/>
        <v/>
      </c>
      <c r="F48" s="332" t="str">
        <f>IF(MAX('Formet 8'!$A$229:$A$338)&lt;'Fix Pay'!$A48,"",VLOOKUP($A48,'Formet 8'!$A$229:$O$338,9,0))</f>
        <v/>
      </c>
      <c r="G48" s="740" t="str">
        <f>IF(MAX('Formet 8'!$A$229:$A$338)&lt;'Fix Pay'!$A48,"",VLOOKUP($A48,'Formet 8'!$A$229:$O$338,8,0))</f>
        <v/>
      </c>
      <c r="H48" s="333" t="str">
        <f t="shared" si="11"/>
        <v/>
      </c>
      <c r="I48" s="376" t="str">
        <f t="shared" si="2"/>
        <v/>
      </c>
      <c r="J48" s="523" t="str">
        <f t="shared" si="9"/>
        <v/>
      </c>
      <c r="K48" s="523" t="str">
        <f t="shared" si="10"/>
        <v/>
      </c>
      <c r="L48" s="1496"/>
      <c r="M48" s="891"/>
      <c r="N48" s="891"/>
      <c r="O48" s="891"/>
      <c r="P48" s="741" t="str">
        <f t="shared" si="5"/>
        <v/>
      </c>
      <c r="Q48" s="741" t="str">
        <f t="shared" si="6"/>
        <v/>
      </c>
      <c r="R48" s="904" t="str">
        <f t="shared" si="7"/>
        <v/>
      </c>
      <c r="S48" s="904" t="str">
        <f t="shared" si="8"/>
        <v/>
      </c>
    </row>
    <row r="49" spans="1:19" s="268" customFormat="1" ht="17.25" hidden="1" customHeight="1">
      <c r="A49" s="269">
        <v>41</v>
      </c>
      <c r="B49" s="418" t="str">
        <f>IF(MAX('Formet 8'!$A$229:$A$338)&lt;'Fix Pay'!$A49,"",VLOOKUP($A49,'Formet 8'!$A$229:$O$338,4,0))</f>
        <v/>
      </c>
      <c r="C49" s="418" t="str">
        <f>IF(MAX('Formet 8'!$A$229:$A$338)&lt;'Fix Pay'!$A49,"",VLOOKUP($A49,'Formet 8'!$A$229:$O$338,7,0))</f>
        <v/>
      </c>
      <c r="D49" s="419"/>
      <c r="E49" s="331" t="str">
        <f t="shared" si="1"/>
        <v/>
      </c>
      <c r="F49" s="332" t="str">
        <f>IF(MAX('Formet 8'!$A$229:$A$338)&lt;'Fix Pay'!$A49,"",VLOOKUP($A49,'Formet 8'!$A$229:$O$338,9,0))</f>
        <v/>
      </c>
      <c r="G49" s="740" t="str">
        <f>IF(MAX('Formet 8'!$A$229:$A$338)&lt;'Fix Pay'!$A49,"",VLOOKUP($A49,'Formet 8'!$A$229:$O$338,8,0))</f>
        <v/>
      </c>
      <c r="H49" s="333" t="str">
        <f t="shared" si="11"/>
        <v/>
      </c>
      <c r="I49" s="376" t="str">
        <f t="shared" si="2"/>
        <v/>
      </c>
      <c r="J49" s="523" t="str">
        <f t="shared" si="9"/>
        <v/>
      </c>
      <c r="K49" s="523" t="str">
        <f t="shared" si="10"/>
        <v/>
      </c>
      <c r="L49" s="1496"/>
      <c r="M49" s="891"/>
      <c r="N49" s="891"/>
      <c r="O49" s="891"/>
      <c r="P49" s="741" t="str">
        <f t="shared" si="5"/>
        <v/>
      </c>
      <c r="Q49" s="741" t="str">
        <f t="shared" si="6"/>
        <v/>
      </c>
      <c r="R49" s="904" t="str">
        <f t="shared" si="7"/>
        <v/>
      </c>
      <c r="S49" s="904" t="str">
        <f t="shared" si="8"/>
        <v/>
      </c>
    </row>
    <row r="50" spans="1:19" s="268" customFormat="1" ht="17.25" hidden="1" customHeight="1">
      <c r="A50" s="269">
        <v>42</v>
      </c>
      <c r="B50" s="418" t="str">
        <f>IF(MAX('Formet 8'!$A$229:$A$338)&lt;'Fix Pay'!$A50,"",VLOOKUP($A50,'Formet 8'!$A$229:$O$338,4,0))</f>
        <v/>
      </c>
      <c r="C50" s="418" t="str">
        <f>IF(MAX('Formet 8'!$A$229:$A$338)&lt;'Fix Pay'!$A50,"",VLOOKUP($A50,'Formet 8'!$A$229:$O$338,7,0))</f>
        <v/>
      </c>
      <c r="D50" s="419"/>
      <c r="E50" s="331" t="str">
        <f t="shared" si="1"/>
        <v/>
      </c>
      <c r="F50" s="332" t="str">
        <f>IF(MAX('Formet 8'!$A$229:$A$338)&lt;'Fix Pay'!$A50,"",VLOOKUP($A50,'Formet 8'!$A$229:$O$338,9,0))</f>
        <v/>
      </c>
      <c r="G50" s="740" t="str">
        <f>IF(MAX('Formet 8'!$A$229:$A$338)&lt;'Fix Pay'!$A50,"",VLOOKUP($A50,'Formet 8'!$A$229:$O$338,8,0))</f>
        <v/>
      </c>
      <c r="H50" s="333" t="str">
        <f t="shared" si="11"/>
        <v/>
      </c>
      <c r="I50" s="376" t="str">
        <f t="shared" si="2"/>
        <v/>
      </c>
      <c r="J50" s="523" t="str">
        <f t="shared" si="9"/>
        <v/>
      </c>
      <c r="K50" s="523" t="str">
        <f t="shared" si="10"/>
        <v/>
      </c>
      <c r="L50" s="1496"/>
      <c r="M50" s="891"/>
      <c r="N50" s="891"/>
      <c r="O50" s="891"/>
      <c r="P50" s="741" t="str">
        <f t="shared" si="5"/>
        <v/>
      </c>
      <c r="Q50" s="741" t="str">
        <f t="shared" si="6"/>
        <v/>
      </c>
      <c r="R50" s="904" t="str">
        <f t="shared" si="7"/>
        <v/>
      </c>
      <c r="S50" s="904" t="str">
        <f t="shared" si="8"/>
        <v/>
      </c>
    </row>
    <row r="51" spans="1:19" s="268" customFormat="1" ht="17.25" hidden="1" customHeight="1">
      <c r="A51" s="39">
        <v>43</v>
      </c>
      <c r="B51" s="418" t="str">
        <f>IF(MAX('Formet 8'!$A$229:$A$338)&lt;'Fix Pay'!$A51,"",VLOOKUP($A51,'Formet 8'!$A$229:$O$338,4,0))</f>
        <v/>
      </c>
      <c r="C51" s="418" t="str">
        <f>IF(MAX('Formet 8'!$A$229:$A$338)&lt;'Fix Pay'!$A51,"",VLOOKUP($A51,'Formet 8'!$A$229:$O$338,7,0))</f>
        <v/>
      </c>
      <c r="D51" s="419"/>
      <c r="E51" s="331" t="str">
        <f t="shared" si="1"/>
        <v/>
      </c>
      <c r="F51" s="332" t="str">
        <f>IF(MAX('Formet 8'!$A$229:$A$338)&lt;'Fix Pay'!$A51,"",VLOOKUP($A51,'Formet 8'!$A$229:$O$338,9,0))</f>
        <v/>
      </c>
      <c r="G51" s="740" t="str">
        <f>IF(MAX('Formet 8'!$A$229:$A$338)&lt;'Fix Pay'!$A51,"",VLOOKUP($A51,'Formet 8'!$A$229:$O$338,8,0))</f>
        <v/>
      </c>
      <c r="H51" s="333" t="str">
        <f t="shared" si="11"/>
        <v/>
      </c>
      <c r="I51" s="376" t="str">
        <f t="shared" si="2"/>
        <v/>
      </c>
      <c r="J51" s="523" t="str">
        <f t="shared" si="9"/>
        <v/>
      </c>
      <c r="K51" s="523" t="str">
        <f t="shared" si="10"/>
        <v/>
      </c>
      <c r="L51" s="1496"/>
      <c r="M51" s="891"/>
      <c r="N51" s="891"/>
      <c r="O51" s="891"/>
      <c r="P51" s="741" t="str">
        <f t="shared" si="5"/>
        <v/>
      </c>
      <c r="Q51" s="741" t="str">
        <f t="shared" si="6"/>
        <v/>
      </c>
      <c r="R51" s="904" t="str">
        <f t="shared" si="7"/>
        <v/>
      </c>
      <c r="S51" s="904" t="str">
        <f t="shared" si="8"/>
        <v/>
      </c>
    </row>
    <row r="52" spans="1:19" s="268" customFormat="1" ht="17.25" hidden="1" customHeight="1">
      <c r="A52" s="269">
        <v>44</v>
      </c>
      <c r="B52" s="418" t="str">
        <f>IF(MAX('Formet 8'!$A$229:$A$338)&lt;'Fix Pay'!$A52,"",VLOOKUP($A52,'Formet 8'!$A$229:$O$338,4,0))</f>
        <v/>
      </c>
      <c r="C52" s="418" t="str">
        <f>IF(MAX('Formet 8'!$A$229:$A$338)&lt;'Fix Pay'!$A52,"",VLOOKUP($A52,'Formet 8'!$A$229:$O$338,7,0))</f>
        <v/>
      </c>
      <c r="D52" s="419"/>
      <c r="E52" s="331" t="str">
        <f t="shared" si="1"/>
        <v/>
      </c>
      <c r="F52" s="332" t="str">
        <f>IF(MAX('Formet 8'!$A$229:$A$338)&lt;'Fix Pay'!$A52,"",VLOOKUP($A52,'Formet 8'!$A$229:$O$338,9,0))</f>
        <v/>
      </c>
      <c r="G52" s="740" t="str">
        <f>IF(MAX('Formet 8'!$A$229:$A$338)&lt;'Fix Pay'!$A52,"",VLOOKUP($A52,'Formet 8'!$A$229:$O$338,8,0))</f>
        <v/>
      </c>
      <c r="H52" s="333" t="str">
        <f t="shared" si="11"/>
        <v/>
      </c>
      <c r="I52" s="376" t="str">
        <f t="shared" si="2"/>
        <v/>
      </c>
      <c r="J52" s="523" t="str">
        <f t="shared" si="9"/>
        <v/>
      </c>
      <c r="K52" s="523" t="str">
        <f t="shared" si="10"/>
        <v/>
      </c>
      <c r="L52" s="1496"/>
      <c r="M52" s="891"/>
      <c r="N52" s="891"/>
      <c r="O52" s="891"/>
      <c r="P52" s="741" t="str">
        <f t="shared" si="5"/>
        <v/>
      </c>
      <c r="Q52" s="741" t="str">
        <f t="shared" si="6"/>
        <v/>
      </c>
      <c r="R52" s="904" t="str">
        <f t="shared" si="7"/>
        <v/>
      </c>
      <c r="S52" s="904" t="str">
        <f t="shared" si="8"/>
        <v/>
      </c>
    </row>
    <row r="53" spans="1:19" s="268" customFormat="1" ht="17.25" hidden="1" customHeight="1">
      <c r="A53" s="269">
        <v>45</v>
      </c>
      <c r="B53" s="418" t="str">
        <f>IF(MAX('Formet 8'!$A$229:$A$338)&lt;'Fix Pay'!$A53,"",VLOOKUP($A53,'Formet 8'!$A$229:$O$338,4,0))</f>
        <v/>
      </c>
      <c r="C53" s="418" t="str">
        <f>IF(MAX('Formet 8'!$A$229:$A$338)&lt;'Fix Pay'!$A53,"",VLOOKUP($A53,'Formet 8'!$A$229:$O$338,7,0))</f>
        <v/>
      </c>
      <c r="D53" s="419"/>
      <c r="E53" s="331" t="str">
        <f t="shared" si="1"/>
        <v/>
      </c>
      <c r="F53" s="332" t="str">
        <f>IF(MAX('Formet 8'!$A$229:$A$338)&lt;'Fix Pay'!$A53,"",VLOOKUP($A53,'Formet 8'!$A$229:$O$338,9,0))</f>
        <v/>
      </c>
      <c r="G53" s="740" t="str">
        <f>IF(MAX('Formet 8'!$A$229:$A$338)&lt;'Fix Pay'!$A53,"",VLOOKUP($A53,'Formet 8'!$A$229:$O$338,8,0))</f>
        <v/>
      </c>
      <c r="H53" s="333" t="str">
        <f t="shared" si="11"/>
        <v/>
      </c>
      <c r="I53" s="376" t="str">
        <f t="shared" si="2"/>
        <v/>
      </c>
      <c r="J53" s="523" t="str">
        <f t="shared" si="9"/>
        <v/>
      </c>
      <c r="K53" s="523" t="str">
        <f t="shared" si="10"/>
        <v/>
      </c>
      <c r="L53" s="1496"/>
      <c r="M53" s="891"/>
      <c r="N53" s="891"/>
      <c r="O53" s="891"/>
      <c r="P53" s="741" t="str">
        <f t="shared" si="5"/>
        <v/>
      </c>
      <c r="Q53" s="741" t="str">
        <f t="shared" si="6"/>
        <v/>
      </c>
      <c r="R53" s="904" t="str">
        <f t="shared" si="7"/>
        <v/>
      </c>
      <c r="S53" s="904" t="str">
        <f t="shared" si="8"/>
        <v/>
      </c>
    </row>
    <row r="54" spans="1:19" s="268" customFormat="1" ht="17.25" hidden="1" customHeight="1">
      <c r="A54" s="39">
        <v>46</v>
      </c>
      <c r="B54" s="418" t="str">
        <f>IF(MAX('Formet 8'!$A$229:$A$338)&lt;'Fix Pay'!$A54,"",VLOOKUP($A54,'Formet 8'!$A$229:$O$338,4,0))</f>
        <v/>
      </c>
      <c r="C54" s="418" t="str">
        <f>IF(MAX('Formet 8'!$A$229:$A$338)&lt;'Fix Pay'!$A54,"",VLOOKUP($A54,'Formet 8'!$A$229:$O$338,7,0))</f>
        <v/>
      </c>
      <c r="D54" s="419"/>
      <c r="E54" s="331" t="str">
        <f t="shared" si="1"/>
        <v/>
      </c>
      <c r="F54" s="332" t="str">
        <f>IF(MAX('Formet 8'!$A$229:$A$338)&lt;'Fix Pay'!$A54,"",VLOOKUP($A54,'Formet 8'!$A$229:$O$338,9,0))</f>
        <v/>
      </c>
      <c r="G54" s="740" t="str">
        <f>IF(MAX('Formet 8'!$A$229:$A$338)&lt;'Fix Pay'!$A54,"",VLOOKUP($A54,'Formet 8'!$A$229:$O$338,8,0))</f>
        <v/>
      </c>
      <c r="H54" s="333" t="str">
        <f t="shared" si="11"/>
        <v/>
      </c>
      <c r="I54" s="376" t="str">
        <f t="shared" si="2"/>
        <v/>
      </c>
      <c r="J54" s="523" t="str">
        <f t="shared" si="9"/>
        <v/>
      </c>
      <c r="K54" s="523" t="str">
        <f t="shared" si="10"/>
        <v/>
      </c>
      <c r="L54" s="1496"/>
      <c r="M54" s="891"/>
      <c r="N54" s="891"/>
      <c r="O54" s="891"/>
      <c r="P54" s="741" t="str">
        <f t="shared" si="5"/>
        <v/>
      </c>
      <c r="Q54" s="741" t="str">
        <f t="shared" si="6"/>
        <v/>
      </c>
      <c r="R54" s="904" t="str">
        <f t="shared" si="7"/>
        <v/>
      </c>
      <c r="S54" s="904" t="str">
        <f t="shared" si="8"/>
        <v/>
      </c>
    </row>
    <row r="55" spans="1:19" s="268" customFormat="1" ht="17.25" hidden="1" customHeight="1">
      <c r="A55" s="269">
        <v>47</v>
      </c>
      <c r="B55" s="418" t="str">
        <f>IF(MAX('Formet 8'!$A$229:$A$338)&lt;'Fix Pay'!$A55,"",VLOOKUP($A55,'Formet 8'!$A$229:$O$338,4,0))</f>
        <v/>
      </c>
      <c r="C55" s="418" t="str">
        <f>IF(MAX('Formet 8'!$A$229:$A$338)&lt;'Fix Pay'!$A55,"",VLOOKUP($A55,'Formet 8'!$A$229:$O$338,7,0))</f>
        <v/>
      </c>
      <c r="D55" s="419"/>
      <c r="E55" s="331" t="str">
        <f t="shared" si="1"/>
        <v/>
      </c>
      <c r="F55" s="332" t="str">
        <f>IF(MAX('Formet 8'!$A$229:$A$338)&lt;'Fix Pay'!$A55,"",VLOOKUP($A55,'Formet 8'!$A$229:$O$338,9,0))</f>
        <v/>
      </c>
      <c r="G55" s="740" t="str">
        <f>IF(MAX('Formet 8'!$A$229:$A$338)&lt;'Fix Pay'!$A55,"",VLOOKUP($A55,'Formet 8'!$A$229:$O$338,8,0))</f>
        <v/>
      </c>
      <c r="H55" s="333" t="str">
        <f t="shared" si="11"/>
        <v/>
      </c>
      <c r="I55" s="376" t="str">
        <f t="shared" si="2"/>
        <v/>
      </c>
      <c r="J55" s="523" t="str">
        <f t="shared" si="9"/>
        <v/>
      </c>
      <c r="K55" s="523" t="str">
        <f t="shared" si="10"/>
        <v/>
      </c>
      <c r="L55" s="1496"/>
      <c r="M55" s="891"/>
      <c r="N55" s="891"/>
      <c r="O55" s="891"/>
      <c r="P55" s="741" t="str">
        <f t="shared" si="5"/>
        <v/>
      </c>
      <c r="Q55" s="741" t="str">
        <f t="shared" si="6"/>
        <v/>
      </c>
      <c r="R55" s="904" t="str">
        <f t="shared" si="7"/>
        <v/>
      </c>
      <c r="S55" s="904" t="str">
        <f t="shared" si="8"/>
        <v/>
      </c>
    </row>
    <row r="56" spans="1:19" s="268" customFormat="1" ht="17.25" hidden="1" customHeight="1">
      <c r="A56" s="269">
        <v>48</v>
      </c>
      <c r="B56" s="418" t="str">
        <f>IF(MAX('Formet 8'!$A$229:$A$338)&lt;'Fix Pay'!$A56,"",VLOOKUP($A56,'Formet 8'!$A$229:$O$338,4,0))</f>
        <v/>
      </c>
      <c r="C56" s="418" t="str">
        <f>IF(MAX('Formet 8'!$A$229:$A$338)&lt;'Fix Pay'!$A56,"",VLOOKUP($A56,'Formet 8'!$A$229:$O$338,7,0))</f>
        <v/>
      </c>
      <c r="D56" s="419"/>
      <c r="E56" s="331" t="str">
        <f t="shared" si="1"/>
        <v/>
      </c>
      <c r="F56" s="332" t="str">
        <f>IF(MAX('Formet 8'!$A$229:$A$338)&lt;'Fix Pay'!$A56,"",VLOOKUP($A56,'Formet 8'!$A$229:$O$338,9,0))</f>
        <v/>
      </c>
      <c r="G56" s="740" t="str">
        <f>IF(MAX('Formet 8'!$A$229:$A$338)&lt;'Fix Pay'!$A56,"",VLOOKUP($A56,'Formet 8'!$A$229:$O$338,8,0))</f>
        <v/>
      </c>
      <c r="H56" s="333" t="str">
        <f t="shared" si="11"/>
        <v/>
      </c>
      <c r="I56" s="376" t="str">
        <f t="shared" si="2"/>
        <v/>
      </c>
      <c r="J56" s="523" t="str">
        <f t="shared" si="9"/>
        <v/>
      </c>
      <c r="K56" s="523" t="str">
        <f t="shared" si="10"/>
        <v/>
      </c>
      <c r="L56" s="1496"/>
      <c r="M56" s="891"/>
      <c r="N56" s="891"/>
      <c r="O56" s="891"/>
      <c r="P56" s="741" t="str">
        <f t="shared" si="5"/>
        <v/>
      </c>
      <c r="Q56" s="741" t="str">
        <f t="shared" si="6"/>
        <v/>
      </c>
      <c r="R56" s="904" t="str">
        <f t="shared" si="7"/>
        <v/>
      </c>
      <c r="S56" s="904" t="str">
        <f t="shared" si="8"/>
        <v/>
      </c>
    </row>
    <row r="57" spans="1:19" s="268" customFormat="1" ht="17.25" hidden="1" customHeight="1">
      <c r="A57" s="39">
        <v>49</v>
      </c>
      <c r="B57" s="418" t="str">
        <f>IF(MAX('Formet 8'!$A$229:$A$338)&lt;'Fix Pay'!$A57,"",VLOOKUP($A57,'Formet 8'!$A$229:$O$338,4,0))</f>
        <v/>
      </c>
      <c r="C57" s="418" t="str">
        <f>IF(MAX('Formet 8'!$A$229:$A$338)&lt;'Fix Pay'!$A57,"",VLOOKUP($A57,'Formet 8'!$A$229:$O$338,7,0))</f>
        <v/>
      </c>
      <c r="D57" s="419"/>
      <c r="E57" s="331" t="str">
        <f t="shared" si="1"/>
        <v/>
      </c>
      <c r="F57" s="332" t="str">
        <f>IF(MAX('Formet 8'!$A$229:$A$338)&lt;'Fix Pay'!$A57,"",VLOOKUP($A57,'Formet 8'!$A$229:$O$338,9,0))</f>
        <v/>
      </c>
      <c r="G57" s="740" t="str">
        <f>IF(MAX('Formet 8'!$A$229:$A$338)&lt;'Fix Pay'!$A57,"",VLOOKUP($A57,'Formet 8'!$A$229:$O$338,8,0))</f>
        <v/>
      </c>
      <c r="H57" s="333" t="str">
        <f t="shared" si="11"/>
        <v/>
      </c>
      <c r="I57" s="376" t="str">
        <f t="shared" si="2"/>
        <v/>
      </c>
      <c r="J57" s="523" t="str">
        <f t="shared" si="9"/>
        <v/>
      </c>
      <c r="K57" s="523" t="str">
        <f t="shared" si="10"/>
        <v/>
      </c>
      <c r="L57" s="1496"/>
      <c r="M57" s="891"/>
      <c r="N57" s="891"/>
      <c r="O57" s="891"/>
      <c r="P57" s="741" t="str">
        <f t="shared" si="5"/>
        <v/>
      </c>
      <c r="Q57" s="741" t="str">
        <f t="shared" si="6"/>
        <v/>
      </c>
      <c r="R57" s="904" t="str">
        <f t="shared" si="7"/>
        <v/>
      </c>
      <c r="S57" s="904" t="str">
        <f t="shared" si="8"/>
        <v/>
      </c>
    </row>
    <row r="58" spans="1:19" s="268" customFormat="1" ht="17.25" hidden="1" customHeight="1">
      <c r="A58" s="269">
        <v>50</v>
      </c>
      <c r="B58" s="418" t="str">
        <f>IF(MAX('Formet 8'!$A$229:$A$338)&lt;'Fix Pay'!$A58,"",VLOOKUP($A58,'Formet 8'!$A$229:$O$338,4,0))</f>
        <v/>
      </c>
      <c r="C58" s="418" t="str">
        <f>IF(MAX('Formet 8'!$A$229:$A$338)&lt;'Fix Pay'!$A58,"",VLOOKUP($A58,'Formet 8'!$A$229:$O$338,7,0))</f>
        <v/>
      </c>
      <c r="D58" s="331"/>
      <c r="E58" s="331" t="str">
        <f t="shared" si="1"/>
        <v/>
      </c>
      <c r="F58" s="332" t="str">
        <f>IF(MAX('Formet 8'!$A$229:$A$338)&lt;'Fix Pay'!$A58,"",VLOOKUP($A58,'Formet 8'!$A$229:$O$338,9,0))</f>
        <v/>
      </c>
      <c r="G58" s="740" t="str">
        <f>IF(MAX('Formet 8'!$A$229:$A$338)&lt;'Fix Pay'!$A58,"",VLOOKUP($A58,'Formet 8'!$A$229:$O$338,8,0))</f>
        <v/>
      </c>
      <c r="H58" s="333" t="str">
        <f t="shared" si="11"/>
        <v/>
      </c>
      <c r="I58" s="376" t="str">
        <f t="shared" si="2"/>
        <v/>
      </c>
      <c r="J58" s="523" t="str">
        <f t="shared" si="9"/>
        <v/>
      </c>
      <c r="K58" s="523" t="str">
        <f t="shared" si="10"/>
        <v/>
      </c>
      <c r="L58" s="1496"/>
      <c r="M58" s="891"/>
      <c r="N58" s="891"/>
      <c r="O58" s="891"/>
      <c r="P58" s="741" t="str">
        <f t="shared" si="5"/>
        <v/>
      </c>
      <c r="Q58" s="741" t="str">
        <f t="shared" si="6"/>
        <v/>
      </c>
      <c r="R58" s="904" t="str">
        <f t="shared" si="7"/>
        <v/>
      </c>
      <c r="S58" s="904" t="str">
        <f t="shared" si="8"/>
        <v/>
      </c>
    </row>
    <row r="59" spans="1:19" s="268" customFormat="1" ht="17.25" hidden="1" customHeight="1">
      <c r="A59" s="269">
        <v>51</v>
      </c>
      <c r="B59" s="418" t="str">
        <f>IF(MAX('Formet 8'!$A$229:$A$338)&lt;'Fix Pay'!$A59,"",VLOOKUP($A59,'Formet 8'!$A$229:$O$338,4,0))</f>
        <v/>
      </c>
      <c r="C59" s="418" t="str">
        <f>IF(MAX('Formet 8'!$A$229:$A$338)&lt;'Fix Pay'!$A59,"",VLOOKUP($A59,'Formet 8'!$A$229:$O$338,7,0))</f>
        <v/>
      </c>
      <c r="D59" s="419"/>
      <c r="E59" s="331" t="str">
        <f t="shared" si="1"/>
        <v/>
      </c>
      <c r="F59" s="332" t="str">
        <f>IF(MAX('Formet 8'!$A$229:$A$338)&lt;'Fix Pay'!$A59,"",VLOOKUP($A59,'Formet 8'!$A$229:$O$338,9,0))</f>
        <v/>
      </c>
      <c r="G59" s="740" t="str">
        <f>IF(MAX('Formet 8'!$A$229:$A$338)&lt;'Fix Pay'!$A59,"",VLOOKUP($A59,'Formet 8'!$A$229:$O$338,8,0))</f>
        <v/>
      </c>
      <c r="H59" s="333" t="str">
        <f t="shared" si="11"/>
        <v/>
      </c>
      <c r="I59" s="376" t="str">
        <f t="shared" si="2"/>
        <v/>
      </c>
      <c r="J59" s="523" t="str">
        <f t="shared" si="9"/>
        <v/>
      </c>
      <c r="K59" s="523" t="str">
        <f t="shared" si="10"/>
        <v/>
      </c>
      <c r="L59" s="1496"/>
      <c r="M59" s="891"/>
      <c r="N59" s="891"/>
      <c r="O59" s="891"/>
      <c r="P59" s="741" t="str">
        <f t="shared" si="5"/>
        <v/>
      </c>
      <c r="Q59" s="741" t="str">
        <f t="shared" si="6"/>
        <v/>
      </c>
      <c r="R59" s="904" t="str">
        <f t="shared" si="7"/>
        <v/>
      </c>
      <c r="S59" s="904" t="str">
        <f t="shared" si="8"/>
        <v/>
      </c>
    </row>
    <row r="60" spans="1:19" s="268" customFormat="1" ht="17.25" hidden="1" customHeight="1">
      <c r="A60" s="39">
        <v>52</v>
      </c>
      <c r="B60" s="418" t="str">
        <f>IF(MAX('Formet 8'!$A$229:$A$338)&lt;'Fix Pay'!$A60,"",VLOOKUP($A60,'Formet 8'!$A$229:$O$338,4,0))</f>
        <v/>
      </c>
      <c r="C60" s="418" t="str">
        <f>IF(MAX('Formet 8'!$A$229:$A$338)&lt;'Fix Pay'!$A60,"",VLOOKUP($A60,'Formet 8'!$A$229:$O$338,7,0))</f>
        <v/>
      </c>
      <c r="D60" s="419"/>
      <c r="E60" s="331" t="str">
        <f t="shared" si="1"/>
        <v/>
      </c>
      <c r="F60" s="332" t="str">
        <f>IF(MAX('Formet 8'!$A$229:$A$338)&lt;'Fix Pay'!$A60,"",VLOOKUP($A60,'Formet 8'!$A$229:$O$338,9,0))</f>
        <v/>
      </c>
      <c r="G60" s="740" t="str">
        <f>IF(MAX('Formet 8'!$A$229:$A$338)&lt;'Fix Pay'!$A60,"",VLOOKUP($A60,'Formet 8'!$A$229:$O$338,8,0))</f>
        <v/>
      </c>
      <c r="H60" s="333" t="str">
        <f t="shared" si="11"/>
        <v/>
      </c>
      <c r="I60" s="376" t="str">
        <f t="shared" si="2"/>
        <v/>
      </c>
      <c r="J60" s="523" t="str">
        <f t="shared" si="9"/>
        <v/>
      </c>
      <c r="K60" s="523" t="str">
        <f t="shared" si="10"/>
        <v/>
      </c>
      <c r="L60" s="1496"/>
      <c r="M60" s="891"/>
      <c r="N60" s="891"/>
      <c r="O60" s="891"/>
      <c r="P60" s="741" t="str">
        <f t="shared" si="5"/>
        <v/>
      </c>
      <c r="Q60" s="741" t="str">
        <f t="shared" si="6"/>
        <v/>
      </c>
      <c r="R60" s="904" t="str">
        <f t="shared" si="7"/>
        <v/>
      </c>
      <c r="S60" s="904" t="str">
        <f t="shared" si="8"/>
        <v/>
      </c>
    </row>
    <row r="61" spans="1:19" s="268" customFormat="1" ht="17.25" hidden="1" customHeight="1">
      <c r="A61" s="269">
        <v>53</v>
      </c>
      <c r="B61" s="418" t="str">
        <f>IF(MAX('Formet 8'!$A$229:$A$338)&lt;'Fix Pay'!$A61,"",VLOOKUP($A61,'Formet 8'!$A$229:$O$338,4,0))</f>
        <v/>
      </c>
      <c r="C61" s="418" t="str">
        <f>IF(MAX('Formet 8'!$A$229:$A$338)&lt;'Fix Pay'!$A61,"",VLOOKUP($A61,'Formet 8'!$A$229:$O$338,7,0))</f>
        <v/>
      </c>
      <c r="D61" s="419"/>
      <c r="E61" s="331" t="str">
        <f t="shared" si="1"/>
        <v/>
      </c>
      <c r="F61" s="332" t="str">
        <f>IF(MAX('Formet 8'!$A$229:$A$338)&lt;'Fix Pay'!$A61,"",VLOOKUP($A61,'Formet 8'!$A$229:$O$338,9,0))</f>
        <v/>
      </c>
      <c r="G61" s="740" t="str">
        <f>IF(MAX('Formet 8'!$A$229:$A$338)&lt;'Fix Pay'!$A61,"",VLOOKUP($A61,'Formet 8'!$A$229:$O$338,8,0))</f>
        <v/>
      </c>
      <c r="H61" s="333" t="str">
        <f t="shared" si="11"/>
        <v/>
      </c>
      <c r="I61" s="376" t="str">
        <f t="shared" si="2"/>
        <v/>
      </c>
      <c r="J61" s="523" t="str">
        <f t="shared" si="9"/>
        <v/>
      </c>
      <c r="K61" s="523" t="str">
        <f t="shared" si="10"/>
        <v/>
      </c>
      <c r="L61" s="1496"/>
      <c r="M61" s="891"/>
      <c r="N61" s="891"/>
      <c r="O61" s="891"/>
      <c r="P61" s="741" t="str">
        <f t="shared" si="5"/>
        <v/>
      </c>
      <c r="Q61" s="741" t="str">
        <f t="shared" si="6"/>
        <v/>
      </c>
      <c r="R61" s="904" t="str">
        <f t="shared" si="7"/>
        <v/>
      </c>
      <c r="S61" s="904" t="str">
        <f t="shared" si="8"/>
        <v/>
      </c>
    </row>
    <row r="62" spans="1:19" s="268" customFormat="1" ht="17.25" hidden="1" customHeight="1">
      <c r="A62" s="269">
        <v>54</v>
      </c>
      <c r="B62" s="418" t="str">
        <f>IF(MAX('Formet 8'!$A$229:$A$338)&lt;'Fix Pay'!$A62,"",VLOOKUP($A62,'Formet 8'!$A$229:$O$338,4,0))</f>
        <v/>
      </c>
      <c r="C62" s="418" t="str">
        <f>IF(MAX('Formet 8'!$A$229:$A$338)&lt;'Fix Pay'!$A62,"",VLOOKUP($A62,'Formet 8'!$A$229:$O$338,7,0))</f>
        <v/>
      </c>
      <c r="D62" s="419"/>
      <c r="E62" s="331" t="str">
        <f t="shared" si="1"/>
        <v/>
      </c>
      <c r="F62" s="332" t="str">
        <f>IF(MAX('Formet 8'!$A$229:$A$338)&lt;'Fix Pay'!$A62,"",VLOOKUP($A62,'Formet 8'!$A$229:$O$338,9,0))</f>
        <v/>
      </c>
      <c r="G62" s="740" t="str">
        <f>IF(MAX('Formet 8'!$A$229:$A$338)&lt;'Fix Pay'!$A62,"",VLOOKUP($A62,'Formet 8'!$A$229:$O$338,8,0))</f>
        <v/>
      </c>
      <c r="H62" s="333" t="str">
        <f t="shared" si="11"/>
        <v/>
      </c>
      <c r="I62" s="376" t="str">
        <f t="shared" si="2"/>
        <v/>
      </c>
      <c r="J62" s="523" t="str">
        <f t="shared" si="9"/>
        <v/>
      </c>
      <c r="K62" s="523" t="str">
        <f t="shared" si="10"/>
        <v/>
      </c>
      <c r="L62" s="1496"/>
      <c r="M62" s="891"/>
      <c r="N62" s="891"/>
      <c r="O62" s="891"/>
      <c r="P62" s="741" t="str">
        <f t="shared" si="5"/>
        <v/>
      </c>
      <c r="Q62" s="741" t="str">
        <f t="shared" si="6"/>
        <v/>
      </c>
      <c r="R62" s="904" t="str">
        <f t="shared" si="7"/>
        <v/>
      </c>
      <c r="S62" s="904" t="str">
        <f t="shared" si="8"/>
        <v/>
      </c>
    </row>
    <row r="63" spans="1:19" s="268" customFormat="1" ht="17.25" hidden="1" customHeight="1">
      <c r="A63" s="39">
        <v>55</v>
      </c>
      <c r="B63" s="418" t="str">
        <f>IF(MAX('Formet 8'!$A$229:$A$338)&lt;'Fix Pay'!$A63,"",VLOOKUP($A63,'Formet 8'!$A$229:$O$338,4,0))</f>
        <v/>
      </c>
      <c r="C63" s="418" t="str">
        <f>IF(MAX('Formet 8'!$A$229:$A$338)&lt;'Fix Pay'!$A63,"",VLOOKUP($A63,'Formet 8'!$A$229:$O$338,7,0))</f>
        <v/>
      </c>
      <c r="D63" s="419"/>
      <c r="E63" s="331" t="str">
        <f t="shared" si="1"/>
        <v/>
      </c>
      <c r="F63" s="332" t="str">
        <f>IF(MAX('Formet 8'!$A$229:$A$338)&lt;'Fix Pay'!$A63,"",VLOOKUP($A63,'Formet 8'!$A$229:$O$338,9,0))</f>
        <v/>
      </c>
      <c r="G63" s="740" t="str">
        <f>IF(MAX('Formet 8'!$A$229:$A$338)&lt;'Fix Pay'!$A63,"",VLOOKUP($A63,'Formet 8'!$A$229:$O$338,8,0))</f>
        <v/>
      </c>
      <c r="H63" s="333" t="str">
        <f t="shared" si="11"/>
        <v/>
      </c>
      <c r="I63" s="376" t="str">
        <f t="shared" si="2"/>
        <v/>
      </c>
      <c r="J63" s="523" t="str">
        <f t="shared" si="9"/>
        <v/>
      </c>
      <c r="K63" s="523" t="str">
        <f t="shared" si="10"/>
        <v/>
      </c>
      <c r="L63" s="1496"/>
      <c r="M63" s="891"/>
      <c r="N63" s="891"/>
      <c r="O63" s="891"/>
      <c r="P63" s="741" t="str">
        <f t="shared" si="5"/>
        <v/>
      </c>
      <c r="Q63" s="741" t="str">
        <f t="shared" si="6"/>
        <v/>
      </c>
      <c r="R63" s="904" t="str">
        <f t="shared" si="7"/>
        <v/>
      </c>
      <c r="S63" s="904" t="str">
        <f t="shared" si="8"/>
        <v/>
      </c>
    </row>
    <row r="64" spans="1:19" s="268" customFormat="1" ht="17.25" hidden="1" customHeight="1">
      <c r="A64" s="269">
        <v>56</v>
      </c>
      <c r="B64" s="418" t="str">
        <f>IF(MAX('Formet 8'!$A$229:$A$338)&lt;'Fix Pay'!$A64,"",VLOOKUP($A64,'Formet 8'!$A$229:$O$338,4,0))</f>
        <v/>
      </c>
      <c r="C64" s="418" t="str">
        <f>IF(MAX('Formet 8'!$A$229:$A$338)&lt;'Fix Pay'!$A64,"",VLOOKUP($A64,'Formet 8'!$A$229:$O$338,7,0))</f>
        <v/>
      </c>
      <c r="D64" s="419"/>
      <c r="E64" s="331" t="str">
        <f t="shared" si="1"/>
        <v/>
      </c>
      <c r="F64" s="332" t="str">
        <f>IF(MAX('Formet 8'!$A$229:$A$338)&lt;'Fix Pay'!$A64,"",VLOOKUP($A64,'Formet 8'!$A$229:$O$338,9,0))</f>
        <v/>
      </c>
      <c r="G64" s="740" t="str">
        <f>IF(MAX('Formet 8'!$A$229:$A$338)&lt;'Fix Pay'!$A64,"",VLOOKUP($A64,'Formet 8'!$A$229:$O$338,8,0))</f>
        <v/>
      </c>
      <c r="H64" s="333" t="str">
        <f t="shared" si="11"/>
        <v/>
      </c>
      <c r="I64" s="376" t="str">
        <f t="shared" si="2"/>
        <v/>
      </c>
      <c r="J64" s="523" t="str">
        <f t="shared" si="9"/>
        <v/>
      </c>
      <c r="K64" s="523" t="str">
        <f t="shared" si="10"/>
        <v/>
      </c>
      <c r="L64" s="1496"/>
      <c r="M64" s="891"/>
      <c r="N64" s="891"/>
      <c r="O64" s="891"/>
      <c r="P64" s="741" t="str">
        <f t="shared" si="5"/>
        <v/>
      </c>
      <c r="Q64" s="741" t="str">
        <f t="shared" si="6"/>
        <v/>
      </c>
      <c r="R64" s="904" t="str">
        <f t="shared" si="7"/>
        <v/>
      </c>
      <c r="S64" s="904" t="str">
        <f t="shared" si="8"/>
        <v/>
      </c>
    </row>
    <row r="65" spans="1:19" s="268" customFormat="1" ht="17.25" hidden="1" customHeight="1">
      <c r="A65" s="269">
        <v>57</v>
      </c>
      <c r="B65" s="418" t="str">
        <f>IF(MAX('Formet 8'!$A$229:$A$338)&lt;'Fix Pay'!$A65,"",VLOOKUP($A65,'Formet 8'!$A$229:$O$338,4,0))</f>
        <v/>
      </c>
      <c r="C65" s="418" t="str">
        <f>IF(MAX('Formet 8'!$A$229:$A$338)&lt;'Fix Pay'!$A65,"",VLOOKUP($A65,'Formet 8'!$A$229:$O$338,7,0))</f>
        <v/>
      </c>
      <c r="D65" s="419"/>
      <c r="E65" s="331" t="str">
        <f t="shared" si="1"/>
        <v/>
      </c>
      <c r="F65" s="332" t="str">
        <f>IF(MAX('Formet 8'!$A$229:$A$338)&lt;'Fix Pay'!$A65,"",VLOOKUP($A65,'Formet 8'!$A$229:$O$338,9,0))</f>
        <v/>
      </c>
      <c r="G65" s="740" t="str">
        <f>IF(MAX('Formet 8'!$A$229:$A$338)&lt;'Fix Pay'!$A65,"",VLOOKUP($A65,'Formet 8'!$A$229:$O$338,8,0))</f>
        <v/>
      </c>
      <c r="H65" s="333" t="str">
        <f t="shared" si="11"/>
        <v/>
      </c>
      <c r="I65" s="376" t="str">
        <f t="shared" si="2"/>
        <v/>
      </c>
      <c r="J65" s="523" t="str">
        <f t="shared" si="9"/>
        <v/>
      </c>
      <c r="K65" s="523" t="str">
        <f t="shared" si="10"/>
        <v/>
      </c>
      <c r="L65" s="1496"/>
      <c r="M65" s="891"/>
      <c r="N65" s="891"/>
      <c r="O65" s="891"/>
      <c r="P65" s="741" t="str">
        <f t="shared" si="5"/>
        <v/>
      </c>
      <c r="Q65" s="741" t="str">
        <f t="shared" si="6"/>
        <v/>
      </c>
      <c r="R65" s="904" t="str">
        <f t="shared" si="7"/>
        <v/>
      </c>
      <c r="S65" s="904" t="str">
        <f t="shared" si="8"/>
        <v/>
      </c>
    </row>
    <row r="66" spans="1:19" s="268" customFormat="1" ht="17.25" hidden="1" customHeight="1">
      <c r="A66" s="39">
        <v>58</v>
      </c>
      <c r="B66" s="418" t="str">
        <f>IF(MAX('Formet 8'!$A$229:$A$338)&lt;'Fix Pay'!$A66,"",VLOOKUP($A66,'Formet 8'!$A$229:$O$338,4,0))</f>
        <v/>
      </c>
      <c r="C66" s="418" t="str">
        <f>IF(MAX('Formet 8'!$A$229:$A$338)&lt;'Fix Pay'!$A66,"",VLOOKUP($A66,'Formet 8'!$A$229:$O$338,7,0))</f>
        <v/>
      </c>
      <c r="D66" s="419"/>
      <c r="E66" s="331" t="str">
        <f t="shared" si="1"/>
        <v/>
      </c>
      <c r="F66" s="332" t="str">
        <f>IF(MAX('Formet 8'!$A$229:$A$338)&lt;'Fix Pay'!$A66,"",VLOOKUP($A66,'Formet 8'!$A$229:$O$338,9,0))</f>
        <v/>
      </c>
      <c r="G66" s="740" t="str">
        <f>IF(MAX('Formet 8'!$A$229:$A$338)&lt;'Fix Pay'!$A66,"",VLOOKUP($A66,'Formet 8'!$A$229:$O$338,8,0))</f>
        <v/>
      </c>
      <c r="H66" s="333" t="str">
        <f t="shared" si="11"/>
        <v/>
      </c>
      <c r="I66" s="376" t="str">
        <f t="shared" si="2"/>
        <v/>
      </c>
      <c r="J66" s="523" t="str">
        <f t="shared" si="9"/>
        <v/>
      </c>
      <c r="K66" s="523" t="str">
        <f t="shared" si="10"/>
        <v/>
      </c>
      <c r="L66" s="1496"/>
      <c r="M66" s="891"/>
      <c r="N66" s="891"/>
      <c r="O66" s="891"/>
      <c r="P66" s="741" t="str">
        <f t="shared" si="5"/>
        <v/>
      </c>
      <c r="Q66" s="741" t="str">
        <f t="shared" si="6"/>
        <v/>
      </c>
      <c r="R66" s="904" t="str">
        <f t="shared" si="7"/>
        <v/>
      </c>
      <c r="S66" s="904" t="str">
        <f t="shared" si="8"/>
        <v/>
      </c>
    </row>
    <row r="67" spans="1:19" s="268" customFormat="1" ht="17.25" hidden="1" customHeight="1">
      <c r="A67" s="269">
        <v>59</v>
      </c>
      <c r="B67" s="418" t="str">
        <f>IF(MAX('Formet 8'!$A$229:$A$338)&lt;'Fix Pay'!$A67,"",VLOOKUP($A67,'Formet 8'!$A$229:$O$338,4,0))</f>
        <v/>
      </c>
      <c r="C67" s="418" t="str">
        <f>IF(MAX('Formet 8'!$A$229:$A$338)&lt;'Fix Pay'!$A67,"",VLOOKUP($A67,'Formet 8'!$A$229:$O$338,7,0))</f>
        <v/>
      </c>
      <c r="D67" s="419"/>
      <c r="E67" s="331" t="str">
        <f t="shared" si="1"/>
        <v/>
      </c>
      <c r="F67" s="332" t="str">
        <f>IF(MAX('Formet 8'!$A$229:$A$338)&lt;'Fix Pay'!$A67,"",VLOOKUP($A67,'Formet 8'!$A$229:$O$338,9,0))</f>
        <v/>
      </c>
      <c r="G67" s="740" t="str">
        <f>IF(MAX('Formet 8'!$A$229:$A$338)&lt;'Fix Pay'!$A67,"",VLOOKUP($A67,'Formet 8'!$A$229:$O$338,8,0))</f>
        <v/>
      </c>
      <c r="H67" s="333" t="str">
        <f t="shared" si="11"/>
        <v/>
      </c>
      <c r="I67" s="376" t="str">
        <f t="shared" si="2"/>
        <v/>
      </c>
      <c r="J67" s="523" t="str">
        <f t="shared" si="9"/>
        <v/>
      </c>
      <c r="K67" s="523" t="str">
        <f t="shared" si="10"/>
        <v/>
      </c>
      <c r="L67" s="1496"/>
      <c r="M67" s="891"/>
      <c r="N67" s="891"/>
      <c r="O67" s="891"/>
      <c r="P67" s="741" t="str">
        <f t="shared" si="5"/>
        <v/>
      </c>
      <c r="Q67" s="741" t="str">
        <f t="shared" si="6"/>
        <v/>
      </c>
      <c r="R67" s="904" t="str">
        <f t="shared" si="7"/>
        <v/>
      </c>
      <c r="S67" s="904" t="str">
        <f t="shared" si="8"/>
        <v/>
      </c>
    </row>
    <row r="68" spans="1:19" s="268" customFormat="1" ht="17.25" hidden="1" customHeight="1">
      <c r="A68" s="269">
        <v>60</v>
      </c>
      <c r="B68" s="418" t="str">
        <f>IF(MAX('Formet 8'!$A$229:$A$338)&lt;'Fix Pay'!$A68,"",VLOOKUP($A68,'Formet 8'!$A$229:$O$338,4,0))</f>
        <v/>
      </c>
      <c r="C68" s="418" t="str">
        <f>IF(MAX('Formet 8'!$A$229:$A$338)&lt;'Fix Pay'!$A68,"",VLOOKUP($A68,'Formet 8'!$A$229:$O$338,7,0))</f>
        <v/>
      </c>
      <c r="D68" s="419"/>
      <c r="E68" s="331" t="str">
        <f t="shared" si="1"/>
        <v/>
      </c>
      <c r="F68" s="332" t="str">
        <f>IF(MAX('Formet 8'!$A$229:$A$338)&lt;'Fix Pay'!$A68,"",VLOOKUP($A68,'Formet 8'!$A$229:$O$338,9,0))</f>
        <v/>
      </c>
      <c r="G68" s="740" t="str">
        <f>IF(MAX('Formet 8'!$A$229:$A$338)&lt;'Fix Pay'!$A68,"",VLOOKUP($A68,'Formet 8'!$A$229:$O$338,8,0))</f>
        <v/>
      </c>
      <c r="H68" s="333" t="str">
        <f t="shared" si="11"/>
        <v/>
      </c>
      <c r="I68" s="376" t="str">
        <f t="shared" si="2"/>
        <v/>
      </c>
      <c r="J68" s="523" t="str">
        <f t="shared" si="9"/>
        <v/>
      </c>
      <c r="K68" s="523" t="str">
        <f t="shared" si="10"/>
        <v/>
      </c>
      <c r="L68" s="1496"/>
      <c r="M68" s="891"/>
      <c r="N68" s="891"/>
      <c r="O68" s="891"/>
      <c r="P68" s="741" t="str">
        <f t="shared" si="5"/>
        <v/>
      </c>
      <c r="Q68" s="741" t="str">
        <f t="shared" si="6"/>
        <v/>
      </c>
      <c r="R68" s="904" t="str">
        <f t="shared" si="7"/>
        <v/>
      </c>
      <c r="S68" s="904" t="str">
        <f t="shared" si="8"/>
        <v/>
      </c>
    </row>
    <row r="69" spans="1:19" s="268" customFormat="1" ht="17.25" hidden="1" customHeight="1">
      <c r="A69" s="39">
        <v>61</v>
      </c>
      <c r="B69" s="418" t="str">
        <f>IF(MAX('Formet 8'!$A$229:$A$338)&lt;'Fix Pay'!$A69,"",VLOOKUP($A69,'Formet 8'!$A$229:$O$338,4,0))</f>
        <v/>
      </c>
      <c r="C69" s="418" t="str">
        <f>IF(MAX('Formet 8'!$A$229:$A$338)&lt;'Fix Pay'!$A69,"",VLOOKUP($A69,'Formet 8'!$A$229:$O$338,7,0))</f>
        <v/>
      </c>
      <c r="D69" s="419"/>
      <c r="E69" s="331" t="str">
        <f t="shared" si="1"/>
        <v/>
      </c>
      <c r="F69" s="332" t="str">
        <f>IF(MAX('Formet 8'!$A$229:$A$338)&lt;'Fix Pay'!$A69,"",VLOOKUP($A69,'Formet 8'!$A$229:$O$338,9,0))</f>
        <v/>
      </c>
      <c r="G69" s="740" t="str">
        <f>IF(MAX('Formet 8'!$A$229:$A$338)&lt;'Fix Pay'!$A69,"",VLOOKUP($A69,'Formet 8'!$A$229:$O$338,8,0))</f>
        <v/>
      </c>
      <c r="H69" s="333" t="str">
        <f t="shared" si="11"/>
        <v/>
      </c>
      <c r="I69" s="376" t="str">
        <f t="shared" si="2"/>
        <v/>
      </c>
      <c r="J69" s="523" t="str">
        <f t="shared" si="9"/>
        <v/>
      </c>
      <c r="K69" s="523" t="str">
        <f t="shared" si="10"/>
        <v/>
      </c>
      <c r="L69" s="1496"/>
      <c r="M69" s="891"/>
      <c r="N69" s="891"/>
      <c r="O69" s="891"/>
      <c r="P69" s="741" t="str">
        <f t="shared" si="5"/>
        <v/>
      </c>
      <c r="Q69" s="741" t="str">
        <f t="shared" si="6"/>
        <v/>
      </c>
      <c r="R69" s="904" t="str">
        <f t="shared" si="7"/>
        <v/>
      </c>
      <c r="S69" s="904" t="str">
        <f t="shared" si="8"/>
        <v/>
      </c>
    </row>
    <row r="70" spans="1:19" s="268" customFormat="1" ht="17.25" hidden="1" customHeight="1">
      <c r="A70" s="269">
        <v>62</v>
      </c>
      <c r="B70" s="418" t="str">
        <f>IF(MAX('Formet 8'!$A$229:$A$338)&lt;'Fix Pay'!$A70,"",VLOOKUP($A70,'Formet 8'!$A$229:$O$338,4,0))</f>
        <v/>
      </c>
      <c r="C70" s="418" t="str">
        <f>IF(MAX('Formet 8'!$A$229:$A$338)&lt;'Fix Pay'!$A70,"",VLOOKUP($A70,'Formet 8'!$A$229:$O$338,7,0))</f>
        <v/>
      </c>
      <c r="D70" s="419"/>
      <c r="E70" s="331" t="str">
        <f t="shared" si="1"/>
        <v/>
      </c>
      <c r="F70" s="332" t="str">
        <f>IF(MAX('Formet 8'!$A$229:$A$338)&lt;'Fix Pay'!$A70,"",VLOOKUP($A70,'Formet 8'!$A$229:$O$338,9,0))</f>
        <v/>
      </c>
      <c r="G70" s="740" t="str">
        <f>IF(MAX('Formet 8'!$A$229:$A$338)&lt;'Fix Pay'!$A70,"",VLOOKUP($A70,'Formet 8'!$A$229:$O$338,8,0))</f>
        <v/>
      </c>
      <c r="H70" s="333" t="str">
        <f t="shared" si="11"/>
        <v/>
      </c>
      <c r="I70" s="376" t="str">
        <f t="shared" si="2"/>
        <v/>
      </c>
      <c r="J70" s="523" t="str">
        <f t="shared" si="9"/>
        <v/>
      </c>
      <c r="K70" s="523" t="str">
        <f t="shared" si="10"/>
        <v/>
      </c>
      <c r="L70" s="1496"/>
      <c r="M70" s="891"/>
      <c r="N70" s="891"/>
      <c r="O70" s="891"/>
      <c r="P70" s="741" t="str">
        <f t="shared" si="5"/>
        <v/>
      </c>
      <c r="Q70" s="741" t="str">
        <f t="shared" si="6"/>
        <v/>
      </c>
      <c r="R70" s="904" t="str">
        <f t="shared" si="7"/>
        <v/>
      </c>
      <c r="S70" s="904" t="str">
        <f t="shared" si="8"/>
        <v/>
      </c>
    </row>
    <row r="71" spans="1:19" s="268" customFormat="1" ht="17.25" hidden="1" customHeight="1">
      <c r="A71" s="269">
        <v>63</v>
      </c>
      <c r="B71" s="418" t="str">
        <f>IF(MAX('Formet 8'!$A$229:$A$338)&lt;'Fix Pay'!$A71,"",VLOOKUP($A71,'Formet 8'!$A$229:$O$338,4,0))</f>
        <v/>
      </c>
      <c r="C71" s="418" t="str">
        <f>IF(MAX('Formet 8'!$A$229:$A$338)&lt;'Fix Pay'!$A71,"",VLOOKUP($A71,'Formet 8'!$A$229:$O$338,7,0))</f>
        <v/>
      </c>
      <c r="D71" s="419"/>
      <c r="E71" s="331" t="str">
        <f t="shared" si="1"/>
        <v/>
      </c>
      <c r="F71" s="332" t="str">
        <f>IF(MAX('Formet 8'!$A$229:$A$338)&lt;'Fix Pay'!$A71,"",VLOOKUP($A71,'Formet 8'!$A$229:$O$338,9,0))</f>
        <v/>
      </c>
      <c r="G71" s="740" t="str">
        <f>IF(MAX('Formet 8'!$A$229:$A$338)&lt;'Fix Pay'!$A71,"",VLOOKUP($A71,'Formet 8'!$A$229:$O$338,8,0))</f>
        <v/>
      </c>
      <c r="H71" s="333" t="str">
        <f t="shared" si="11"/>
        <v/>
      </c>
      <c r="I71" s="376" t="str">
        <f t="shared" si="2"/>
        <v/>
      </c>
      <c r="J71" s="523" t="str">
        <f t="shared" si="9"/>
        <v/>
      </c>
      <c r="K71" s="523" t="str">
        <f t="shared" si="10"/>
        <v/>
      </c>
      <c r="L71" s="1496"/>
      <c r="M71" s="891"/>
      <c r="N71" s="891"/>
      <c r="O71" s="891"/>
      <c r="P71" s="741" t="str">
        <f t="shared" si="5"/>
        <v/>
      </c>
      <c r="Q71" s="741" t="str">
        <f t="shared" si="6"/>
        <v/>
      </c>
      <c r="R71" s="904" t="str">
        <f t="shared" si="7"/>
        <v/>
      </c>
      <c r="S71" s="904" t="str">
        <f t="shared" si="8"/>
        <v/>
      </c>
    </row>
    <row r="72" spans="1:19" s="268" customFormat="1" ht="17.25" hidden="1" customHeight="1">
      <c r="A72" s="39">
        <v>64</v>
      </c>
      <c r="B72" s="418" t="str">
        <f>IF(MAX('Formet 8'!$A$229:$A$338)&lt;'Fix Pay'!$A72,"",VLOOKUP($A72,'Formet 8'!$A$229:$O$338,4,0))</f>
        <v/>
      </c>
      <c r="C72" s="418" t="str">
        <f>IF(MAX('Formet 8'!$A$229:$A$338)&lt;'Fix Pay'!$A72,"",VLOOKUP($A72,'Formet 8'!$A$229:$O$338,7,0))</f>
        <v/>
      </c>
      <c r="D72" s="419"/>
      <c r="E72" s="331" t="str">
        <f t="shared" si="1"/>
        <v/>
      </c>
      <c r="F72" s="332" t="str">
        <f>IF(MAX('Formet 8'!$A$229:$A$338)&lt;'Fix Pay'!$A72,"",VLOOKUP($A72,'Formet 8'!$A$229:$O$338,9,0))</f>
        <v/>
      </c>
      <c r="G72" s="740" t="str">
        <f>IF(MAX('Formet 8'!$A$229:$A$338)&lt;'Fix Pay'!$A72,"",VLOOKUP($A72,'Formet 8'!$A$229:$O$338,8,0))</f>
        <v/>
      </c>
      <c r="H72" s="333" t="str">
        <f t="shared" si="11"/>
        <v/>
      </c>
      <c r="I72" s="376" t="str">
        <f t="shared" si="2"/>
        <v/>
      </c>
      <c r="J72" s="523" t="str">
        <f t="shared" si="9"/>
        <v/>
      </c>
      <c r="K72" s="523" t="str">
        <f t="shared" si="10"/>
        <v/>
      </c>
      <c r="L72" s="1496"/>
      <c r="M72" s="891"/>
      <c r="N72" s="891"/>
      <c r="O72" s="891"/>
      <c r="P72" s="741" t="str">
        <f t="shared" si="5"/>
        <v/>
      </c>
      <c r="Q72" s="741" t="str">
        <f t="shared" si="6"/>
        <v/>
      </c>
      <c r="R72" s="904" t="str">
        <f t="shared" si="7"/>
        <v/>
      </c>
      <c r="S72" s="904" t="str">
        <f t="shared" si="8"/>
        <v/>
      </c>
    </row>
    <row r="73" spans="1:19" s="268" customFormat="1" ht="17.25" hidden="1" customHeight="1">
      <c r="A73" s="269">
        <v>65</v>
      </c>
      <c r="B73" s="418" t="str">
        <f>IF(MAX('Formet 8'!$A$229:$A$338)&lt;'Fix Pay'!$A73,"",VLOOKUP($A73,'Formet 8'!$A$229:$O$338,4,0))</f>
        <v/>
      </c>
      <c r="C73" s="418" t="str">
        <f>IF(MAX('Formet 8'!$A$229:$A$338)&lt;'Fix Pay'!$A73,"",VLOOKUP($A73,'Formet 8'!$A$229:$O$338,7,0))</f>
        <v/>
      </c>
      <c r="D73" s="419"/>
      <c r="E73" s="331" t="str">
        <f t="shared" si="1"/>
        <v/>
      </c>
      <c r="F73" s="332" t="str">
        <f>IF(MAX('Formet 8'!$A$229:$A$338)&lt;'Fix Pay'!$A73,"",VLOOKUP($A73,'Formet 8'!$A$229:$O$338,9,0))</f>
        <v/>
      </c>
      <c r="G73" s="740" t="str">
        <f>IF(MAX('Formet 8'!$A$229:$A$338)&lt;'Fix Pay'!$A73,"",VLOOKUP($A73,'Formet 8'!$A$229:$O$338,8,0))</f>
        <v/>
      </c>
      <c r="H73" s="333" t="str">
        <f t="shared" ref="H73:H104" si="12">IF(F73="","",VLOOKUP(G73,$M$9:$O$32,3,0))</f>
        <v/>
      </c>
      <c r="I73" s="376" t="str">
        <f t="shared" si="2"/>
        <v/>
      </c>
      <c r="J73" s="523" t="str">
        <f t="shared" si="9"/>
        <v/>
      </c>
      <c r="K73" s="523" t="str">
        <f t="shared" si="10"/>
        <v/>
      </c>
      <c r="L73" s="1496"/>
      <c r="M73" s="891"/>
      <c r="N73" s="891"/>
      <c r="O73" s="891"/>
      <c r="P73" s="741" t="str">
        <f t="shared" si="5"/>
        <v/>
      </c>
      <c r="Q73" s="741" t="str">
        <f t="shared" si="6"/>
        <v/>
      </c>
      <c r="R73" s="904" t="str">
        <f t="shared" si="7"/>
        <v/>
      </c>
      <c r="S73" s="904" t="str">
        <f t="shared" si="8"/>
        <v/>
      </c>
    </row>
    <row r="74" spans="1:19" s="268" customFormat="1" ht="17.25" hidden="1" customHeight="1">
      <c r="A74" s="269">
        <v>66</v>
      </c>
      <c r="B74" s="418" t="str">
        <f>IF(MAX('Formet 8'!$A$229:$A$338)&lt;'Fix Pay'!$A74,"",VLOOKUP($A74,'Formet 8'!$A$229:$O$338,4,0))</f>
        <v/>
      </c>
      <c r="C74" s="418" t="str">
        <f>IF(MAX('Formet 8'!$A$229:$A$338)&lt;'Fix Pay'!$A74,"",VLOOKUP($A74,'Formet 8'!$A$229:$O$338,7,0))</f>
        <v/>
      </c>
      <c r="D74" s="419"/>
      <c r="E74" s="331" t="str">
        <f t="shared" ref="E74:E116" si="13">IF(B74="","",D74+365+365)</f>
        <v/>
      </c>
      <c r="F74" s="332" t="str">
        <f>IF(MAX('Formet 8'!$A$229:$A$338)&lt;'Fix Pay'!$A74,"",VLOOKUP($A74,'Formet 8'!$A$229:$O$338,9,0))</f>
        <v/>
      </c>
      <c r="G74" s="740" t="str">
        <f>IF(MAX('Formet 8'!$A$229:$A$338)&lt;'Fix Pay'!$A74,"",VLOOKUP($A74,'Formet 8'!$A$229:$O$338,8,0))</f>
        <v/>
      </c>
      <c r="H74" s="333" t="str">
        <f t="shared" si="12"/>
        <v/>
      </c>
      <c r="I74" s="376" t="str">
        <f t="shared" ref="I74:I116" si="14">IF(B74="","",F74*12)</f>
        <v/>
      </c>
      <c r="J74" s="523" t="str">
        <f t="shared" si="9"/>
        <v/>
      </c>
      <c r="K74" s="523" t="str">
        <f t="shared" si="10"/>
        <v/>
      </c>
      <c r="L74" s="1496"/>
      <c r="M74" s="891"/>
      <c r="N74" s="891"/>
      <c r="O74" s="891"/>
      <c r="P74" s="741" t="str">
        <f t="shared" ref="P74:P116" si="15">IF(OR(E74="",Q74&gt;0),"",IF($P$6&lt;E74,0,($P$6-E74)/30))</f>
        <v/>
      </c>
      <c r="Q74" s="741" t="str">
        <f t="shared" ref="Q74:Q116" si="16">IF(E74="","",IF($Q$6&lt;E74,0,($Q$6-E74)/30))</f>
        <v/>
      </c>
      <c r="R74" s="904" t="str">
        <f t="shared" ref="R74:R116" si="17">IF(OR(Q74=0,Q74=""),"",(J74-I74))</f>
        <v/>
      </c>
      <c r="S74" s="904" t="str">
        <f t="shared" ref="S74:S116" si="18">IF(B74="","",IF(AND(P74=0,Q74=0),"",(K74-I74)))</f>
        <v/>
      </c>
    </row>
    <row r="75" spans="1:19" s="268" customFormat="1" ht="17.25" hidden="1" customHeight="1">
      <c r="A75" s="39">
        <v>67</v>
      </c>
      <c r="B75" s="418" t="str">
        <f>IF(MAX('Formet 8'!$A$229:$A$338)&lt;'Fix Pay'!$A75,"",VLOOKUP($A75,'Formet 8'!$A$229:$O$338,4,0))</f>
        <v/>
      </c>
      <c r="C75" s="418" t="str">
        <f>IF(MAX('Formet 8'!$A$229:$A$338)&lt;'Fix Pay'!$A75,"",VLOOKUP($A75,'Formet 8'!$A$229:$O$338,7,0))</f>
        <v/>
      </c>
      <c r="D75" s="419"/>
      <c r="E75" s="331" t="str">
        <f t="shared" si="13"/>
        <v/>
      </c>
      <c r="F75" s="332" t="str">
        <f>IF(MAX('Formet 8'!$A$229:$A$338)&lt;'Fix Pay'!$A75,"",VLOOKUP($A75,'Formet 8'!$A$229:$O$338,9,0))</f>
        <v/>
      </c>
      <c r="G75" s="740" t="str">
        <f>IF(MAX('Formet 8'!$A$229:$A$338)&lt;'Fix Pay'!$A75,"",VLOOKUP($A75,'Formet 8'!$A$229:$O$338,8,0))</f>
        <v/>
      </c>
      <c r="H75" s="333" t="str">
        <f t="shared" si="12"/>
        <v/>
      </c>
      <c r="I75" s="376" t="str">
        <f t="shared" si="14"/>
        <v/>
      </c>
      <c r="J75" s="523" t="str">
        <f t="shared" si="9"/>
        <v/>
      </c>
      <c r="K75" s="523" t="str">
        <f t="shared" si="10"/>
        <v/>
      </c>
      <c r="L75" s="1496"/>
      <c r="M75" s="891"/>
      <c r="N75" s="891"/>
      <c r="O75" s="891"/>
      <c r="P75" s="741" t="str">
        <f t="shared" si="15"/>
        <v/>
      </c>
      <c r="Q75" s="741" t="str">
        <f t="shared" si="16"/>
        <v/>
      </c>
      <c r="R75" s="904" t="str">
        <f t="shared" si="17"/>
        <v/>
      </c>
      <c r="S75" s="904" t="str">
        <f t="shared" si="18"/>
        <v/>
      </c>
    </row>
    <row r="76" spans="1:19" s="268" customFormat="1" ht="17.25" hidden="1" customHeight="1">
      <c r="A76" s="269">
        <v>68</v>
      </c>
      <c r="B76" s="418" t="str">
        <f>IF(MAX('Formet 8'!$A$229:$A$338)&lt;'Fix Pay'!$A76,"",VLOOKUP($A76,'Formet 8'!$A$229:$O$338,4,0))</f>
        <v/>
      </c>
      <c r="C76" s="418" t="str">
        <f>IF(MAX('Formet 8'!$A$229:$A$338)&lt;'Fix Pay'!$A76,"",VLOOKUP($A76,'Formet 8'!$A$229:$O$338,7,0))</f>
        <v/>
      </c>
      <c r="D76" s="419"/>
      <c r="E76" s="331" t="str">
        <f t="shared" si="13"/>
        <v/>
      </c>
      <c r="F76" s="332" t="str">
        <f>IF(MAX('Formet 8'!$A$229:$A$338)&lt;'Fix Pay'!$A76,"",VLOOKUP($A76,'Formet 8'!$A$229:$O$338,9,0))</f>
        <v/>
      </c>
      <c r="G76" s="740" t="str">
        <f>IF(MAX('Formet 8'!$A$229:$A$338)&lt;'Fix Pay'!$A76,"",VLOOKUP($A76,'Formet 8'!$A$229:$O$338,8,0))</f>
        <v/>
      </c>
      <c r="H76" s="333" t="str">
        <f t="shared" si="12"/>
        <v/>
      </c>
      <c r="I76" s="376" t="str">
        <f t="shared" si="14"/>
        <v/>
      </c>
      <c r="J76" s="523" t="str">
        <f t="shared" si="9"/>
        <v/>
      </c>
      <c r="K76" s="523" t="str">
        <f t="shared" si="10"/>
        <v/>
      </c>
      <c r="L76" s="1496"/>
      <c r="M76" s="891"/>
      <c r="N76" s="891"/>
      <c r="O76" s="891"/>
      <c r="P76" s="741" t="str">
        <f t="shared" si="15"/>
        <v/>
      </c>
      <c r="Q76" s="741" t="str">
        <f t="shared" si="16"/>
        <v/>
      </c>
      <c r="R76" s="904" t="str">
        <f t="shared" si="17"/>
        <v/>
      </c>
      <c r="S76" s="904" t="str">
        <f t="shared" si="18"/>
        <v/>
      </c>
    </row>
    <row r="77" spans="1:19" s="268" customFormat="1" ht="17.25" hidden="1" customHeight="1">
      <c r="A77" s="269">
        <v>69</v>
      </c>
      <c r="B77" s="418" t="str">
        <f>IF(MAX('Formet 8'!$A$229:$A$338)&lt;'Fix Pay'!$A77,"",VLOOKUP($A77,'Formet 8'!$A$229:$O$338,4,0))</f>
        <v/>
      </c>
      <c r="C77" s="418" t="str">
        <f>IF(MAX('Formet 8'!$A$229:$A$338)&lt;'Fix Pay'!$A77,"",VLOOKUP($A77,'Formet 8'!$A$229:$O$338,7,0))</f>
        <v/>
      </c>
      <c r="D77" s="419"/>
      <c r="E77" s="331" t="str">
        <f t="shared" si="13"/>
        <v/>
      </c>
      <c r="F77" s="332" t="str">
        <f>IF(MAX('Formet 8'!$A$229:$A$338)&lt;'Fix Pay'!$A77,"",VLOOKUP($A77,'Formet 8'!$A$229:$O$338,9,0))</f>
        <v/>
      </c>
      <c r="G77" s="740" t="str">
        <f>IF(MAX('Formet 8'!$A$229:$A$338)&lt;'Fix Pay'!$A77,"",VLOOKUP($A77,'Formet 8'!$A$229:$O$338,8,0))</f>
        <v/>
      </c>
      <c r="H77" s="333" t="str">
        <f t="shared" si="12"/>
        <v/>
      </c>
      <c r="I77" s="376" t="str">
        <f t="shared" si="14"/>
        <v/>
      </c>
      <c r="J77" s="523" t="str">
        <f t="shared" si="9"/>
        <v/>
      </c>
      <c r="K77" s="523" t="str">
        <f t="shared" si="10"/>
        <v/>
      </c>
      <c r="L77" s="1496"/>
      <c r="M77" s="891"/>
      <c r="N77" s="891"/>
      <c r="O77" s="891"/>
      <c r="P77" s="741" t="str">
        <f t="shared" si="15"/>
        <v/>
      </c>
      <c r="Q77" s="741" t="str">
        <f t="shared" si="16"/>
        <v/>
      </c>
      <c r="R77" s="904" t="str">
        <f t="shared" si="17"/>
        <v/>
      </c>
      <c r="S77" s="904" t="str">
        <f t="shared" si="18"/>
        <v/>
      </c>
    </row>
    <row r="78" spans="1:19" s="268" customFormat="1" ht="17.25" hidden="1" customHeight="1">
      <c r="A78" s="39">
        <v>70</v>
      </c>
      <c r="B78" s="418" t="str">
        <f>IF(MAX('Formet 8'!$A$229:$A$338)&lt;'Fix Pay'!$A78,"",VLOOKUP($A78,'Formet 8'!$A$229:$O$338,4,0))</f>
        <v/>
      </c>
      <c r="C78" s="418" t="str">
        <f>IF(MAX('Formet 8'!$A$229:$A$338)&lt;'Fix Pay'!$A78,"",VLOOKUP($A78,'Formet 8'!$A$229:$O$338,7,0))</f>
        <v/>
      </c>
      <c r="D78" s="419"/>
      <c r="E78" s="331" t="str">
        <f t="shared" si="13"/>
        <v/>
      </c>
      <c r="F78" s="332" t="str">
        <f>IF(MAX('Formet 8'!$A$229:$A$338)&lt;'Fix Pay'!$A78,"",VLOOKUP($A78,'Formet 8'!$A$229:$O$338,9,0))</f>
        <v/>
      </c>
      <c r="G78" s="740" t="str">
        <f>IF(MAX('Formet 8'!$A$229:$A$338)&lt;'Fix Pay'!$A78,"",VLOOKUP($A78,'Formet 8'!$A$229:$O$338,8,0))</f>
        <v/>
      </c>
      <c r="H78" s="333" t="str">
        <f t="shared" si="12"/>
        <v/>
      </c>
      <c r="I78" s="376" t="str">
        <f t="shared" si="14"/>
        <v/>
      </c>
      <c r="J78" s="523" t="str">
        <f t="shared" si="9"/>
        <v/>
      </c>
      <c r="K78" s="523" t="str">
        <f t="shared" si="10"/>
        <v/>
      </c>
      <c r="L78" s="1496"/>
      <c r="M78" s="891"/>
      <c r="N78" s="891"/>
      <c r="O78" s="891"/>
      <c r="P78" s="741" t="str">
        <f t="shared" si="15"/>
        <v/>
      </c>
      <c r="Q78" s="741" t="str">
        <f t="shared" si="16"/>
        <v/>
      </c>
      <c r="R78" s="904" t="str">
        <f t="shared" si="17"/>
        <v/>
      </c>
      <c r="S78" s="904" t="str">
        <f t="shared" si="18"/>
        <v/>
      </c>
    </row>
    <row r="79" spans="1:19" s="268" customFormat="1" ht="17.25" hidden="1" customHeight="1">
      <c r="A79" s="269">
        <v>71</v>
      </c>
      <c r="B79" s="418" t="str">
        <f>IF(MAX('Formet 8'!$A$229:$A$338)&lt;'Fix Pay'!$A79,"",VLOOKUP($A79,'Formet 8'!$A$229:$O$338,4,0))</f>
        <v/>
      </c>
      <c r="C79" s="418" t="str">
        <f>IF(MAX('Formet 8'!$A$229:$A$338)&lt;'Fix Pay'!$A79,"",VLOOKUP($A79,'Formet 8'!$A$229:$O$338,7,0))</f>
        <v/>
      </c>
      <c r="D79" s="419"/>
      <c r="E79" s="331" t="str">
        <f t="shared" si="13"/>
        <v/>
      </c>
      <c r="F79" s="332" t="str">
        <f>IF(MAX('Formet 8'!$A$229:$A$338)&lt;'Fix Pay'!$A79,"",VLOOKUP($A79,'Formet 8'!$A$229:$O$338,9,0))</f>
        <v/>
      </c>
      <c r="G79" s="740" t="str">
        <f>IF(MAX('Formet 8'!$A$229:$A$338)&lt;'Fix Pay'!$A79,"",VLOOKUP($A79,'Formet 8'!$A$229:$O$338,8,0))</f>
        <v/>
      </c>
      <c r="H79" s="333" t="str">
        <f t="shared" si="12"/>
        <v/>
      </c>
      <c r="I79" s="376" t="str">
        <f t="shared" si="14"/>
        <v/>
      </c>
      <c r="J79" s="523" t="str">
        <f t="shared" si="9"/>
        <v/>
      </c>
      <c r="K79" s="523" t="str">
        <f t="shared" si="10"/>
        <v/>
      </c>
      <c r="L79" s="1496"/>
      <c r="M79" s="891"/>
      <c r="N79" s="891"/>
      <c r="O79" s="891"/>
      <c r="P79" s="741" t="str">
        <f t="shared" si="15"/>
        <v/>
      </c>
      <c r="Q79" s="741" t="str">
        <f t="shared" si="16"/>
        <v/>
      </c>
      <c r="R79" s="904" t="str">
        <f t="shared" si="17"/>
        <v/>
      </c>
      <c r="S79" s="904" t="str">
        <f t="shared" si="18"/>
        <v/>
      </c>
    </row>
    <row r="80" spans="1:19" s="268" customFormat="1" ht="17.25" hidden="1" customHeight="1">
      <c r="A80" s="269">
        <v>72</v>
      </c>
      <c r="B80" s="418" t="str">
        <f>IF(MAX('Formet 8'!$A$229:$A$338)&lt;'Fix Pay'!$A80,"",VLOOKUP($A80,'Formet 8'!$A$229:$O$338,4,0))</f>
        <v/>
      </c>
      <c r="C80" s="418" t="str">
        <f>IF(MAX('Formet 8'!$A$229:$A$338)&lt;'Fix Pay'!$A80,"",VLOOKUP($A80,'Formet 8'!$A$229:$O$338,7,0))</f>
        <v/>
      </c>
      <c r="D80" s="419"/>
      <c r="E80" s="331" t="str">
        <f t="shared" si="13"/>
        <v/>
      </c>
      <c r="F80" s="332" t="str">
        <f>IF(MAX('Formet 8'!$A$229:$A$338)&lt;'Fix Pay'!$A80,"",VLOOKUP($A80,'Formet 8'!$A$229:$O$338,9,0))</f>
        <v/>
      </c>
      <c r="G80" s="740" t="str">
        <f>IF(MAX('Formet 8'!$A$229:$A$338)&lt;'Fix Pay'!$A80,"",VLOOKUP($A80,'Formet 8'!$A$229:$O$338,8,0))</f>
        <v/>
      </c>
      <c r="H80" s="333" t="str">
        <f t="shared" si="12"/>
        <v/>
      </c>
      <c r="I80" s="376" t="str">
        <f t="shared" si="14"/>
        <v/>
      </c>
      <c r="J80" s="523" t="str">
        <f t="shared" si="9"/>
        <v/>
      </c>
      <c r="K80" s="523" t="str">
        <f t="shared" si="10"/>
        <v/>
      </c>
      <c r="L80" s="1496"/>
      <c r="M80" s="891"/>
      <c r="N80" s="891"/>
      <c r="O80" s="891"/>
      <c r="P80" s="741" t="str">
        <f t="shared" si="15"/>
        <v/>
      </c>
      <c r="Q80" s="741" t="str">
        <f t="shared" si="16"/>
        <v/>
      </c>
      <c r="R80" s="904" t="str">
        <f t="shared" si="17"/>
        <v/>
      </c>
      <c r="S80" s="904" t="str">
        <f t="shared" si="18"/>
        <v/>
      </c>
    </row>
    <row r="81" spans="1:19" s="268" customFormat="1" ht="17.25" hidden="1" customHeight="1">
      <c r="A81" s="39">
        <v>73</v>
      </c>
      <c r="B81" s="418" t="str">
        <f>IF(MAX('Formet 8'!$A$229:$A$338)&lt;'Fix Pay'!$A81,"",VLOOKUP($A81,'Formet 8'!$A$229:$O$338,4,0))</f>
        <v/>
      </c>
      <c r="C81" s="418" t="str">
        <f>IF(MAX('Formet 8'!$A$229:$A$338)&lt;'Fix Pay'!$A81,"",VLOOKUP($A81,'Formet 8'!$A$229:$O$338,7,0))</f>
        <v/>
      </c>
      <c r="D81" s="419"/>
      <c r="E81" s="331" t="str">
        <f t="shared" si="13"/>
        <v/>
      </c>
      <c r="F81" s="332" t="str">
        <f>IF(MAX('Formet 8'!$A$229:$A$338)&lt;'Fix Pay'!$A81,"",VLOOKUP($A81,'Formet 8'!$A$229:$O$338,9,0))</f>
        <v/>
      </c>
      <c r="G81" s="740" t="str">
        <f>IF(MAX('Formet 8'!$A$229:$A$338)&lt;'Fix Pay'!$A81,"",VLOOKUP($A81,'Formet 8'!$A$229:$O$338,8,0))</f>
        <v/>
      </c>
      <c r="H81" s="333" t="str">
        <f t="shared" si="12"/>
        <v/>
      </c>
      <c r="I81" s="376" t="str">
        <f t="shared" si="14"/>
        <v/>
      </c>
      <c r="J81" s="523" t="str">
        <f t="shared" si="9"/>
        <v/>
      </c>
      <c r="K81" s="523" t="str">
        <f t="shared" si="10"/>
        <v/>
      </c>
      <c r="L81" s="1496"/>
      <c r="M81" s="891"/>
      <c r="N81" s="891"/>
      <c r="O81" s="891"/>
      <c r="P81" s="741" t="str">
        <f t="shared" si="15"/>
        <v/>
      </c>
      <c r="Q81" s="741" t="str">
        <f t="shared" si="16"/>
        <v/>
      </c>
      <c r="R81" s="904" t="str">
        <f t="shared" si="17"/>
        <v/>
      </c>
      <c r="S81" s="904" t="str">
        <f t="shared" si="18"/>
        <v/>
      </c>
    </row>
    <row r="82" spans="1:19" s="268" customFormat="1" ht="17.25" hidden="1" customHeight="1">
      <c r="A82" s="269">
        <v>74</v>
      </c>
      <c r="B82" s="418" t="str">
        <f>IF(MAX('Formet 8'!$A$229:$A$338)&lt;'Fix Pay'!$A82,"",VLOOKUP($A82,'Formet 8'!$A$229:$O$338,4,0))</f>
        <v/>
      </c>
      <c r="C82" s="418" t="str">
        <f>IF(MAX('Formet 8'!$A$229:$A$338)&lt;'Fix Pay'!$A82,"",VLOOKUP($A82,'Formet 8'!$A$229:$O$338,7,0))</f>
        <v/>
      </c>
      <c r="D82" s="419"/>
      <c r="E82" s="331" t="str">
        <f t="shared" si="13"/>
        <v/>
      </c>
      <c r="F82" s="332" t="str">
        <f>IF(MAX('Formet 8'!$A$229:$A$338)&lt;'Fix Pay'!$A82,"",VLOOKUP($A82,'Formet 8'!$A$229:$O$338,9,0))</f>
        <v/>
      </c>
      <c r="G82" s="740" t="str">
        <f>IF(MAX('Formet 8'!$A$229:$A$338)&lt;'Fix Pay'!$A82,"",VLOOKUP($A82,'Formet 8'!$A$229:$O$338,8,0))</f>
        <v/>
      </c>
      <c r="H82" s="333" t="str">
        <f t="shared" si="12"/>
        <v/>
      </c>
      <c r="I82" s="376" t="str">
        <f t="shared" si="14"/>
        <v/>
      </c>
      <c r="J82" s="523" t="str">
        <f t="shared" si="9"/>
        <v/>
      </c>
      <c r="K82" s="523" t="str">
        <f t="shared" si="10"/>
        <v/>
      </c>
      <c r="L82" s="1496"/>
      <c r="M82" s="891"/>
      <c r="N82" s="891"/>
      <c r="O82" s="891"/>
      <c r="P82" s="741" t="str">
        <f t="shared" si="15"/>
        <v/>
      </c>
      <c r="Q82" s="741" t="str">
        <f t="shared" si="16"/>
        <v/>
      </c>
      <c r="R82" s="904" t="str">
        <f t="shared" si="17"/>
        <v/>
      </c>
      <c r="S82" s="904" t="str">
        <f t="shared" si="18"/>
        <v/>
      </c>
    </row>
    <row r="83" spans="1:19" s="268" customFormat="1" ht="17.25" hidden="1" customHeight="1">
      <c r="A83" s="269">
        <v>75</v>
      </c>
      <c r="B83" s="418" t="str">
        <f>IF(MAX('Formet 8'!$A$229:$A$338)&lt;'Fix Pay'!$A83,"",VLOOKUP($A83,'Formet 8'!$A$229:$O$338,4,0))</f>
        <v/>
      </c>
      <c r="C83" s="418" t="str">
        <f>IF(MAX('Formet 8'!$A$229:$A$338)&lt;'Fix Pay'!$A83,"",VLOOKUP($A83,'Formet 8'!$A$229:$O$338,7,0))</f>
        <v/>
      </c>
      <c r="D83" s="331"/>
      <c r="E83" s="331" t="str">
        <f t="shared" si="13"/>
        <v/>
      </c>
      <c r="F83" s="332" t="str">
        <f>IF(MAX('Formet 8'!$A$229:$A$338)&lt;'Fix Pay'!$A83,"",VLOOKUP($A83,'Formet 8'!$A$229:$O$338,9,0))</f>
        <v/>
      </c>
      <c r="G83" s="740" t="str">
        <f>IF(MAX('Formet 8'!$A$229:$A$338)&lt;'Fix Pay'!$A83,"",VLOOKUP($A83,'Formet 8'!$A$229:$O$338,8,0))</f>
        <v/>
      </c>
      <c r="H83" s="333" t="str">
        <f t="shared" si="12"/>
        <v/>
      </c>
      <c r="I83" s="376" t="str">
        <f t="shared" si="14"/>
        <v/>
      </c>
      <c r="J83" s="523" t="str">
        <f t="shared" si="9"/>
        <v/>
      </c>
      <c r="K83" s="523" t="str">
        <f t="shared" si="10"/>
        <v/>
      </c>
      <c r="L83" s="1496"/>
      <c r="M83" s="891"/>
      <c r="N83" s="891"/>
      <c r="O83" s="891"/>
      <c r="P83" s="741" t="str">
        <f t="shared" si="15"/>
        <v/>
      </c>
      <c r="Q83" s="741" t="str">
        <f t="shared" si="16"/>
        <v/>
      </c>
      <c r="R83" s="904" t="str">
        <f t="shared" si="17"/>
        <v/>
      </c>
      <c r="S83" s="904" t="str">
        <f t="shared" si="18"/>
        <v/>
      </c>
    </row>
    <row r="84" spans="1:19" s="268" customFormat="1" ht="17.25" hidden="1" customHeight="1">
      <c r="A84" s="39">
        <v>76</v>
      </c>
      <c r="B84" s="418" t="str">
        <f>IF(MAX('Formet 8'!$A$229:$A$338)&lt;'Fix Pay'!$A84,"",VLOOKUP($A84,'Formet 8'!$A$229:$O$338,4,0))</f>
        <v/>
      </c>
      <c r="C84" s="418" t="str">
        <f>IF(MAX('Formet 8'!$A$229:$A$338)&lt;'Fix Pay'!$A84,"",VLOOKUP($A84,'Formet 8'!$A$229:$O$338,7,0))</f>
        <v/>
      </c>
      <c r="D84" s="419"/>
      <c r="E84" s="331" t="str">
        <f t="shared" si="13"/>
        <v/>
      </c>
      <c r="F84" s="332" t="str">
        <f>IF(MAX('Formet 8'!$A$229:$A$338)&lt;'Fix Pay'!$A84,"",VLOOKUP($A84,'Formet 8'!$A$229:$O$338,9,0))</f>
        <v/>
      </c>
      <c r="G84" s="740" t="str">
        <f>IF(MAX('Formet 8'!$A$229:$A$338)&lt;'Fix Pay'!$A84,"",VLOOKUP($A84,'Formet 8'!$A$229:$O$338,8,0))</f>
        <v/>
      </c>
      <c r="H84" s="333" t="str">
        <f t="shared" si="12"/>
        <v/>
      </c>
      <c r="I84" s="376" t="str">
        <f t="shared" si="14"/>
        <v/>
      </c>
      <c r="J84" s="523" t="str">
        <f t="shared" si="9"/>
        <v/>
      </c>
      <c r="K84" s="523" t="str">
        <f t="shared" si="10"/>
        <v/>
      </c>
      <c r="L84" s="1496"/>
      <c r="M84" s="891"/>
      <c r="N84" s="891"/>
      <c r="O84" s="891"/>
      <c r="P84" s="741" t="str">
        <f t="shared" si="15"/>
        <v/>
      </c>
      <c r="Q84" s="741" t="str">
        <f t="shared" si="16"/>
        <v/>
      </c>
      <c r="R84" s="904" t="str">
        <f t="shared" si="17"/>
        <v/>
      </c>
      <c r="S84" s="904" t="str">
        <f t="shared" si="18"/>
        <v/>
      </c>
    </row>
    <row r="85" spans="1:19" s="268" customFormat="1" ht="17.25" hidden="1" customHeight="1">
      <c r="A85" s="269">
        <v>77</v>
      </c>
      <c r="B85" s="418" t="str">
        <f>IF(MAX('Formet 8'!$A$229:$A$338)&lt;'Fix Pay'!$A85,"",VLOOKUP($A85,'Formet 8'!$A$229:$O$338,4,0))</f>
        <v/>
      </c>
      <c r="C85" s="418" t="str">
        <f>IF(MAX('Formet 8'!$A$229:$A$338)&lt;'Fix Pay'!$A85,"",VLOOKUP($A85,'Formet 8'!$A$229:$O$338,7,0))</f>
        <v/>
      </c>
      <c r="D85" s="419"/>
      <c r="E85" s="331" t="str">
        <f t="shared" si="13"/>
        <v/>
      </c>
      <c r="F85" s="332" t="str">
        <f>IF(MAX('Formet 8'!$A$229:$A$338)&lt;'Fix Pay'!$A85,"",VLOOKUP($A85,'Formet 8'!$A$229:$O$338,9,0))</f>
        <v/>
      </c>
      <c r="G85" s="740" t="str">
        <f>IF(MAX('Formet 8'!$A$229:$A$338)&lt;'Fix Pay'!$A85,"",VLOOKUP($A85,'Formet 8'!$A$229:$O$338,8,0))</f>
        <v/>
      </c>
      <c r="H85" s="333" t="str">
        <f t="shared" si="12"/>
        <v/>
      </c>
      <c r="I85" s="376" t="str">
        <f t="shared" si="14"/>
        <v/>
      </c>
      <c r="J85" s="523" t="str">
        <f t="shared" si="9"/>
        <v/>
      </c>
      <c r="K85" s="523" t="str">
        <f t="shared" si="10"/>
        <v/>
      </c>
      <c r="L85" s="1496"/>
      <c r="M85" s="891"/>
      <c r="N85" s="891"/>
      <c r="O85" s="891"/>
      <c r="P85" s="741" t="str">
        <f t="shared" si="15"/>
        <v/>
      </c>
      <c r="Q85" s="741" t="str">
        <f t="shared" si="16"/>
        <v/>
      </c>
      <c r="R85" s="904" t="str">
        <f t="shared" si="17"/>
        <v/>
      </c>
      <c r="S85" s="904" t="str">
        <f t="shared" si="18"/>
        <v/>
      </c>
    </row>
    <row r="86" spans="1:19" s="268" customFormat="1" ht="17.25" hidden="1" customHeight="1">
      <c r="A86" s="269">
        <v>78</v>
      </c>
      <c r="B86" s="418" t="str">
        <f>IF(MAX('Formet 8'!$A$229:$A$338)&lt;'Fix Pay'!$A86,"",VLOOKUP($A86,'Formet 8'!$A$229:$O$338,4,0))</f>
        <v/>
      </c>
      <c r="C86" s="418" t="str">
        <f>IF(MAX('Formet 8'!$A$229:$A$338)&lt;'Fix Pay'!$A86,"",VLOOKUP($A86,'Formet 8'!$A$229:$O$338,7,0))</f>
        <v/>
      </c>
      <c r="D86" s="419"/>
      <c r="E86" s="331" t="str">
        <f t="shared" si="13"/>
        <v/>
      </c>
      <c r="F86" s="332" t="str">
        <f>IF(MAX('Formet 8'!$A$229:$A$338)&lt;'Fix Pay'!$A86,"",VLOOKUP($A86,'Formet 8'!$A$229:$O$338,9,0))</f>
        <v/>
      </c>
      <c r="G86" s="740" t="str">
        <f>IF(MAX('Formet 8'!$A$229:$A$338)&lt;'Fix Pay'!$A86,"",VLOOKUP($A86,'Formet 8'!$A$229:$O$338,8,0))</f>
        <v/>
      </c>
      <c r="H86" s="333" t="str">
        <f t="shared" si="12"/>
        <v/>
      </c>
      <c r="I86" s="376" t="str">
        <f t="shared" si="14"/>
        <v/>
      </c>
      <c r="J86" s="523" t="str">
        <f t="shared" si="9"/>
        <v/>
      </c>
      <c r="K86" s="523" t="str">
        <f t="shared" si="10"/>
        <v/>
      </c>
      <c r="L86" s="1496"/>
      <c r="M86" s="891"/>
      <c r="N86" s="891"/>
      <c r="O86" s="891"/>
      <c r="P86" s="741" t="str">
        <f t="shared" si="15"/>
        <v/>
      </c>
      <c r="Q86" s="741" t="str">
        <f t="shared" si="16"/>
        <v/>
      </c>
      <c r="R86" s="904" t="str">
        <f t="shared" si="17"/>
        <v/>
      </c>
      <c r="S86" s="904" t="str">
        <f t="shared" si="18"/>
        <v/>
      </c>
    </row>
    <row r="87" spans="1:19" s="268" customFormat="1" ht="17.25" hidden="1" customHeight="1">
      <c r="A87" s="39">
        <v>79</v>
      </c>
      <c r="B87" s="418" t="str">
        <f>IF(MAX('Formet 8'!$A$229:$A$338)&lt;'Fix Pay'!$A87,"",VLOOKUP($A87,'Formet 8'!$A$229:$O$338,4,0))</f>
        <v/>
      </c>
      <c r="C87" s="418" t="str">
        <f>IF(MAX('Formet 8'!$A$229:$A$338)&lt;'Fix Pay'!$A87,"",VLOOKUP($A87,'Formet 8'!$A$229:$O$338,7,0))</f>
        <v/>
      </c>
      <c r="D87" s="419"/>
      <c r="E87" s="331" t="str">
        <f t="shared" si="13"/>
        <v/>
      </c>
      <c r="F87" s="332" t="str">
        <f>IF(MAX('Formet 8'!$A$229:$A$338)&lt;'Fix Pay'!$A87,"",VLOOKUP($A87,'Formet 8'!$A$229:$O$338,9,0))</f>
        <v/>
      </c>
      <c r="G87" s="740" t="str">
        <f>IF(MAX('Formet 8'!$A$229:$A$338)&lt;'Fix Pay'!$A87,"",VLOOKUP($A87,'Formet 8'!$A$229:$O$338,8,0))</f>
        <v/>
      </c>
      <c r="H87" s="333" t="str">
        <f t="shared" si="12"/>
        <v/>
      </c>
      <c r="I87" s="376" t="str">
        <f t="shared" si="14"/>
        <v/>
      </c>
      <c r="J87" s="523" t="str">
        <f t="shared" si="9"/>
        <v/>
      </c>
      <c r="K87" s="523" t="str">
        <f t="shared" si="10"/>
        <v/>
      </c>
      <c r="L87" s="1496"/>
      <c r="M87" s="891"/>
      <c r="N87" s="891"/>
      <c r="O87" s="891"/>
      <c r="P87" s="741" t="str">
        <f t="shared" si="15"/>
        <v/>
      </c>
      <c r="Q87" s="741" t="str">
        <f t="shared" si="16"/>
        <v/>
      </c>
      <c r="R87" s="904" t="str">
        <f t="shared" si="17"/>
        <v/>
      </c>
      <c r="S87" s="904" t="str">
        <f t="shared" si="18"/>
        <v/>
      </c>
    </row>
    <row r="88" spans="1:19" s="268" customFormat="1" ht="17.25" hidden="1" customHeight="1">
      <c r="A88" s="269">
        <v>80</v>
      </c>
      <c r="B88" s="418" t="str">
        <f>IF(MAX('Formet 8'!$A$229:$A$338)&lt;'Fix Pay'!$A88,"",VLOOKUP($A88,'Formet 8'!$A$229:$O$338,4,0))</f>
        <v/>
      </c>
      <c r="C88" s="418" t="str">
        <f>IF(MAX('Formet 8'!$A$229:$A$338)&lt;'Fix Pay'!$A88,"",VLOOKUP($A88,'Formet 8'!$A$229:$O$338,7,0))</f>
        <v/>
      </c>
      <c r="D88" s="419"/>
      <c r="E88" s="331" t="str">
        <f t="shared" si="13"/>
        <v/>
      </c>
      <c r="F88" s="332" t="str">
        <f>IF(MAX('Formet 8'!$A$229:$A$338)&lt;'Fix Pay'!$A88,"",VLOOKUP($A88,'Formet 8'!$A$229:$O$338,9,0))</f>
        <v/>
      </c>
      <c r="G88" s="740" t="str">
        <f>IF(MAX('Formet 8'!$A$229:$A$338)&lt;'Fix Pay'!$A88,"",VLOOKUP($A88,'Formet 8'!$A$229:$O$338,8,0))</f>
        <v/>
      </c>
      <c r="H88" s="333" t="str">
        <f t="shared" si="12"/>
        <v/>
      </c>
      <c r="I88" s="376" t="str">
        <f t="shared" si="14"/>
        <v/>
      </c>
      <c r="J88" s="523" t="str">
        <f t="shared" si="9"/>
        <v/>
      </c>
      <c r="K88" s="523" t="str">
        <f t="shared" si="10"/>
        <v/>
      </c>
      <c r="L88" s="1496"/>
      <c r="M88" s="891"/>
      <c r="N88" s="891"/>
      <c r="O88" s="891"/>
      <c r="P88" s="741" t="str">
        <f t="shared" si="15"/>
        <v/>
      </c>
      <c r="Q88" s="741" t="str">
        <f t="shared" si="16"/>
        <v/>
      </c>
      <c r="R88" s="904" t="str">
        <f t="shared" si="17"/>
        <v/>
      </c>
      <c r="S88" s="904" t="str">
        <f t="shared" si="18"/>
        <v/>
      </c>
    </row>
    <row r="89" spans="1:19" s="268" customFormat="1" ht="17.25" hidden="1" customHeight="1">
      <c r="A89" s="269">
        <v>81</v>
      </c>
      <c r="B89" s="418" t="str">
        <f>IF(MAX('Formet 8'!$A$229:$A$338)&lt;'Fix Pay'!$A89,"",VLOOKUP($A89,'Formet 8'!$A$229:$O$338,4,0))</f>
        <v/>
      </c>
      <c r="C89" s="418" t="str">
        <f>IF(MAX('Formet 8'!$A$229:$A$338)&lt;'Fix Pay'!$A89,"",VLOOKUP($A89,'Formet 8'!$A$229:$O$338,7,0))</f>
        <v/>
      </c>
      <c r="D89" s="419"/>
      <c r="E89" s="331" t="str">
        <f t="shared" si="13"/>
        <v/>
      </c>
      <c r="F89" s="332" t="str">
        <f>IF(MAX('Formet 8'!$A$229:$A$338)&lt;'Fix Pay'!$A89,"",VLOOKUP($A89,'Formet 8'!$A$229:$O$338,9,0))</f>
        <v/>
      </c>
      <c r="G89" s="740" t="str">
        <f>IF(MAX('Formet 8'!$A$229:$A$338)&lt;'Fix Pay'!$A89,"",VLOOKUP($A89,'Formet 8'!$A$229:$O$338,8,0))</f>
        <v/>
      </c>
      <c r="H89" s="333" t="str">
        <f t="shared" si="12"/>
        <v/>
      </c>
      <c r="I89" s="376" t="str">
        <f t="shared" si="14"/>
        <v/>
      </c>
      <c r="J89" s="523" t="str">
        <f t="shared" si="9"/>
        <v/>
      </c>
      <c r="K89" s="523" t="str">
        <f t="shared" si="10"/>
        <v/>
      </c>
      <c r="L89" s="1496"/>
      <c r="M89" s="891"/>
      <c r="N89" s="891"/>
      <c r="O89" s="891"/>
      <c r="P89" s="741" t="str">
        <f t="shared" si="15"/>
        <v/>
      </c>
      <c r="Q89" s="741" t="str">
        <f t="shared" si="16"/>
        <v/>
      </c>
      <c r="R89" s="904" t="str">
        <f t="shared" si="17"/>
        <v/>
      </c>
      <c r="S89" s="904" t="str">
        <f t="shared" si="18"/>
        <v/>
      </c>
    </row>
    <row r="90" spans="1:19" s="268" customFormat="1" ht="17.25" hidden="1" customHeight="1">
      <c r="A90" s="39">
        <v>82</v>
      </c>
      <c r="B90" s="418" t="str">
        <f>IF(MAX('Formet 8'!$A$229:$A$338)&lt;'Fix Pay'!$A90,"",VLOOKUP($A90,'Formet 8'!$A$229:$O$338,4,0))</f>
        <v/>
      </c>
      <c r="C90" s="418" t="str">
        <f>IF(MAX('Formet 8'!$A$229:$A$338)&lt;'Fix Pay'!$A90,"",VLOOKUP($A90,'Formet 8'!$A$229:$O$338,7,0))</f>
        <v/>
      </c>
      <c r="D90" s="419"/>
      <c r="E90" s="331" t="str">
        <f t="shared" si="13"/>
        <v/>
      </c>
      <c r="F90" s="332" t="str">
        <f>IF(MAX('Formet 8'!$A$229:$A$338)&lt;'Fix Pay'!$A90,"",VLOOKUP($A90,'Formet 8'!$A$229:$O$338,9,0))</f>
        <v/>
      </c>
      <c r="G90" s="740" t="str">
        <f>IF(MAX('Formet 8'!$A$229:$A$338)&lt;'Fix Pay'!$A90,"",VLOOKUP($A90,'Formet 8'!$A$229:$O$338,8,0))</f>
        <v/>
      </c>
      <c r="H90" s="333" t="str">
        <f t="shared" si="12"/>
        <v/>
      </c>
      <c r="I90" s="376" t="str">
        <f t="shared" si="14"/>
        <v/>
      </c>
      <c r="J90" s="523" t="str">
        <f t="shared" si="9"/>
        <v/>
      </c>
      <c r="K90" s="523" t="str">
        <f t="shared" si="10"/>
        <v/>
      </c>
      <c r="L90" s="1496"/>
      <c r="M90" s="891"/>
      <c r="N90" s="891"/>
      <c r="O90" s="891"/>
      <c r="P90" s="741" t="str">
        <f t="shared" si="15"/>
        <v/>
      </c>
      <c r="Q90" s="741" t="str">
        <f t="shared" si="16"/>
        <v/>
      </c>
      <c r="R90" s="904" t="str">
        <f t="shared" si="17"/>
        <v/>
      </c>
      <c r="S90" s="904" t="str">
        <f t="shared" si="18"/>
        <v/>
      </c>
    </row>
    <row r="91" spans="1:19" s="268" customFormat="1" ht="17.25" hidden="1" customHeight="1">
      <c r="A91" s="269">
        <v>83</v>
      </c>
      <c r="B91" s="418" t="str">
        <f>IF(MAX('Formet 8'!$A$229:$A$338)&lt;'Fix Pay'!$A91,"",VLOOKUP($A91,'Formet 8'!$A$229:$O$338,4,0))</f>
        <v/>
      </c>
      <c r="C91" s="418" t="str">
        <f>IF(MAX('Formet 8'!$A$229:$A$338)&lt;'Fix Pay'!$A91,"",VLOOKUP($A91,'Formet 8'!$A$229:$O$338,7,0))</f>
        <v/>
      </c>
      <c r="D91" s="419"/>
      <c r="E91" s="331" t="str">
        <f t="shared" si="13"/>
        <v/>
      </c>
      <c r="F91" s="332" t="str">
        <f>IF(MAX('Formet 8'!$A$229:$A$338)&lt;'Fix Pay'!$A91,"",VLOOKUP($A91,'Formet 8'!$A$229:$O$338,9,0))</f>
        <v/>
      </c>
      <c r="G91" s="740" t="str">
        <f>IF(MAX('Formet 8'!$A$229:$A$338)&lt;'Fix Pay'!$A91,"",VLOOKUP($A91,'Formet 8'!$A$229:$O$338,8,0))</f>
        <v/>
      </c>
      <c r="H91" s="333" t="str">
        <f t="shared" si="12"/>
        <v/>
      </c>
      <c r="I91" s="376" t="str">
        <f t="shared" si="14"/>
        <v/>
      </c>
      <c r="J91" s="523" t="str">
        <f t="shared" si="9"/>
        <v/>
      </c>
      <c r="K91" s="523" t="str">
        <f t="shared" si="10"/>
        <v/>
      </c>
      <c r="L91" s="1496"/>
      <c r="M91" s="891"/>
      <c r="N91" s="891"/>
      <c r="O91" s="891"/>
      <c r="P91" s="741" t="str">
        <f t="shared" si="15"/>
        <v/>
      </c>
      <c r="Q91" s="741" t="str">
        <f t="shared" si="16"/>
        <v/>
      </c>
      <c r="R91" s="904" t="str">
        <f t="shared" si="17"/>
        <v/>
      </c>
      <c r="S91" s="904" t="str">
        <f t="shared" si="18"/>
        <v/>
      </c>
    </row>
    <row r="92" spans="1:19" s="268" customFormat="1" ht="17.25" hidden="1" customHeight="1">
      <c r="A92" s="269">
        <v>84</v>
      </c>
      <c r="B92" s="418" t="str">
        <f>IF(MAX('Formet 8'!$A$229:$A$338)&lt;'Fix Pay'!$A92,"",VLOOKUP($A92,'Formet 8'!$A$229:$O$338,4,0))</f>
        <v/>
      </c>
      <c r="C92" s="418" t="str">
        <f>IF(MAX('Formet 8'!$A$229:$A$338)&lt;'Fix Pay'!$A92,"",VLOOKUP($A92,'Formet 8'!$A$229:$O$338,7,0))</f>
        <v/>
      </c>
      <c r="D92" s="419"/>
      <c r="E92" s="331" t="str">
        <f t="shared" si="13"/>
        <v/>
      </c>
      <c r="F92" s="332" t="str">
        <f>IF(MAX('Formet 8'!$A$229:$A$338)&lt;'Fix Pay'!$A92,"",VLOOKUP($A92,'Formet 8'!$A$229:$O$338,9,0))</f>
        <v/>
      </c>
      <c r="G92" s="740" t="str">
        <f>IF(MAX('Formet 8'!$A$229:$A$338)&lt;'Fix Pay'!$A92,"",VLOOKUP($A92,'Formet 8'!$A$229:$O$338,8,0))</f>
        <v/>
      </c>
      <c r="H92" s="333" t="str">
        <f t="shared" si="12"/>
        <v/>
      </c>
      <c r="I92" s="376" t="str">
        <f t="shared" si="14"/>
        <v/>
      </c>
      <c r="J92" s="523" t="str">
        <f t="shared" si="9"/>
        <v/>
      </c>
      <c r="K92" s="523" t="str">
        <f t="shared" si="10"/>
        <v/>
      </c>
      <c r="L92" s="1496"/>
      <c r="M92" s="891"/>
      <c r="N92" s="891"/>
      <c r="O92" s="891"/>
      <c r="P92" s="741" t="str">
        <f t="shared" si="15"/>
        <v/>
      </c>
      <c r="Q92" s="741" t="str">
        <f t="shared" si="16"/>
        <v/>
      </c>
      <c r="R92" s="904" t="str">
        <f t="shared" si="17"/>
        <v/>
      </c>
      <c r="S92" s="904" t="str">
        <f t="shared" si="18"/>
        <v/>
      </c>
    </row>
    <row r="93" spans="1:19" s="268" customFormat="1" ht="17.25" hidden="1" customHeight="1">
      <c r="A93" s="39">
        <v>85</v>
      </c>
      <c r="B93" s="418" t="str">
        <f>IF(MAX('Formet 8'!$A$229:$A$338)&lt;'Fix Pay'!$A93,"",VLOOKUP($A93,'Formet 8'!$A$229:$O$338,4,0))</f>
        <v/>
      </c>
      <c r="C93" s="418" t="str">
        <f>IF(MAX('Formet 8'!$A$229:$A$338)&lt;'Fix Pay'!$A93,"",VLOOKUP($A93,'Formet 8'!$A$229:$O$338,7,0))</f>
        <v/>
      </c>
      <c r="D93" s="419"/>
      <c r="E93" s="331" t="str">
        <f t="shared" si="13"/>
        <v/>
      </c>
      <c r="F93" s="332" t="str">
        <f>IF(MAX('Formet 8'!$A$229:$A$338)&lt;'Fix Pay'!$A93,"",VLOOKUP($A93,'Formet 8'!$A$229:$O$338,9,0))</f>
        <v/>
      </c>
      <c r="G93" s="740" t="str">
        <f>IF(MAX('Formet 8'!$A$229:$A$338)&lt;'Fix Pay'!$A93,"",VLOOKUP($A93,'Formet 8'!$A$229:$O$338,8,0))</f>
        <v/>
      </c>
      <c r="H93" s="333" t="str">
        <f t="shared" si="12"/>
        <v/>
      </c>
      <c r="I93" s="376" t="str">
        <f t="shared" si="14"/>
        <v/>
      </c>
      <c r="J93" s="523" t="str">
        <f t="shared" si="9"/>
        <v/>
      </c>
      <c r="K93" s="523" t="str">
        <f t="shared" si="10"/>
        <v/>
      </c>
      <c r="L93" s="1496"/>
      <c r="M93" s="891"/>
      <c r="N93" s="891"/>
      <c r="O93" s="891"/>
      <c r="P93" s="741" t="str">
        <f t="shared" si="15"/>
        <v/>
      </c>
      <c r="Q93" s="741" t="str">
        <f t="shared" si="16"/>
        <v/>
      </c>
      <c r="R93" s="904" t="str">
        <f t="shared" si="17"/>
        <v/>
      </c>
      <c r="S93" s="904" t="str">
        <f t="shared" si="18"/>
        <v/>
      </c>
    </row>
    <row r="94" spans="1:19" s="268" customFormat="1" ht="17.25" hidden="1" customHeight="1">
      <c r="A94" s="269">
        <v>86</v>
      </c>
      <c r="B94" s="418" t="str">
        <f>IF(MAX('Formet 8'!$A$229:$A$338)&lt;'Fix Pay'!$A94,"",VLOOKUP($A94,'Formet 8'!$A$229:$O$338,4,0))</f>
        <v/>
      </c>
      <c r="C94" s="418" t="str">
        <f>IF(MAX('Formet 8'!$A$229:$A$338)&lt;'Fix Pay'!$A94,"",VLOOKUP($A94,'Formet 8'!$A$229:$O$338,7,0))</f>
        <v/>
      </c>
      <c r="D94" s="419"/>
      <c r="E94" s="331" t="str">
        <f t="shared" si="13"/>
        <v/>
      </c>
      <c r="F94" s="332" t="str">
        <f>IF(MAX('Formet 8'!$A$229:$A$338)&lt;'Fix Pay'!$A94,"",VLOOKUP($A94,'Formet 8'!$A$229:$O$338,9,0))</f>
        <v/>
      </c>
      <c r="G94" s="740" t="str">
        <f>IF(MAX('Formet 8'!$A$229:$A$338)&lt;'Fix Pay'!$A94,"",VLOOKUP($A94,'Formet 8'!$A$229:$O$338,8,0))</f>
        <v/>
      </c>
      <c r="H94" s="333" t="str">
        <f t="shared" si="12"/>
        <v/>
      </c>
      <c r="I94" s="376" t="str">
        <f t="shared" si="14"/>
        <v/>
      </c>
      <c r="J94" s="523" t="str">
        <f t="shared" si="9"/>
        <v/>
      </c>
      <c r="K94" s="523" t="str">
        <f t="shared" si="10"/>
        <v/>
      </c>
      <c r="L94" s="1496"/>
      <c r="M94" s="891"/>
      <c r="N94" s="891"/>
      <c r="O94" s="891"/>
      <c r="P94" s="741" t="str">
        <f t="shared" si="15"/>
        <v/>
      </c>
      <c r="Q94" s="741" t="str">
        <f t="shared" si="16"/>
        <v/>
      </c>
      <c r="R94" s="904" t="str">
        <f t="shared" si="17"/>
        <v/>
      </c>
      <c r="S94" s="904" t="str">
        <f t="shared" si="18"/>
        <v/>
      </c>
    </row>
    <row r="95" spans="1:19" s="268" customFormat="1" ht="17.25" hidden="1" customHeight="1">
      <c r="A95" s="269">
        <v>87</v>
      </c>
      <c r="B95" s="418" t="str">
        <f>IF(MAX('Formet 8'!$A$229:$A$338)&lt;'Fix Pay'!$A95,"",VLOOKUP($A95,'Formet 8'!$A$229:$O$338,4,0))</f>
        <v/>
      </c>
      <c r="C95" s="418" t="str">
        <f>IF(MAX('Formet 8'!$A$229:$A$338)&lt;'Fix Pay'!$A95,"",VLOOKUP($A95,'Formet 8'!$A$229:$O$338,7,0))</f>
        <v/>
      </c>
      <c r="D95" s="419"/>
      <c r="E95" s="331" t="str">
        <f t="shared" si="13"/>
        <v/>
      </c>
      <c r="F95" s="332" t="str">
        <f>IF(MAX('Formet 8'!$A$229:$A$338)&lt;'Fix Pay'!$A95,"",VLOOKUP($A95,'Formet 8'!$A$229:$O$338,9,0))</f>
        <v/>
      </c>
      <c r="G95" s="740" t="str">
        <f>IF(MAX('Formet 8'!$A$229:$A$338)&lt;'Fix Pay'!$A95,"",VLOOKUP($A95,'Formet 8'!$A$229:$O$338,8,0))</f>
        <v/>
      </c>
      <c r="H95" s="333" t="str">
        <f t="shared" si="12"/>
        <v/>
      </c>
      <c r="I95" s="376" t="str">
        <f t="shared" si="14"/>
        <v/>
      </c>
      <c r="J95" s="523" t="str">
        <f t="shared" si="9"/>
        <v/>
      </c>
      <c r="K95" s="523" t="str">
        <f t="shared" si="10"/>
        <v/>
      </c>
      <c r="L95" s="1496"/>
      <c r="M95" s="891"/>
      <c r="N95" s="891"/>
      <c r="O95" s="891"/>
      <c r="P95" s="741" t="str">
        <f t="shared" si="15"/>
        <v/>
      </c>
      <c r="Q95" s="741" t="str">
        <f t="shared" si="16"/>
        <v/>
      </c>
      <c r="R95" s="904" t="str">
        <f t="shared" si="17"/>
        <v/>
      </c>
      <c r="S95" s="904" t="str">
        <f t="shared" si="18"/>
        <v/>
      </c>
    </row>
    <row r="96" spans="1:19" s="268" customFormat="1" ht="17.25" hidden="1" customHeight="1">
      <c r="A96" s="39">
        <v>88</v>
      </c>
      <c r="B96" s="418" t="str">
        <f>IF(MAX('Formet 8'!$A$229:$A$338)&lt;'Fix Pay'!$A96,"",VLOOKUP($A96,'Formet 8'!$A$229:$O$338,4,0))</f>
        <v/>
      </c>
      <c r="C96" s="418" t="str">
        <f>IF(MAX('Formet 8'!$A$229:$A$338)&lt;'Fix Pay'!$A96,"",VLOOKUP($A96,'Formet 8'!$A$229:$O$338,7,0))</f>
        <v/>
      </c>
      <c r="D96" s="419"/>
      <c r="E96" s="331" t="str">
        <f t="shared" si="13"/>
        <v/>
      </c>
      <c r="F96" s="332" t="str">
        <f>IF(MAX('Formet 8'!$A$229:$A$338)&lt;'Fix Pay'!$A96,"",VLOOKUP($A96,'Formet 8'!$A$229:$O$338,9,0))</f>
        <v/>
      </c>
      <c r="G96" s="740" t="str">
        <f>IF(MAX('Formet 8'!$A$229:$A$338)&lt;'Fix Pay'!$A96,"",VLOOKUP($A96,'Formet 8'!$A$229:$O$338,8,0))</f>
        <v/>
      </c>
      <c r="H96" s="333" t="str">
        <f t="shared" si="12"/>
        <v/>
      </c>
      <c r="I96" s="376" t="str">
        <f t="shared" si="14"/>
        <v/>
      </c>
      <c r="J96" s="523" t="str">
        <f t="shared" ref="J96:J116" si="19">IF(F96="","",IF(OR(Q96="",Q96=0),F96*12,((12-Q96)*F96+(Q96*H96*1.65))))</f>
        <v/>
      </c>
      <c r="K96" s="523" t="str">
        <f t="shared" ref="K96:K116" si="20">IF(F96="","",IF(OR(P96="",P96=0),H96*12,((12-P96)*F96+(P96*H96*1.7))))</f>
        <v/>
      </c>
      <c r="L96" s="1496"/>
      <c r="M96" s="891"/>
      <c r="N96" s="891"/>
      <c r="O96" s="891"/>
      <c r="P96" s="741" t="str">
        <f t="shared" si="15"/>
        <v/>
      </c>
      <c r="Q96" s="741" t="str">
        <f t="shared" si="16"/>
        <v/>
      </c>
      <c r="R96" s="904" t="str">
        <f t="shared" si="17"/>
        <v/>
      </c>
      <c r="S96" s="904" t="str">
        <f t="shared" si="18"/>
        <v/>
      </c>
    </row>
    <row r="97" spans="1:19" s="268" customFormat="1" ht="17.25" hidden="1" customHeight="1">
      <c r="A97" s="269">
        <v>89</v>
      </c>
      <c r="B97" s="418" t="str">
        <f>IF(MAX('Formet 8'!$A$229:$A$338)&lt;'Fix Pay'!$A97,"",VLOOKUP($A97,'Formet 8'!$A$229:$O$338,4,0))</f>
        <v/>
      </c>
      <c r="C97" s="418" t="str">
        <f>IF(MAX('Formet 8'!$A$229:$A$338)&lt;'Fix Pay'!$A97,"",VLOOKUP($A97,'Formet 8'!$A$229:$O$338,7,0))</f>
        <v/>
      </c>
      <c r="D97" s="419"/>
      <c r="E97" s="331" t="str">
        <f t="shared" si="13"/>
        <v/>
      </c>
      <c r="F97" s="332" t="str">
        <f>IF(MAX('Formet 8'!$A$229:$A$338)&lt;'Fix Pay'!$A97,"",VLOOKUP($A97,'Formet 8'!$A$229:$O$338,9,0))</f>
        <v/>
      </c>
      <c r="G97" s="740" t="str">
        <f>IF(MAX('Formet 8'!$A$229:$A$338)&lt;'Fix Pay'!$A97,"",VLOOKUP($A97,'Formet 8'!$A$229:$O$338,8,0))</f>
        <v/>
      </c>
      <c r="H97" s="333" t="str">
        <f t="shared" si="12"/>
        <v/>
      </c>
      <c r="I97" s="376" t="str">
        <f t="shared" si="14"/>
        <v/>
      </c>
      <c r="J97" s="523" t="str">
        <f t="shared" si="19"/>
        <v/>
      </c>
      <c r="K97" s="523" t="str">
        <f t="shared" si="20"/>
        <v/>
      </c>
      <c r="L97" s="1496"/>
      <c r="M97" s="891"/>
      <c r="N97" s="891"/>
      <c r="O97" s="891"/>
      <c r="P97" s="741" t="str">
        <f t="shared" si="15"/>
        <v/>
      </c>
      <c r="Q97" s="741" t="str">
        <f t="shared" si="16"/>
        <v/>
      </c>
      <c r="R97" s="904" t="str">
        <f t="shared" si="17"/>
        <v/>
      </c>
      <c r="S97" s="904" t="str">
        <f t="shared" si="18"/>
        <v/>
      </c>
    </row>
    <row r="98" spans="1:19" s="268" customFormat="1" ht="17.25" hidden="1" customHeight="1">
      <c r="A98" s="269">
        <v>90</v>
      </c>
      <c r="B98" s="418" t="str">
        <f>IF(MAX('Formet 8'!$A$229:$A$338)&lt;'Fix Pay'!$A98,"",VLOOKUP($A98,'Formet 8'!$A$229:$O$338,4,0))</f>
        <v/>
      </c>
      <c r="C98" s="418" t="str">
        <f>IF(MAX('Formet 8'!$A$229:$A$338)&lt;'Fix Pay'!$A98,"",VLOOKUP($A98,'Formet 8'!$A$229:$O$338,7,0))</f>
        <v/>
      </c>
      <c r="D98" s="419"/>
      <c r="E98" s="331" t="str">
        <f t="shared" si="13"/>
        <v/>
      </c>
      <c r="F98" s="332" t="str">
        <f>IF(MAX('Formet 8'!$A$229:$A$338)&lt;'Fix Pay'!$A98,"",VLOOKUP($A98,'Formet 8'!$A$229:$O$338,9,0))</f>
        <v/>
      </c>
      <c r="G98" s="740" t="str">
        <f>IF(MAX('Formet 8'!$A$229:$A$338)&lt;'Fix Pay'!$A98,"",VLOOKUP($A98,'Formet 8'!$A$229:$O$338,8,0))</f>
        <v/>
      </c>
      <c r="H98" s="333" t="str">
        <f t="shared" si="12"/>
        <v/>
      </c>
      <c r="I98" s="376" t="str">
        <f t="shared" si="14"/>
        <v/>
      </c>
      <c r="J98" s="523" t="str">
        <f t="shared" si="19"/>
        <v/>
      </c>
      <c r="K98" s="523" t="str">
        <f t="shared" si="20"/>
        <v/>
      </c>
      <c r="L98" s="1496"/>
      <c r="M98" s="891"/>
      <c r="N98" s="891"/>
      <c r="O98" s="891"/>
      <c r="P98" s="741" t="str">
        <f t="shared" si="15"/>
        <v/>
      </c>
      <c r="Q98" s="741" t="str">
        <f t="shared" si="16"/>
        <v/>
      </c>
      <c r="R98" s="904" t="str">
        <f t="shared" si="17"/>
        <v/>
      </c>
      <c r="S98" s="904" t="str">
        <f t="shared" si="18"/>
        <v/>
      </c>
    </row>
    <row r="99" spans="1:19" s="268" customFormat="1" ht="17.25" hidden="1" customHeight="1">
      <c r="A99" s="39">
        <v>91</v>
      </c>
      <c r="B99" s="418" t="str">
        <f>IF(MAX('Formet 8'!$A$229:$A$338)&lt;'Fix Pay'!$A99,"",VLOOKUP($A99,'Formet 8'!$A$229:$O$338,4,0))</f>
        <v/>
      </c>
      <c r="C99" s="418" t="str">
        <f>IF(MAX('Formet 8'!$A$229:$A$338)&lt;'Fix Pay'!$A99,"",VLOOKUP($A99,'Formet 8'!$A$229:$O$338,7,0))</f>
        <v/>
      </c>
      <c r="D99" s="419"/>
      <c r="E99" s="331" t="str">
        <f t="shared" si="13"/>
        <v/>
      </c>
      <c r="F99" s="332" t="str">
        <f>IF(MAX('Formet 8'!$A$229:$A$338)&lt;'Fix Pay'!$A99,"",VLOOKUP($A99,'Formet 8'!$A$229:$O$338,9,0))</f>
        <v/>
      </c>
      <c r="G99" s="740" t="str">
        <f>IF(MAX('Formet 8'!$A$229:$A$338)&lt;'Fix Pay'!$A99,"",VLOOKUP($A99,'Formet 8'!$A$229:$O$338,8,0))</f>
        <v/>
      </c>
      <c r="H99" s="333" t="str">
        <f t="shared" si="12"/>
        <v/>
      </c>
      <c r="I99" s="376" t="str">
        <f t="shared" si="14"/>
        <v/>
      </c>
      <c r="J99" s="523" t="str">
        <f t="shared" si="19"/>
        <v/>
      </c>
      <c r="K99" s="523" t="str">
        <f t="shared" si="20"/>
        <v/>
      </c>
      <c r="L99" s="1496"/>
      <c r="M99" s="891"/>
      <c r="N99" s="891"/>
      <c r="O99" s="891"/>
      <c r="P99" s="741" t="str">
        <f t="shared" si="15"/>
        <v/>
      </c>
      <c r="Q99" s="741" t="str">
        <f t="shared" si="16"/>
        <v/>
      </c>
      <c r="R99" s="904" t="str">
        <f t="shared" si="17"/>
        <v/>
      </c>
      <c r="S99" s="904" t="str">
        <f t="shared" si="18"/>
        <v/>
      </c>
    </row>
    <row r="100" spans="1:19" s="268" customFormat="1" ht="17.25" hidden="1" customHeight="1">
      <c r="A100" s="269">
        <v>92</v>
      </c>
      <c r="B100" s="418" t="str">
        <f>IF(MAX('Formet 8'!$A$229:$A$338)&lt;'Fix Pay'!$A100,"",VLOOKUP($A100,'Formet 8'!$A$229:$O$338,4,0))</f>
        <v/>
      </c>
      <c r="C100" s="418" t="str">
        <f>IF(MAX('Formet 8'!$A$229:$A$338)&lt;'Fix Pay'!$A100,"",VLOOKUP($A100,'Formet 8'!$A$229:$O$338,7,0))</f>
        <v/>
      </c>
      <c r="D100" s="419"/>
      <c r="E100" s="331" t="str">
        <f t="shared" si="13"/>
        <v/>
      </c>
      <c r="F100" s="332" t="str">
        <f>IF(MAX('Formet 8'!$A$229:$A$338)&lt;'Fix Pay'!$A100,"",VLOOKUP($A100,'Formet 8'!$A$229:$O$338,9,0))</f>
        <v/>
      </c>
      <c r="G100" s="740" t="str">
        <f>IF(MAX('Formet 8'!$A$229:$A$338)&lt;'Fix Pay'!$A100,"",VLOOKUP($A100,'Formet 8'!$A$229:$O$338,8,0))</f>
        <v/>
      </c>
      <c r="H100" s="333" t="str">
        <f t="shared" si="12"/>
        <v/>
      </c>
      <c r="I100" s="376" t="str">
        <f t="shared" si="14"/>
        <v/>
      </c>
      <c r="J100" s="523" t="str">
        <f t="shared" si="19"/>
        <v/>
      </c>
      <c r="K100" s="523" t="str">
        <f t="shared" si="20"/>
        <v/>
      </c>
      <c r="L100" s="1496"/>
      <c r="M100" s="891"/>
      <c r="N100" s="891"/>
      <c r="O100" s="891"/>
      <c r="P100" s="741" t="str">
        <f t="shared" si="15"/>
        <v/>
      </c>
      <c r="Q100" s="741" t="str">
        <f t="shared" si="16"/>
        <v/>
      </c>
      <c r="R100" s="904" t="str">
        <f t="shared" si="17"/>
        <v/>
      </c>
      <c r="S100" s="904" t="str">
        <f t="shared" si="18"/>
        <v/>
      </c>
    </row>
    <row r="101" spans="1:19" s="268" customFormat="1" ht="17.25" hidden="1" customHeight="1">
      <c r="A101" s="269">
        <v>93</v>
      </c>
      <c r="B101" s="418" t="str">
        <f>IF(MAX('Formet 8'!$A$229:$A$338)&lt;'Fix Pay'!$A101,"",VLOOKUP($A101,'Formet 8'!$A$229:$O$338,4,0))</f>
        <v/>
      </c>
      <c r="C101" s="418" t="str">
        <f>IF(MAX('Formet 8'!$A$229:$A$338)&lt;'Fix Pay'!$A101,"",VLOOKUP($A101,'Formet 8'!$A$229:$O$338,7,0))</f>
        <v/>
      </c>
      <c r="D101" s="419"/>
      <c r="E101" s="331" t="str">
        <f t="shared" si="13"/>
        <v/>
      </c>
      <c r="F101" s="332" t="str">
        <f>IF(MAX('Formet 8'!$A$229:$A$338)&lt;'Fix Pay'!$A101,"",VLOOKUP($A101,'Formet 8'!$A$229:$O$338,9,0))</f>
        <v/>
      </c>
      <c r="G101" s="740" t="str">
        <f>IF(MAX('Formet 8'!$A$229:$A$338)&lt;'Fix Pay'!$A101,"",VLOOKUP($A101,'Formet 8'!$A$229:$O$338,8,0))</f>
        <v/>
      </c>
      <c r="H101" s="333" t="str">
        <f t="shared" si="12"/>
        <v/>
      </c>
      <c r="I101" s="376" t="str">
        <f t="shared" si="14"/>
        <v/>
      </c>
      <c r="J101" s="523" t="str">
        <f t="shared" si="19"/>
        <v/>
      </c>
      <c r="K101" s="523" t="str">
        <f t="shared" si="20"/>
        <v/>
      </c>
      <c r="L101" s="1496"/>
      <c r="M101" s="891"/>
      <c r="N101" s="891"/>
      <c r="O101" s="891"/>
      <c r="P101" s="741" t="str">
        <f t="shared" si="15"/>
        <v/>
      </c>
      <c r="Q101" s="741" t="str">
        <f t="shared" si="16"/>
        <v/>
      </c>
      <c r="R101" s="904" t="str">
        <f t="shared" si="17"/>
        <v/>
      </c>
      <c r="S101" s="904" t="str">
        <f t="shared" si="18"/>
        <v/>
      </c>
    </row>
    <row r="102" spans="1:19" s="268" customFormat="1" ht="17.25" hidden="1" customHeight="1">
      <c r="A102" s="39">
        <v>94</v>
      </c>
      <c r="B102" s="418" t="str">
        <f>IF(MAX('Formet 8'!$A$229:$A$338)&lt;'Fix Pay'!$A102,"",VLOOKUP($A102,'Formet 8'!$A$229:$O$338,4,0))</f>
        <v/>
      </c>
      <c r="C102" s="418" t="str">
        <f>IF(MAX('Formet 8'!$A$229:$A$338)&lt;'Fix Pay'!$A102,"",VLOOKUP($A102,'Formet 8'!$A$229:$O$338,7,0))</f>
        <v/>
      </c>
      <c r="D102" s="419"/>
      <c r="E102" s="331" t="str">
        <f t="shared" si="13"/>
        <v/>
      </c>
      <c r="F102" s="332" t="str">
        <f>IF(MAX('Formet 8'!$A$229:$A$338)&lt;'Fix Pay'!$A102,"",VLOOKUP($A102,'Formet 8'!$A$229:$O$338,9,0))</f>
        <v/>
      </c>
      <c r="G102" s="740" t="str">
        <f>IF(MAX('Formet 8'!$A$229:$A$338)&lt;'Fix Pay'!$A102,"",VLOOKUP($A102,'Formet 8'!$A$229:$O$338,8,0))</f>
        <v/>
      </c>
      <c r="H102" s="333" t="str">
        <f t="shared" si="12"/>
        <v/>
      </c>
      <c r="I102" s="376" t="str">
        <f t="shared" si="14"/>
        <v/>
      </c>
      <c r="J102" s="523" t="str">
        <f t="shared" si="19"/>
        <v/>
      </c>
      <c r="K102" s="523" t="str">
        <f t="shared" si="20"/>
        <v/>
      </c>
      <c r="L102" s="1496"/>
      <c r="M102" s="891"/>
      <c r="N102" s="891"/>
      <c r="O102" s="891"/>
      <c r="P102" s="741" t="str">
        <f t="shared" si="15"/>
        <v/>
      </c>
      <c r="Q102" s="741" t="str">
        <f t="shared" si="16"/>
        <v/>
      </c>
      <c r="R102" s="904" t="str">
        <f t="shared" si="17"/>
        <v/>
      </c>
      <c r="S102" s="904" t="str">
        <f t="shared" si="18"/>
        <v/>
      </c>
    </row>
    <row r="103" spans="1:19" s="268" customFormat="1" ht="17.25" hidden="1" customHeight="1">
      <c r="A103" s="269">
        <v>95</v>
      </c>
      <c r="B103" s="418" t="str">
        <f>IF(MAX('Formet 8'!$A$229:$A$338)&lt;'Fix Pay'!$A103,"",VLOOKUP($A103,'Formet 8'!$A$229:$O$338,4,0))</f>
        <v/>
      </c>
      <c r="C103" s="418" t="str">
        <f>IF(MAX('Formet 8'!$A$229:$A$338)&lt;'Fix Pay'!$A103,"",VLOOKUP($A103,'Formet 8'!$A$229:$O$338,7,0))</f>
        <v/>
      </c>
      <c r="D103" s="419"/>
      <c r="E103" s="331" t="str">
        <f t="shared" si="13"/>
        <v/>
      </c>
      <c r="F103" s="332" t="str">
        <f>IF(MAX('Formet 8'!$A$229:$A$338)&lt;'Fix Pay'!$A103,"",VLOOKUP($A103,'Formet 8'!$A$229:$O$338,9,0))</f>
        <v/>
      </c>
      <c r="G103" s="740" t="str">
        <f>IF(MAX('Formet 8'!$A$229:$A$338)&lt;'Fix Pay'!$A103,"",VLOOKUP($A103,'Formet 8'!$A$229:$O$338,8,0))</f>
        <v/>
      </c>
      <c r="H103" s="333" t="str">
        <f t="shared" si="12"/>
        <v/>
      </c>
      <c r="I103" s="376" t="str">
        <f t="shared" si="14"/>
        <v/>
      </c>
      <c r="J103" s="523" t="str">
        <f t="shared" si="19"/>
        <v/>
      </c>
      <c r="K103" s="523" t="str">
        <f t="shared" si="20"/>
        <v/>
      </c>
      <c r="L103" s="1496"/>
      <c r="M103" s="891"/>
      <c r="N103" s="891"/>
      <c r="O103" s="891"/>
      <c r="P103" s="741" t="str">
        <f t="shared" si="15"/>
        <v/>
      </c>
      <c r="Q103" s="741" t="str">
        <f t="shared" si="16"/>
        <v/>
      </c>
      <c r="R103" s="904" t="str">
        <f t="shared" si="17"/>
        <v/>
      </c>
      <c r="S103" s="904" t="str">
        <f t="shared" si="18"/>
        <v/>
      </c>
    </row>
    <row r="104" spans="1:19" s="268" customFormat="1" ht="17.25" hidden="1" customHeight="1">
      <c r="A104" s="269">
        <v>96</v>
      </c>
      <c r="B104" s="418" t="str">
        <f>IF(MAX('Formet 8'!$A$229:$A$338)&lt;'Fix Pay'!$A104,"",VLOOKUP($A104,'Formet 8'!$A$229:$O$338,4,0))</f>
        <v/>
      </c>
      <c r="C104" s="418" t="str">
        <f>IF(MAX('Formet 8'!$A$229:$A$338)&lt;'Fix Pay'!$A104,"",VLOOKUP($A104,'Formet 8'!$A$229:$O$338,7,0))</f>
        <v/>
      </c>
      <c r="D104" s="419"/>
      <c r="E104" s="331" t="str">
        <f t="shared" si="13"/>
        <v/>
      </c>
      <c r="F104" s="332" t="str">
        <f>IF(MAX('Formet 8'!$A$229:$A$338)&lt;'Fix Pay'!$A104,"",VLOOKUP($A104,'Formet 8'!$A$229:$O$338,9,0))</f>
        <v/>
      </c>
      <c r="G104" s="740" t="str">
        <f>IF(MAX('Formet 8'!$A$229:$A$338)&lt;'Fix Pay'!$A104,"",VLOOKUP($A104,'Formet 8'!$A$229:$O$338,8,0))</f>
        <v/>
      </c>
      <c r="H104" s="333" t="str">
        <f t="shared" si="12"/>
        <v/>
      </c>
      <c r="I104" s="376" t="str">
        <f t="shared" si="14"/>
        <v/>
      </c>
      <c r="J104" s="523" t="str">
        <f t="shared" si="19"/>
        <v/>
      </c>
      <c r="K104" s="523" t="str">
        <f t="shared" si="20"/>
        <v/>
      </c>
      <c r="L104" s="1496"/>
      <c r="M104" s="891"/>
      <c r="N104" s="891"/>
      <c r="O104" s="891"/>
      <c r="P104" s="741" t="str">
        <f t="shared" si="15"/>
        <v/>
      </c>
      <c r="Q104" s="741" t="str">
        <f t="shared" si="16"/>
        <v/>
      </c>
      <c r="R104" s="904" t="str">
        <f t="shared" si="17"/>
        <v/>
      </c>
      <c r="S104" s="904" t="str">
        <f t="shared" si="18"/>
        <v/>
      </c>
    </row>
    <row r="105" spans="1:19" s="268" customFormat="1" ht="17.25" hidden="1" customHeight="1">
      <c r="A105" s="39">
        <v>97</v>
      </c>
      <c r="B105" s="418" t="str">
        <f>IF(MAX('Formet 8'!$A$229:$A$338)&lt;'Fix Pay'!$A105,"",VLOOKUP($A105,'Formet 8'!$A$229:$O$338,4,0))</f>
        <v/>
      </c>
      <c r="C105" s="418" t="str">
        <f>IF(MAX('Formet 8'!$A$229:$A$338)&lt;'Fix Pay'!$A105,"",VLOOKUP($A105,'Formet 8'!$A$229:$O$338,7,0))</f>
        <v/>
      </c>
      <c r="D105" s="419"/>
      <c r="E105" s="331" t="str">
        <f t="shared" si="13"/>
        <v/>
      </c>
      <c r="F105" s="332" t="str">
        <f>IF(MAX('Formet 8'!$A$229:$A$338)&lt;'Fix Pay'!$A105,"",VLOOKUP($A105,'Formet 8'!$A$229:$O$338,9,0))</f>
        <v/>
      </c>
      <c r="G105" s="740" t="str">
        <f>IF(MAX('Formet 8'!$A$229:$A$338)&lt;'Fix Pay'!$A105,"",VLOOKUP($A105,'Formet 8'!$A$229:$O$338,8,0))</f>
        <v/>
      </c>
      <c r="H105" s="333" t="str">
        <f t="shared" ref="H105:H116" si="21">IF(F105="","",VLOOKUP(G105,$M$9:$O$32,3,0))</f>
        <v/>
      </c>
      <c r="I105" s="376" t="str">
        <f t="shared" si="14"/>
        <v/>
      </c>
      <c r="J105" s="523" t="str">
        <f t="shared" si="19"/>
        <v/>
      </c>
      <c r="K105" s="523" t="str">
        <f t="shared" si="20"/>
        <v/>
      </c>
      <c r="L105" s="1496"/>
      <c r="M105" s="891"/>
      <c r="N105" s="891"/>
      <c r="O105" s="891"/>
      <c r="P105" s="741" t="str">
        <f t="shared" si="15"/>
        <v/>
      </c>
      <c r="Q105" s="741" t="str">
        <f t="shared" si="16"/>
        <v/>
      </c>
      <c r="R105" s="904" t="str">
        <f t="shared" si="17"/>
        <v/>
      </c>
      <c r="S105" s="904" t="str">
        <f t="shared" si="18"/>
        <v/>
      </c>
    </row>
    <row r="106" spans="1:19" s="268" customFormat="1" ht="17.25" hidden="1" customHeight="1">
      <c r="A106" s="269">
        <v>98</v>
      </c>
      <c r="B106" s="418" t="str">
        <f>IF(MAX('Formet 8'!$A$229:$A$338)&lt;'Fix Pay'!$A106,"",VLOOKUP($A106,'Formet 8'!$A$229:$O$338,4,0))</f>
        <v/>
      </c>
      <c r="C106" s="418" t="str">
        <f>IF(MAX('Formet 8'!$A$229:$A$338)&lt;'Fix Pay'!$A106,"",VLOOKUP($A106,'Formet 8'!$A$229:$O$338,7,0))</f>
        <v/>
      </c>
      <c r="D106" s="419"/>
      <c r="E106" s="331" t="str">
        <f t="shared" si="13"/>
        <v/>
      </c>
      <c r="F106" s="332" t="str">
        <f>IF(MAX('Formet 8'!$A$229:$A$338)&lt;'Fix Pay'!$A106,"",VLOOKUP($A106,'Formet 8'!$A$229:$O$338,9,0))</f>
        <v/>
      </c>
      <c r="G106" s="740" t="str">
        <f>IF(MAX('Formet 8'!$A$229:$A$338)&lt;'Fix Pay'!$A106,"",VLOOKUP($A106,'Formet 8'!$A$229:$O$338,8,0))</f>
        <v/>
      </c>
      <c r="H106" s="333" t="str">
        <f t="shared" si="21"/>
        <v/>
      </c>
      <c r="I106" s="376" t="str">
        <f t="shared" si="14"/>
        <v/>
      </c>
      <c r="J106" s="523" t="str">
        <f t="shared" si="19"/>
        <v/>
      </c>
      <c r="K106" s="523" t="str">
        <f t="shared" si="20"/>
        <v/>
      </c>
      <c r="L106" s="1496"/>
      <c r="M106" s="891"/>
      <c r="N106" s="891"/>
      <c r="O106" s="891"/>
      <c r="P106" s="741" t="str">
        <f t="shared" si="15"/>
        <v/>
      </c>
      <c r="Q106" s="741" t="str">
        <f t="shared" si="16"/>
        <v/>
      </c>
      <c r="R106" s="904" t="str">
        <f t="shared" si="17"/>
        <v/>
      </c>
      <c r="S106" s="904" t="str">
        <f t="shared" si="18"/>
        <v/>
      </c>
    </row>
    <row r="107" spans="1:19" s="268" customFormat="1" ht="17.25" hidden="1" customHeight="1">
      <c r="A107" s="269">
        <v>99</v>
      </c>
      <c r="B107" s="418" t="str">
        <f>IF(MAX('Formet 8'!$A$229:$A$338)&lt;'Fix Pay'!$A107,"",VLOOKUP($A107,'Formet 8'!$A$229:$O$338,4,0))</f>
        <v/>
      </c>
      <c r="C107" s="418" t="str">
        <f>IF(MAX('Formet 8'!$A$229:$A$338)&lt;'Fix Pay'!$A107,"",VLOOKUP($A107,'Formet 8'!$A$229:$O$338,7,0))</f>
        <v/>
      </c>
      <c r="D107" s="419"/>
      <c r="E107" s="331" t="str">
        <f t="shared" si="13"/>
        <v/>
      </c>
      <c r="F107" s="332" t="str">
        <f>IF(MAX('Formet 8'!$A$229:$A$338)&lt;'Fix Pay'!$A107,"",VLOOKUP($A107,'Formet 8'!$A$229:$O$338,9,0))</f>
        <v/>
      </c>
      <c r="G107" s="740" t="str">
        <f>IF(MAX('Formet 8'!$A$229:$A$338)&lt;'Fix Pay'!$A107,"",VLOOKUP($A107,'Formet 8'!$A$229:$O$338,8,0))</f>
        <v/>
      </c>
      <c r="H107" s="333" t="str">
        <f t="shared" si="21"/>
        <v/>
      </c>
      <c r="I107" s="376" t="str">
        <f t="shared" si="14"/>
        <v/>
      </c>
      <c r="J107" s="523" t="str">
        <f t="shared" si="19"/>
        <v/>
      </c>
      <c r="K107" s="523" t="str">
        <f t="shared" si="20"/>
        <v/>
      </c>
      <c r="L107" s="1496"/>
      <c r="M107" s="891"/>
      <c r="N107" s="891"/>
      <c r="O107" s="891"/>
      <c r="P107" s="741" t="str">
        <f t="shared" si="15"/>
        <v/>
      </c>
      <c r="Q107" s="741" t="str">
        <f t="shared" si="16"/>
        <v/>
      </c>
      <c r="R107" s="904" t="str">
        <f t="shared" si="17"/>
        <v/>
      </c>
      <c r="S107" s="904" t="str">
        <f t="shared" si="18"/>
        <v/>
      </c>
    </row>
    <row r="108" spans="1:19" s="268" customFormat="1" ht="17.25" hidden="1" customHeight="1">
      <c r="A108" s="39">
        <v>100</v>
      </c>
      <c r="B108" s="418" t="str">
        <f>IF(MAX('Formet 8'!$A$229:$A$338)&lt;'Fix Pay'!$A108,"",VLOOKUP($A108,'Formet 8'!$A$229:$O$338,4,0))</f>
        <v/>
      </c>
      <c r="C108" s="418" t="str">
        <f>IF(MAX('Formet 8'!$A$229:$A$338)&lt;'Fix Pay'!$A108,"",VLOOKUP($A108,'Formet 8'!$A$229:$O$338,7,0))</f>
        <v/>
      </c>
      <c r="D108" s="331"/>
      <c r="E108" s="331" t="str">
        <f t="shared" si="13"/>
        <v/>
      </c>
      <c r="F108" s="332" t="str">
        <f>IF(MAX('Formet 8'!$A$229:$A$338)&lt;'Fix Pay'!$A108,"",VLOOKUP($A108,'Formet 8'!$A$229:$O$338,9,0))</f>
        <v/>
      </c>
      <c r="G108" s="740" t="str">
        <f>IF(MAX('Formet 8'!$A$229:$A$338)&lt;'Fix Pay'!$A108,"",VLOOKUP($A108,'Formet 8'!$A$229:$O$338,8,0))</f>
        <v/>
      </c>
      <c r="H108" s="333" t="str">
        <f t="shared" si="21"/>
        <v/>
      </c>
      <c r="I108" s="376" t="str">
        <f t="shared" si="14"/>
        <v/>
      </c>
      <c r="J108" s="523" t="str">
        <f t="shared" si="19"/>
        <v/>
      </c>
      <c r="K108" s="523" t="str">
        <f t="shared" si="20"/>
        <v/>
      </c>
      <c r="L108" s="1496"/>
      <c r="M108" s="891"/>
      <c r="N108" s="891"/>
      <c r="O108" s="891"/>
      <c r="P108" s="741" t="str">
        <f t="shared" si="15"/>
        <v/>
      </c>
      <c r="Q108" s="741" t="str">
        <f t="shared" si="16"/>
        <v/>
      </c>
      <c r="R108" s="904" t="str">
        <f t="shared" si="17"/>
        <v/>
      </c>
      <c r="S108" s="904" t="str">
        <f t="shared" si="18"/>
        <v/>
      </c>
    </row>
    <row r="109" spans="1:19" s="268" customFormat="1" ht="17.25" hidden="1" customHeight="1">
      <c r="A109" s="269">
        <v>101</v>
      </c>
      <c r="B109" s="418" t="str">
        <f>IF(MAX('Formet 8'!$A$229:$A$338)&lt;'Fix Pay'!$A109,"",VLOOKUP($A109,'Formet 8'!$A$229:$O$338,4,0))</f>
        <v/>
      </c>
      <c r="C109" s="418" t="str">
        <f>IF(MAX('Formet 8'!$A$229:$A$338)&lt;'Fix Pay'!$A109,"",VLOOKUP($A109,'Formet 8'!$A$229:$O$338,7,0))</f>
        <v/>
      </c>
      <c r="D109" s="419"/>
      <c r="E109" s="331" t="str">
        <f t="shared" si="13"/>
        <v/>
      </c>
      <c r="F109" s="332" t="str">
        <f>IF(MAX('Formet 8'!$A$229:$A$338)&lt;'Fix Pay'!$A109,"",VLOOKUP($A109,'Formet 8'!$A$229:$O$338,9,0))</f>
        <v/>
      </c>
      <c r="G109" s="740" t="str">
        <f>IF(MAX('Formet 8'!$A$229:$A$338)&lt;'Fix Pay'!$A109,"",VLOOKUP($A109,'Formet 8'!$A$229:$O$338,8,0))</f>
        <v/>
      </c>
      <c r="H109" s="333" t="str">
        <f t="shared" si="21"/>
        <v/>
      </c>
      <c r="I109" s="376" t="str">
        <f t="shared" si="14"/>
        <v/>
      </c>
      <c r="J109" s="523" t="str">
        <f t="shared" si="19"/>
        <v/>
      </c>
      <c r="K109" s="523" t="str">
        <f t="shared" si="20"/>
        <v/>
      </c>
      <c r="L109" s="1496"/>
      <c r="M109" s="891"/>
      <c r="N109" s="891"/>
      <c r="O109" s="891"/>
      <c r="P109" s="741" t="str">
        <f t="shared" si="15"/>
        <v/>
      </c>
      <c r="Q109" s="741" t="str">
        <f t="shared" si="16"/>
        <v/>
      </c>
      <c r="R109" s="904" t="str">
        <f t="shared" si="17"/>
        <v/>
      </c>
      <c r="S109" s="904" t="str">
        <f t="shared" si="18"/>
        <v/>
      </c>
    </row>
    <row r="110" spans="1:19" s="268" customFormat="1" ht="17.25" hidden="1" customHeight="1">
      <c r="A110" s="39">
        <v>102</v>
      </c>
      <c r="B110" s="418" t="str">
        <f>IF(MAX('Formet 8'!$A$229:$A$338)&lt;'Fix Pay'!$A110,"",VLOOKUP($A110,'Formet 8'!$A$229:$O$338,4,0))</f>
        <v/>
      </c>
      <c r="C110" s="418" t="str">
        <f>IF(MAX('Formet 8'!$A$229:$A$338)&lt;'Fix Pay'!$A110,"",VLOOKUP($A110,'Formet 8'!$A$229:$O$338,7,0))</f>
        <v/>
      </c>
      <c r="D110" s="419"/>
      <c r="E110" s="331" t="str">
        <f t="shared" si="13"/>
        <v/>
      </c>
      <c r="F110" s="332" t="str">
        <f>IF(MAX('Formet 8'!$A$229:$A$338)&lt;'Fix Pay'!$A110,"",VLOOKUP($A110,'Formet 8'!$A$229:$O$338,9,0))</f>
        <v/>
      </c>
      <c r="G110" s="740" t="str">
        <f>IF(MAX('Formet 8'!$A$229:$A$338)&lt;'Fix Pay'!$A110,"",VLOOKUP($A110,'Formet 8'!$A$229:$O$338,8,0))</f>
        <v/>
      </c>
      <c r="H110" s="333" t="str">
        <f t="shared" si="21"/>
        <v/>
      </c>
      <c r="I110" s="376" t="str">
        <f t="shared" si="14"/>
        <v/>
      </c>
      <c r="J110" s="523" t="str">
        <f t="shared" si="19"/>
        <v/>
      </c>
      <c r="K110" s="523" t="str">
        <f t="shared" si="20"/>
        <v/>
      </c>
      <c r="L110" s="1496"/>
      <c r="M110" s="891"/>
      <c r="N110" s="891"/>
      <c r="O110" s="891"/>
      <c r="P110" s="741" t="str">
        <f t="shared" si="15"/>
        <v/>
      </c>
      <c r="Q110" s="741" t="str">
        <f t="shared" si="16"/>
        <v/>
      </c>
      <c r="R110" s="904" t="str">
        <f t="shared" si="17"/>
        <v/>
      </c>
      <c r="S110" s="904" t="str">
        <f t="shared" si="18"/>
        <v/>
      </c>
    </row>
    <row r="111" spans="1:19" s="268" customFormat="1" ht="17.25" hidden="1" customHeight="1">
      <c r="A111" s="269">
        <v>103</v>
      </c>
      <c r="B111" s="418" t="str">
        <f>IF(MAX('Formet 8'!$A$229:$A$338)&lt;'Fix Pay'!$A111,"",VLOOKUP($A111,'Formet 8'!$A$229:$O$338,4,0))</f>
        <v/>
      </c>
      <c r="C111" s="418" t="str">
        <f>IF(MAX('Formet 8'!$A$229:$A$338)&lt;'Fix Pay'!$A111,"",VLOOKUP($A111,'Formet 8'!$A$229:$O$338,7,0))</f>
        <v/>
      </c>
      <c r="D111" s="419"/>
      <c r="E111" s="331" t="str">
        <f t="shared" si="13"/>
        <v/>
      </c>
      <c r="F111" s="332" t="str">
        <f>IF(MAX('Formet 8'!$A$229:$A$338)&lt;'Fix Pay'!$A111,"",VLOOKUP($A111,'Formet 8'!$A$229:$O$338,9,0))</f>
        <v/>
      </c>
      <c r="G111" s="740" t="str">
        <f>IF(MAX('Formet 8'!$A$229:$A$338)&lt;'Fix Pay'!$A111,"",VLOOKUP($A111,'Formet 8'!$A$229:$O$338,8,0))</f>
        <v/>
      </c>
      <c r="H111" s="333" t="str">
        <f t="shared" si="21"/>
        <v/>
      </c>
      <c r="I111" s="376" t="str">
        <f t="shared" si="14"/>
        <v/>
      </c>
      <c r="J111" s="523" t="str">
        <f t="shared" si="19"/>
        <v/>
      </c>
      <c r="K111" s="523" t="str">
        <f t="shared" si="20"/>
        <v/>
      </c>
      <c r="L111" s="1496"/>
      <c r="M111" s="891"/>
      <c r="N111" s="891"/>
      <c r="O111" s="891"/>
      <c r="P111" s="741" t="str">
        <f t="shared" si="15"/>
        <v/>
      </c>
      <c r="Q111" s="741" t="str">
        <f t="shared" si="16"/>
        <v/>
      </c>
      <c r="R111" s="904" t="str">
        <f t="shared" si="17"/>
        <v/>
      </c>
      <c r="S111" s="904" t="str">
        <f t="shared" si="18"/>
        <v/>
      </c>
    </row>
    <row r="112" spans="1:19" s="268" customFormat="1" ht="17.25" hidden="1" customHeight="1">
      <c r="A112" s="39">
        <v>104</v>
      </c>
      <c r="B112" s="418" t="str">
        <f>IF(MAX('Formet 8'!$A$229:$A$338)&lt;'Fix Pay'!$A112,"",VLOOKUP($A112,'Formet 8'!$A$229:$O$338,4,0))</f>
        <v/>
      </c>
      <c r="C112" s="418" t="str">
        <f>IF(MAX('Formet 8'!$A$229:$A$338)&lt;'Fix Pay'!$A112,"",VLOOKUP($A112,'Formet 8'!$A$229:$O$338,7,0))</f>
        <v/>
      </c>
      <c r="D112" s="419"/>
      <c r="E112" s="331" t="str">
        <f t="shared" si="13"/>
        <v/>
      </c>
      <c r="F112" s="332" t="str">
        <f>IF(MAX('Formet 8'!$A$229:$A$338)&lt;'Fix Pay'!$A112,"",VLOOKUP($A112,'Formet 8'!$A$229:$O$338,9,0))</f>
        <v/>
      </c>
      <c r="G112" s="740" t="str">
        <f>IF(MAX('Formet 8'!$A$229:$A$338)&lt;'Fix Pay'!$A112,"",VLOOKUP($A112,'Formet 8'!$A$229:$O$338,8,0))</f>
        <v/>
      </c>
      <c r="H112" s="333" t="str">
        <f t="shared" si="21"/>
        <v/>
      </c>
      <c r="I112" s="376" t="str">
        <f t="shared" si="14"/>
        <v/>
      </c>
      <c r="J112" s="523" t="str">
        <f t="shared" si="19"/>
        <v/>
      </c>
      <c r="K112" s="523" t="str">
        <f t="shared" si="20"/>
        <v/>
      </c>
      <c r="L112" s="1496"/>
      <c r="M112" s="891"/>
      <c r="N112" s="891"/>
      <c r="O112" s="891"/>
      <c r="P112" s="741" t="str">
        <f t="shared" si="15"/>
        <v/>
      </c>
      <c r="Q112" s="741" t="str">
        <f t="shared" si="16"/>
        <v/>
      </c>
      <c r="R112" s="904" t="str">
        <f t="shared" si="17"/>
        <v/>
      </c>
      <c r="S112" s="904" t="str">
        <f t="shared" si="18"/>
        <v/>
      </c>
    </row>
    <row r="113" spans="1:19" s="268" customFormat="1" ht="17.25" hidden="1" customHeight="1">
      <c r="A113" s="269">
        <v>105</v>
      </c>
      <c r="B113" s="418" t="str">
        <f>IF(MAX('Formet 8'!$A$229:$A$338)&lt;'Fix Pay'!$A113,"",VLOOKUP($A113,'Formet 8'!$A$229:$O$338,4,0))</f>
        <v/>
      </c>
      <c r="C113" s="418" t="str">
        <f>IF(MAX('Formet 8'!$A$229:$A$338)&lt;'Fix Pay'!$A113,"",VLOOKUP($A113,'Formet 8'!$A$229:$O$338,7,0))</f>
        <v/>
      </c>
      <c r="D113" s="419"/>
      <c r="E113" s="331" t="str">
        <f t="shared" si="13"/>
        <v/>
      </c>
      <c r="F113" s="332" t="str">
        <f>IF(MAX('Formet 8'!$A$229:$A$338)&lt;'Fix Pay'!$A113,"",VLOOKUP($A113,'Formet 8'!$A$229:$O$338,9,0))</f>
        <v/>
      </c>
      <c r="G113" s="740" t="str">
        <f>IF(MAX('Formet 8'!$A$229:$A$338)&lt;'Fix Pay'!$A113,"",VLOOKUP($A113,'Formet 8'!$A$229:$O$338,8,0))</f>
        <v/>
      </c>
      <c r="H113" s="333" t="str">
        <f t="shared" si="21"/>
        <v/>
      </c>
      <c r="I113" s="376" t="str">
        <f t="shared" si="14"/>
        <v/>
      </c>
      <c r="J113" s="523" t="str">
        <f t="shared" si="19"/>
        <v/>
      </c>
      <c r="K113" s="523" t="str">
        <f t="shared" si="20"/>
        <v/>
      </c>
      <c r="L113" s="1496"/>
      <c r="M113" s="891"/>
      <c r="N113" s="891"/>
      <c r="O113" s="891"/>
      <c r="P113" s="741" t="str">
        <f t="shared" si="15"/>
        <v/>
      </c>
      <c r="Q113" s="741" t="str">
        <f t="shared" si="16"/>
        <v/>
      </c>
      <c r="R113" s="904" t="str">
        <f t="shared" si="17"/>
        <v/>
      </c>
      <c r="S113" s="904" t="str">
        <f t="shared" si="18"/>
        <v/>
      </c>
    </row>
    <row r="114" spans="1:19" s="268" customFormat="1" ht="17.25" hidden="1" customHeight="1">
      <c r="A114" s="39">
        <v>106</v>
      </c>
      <c r="B114" s="418" t="str">
        <f>IF(MAX('Formet 8'!$A$229:$A$338)&lt;'Fix Pay'!$A114,"",VLOOKUP($A114,'Formet 8'!$A$229:$O$338,4,0))</f>
        <v/>
      </c>
      <c r="C114" s="418" t="str">
        <f>IF(MAX('Formet 8'!$A$229:$A$338)&lt;'Fix Pay'!$A114,"",VLOOKUP($A114,'Formet 8'!$A$229:$O$338,7,0))</f>
        <v/>
      </c>
      <c r="D114" s="419"/>
      <c r="E114" s="331" t="str">
        <f t="shared" si="13"/>
        <v/>
      </c>
      <c r="F114" s="332" t="str">
        <f>IF(MAX('Formet 8'!$A$229:$A$338)&lt;'Fix Pay'!$A114,"",VLOOKUP($A114,'Formet 8'!$A$229:$O$338,9,0))</f>
        <v/>
      </c>
      <c r="G114" s="740" t="str">
        <f>IF(MAX('Formet 8'!$A$229:$A$338)&lt;'Fix Pay'!$A114,"",VLOOKUP($A114,'Formet 8'!$A$229:$O$338,8,0))</f>
        <v/>
      </c>
      <c r="H114" s="333" t="str">
        <f t="shared" si="21"/>
        <v/>
      </c>
      <c r="I114" s="376" t="str">
        <f t="shared" si="14"/>
        <v/>
      </c>
      <c r="J114" s="523" t="str">
        <f t="shared" si="19"/>
        <v/>
      </c>
      <c r="K114" s="523" t="str">
        <f t="shared" si="20"/>
        <v/>
      </c>
      <c r="L114" s="1496"/>
      <c r="M114" s="891"/>
      <c r="N114" s="891"/>
      <c r="O114" s="891"/>
      <c r="P114" s="741" t="str">
        <f t="shared" si="15"/>
        <v/>
      </c>
      <c r="Q114" s="741" t="str">
        <f t="shared" si="16"/>
        <v/>
      </c>
      <c r="R114" s="904" t="str">
        <f t="shared" si="17"/>
        <v/>
      </c>
      <c r="S114" s="904" t="str">
        <f t="shared" si="18"/>
        <v/>
      </c>
    </row>
    <row r="115" spans="1:19" s="268" customFormat="1" ht="17.25" hidden="1" customHeight="1">
      <c r="A115" s="269">
        <v>107</v>
      </c>
      <c r="B115" s="418" t="str">
        <f>IF(MAX('Formet 8'!$A$229:$A$338)&lt;'Fix Pay'!$A115,"",VLOOKUP($A115,'Formet 8'!$A$229:$O$338,4,0))</f>
        <v/>
      </c>
      <c r="C115" s="418" t="str">
        <f>IF(MAX('Formet 8'!$A$229:$A$338)&lt;'Fix Pay'!$A115,"",VLOOKUP($A115,'Formet 8'!$A$229:$O$338,7,0))</f>
        <v/>
      </c>
      <c r="D115" s="419"/>
      <c r="E115" s="331" t="str">
        <f t="shared" si="13"/>
        <v/>
      </c>
      <c r="F115" s="332" t="str">
        <f>IF(MAX('Formet 8'!$A$229:$A$338)&lt;'Fix Pay'!$A115,"",VLOOKUP($A115,'Formet 8'!$A$229:$O$338,9,0))</f>
        <v/>
      </c>
      <c r="G115" s="740" t="str">
        <f>IF(MAX('Formet 8'!$A$229:$A$338)&lt;'Fix Pay'!$A115,"",VLOOKUP($A115,'Formet 8'!$A$229:$O$338,8,0))</f>
        <v/>
      </c>
      <c r="H115" s="333" t="str">
        <f t="shared" si="21"/>
        <v/>
      </c>
      <c r="I115" s="376" t="str">
        <f t="shared" si="14"/>
        <v/>
      </c>
      <c r="J115" s="523" t="str">
        <f t="shared" si="19"/>
        <v/>
      </c>
      <c r="K115" s="523" t="str">
        <f t="shared" si="20"/>
        <v/>
      </c>
      <c r="L115" s="1496"/>
      <c r="M115" s="1495" t="s">
        <v>146</v>
      </c>
      <c r="N115" s="1495"/>
      <c r="O115" s="891"/>
      <c r="P115" s="741" t="str">
        <f t="shared" si="15"/>
        <v/>
      </c>
      <c r="Q115" s="741" t="str">
        <f t="shared" si="16"/>
        <v/>
      </c>
      <c r="R115" s="904" t="str">
        <f t="shared" si="17"/>
        <v/>
      </c>
      <c r="S115" s="904" t="str">
        <f t="shared" si="18"/>
        <v/>
      </c>
    </row>
    <row r="116" spans="1:19" s="268" customFormat="1" ht="12.6" hidden="1" customHeight="1">
      <c r="A116" s="39">
        <v>108</v>
      </c>
      <c r="B116" s="418" t="str">
        <f>IF(MAX('Formet 8'!$A$229:$A$338)&lt;'Fix Pay'!$A116,"",VLOOKUP($A116,'Formet 8'!$A$229:$O$338,4,0))</f>
        <v/>
      </c>
      <c r="C116" s="418" t="str">
        <f>IF(MAX('Formet 8'!$A$229:$A$338)&lt;'Fix Pay'!$A116,"",VLOOKUP($A116,'Formet 8'!$A$229:$O$338,7,0))</f>
        <v/>
      </c>
      <c r="D116" s="419"/>
      <c r="E116" s="331" t="str">
        <f t="shared" si="13"/>
        <v/>
      </c>
      <c r="F116" s="332" t="str">
        <f>IF(MAX('Formet 8'!$A$229:$A$338)&lt;'Fix Pay'!$A116,"",VLOOKUP($A116,'Formet 8'!$A$229:$O$338,9,0))</f>
        <v/>
      </c>
      <c r="G116" s="740" t="str">
        <f>IF(MAX('Formet 8'!$A$229:$A$338)&lt;'Fix Pay'!$A116,"",VLOOKUP($A116,'Formet 8'!$A$229:$O$338,8,0))</f>
        <v/>
      </c>
      <c r="H116" s="333" t="str">
        <f t="shared" si="21"/>
        <v/>
      </c>
      <c r="I116" s="376" t="str">
        <f t="shared" si="14"/>
        <v/>
      </c>
      <c r="J116" s="523" t="str">
        <f t="shared" si="19"/>
        <v/>
      </c>
      <c r="K116" s="523" t="str">
        <f t="shared" si="20"/>
        <v/>
      </c>
      <c r="L116" s="1496"/>
      <c r="M116" s="891" t="s">
        <v>846</v>
      </c>
      <c r="N116" s="891" t="s">
        <v>840</v>
      </c>
      <c r="O116" s="891"/>
      <c r="P116" s="741" t="str">
        <f t="shared" si="15"/>
        <v/>
      </c>
      <c r="Q116" s="741" t="str">
        <f t="shared" si="16"/>
        <v/>
      </c>
      <c r="R116" s="904" t="str">
        <f t="shared" si="17"/>
        <v/>
      </c>
      <c r="S116" s="904" t="str">
        <f t="shared" si="18"/>
        <v/>
      </c>
    </row>
    <row r="117" spans="1:19" s="174" customFormat="1" ht="15" customHeight="1">
      <c r="A117" s="1493" t="s">
        <v>67</v>
      </c>
      <c r="B117" s="1494"/>
      <c r="C117" s="1494"/>
      <c r="D117" s="1494"/>
      <c r="E117" s="1494"/>
      <c r="F117" s="743">
        <f t="shared" ref="F117:H117" si="22">SUM(F9:F33)</f>
        <v>0</v>
      </c>
      <c r="G117" s="743"/>
      <c r="H117" s="743">
        <f t="shared" si="22"/>
        <v>0</v>
      </c>
      <c r="I117" s="524">
        <f>SUM(I9:I33)</f>
        <v>0</v>
      </c>
      <c r="J117" s="524">
        <f>SUM(J9:J33)</f>
        <v>0</v>
      </c>
      <c r="K117" s="524">
        <f>SUM(K9:K33)</f>
        <v>0</v>
      </c>
      <c r="L117" s="1496"/>
      <c r="M117" s="892">
        <f>J117-(F117*12)</f>
        <v>0</v>
      </c>
      <c r="N117" s="892">
        <f>K117-(F117*12)</f>
        <v>0</v>
      </c>
      <c r="O117" s="893"/>
      <c r="P117" s="742">
        <f>J117-H117</f>
        <v>0</v>
      </c>
      <c r="Q117" s="742">
        <f>K117-I117</f>
        <v>0</v>
      </c>
      <c r="R117" s="742">
        <f>SUM(R9:R116)</f>
        <v>0</v>
      </c>
      <c r="S117" s="742">
        <f>SUM(S9:S116)</f>
        <v>0</v>
      </c>
    </row>
    <row r="118" spans="1:19" ht="26.25" customHeight="1">
      <c r="A118" s="1499"/>
      <c r="B118" s="1499"/>
      <c r="C118" s="1499"/>
      <c r="D118" s="1499"/>
      <c r="E118" s="1499"/>
      <c r="F118" s="1497"/>
      <c r="G118" s="1497"/>
      <c r="H118" s="1497"/>
      <c r="I118" s="1497"/>
      <c r="J118" s="1497"/>
      <c r="K118" s="1497"/>
      <c r="L118" s="1496"/>
      <c r="M118" s="894">
        <f>M117*'Formet 8'!G217+M117*'Formet 8'!G221</f>
        <v>0</v>
      </c>
      <c r="N118" s="894">
        <f>N117*'Formet 8'!G217+N117*'Formet 8'!G221</f>
        <v>0</v>
      </c>
    </row>
    <row r="119" spans="1:19" ht="23.25" customHeight="1">
      <c r="A119" s="1500"/>
      <c r="B119" s="1500"/>
      <c r="C119" s="1500"/>
      <c r="D119" s="1500"/>
      <c r="E119" s="1500"/>
      <c r="F119" s="1498"/>
      <c r="G119" s="1498"/>
      <c r="H119" s="1498"/>
      <c r="I119" s="1498"/>
      <c r="J119" s="1498"/>
      <c r="K119" s="1498"/>
      <c r="L119" s="1496"/>
      <c r="M119" s="894">
        <f>M117+M118</f>
        <v>0</v>
      </c>
      <c r="N119" s="894">
        <f>N117+N118</f>
        <v>0</v>
      </c>
    </row>
    <row r="120" spans="1:19" ht="12.6" customHeight="1">
      <c r="A120" s="1500"/>
      <c r="B120" s="1500"/>
      <c r="C120" s="1500"/>
      <c r="D120" s="1500"/>
      <c r="E120" s="1500"/>
      <c r="F120" s="1501" t="str">
        <f>'Cover Page'!A1</f>
        <v>ç/kkukpk;Z] jkmekfo jk;eyok³k ¼vkWfQl vkbZ-Mh- la[;k %&amp;12572½</v>
      </c>
      <c r="G120" s="1501"/>
      <c r="H120" s="1501"/>
      <c r="I120" s="1501"/>
      <c r="J120" s="1501"/>
      <c r="K120" s="1501"/>
      <c r="L120" s="1496"/>
    </row>
    <row r="121" spans="1:19">
      <c r="A121" s="1500"/>
      <c r="B121" s="1500"/>
      <c r="C121" s="1500"/>
      <c r="D121" s="1500"/>
      <c r="E121" s="1500"/>
      <c r="F121" s="1501"/>
      <c r="G121" s="1501"/>
      <c r="H121" s="1501"/>
      <c r="I121" s="1501"/>
      <c r="J121" s="1501"/>
      <c r="K121" s="1501"/>
      <c r="L121" s="1496"/>
    </row>
    <row r="122" spans="1:19">
      <c r="A122" s="1500"/>
      <c r="B122" s="1500"/>
      <c r="C122" s="1500"/>
      <c r="D122" s="1500"/>
      <c r="E122" s="1500"/>
      <c r="F122" s="1501"/>
      <c r="G122" s="1501"/>
      <c r="H122" s="1501"/>
      <c r="I122" s="1501"/>
      <c r="J122" s="1501"/>
      <c r="K122" s="1501"/>
      <c r="L122" s="1496"/>
    </row>
    <row r="123" spans="1:19">
      <c r="A123" s="1500"/>
      <c r="B123" s="1500"/>
      <c r="C123" s="1500"/>
      <c r="D123" s="1500"/>
      <c r="E123" s="1500"/>
      <c r="F123" s="1501"/>
      <c r="G123" s="1501"/>
      <c r="H123" s="1501"/>
      <c r="I123" s="1501"/>
      <c r="J123" s="1501"/>
      <c r="K123" s="1501"/>
      <c r="L123" s="1496"/>
    </row>
  </sheetData>
  <sheetProtection password="DBED" sheet="1" objects="1" scenarios="1" formatColumns="0" formatRows="0"/>
  <protectedRanges>
    <protectedRange sqref="H9:H116 F117:I117 K117" name="Range1_3"/>
    <protectedRange sqref="G9:G116" name="Range1"/>
  </protectedRanges>
  <mergeCells count="13">
    <mergeCell ref="N9:N32"/>
    <mergeCell ref="A117:E117"/>
    <mergeCell ref="M115:N115"/>
    <mergeCell ref="L1:L123"/>
    <mergeCell ref="F118:K119"/>
    <mergeCell ref="A118:E123"/>
    <mergeCell ref="F120:K123"/>
    <mergeCell ref="A6:K6"/>
    <mergeCell ref="I1:K1"/>
    <mergeCell ref="A2:K2"/>
    <mergeCell ref="A3:K3"/>
    <mergeCell ref="A4:K4"/>
    <mergeCell ref="A5:K5"/>
  </mergeCells>
  <conditionalFormatting sqref="B9:C116">
    <cfRule type="containsText" dxfId="8" priority="2" operator="containsText" text="in fjDr">
      <formula>NOT(ISERROR(SEARCH("in fjDr",B9)))</formula>
    </cfRule>
  </conditionalFormatting>
  <conditionalFormatting sqref="B9:K116">
    <cfRule type="cellIs" dxfId="7" priority="1" operator="equal">
      <formula>0</formula>
    </cfRule>
  </conditionalFormatting>
  <pageMargins left="0.7" right="0.21" top="0.24" bottom="0.22" header="0.2" footer="0.2"/>
  <pageSetup paperSize="9" scale="99" orientation="landscape" horizontalDpi="300" verticalDpi="300" r:id="rId1"/>
</worksheet>
</file>

<file path=xl/worksheets/sheet29.xml><?xml version="1.0" encoding="utf-8"?>
<worksheet xmlns="http://schemas.openxmlformats.org/spreadsheetml/2006/main" xmlns:r="http://schemas.openxmlformats.org/officeDocument/2006/relationships">
  <dimension ref="A1:BN156"/>
  <sheetViews>
    <sheetView topLeftCell="A4" workbookViewId="0">
      <selection activeCell="B9" sqref="B9"/>
    </sheetView>
  </sheetViews>
  <sheetFormatPr defaultColWidth="9.140625" defaultRowHeight="15"/>
  <cols>
    <col min="1" max="1" width="5.7109375" style="168" customWidth="1"/>
    <col min="2" max="2" width="15.5703125" style="168" customWidth="1"/>
    <col min="3" max="3" width="11.42578125" style="259" customWidth="1"/>
    <col min="4" max="4" width="8.140625" style="168" customWidth="1"/>
    <col min="5" max="5" width="9.5703125" style="168" customWidth="1"/>
    <col min="6" max="6" width="10.85546875" style="168" customWidth="1"/>
    <col min="7" max="7" width="7.28515625" style="168" customWidth="1"/>
    <col min="8" max="8" width="8.28515625" style="168" customWidth="1"/>
    <col min="9" max="9" width="11.140625" style="168" customWidth="1"/>
    <col min="10" max="10" width="11" style="168" customWidth="1"/>
    <col min="11" max="11" width="8.7109375" style="168" customWidth="1"/>
    <col min="12" max="12" width="11.140625" style="168" customWidth="1"/>
    <col min="13" max="13" width="9.140625" style="168" customWidth="1"/>
    <col min="14" max="14" width="9.140625" style="168"/>
    <col min="15" max="39" width="9.140625" style="168" hidden="1" customWidth="1"/>
    <col min="40" max="66" width="3.85546875" style="168" hidden="1" customWidth="1"/>
    <col min="67" max="16384" width="9.140625" style="168"/>
  </cols>
  <sheetData>
    <row r="1" spans="1:66" ht="20.25">
      <c r="A1" s="291"/>
      <c r="B1" s="292"/>
      <c r="C1" s="293"/>
      <c r="D1" s="292"/>
      <c r="E1" s="292"/>
      <c r="F1" s="292"/>
      <c r="G1" s="1524">
        <f>Summary!$C$1</f>
        <v>12572</v>
      </c>
      <c r="H1" s="1524"/>
      <c r="I1" s="1524"/>
      <c r="J1" s="1524"/>
      <c r="K1" s="1524"/>
      <c r="L1" s="1524"/>
      <c r="M1" s="1524"/>
      <c r="N1" s="1525"/>
    </row>
    <row r="2" spans="1:66" ht="18.75">
      <c r="A2" s="1520" t="str">
        <f>Summary!$A$3</f>
        <v>Principal Govt. Sr. Sec. School Raimalwada</v>
      </c>
      <c r="B2" s="1521"/>
      <c r="C2" s="1521"/>
      <c r="D2" s="1521"/>
      <c r="E2" s="1521"/>
      <c r="F2" s="1521"/>
      <c r="G2" s="1521"/>
      <c r="H2" s="1521"/>
      <c r="I2" s="1521"/>
      <c r="J2" s="1521"/>
      <c r="K2" s="1521"/>
      <c r="L2" s="1521"/>
      <c r="M2" s="1521"/>
      <c r="N2" s="1522"/>
      <c r="O2" s="169" t="s">
        <v>301</v>
      </c>
      <c r="P2" s="170">
        <v>1300</v>
      </c>
      <c r="Q2" s="170">
        <v>1400</v>
      </c>
      <c r="R2" s="170">
        <v>1650</v>
      </c>
      <c r="S2" s="170">
        <v>1800</v>
      </c>
      <c r="T2" s="170">
        <v>1850</v>
      </c>
      <c r="U2" s="170">
        <v>1900</v>
      </c>
      <c r="V2" s="170">
        <v>2000</v>
      </c>
      <c r="W2" s="170">
        <v>2100</v>
      </c>
      <c r="X2" s="170">
        <v>2400</v>
      </c>
      <c r="Y2" s="170">
        <v>2800</v>
      </c>
      <c r="Z2" s="170">
        <v>3200</v>
      </c>
      <c r="AA2" s="170">
        <v>3600</v>
      </c>
      <c r="AB2" s="170">
        <v>4200</v>
      </c>
      <c r="AC2" s="170">
        <v>4800</v>
      </c>
      <c r="AD2" s="170">
        <v>5400</v>
      </c>
      <c r="AE2" s="170">
        <v>6000</v>
      </c>
      <c r="AF2" s="170">
        <v>6600</v>
      </c>
      <c r="AG2" s="170">
        <v>6800</v>
      </c>
      <c r="AH2" s="170">
        <v>7200</v>
      </c>
      <c r="AI2" s="170">
        <v>7600</v>
      </c>
      <c r="AJ2" s="170">
        <v>8200</v>
      </c>
      <c r="AK2" s="170">
        <v>8700</v>
      </c>
      <c r="AL2" s="170">
        <v>8900</v>
      </c>
      <c r="AM2" s="170">
        <v>10000</v>
      </c>
    </row>
    <row r="3" spans="1:66" ht="15.75">
      <c r="A3" s="1518"/>
      <c r="B3" s="1519"/>
      <c r="C3" s="1519"/>
      <c r="D3" s="1519"/>
      <c r="E3" s="1519"/>
      <c r="F3" s="1519"/>
      <c r="G3" s="1519"/>
      <c r="H3" s="1519"/>
      <c r="I3" s="1519"/>
      <c r="J3" s="1519"/>
      <c r="K3" s="1519"/>
      <c r="L3" s="1519"/>
      <c r="M3" s="1519"/>
      <c r="N3" s="294"/>
      <c r="O3" s="169" t="s">
        <v>408</v>
      </c>
      <c r="P3" s="171">
        <v>4850</v>
      </c>
      <c r="Q3" s="171">
        <v>5050</v>
      </c>
      <c r="R3" s="171">
        <v>5300</v>
      </c>
      <c r="S3" s="171">
        <v>5600</v>
      </c>
      <c r="T3" s="171">
        <v>5900</v>
      </c>
      <c r="U3" s="171">
        <v>6100</v>
      </c>
      <c r="V3" s="171">
        <v>6400</v>
      </c>
      <c r="W3" s="171">
        <v>6750</v>
      </c>
      <c r="X3" s="171">
        <v>7900</v>
      </c>
      <c r="Y3" s="171">
        <v>8950</v>
      </c>
      <c r="Z3" s="171">
        <v>10000</v>
      </c>
      <c r="AA3" s="171">
        <v>11100</v>
      </c>
      <c r="AB3" s="171">
        <v>13050</v>
      </c>
      <c r="AC3" s="171">
        <v>15000</v>
      </c>
      <c r="AD3" s="171">
        <v>16800</v>
      </c>
      <c r="AE3" s="171">
        <v>18200</v>
      </c>
      <c r="AF3" s="171">
        <v>20200</v>
      </c>
      <c r="AG3" s="171">
        <v>21300</v>
      </c>
      <c r="AH3" s="171">
        <v>22600</v>
      </c>
      <c r="AI3" s="171">
        <v>23950</v>
      </c>
      <c r="AJ3" s="171">
        <v>26650</v>
      </c>
      <c r="AK3" s="171">
        <v>36900</v>
      </c>
      <c r="AL3" s="171">
        <v>38900</v>
      </c>
      <c r="AM3" s="171">
        <v>43800</v>
      </c>
      <c r="AN3" s="172" t="s">
        <v>409</v>
      </c>
      <c r="AO3" s="172" t="s">
        <v>410</v>
      </c>
      <c r="AP3" s="173" t="s">
        <v>411</v>
      </c>
      <c r="AQ3" s="172" t="s">
        <v>412</v>
      </c>
      <c r="AR3" s="172" t="s">
        <v>413</v>
      </c>
      <c r="AS3" s="172" t="s">
        <v>414</v>
      </c>
      <c r="AT3" s="172" t="s">
        <v>415</v>
      </c>
      <c r="AU3" s="172" t="s">
        <v>416</v>
      </c>
      <c r="AV3" s="172" t="s">
        <v>417</v>
      </c>
      <c r="AW3" s="172" t="s">
        <v>418</v>
      </c>
      <c r="AX3" s="172" t="s">
        <v>419</v>
      </c>
      <c r="AY3" s="173" t="s">
        <v>420</v>
      </c>
      <c r="AZ3" s="172" t="s">
        <v>421</v>
      </c>
      <c r="BA3" s="172" t="s">
        <v>422</v>
      </c>
      <c r="BB3" s="172" t="s">
        <v>423</v>
      </c>
      <c r="BC3" s="172" t="s">
        <v>424</v>
      </c>
      <c r="BD3" s="172" t="s">
        <v>425</v>
      </c>
      <c r="BE3" s="172" t="s">
        <v>426</v>
      </c>
      <c r="BF3" s="172" t="s">
        <v>427</v>
      </c>
      <c r="BG3" s="172" t="s">
        <v>428</v>
      </c>
      <c r="BH3" s="172" t="s">
        <v>429</v>
      </c>
      <c r="BI3" s="172" t="s">
        <v>430</v>
      </c>
      <c r="BJ3" s="172" t="s">
        <v>431</v>
      </c>
      <c r="BK3" s="172" t="s">
        <v>432</v>
      </c>
      <c r="BL3" s="172" t="s">
        <v>433</v>
      </c>
      <c r="BM3" s="172" t="s">
        <v>434</v>
      </c>
      <c r="BN3" s="173" t="s">
        <v>435</v>
      </c>
    </row>
    <row r="4" spans="1:66" ht="15.75">
      <c r="A4" s="1518" t="s">
        <v>722</v>
      </c>
      <c r="B4" s="1519"/>
      <c r="C4" s="1519"/>
      <c r="D4" s="1519"/>
      <c r="E4" s="1519"/>
      <c r="F4" s="1519"/>
      <c r="G4" s="1519"/>
      <c r="H4" s="1519"/>
      <c r="I4" s="1519"/>
      <c r="J4" s="1519"/>
      <c r="K4" s="1519"/>
      <c r="L4" s="1519"/>
      <c r="M4" s="1519"/>
      <c r="N4" s="1523"/>
    </row>
    <row r="5" spans="1:66" ht="18.75">
      <c r="A5" s="1520" t="s">
        <v>758</v>
      </c>
      <c r="B5" s="1521"/>
      <c r="C5" s="1521"/>
      <c r="D5" s="1521"/>
      <c r="E5" s="1521"/>
      <c r="F5" s="1521"/>
      <c r="G5" s="1521"/>
      <c r="H5" s="1521"/>
      <c r="I5" s="1521"/>
      <c r="J5" s="1521"/>
      <c r="K5" s="1521"/>
      <c r="L5" s="1521"/>
      <c r="M5" s="1521"/>
      <c r="N5" s="1522"/>
    </row>
    <row r="6" spans="1:66" ht="15.75" customHeight="1">
      <c r="A6" s="1511" t="str">
        <f>Summary!A5</f>
        <v>BUDGET HEAD : 2202 -सामान्य शिक्षा-02-109 -राजकीय माध्यमिक विद्यालय-27 -लडकों के विद्यालय-01 -लडकों के विद्यालयों का संचालन व्यय   (STATE FUND)</v>
      </c>
      <c r="B6" s="1488"/>
      <c r="C6" s="1488"/>
      <c r="D6" s="1488"/>
      <c r="E6" s="1488"/>
      <c r="F6" s="1488"/>
      <c r="G6" s="1488"/>
      <c r="H6" s="1488"/>
      <c r="I6" s="1488"/>
      <c r="J6" s="1488"/>
      <c r="K6" s="1488"/>
      <c r="L6" s="1488"/>
      <c r="M6" s="1488"/>
      <c r="N6" s="1512"/>
    </row>
    <row r="7" spans="1:66" ht="41.45" customHeight="1">
      <c r="A7" s="295" t="s">
        <v>339</v>
      </c>
      <c r="B7" s="278" t="s">
        <v>437</v>
      </c>
      <c r="C7" s="278" t="s">
        <v>44</v>
      </c>
      <c r="D7" s="278" t="s">
        <v>527</v>
      </c>
      <c r="E7" s="278" t="s">
        <v>755</v>
      </c>
      <c r="F7" s="287" t="s">
        <v>125</v>
      </c>
      <c r="G7" s="317" t="s">
        <v>752</v>
      </c>
      <c r="H7" s="281" t="s">
        <v>754</v>
      </c>
      <c r="I7" s="281" t="s">
        <v>753</v>
      </c>
      <c r="J7" s="289" t="s">
        <v>756</v>
      </c>
      <c r="K7" s="288" t="s">
        <v>752</v>
      </c>
      <c r="L7" s="281" t="s">
        <v>757</v>
      </c>
      <c r="M7" s="281" t="s">
        <v>753</v>
      </c>
      <c r="N7" s="296" t="s">
        <v>759</v>
      </c>
    </row>
    <row r="8" spans="1:66" ht="14.25" customHeight="1">
      <c r="A8" s="297">
        <v>1</v>
      </c>
      <c r="B8" s="279">
        <v>2</v>
      </c>
      <c r="C8" s="279">
        <v>3</v>
      </c>
      <c r="D8" s="279">
        <v>4</v>
      </c>
      <c r="E8" s="279">
        <v>5</v>
      </c>
      <c r="F8" s="279">
        <v>6</v>
      </c>
      <c r="G8" s="279">
        <v>7</v>
      </c>
      <c r="H8" s="279">
        <v>8</v>
      </c>
      <c r="I8" s="279">
        <v>9</v>
      </c>
      <c r="J8" s="279">
        <v>10</v>
      </c>
      <c r="K8" s="279">
        <v>11</v>
      </c>
      <c r="L8" s="279">
        <v>11</v>
      </c>
      <c r="M8" s="279">
        <v>12</v>
      </c>
      <c r="N8" s="298">
        <v>13</v>
      </c>
    </row>
    <row r="9" spans="1:66">
      <c r="A9" s="299">
        <v>1</v>
      </c>
      <c r="B9" s="300" t="s">
        <v>649</v>
      </c>
      <c r="C9" s="301" t="s">
        <v>59</v>
      </c>
      <c r="D9" s="302" t="s">
        <v>326</v>
      </c>
      <c r="E9" s="283">
        <v>33800</v>
      </c>
      <c r="F9" s="283">
        <v>401600</v>
      </c>
      <c r="G9" s="290">
        <f>ROUND(F9*17/100,0)</f>
        <v>68272</v>
      </c>
      <c r="H9" s="290">
        <f>F9+G9</f>
        <v>469872</v>
      </c>
      <c r="I9" s="282">
        <f>ROUND(H9*0.1,0)</f>
        <v>46987</v>
      </c>
      <c r="J9" s="282">
        <v>413600</v>
      </c>
      <c r="K9" s="290">
        <f>ROUND(J9*17/100,0)</f>
        <v>70312</v>
      </c>
      <c r="L9" s="290">
        <f>J9+K9</f>
        <v>483912</v>
      </c>
      <c r="M9" s="282">
        <f>ROUND(L9*0.1,0)</f>
        <v>48391</v>
      </c>
      <c r="N9" s="303">
        <f>I9+M9</f>
        <v>95378</v>
      </c>
    </row>
    <row r="10" spans="1:66">
      <c r="A10" s="299">
        <v>2</v>
      </c>
      <c r="B10" s="300" t="s">
        <v>650</v>
      </c>
      <c r="C10" s="301" t="s">
        <v>59</v>
      </c>
      <c r="D10" s="302" t="s">
        <v>326</v>
      </c>
      <c r="E10" s="283">
        <v>33800</v>
      </c>
      <c r="F10" s="283">
        <v>401600</v>
      </c>
      <c r="G10" s="290">
        <f t="shared" ref="G10:G71" si="0">ROUND(F10*17/100,0)</f>
        <v>68272</v>
      </c>
      <c r="H10" s="290">
        <f t="shared" ref="H10:H71" si="1">F10+G10</f>
        <v>469872</v>
      </c>
      <c r="I10" s="282">
        <f t="shared" ref="I10:I71" si="2">ROUND(H10*0.1,0)</f>
        <v>46987</v>
      </c>
      <c r="J10" s="282">
        <v>413600</v>
      </c>
      <c r="K10" s="290">
        <f t="shared" ref="K10:K71" si="3">ROUND(J10*17/100,0)</f>
        <v>70312</v>
      </c>
      <c r="L10" s="290">
        <f t="shared" ref="L10:L71" si="4">J10+K10</f>
        <v>483912</v>
      </c>
      <c r="M10" s="282">
        <f t="shared" ref="M10:M71" si="5">ROUND(L10*0.1,0)</f>
        <v>48391</v>
      </c>
      <c r="N10" s="303">
        <f t="shared" ref="N10:N73" si="6">I10+M10</f>
        <v>95378</v>
      </c>
    </row>
    <row r="11" spans="1:66">
      <c r="A11" s="299">
        <v>3</v>
      </c>
      <c r="B11" s="300" t="s">
        <v>651</v>
      </c>
      <c r="C11" s="301" t="s">
        <v>59</v>
      </c>
      <c r="D11" s="302" t="s">
        <v>327</v>
      </c>
      <c r="E11" s="283">
        <v>46500</v>
      </c>
      <c r="F11" s="283">
        <v>552400</v>
      </c>
      <c r="G11" s="290">
        <f t="shared" si="0"/>
        <v>93908</v>
      </c>
      <c r="H11" s="290">
        <f t="shared" si="1"/>
        <v>646308</v>
      </c>
      <c r="I11" s="282">
        <f t="shared" si="2"/>
        <v>64631</v>
      </c>
      <c r="J11" s="282">
        <v>569200</v>
      </c>
      <c r="K11" s="290">
        <f t="shared" si="3"/>
        <v>96764</v>
      </c>
      <c r="L11" s="290">
        <f t="shared" si="4"/>
        <v>665964</v>
      </c>
      <c r="M11" s="282">
        <f t="shared" si="5"/>
        <v>66596</v>
      </c>
      <c r="N11" s="303">
        <f t="shared" si="6"/>
        <v>131227</v>
      </c>
    </row>
    <row r="12" spans="1:66">
      <c r="A12" s="299">
        <v>4</v>
      </c>
      <c r="B12" s="300" t="s">
        <v>652</v>
      </c>
      <c r="C12" s="301" t="s">
        <v>59</v>
      </c>
      <c r="D12" s="302" t="s">
        <v>326</v>
      </c>
      <c r="E12" s="283">
        <v>38000</v>
      </c>
      <c r="F12" s="283">
        <v>451600</v>
      </c>
      <c r="G12" s="290">
        <f t="shared" si="0"/>
        <v>76772</v>
      </c>
      <c r="H12" s="290">
        <f t="shared" si="1"/>
        <v>528372</v>
      </c>
      <c r="I12" s="282">
        <f t="shared" si="2"/>
        <v>52837</v>
      </c>
      <c r="J12" s="282">
        <v>464800</v>
      </c>
      <c r="K12" s="290">
        <f t="shared" si="3"/>
        <v>79016</v>
      </c>
      <c r="L12" s="290">
        <f t="shared" si="4"/>
        <v>543816</v>
      </c>
      <c r="M12" s="282">
        <f t="shared" si="5"/>
        <v>54382</v>
      </c>
      <c r="N12" s="303">
        <f t="shared" si="6"/>
        <v>107219</v>
      </c>
    </row>
    <row r="13" spans="1:66">
      <c r="A13" s="299">
        <v>5</v>
      </c>
      <c r="B13" s="300" t="s">
        <v>653</v>
      </c>
      <c r="C13" s="301" t="s">
        <v>59</v>
      </c>
      <c r="D13" s="302" t="s">
        <v>326</v>
      </c>
      <c r="E13" s="283">
        <v>38000</v>
      </c>
      <c r="F13" s="283">
        <v>451600</v>
      </c>
      <c r="G13" s="290">
        <f t="shared" si="0"/>
        <v>76772</v>
      </c>
      <c r="H13" s="290">
        <f t="shared" si="1"/>
        <v>528372</v>
      </c>
      <c r="I13" s="282">
        <f t="shared" si="2"/>
        <v>52837</v>
      </c>
      <c r="J13" s="282">
        <v>464800</v>
      </c>
      <c r="K13" s="290">
        <f t="shared" si="3"/>
        <v>79016</v>
      </c>
      <c r="L13" s="290">
        <f t="shared" si="4"/>
        <v>543816</v>
      </c>
      <c r="M13" s="282">
        <f t="shared" si="5"/>
        <v>54382</v>
      </c>
      <c r="N13" s="303">
        <f t="shared" si="6"/>
        <v>107219</v>
      </c>
    </row>
    <row r="14" spans="1:66">
      <c r="A14" s="299">
        <v>6</v>
      </c>
      <c r="B14" s="300" t="s">
        <v>654</v>
      </c>
      <c r="C14" s="301" t="s">
        <v>59</v>
      </c>
      <c r="D14" s="302" t="s">
        <v>326</v>
      </c>
      <c r="E14" s="283">
        <v>38000</v>
      </c>
      <c r="F14" s="283">
        <v>451600</v>
      </c>
      <c r="G14" s="290">
        <f t="shared" si="0"/>
        <v>76772</v>
      </c>
      <c r="H14" s="290">
        <f t="shared" si="1"/>
        <v>528372</v>
      </c>
      <c r="I14" s="282">
        <f t="shared" si="2"/>
        <v>52837</v>
      </c>
      <c r="J14" s="282">
        <v>464800</v>
      </c>
      <c r="K14" s="290">
        <f t="shared" si="3"/>
        <v>79016</v>
      </c>
      <c r="L14" s="290">
        <f t="shared" si="4"/>
        <v>543816</v>
      </c>
      <c r="M14" s="282">
        <f t="shared" si="5"/>
        <v>54382</v>
      </c>
      <c r="N14" s="303">
        <f t="shared" si="6"/>
        <v>107219</v>
      </c>
    </row>
    <row r="15" spans="1:66">
      <c r="A15" s="299">
        <v>7</v>
      </c>
      <c r="B15" s="300" t="s">
        <v>655</v>
      </c>
      <c r="C15" s="301" t="s">
        <v>59</v>
      </c>
      <c r="D15" s="302" t="s">
        <v>326</v>
      </c>
      <c r="E15" s="283">
        <v>40300</v>
      </c>
      <c r="F15" s="283">
        <v>478800</v>
      </c>
      <c r="G15" s="290">
        <f t="shared" si="0"/>
        <v>81396</v>
      </c>
      <c r="H15" s="290">
        <f t="shared" si="1"/>
        <v>560196</v>
      </c>
      <c r="I15" s="282">
        <f t="shared" si="2"/>
        <v>56020</v>
      </c>
      <c r="J15" s="282">
        <v>493200</v>
      </c>
      <c r="K15" s="290">
        <f t="shared" si="3"/>
        <v>83844</v>
      </c>
      <c r="L15" s="290">
        <f t="shared" si="4"/>
        <v>577044</v>
      </c>
      <c r="M15" s="282">
        <f t="shared" si="5"/>
        <v>57704</v>
      </c>
      <c r="N15" s="303">
        <f t="shared" si="6"/>
        <v>113724</v>
      </c>
    </row>
    <row r="16" spans="1:66">
      <c r="A16" s="299">
        <v>8</v>
      </c>
      <c r="B16" s="300" t="s">
        <v>656</v>
      </c>
      <c r="C16" s="301" t="s">
        <v>59</v>
      </c>
      <c r="D16" s="302" t="s">
        <v>326</v>
      </c>
      <c r="E16" s="283">
        <v>40300</v>
      </c>
      <c r="F16" s="283">
        <v>478800</v>
      </c>
      <c r="G16" s="290">
        <f t="shared" si="0"/>
        <v>81396</v>
      </c>
      <c r="H16" s="290">
        <f t="shared" si="1"/>
        <v>560196</v>
      </c>
      <c r="I16" s="282">
        <f t="shared" si="2"/>
        <v>56020</v>
      </c>
      <c r="J16" s="282">
        <v>493200</v>
      </c>
      <c r="K16" s="290">
        <f t="shared" si="3"/>
        <v>83844</v>
      </c>
      <c r="L16" s="290">
        <f t="shared" si="4"/>
        <v>577044</v>
      </c>
      <c r="M16" s="282">
        <f t="shared" si="5"/>
        <v>57704</v>
      </c>
      <c r="N16" s="303">
        <f t="shared" si="6"/>
        <v>113724</v>
      </c>
    </row>
    <row r="17" spans="1:14">
      <c r="A17" s="299">
        <v>9</v>
      </c>
      <c r="B17" s="300" t="s">
        <v>657</v>
      </c>
      <c r="C17" s="301" t="s">
        <v>59</v>
      </c>
      <c r="D17" s="302" t="s">
        <v>326</v>
      </c>
      <c r="E17" s="283">
        <v>40300</v>
      </c>
      <c r="F17" s="283">
        <v>478800</v>
      </c>
      <c r="G17" s="290">
        <f t="shared" si="0"/>
        <v>81396</v>
      </c>
      <c r="H17" s="290">
        <f t="shared" si="1"/>
        <v>560196</v>
      </c>
      <c r="I17" s="282">
        <f t="shared" si="2"/>
        <v>56020</v>
      </c>
      <c r="J17" s="282">
        <v>493200</v>
      </c>
      <c r="K17" s="290">
        <f t="shared" si="3"/>
        <v>83844</v>
      </c>
      <c r="L17" s="290">
        <f t="shared" si="4"/>
        <v>577044</v>
      </c>
      <c r="M17" s="282">
        <f t="shared" si="5"/>
        <v>57704</v>
      </c>
      <c r="N17" s="303">
        <f t="shared" si="6"/>
        <v>113724</v>
      </c>
    </row>
    <row r="18" spans="1:14">
      <c r="A18" s="299">
        <v>10</v>
      </c>
      <c r="B18" s="300" t="s">
        <v>658</v>
      </c>
      <c r="C18" s="301" t="s">
        <v>59</v>
      </c>
      <c r="D18" s="302" t="s">
        <v>326</v>
      </c>
      <c r="E18" s="283">
        <v>40300</v>
      </c>
      <c r="F18" s="283">
        <v>478800</v>
      </c>
      <c r="G18" s="290">
        <f t="shared" si="0"/>
        <v>81396</v>
      </c>
      <c r="H18" s="290">
        <f t="shared" si="1"/>
        <v>560196</v>
      </c>
      <c r="I18" s="282">
        <f t="shared" si="2"/>
        <v>56020</v>
      </c>
      <c r="J18" s="282">
        <v>493200</v>
      </c>
      <c r="K18" s="290">
        <f t="shared" si="3"/>
        <v>83844</v>
      </c>
      <c r="L18" s="290">
        <f t="shared" si="4"/>
        <v>577044</v>
      </c>
      <c r="M18" s="282">
        <f t="shared" si="5"/>
        <v>57704</v>
      </c>
      <c r="N18" s="303">
        <f t="shared" si="6"/>
        <v>113724</v>
      </c>
    </row>
    <row r="19" spans="1:14">
      <c r="A19" s="299">
        <v>11</v>
      </c>
      <c r="B19" s="300" t="s">
        <v>659</v>
      </c>
      <c r="C19" s="301" t="s">
        <v>59</v>
      </c>
      <c r="D19" s="302" t="s">
        <v>326</v>
      </c>
      <c r="E19" s="283">
        <v>38000</v>
      </c>
      <c r="F19" s="283">
        <v>451600</v>
      </c>
      <c r="G19" s="290">
        <f t="shared" si="0"/>
        <v>76772</v>
      </c>
      <c r="H19" s="290">
        <f t="shared" si="1"/>
        <v>528372</v>
      </c>
      <c r="I19" s="282">
        <f t="shared" si="2"/>
        <v>52837</v>
      </c>
      <c r="J19" s="282">
        <v>464800</v>
      </c>
      <c r="K19" s="290">
        <f t="shared" si="3"/>
        <v>79016</v>
      </c>
      <c r="L19" s="290">
        <f t="shared" si="4"/>
        <v>543816</v>
      </c>
      <c r="M19" s="282">
        <f t="shared" si="5"/>
        <v>54382</v>
      </c>
      <c r="N19" s="303">
        <f t="shared" si="6"/>
        <v>107219</v>
      </c>
    </row>
    <row r="20" spans="1:14">
      <c r="A20" s="299">
        <v>12</v>
      </c>
      <c r="B20" s="300" t="s">
        <v>660</v>
      </c>
      <c r="C20" s="301" t="s">
        <v>59</v>
      </c>
      <c r="D20" s="302" t="s">
        <v>326</v>
      </c>
      <c r="E20" s="283">
        <v>34800</v>
      </c>
      <c r="F20" s="283">
        <v>413600</v>
      </c>
      <c r="G20" s="290">
        <f t="shared" si="0"/>
        <v>70312</v>
      </c>
      <c r="H20" s="290">
        <f t="shared" si="1"/>
        <v>483912</v>
      </c>
      <c r="I20" s="282">
        <f t="shared" si="2"/>
        <v>48391</v>
      </c>
      <c r="J20" s="282">
        <v>425600</v>
      </c>
      <c r="K20" s="290">
        <f t="shared" si="3"/>
        <v>72352</v>
      </c>
      <c r="L20" s="290">
        <f t="shared" si="4"/>
        <v>497952</v>
      </c>
      <c r="M20" s="282">
        <f t="shared" si="5"/>
        <v>49795</v>
      </c>
      <c r="N20" s="303">
        <f t="shared" si="6"/>
        <v>98186</v>
      </c>
    </row>
    <row r="21" spans="1:14">
      <c r="A21" s="299">
        <v>13</v>
      </c>
      <c r="B21" s="300" t="s">
        <v>661</v>
      </c>
      <c r="C21" s="301" t="s">
        <v>59</v>
      </c>
      <c r="D21" s="302" t="s">
        <v>326</v>
      </c>
      <c r="E21" s="283">
        <v>38000</v>
      </c>
      <c r="F21" s="283">
        <v>451600</v>
      </c>
      <c r="G21" s="290">
        <f t="shared" si="0"/>
        <v>76772</v>
      </c>
      <c r="H21" s="290">
        <f t="shared" si="1"/>
        <v>528372</v>
      </c>
      <c r="I21" s="282">
        <f t="shared" si="2"/>
        <v>52837</v>
      </c>
      <c r="J21" s="282">
        <v>464800</v>
      </c>
      <c r="K21" s="290">
        <f t="shared" si="3"/>
        <v>79016</v>
      </c>
      <c r="L21" s="290">
        <f t="shared" si="4"/>
        <v>543816</v>
      </c>
      <c r="M21" s="282">
        <f t="shared" si="5"/>
        <v>54382</v>
      </c>
      <c r="N21" s="303">
        <f t="shared" si="6"/>
        <v>107219</v>
      </c>
    </row>
    <row r="22" spans="1:14">
      <c r="A22" s="299">
        <v>14</v>
      </c>
      <c r="B22" s="300" t="s">
        <v>662</v>
      </c>
      <c r="C22" s="301" t="s">
        <v>59</v>
      </c>
      <c r="D22" s="302" t="s">
        <v>326</v>
      </c>
      <c r="E22" s="283">
        <v>46500</v>
      </c>
      <c r="F22" s="283">
        <v>552400</v>
      </c>
      <c r="G22" s="290">
        <f t="shared" si="0"/>
        <v>93908</v>
      </c>
      <c r="H22" s="290">
        <f t="shared" si="1"/>
        <v>646308</v>
      </c>
      <c r="I22" s="282">
        <f t="shared" si="2"/>
        <v>64631</v>
      </c>
      <c r="J22" s="282">
        <v>569200</v>
      </c>
      <c r="K22" s="290">
        <f t="shared" si="3"/>
        <v>96764</v>
      </c>
      <c r="L22" s="290">
        <f t="shared" si="4"/>
        <v>665964</v>
      </c>
      <c r="M22" s="282">
        <f t="shared" si="5"/>
        <v>66596</v>
      </c>
      <c r="N22" s="303">
        <f t="shared" si="6"/>
        <v>131227</v>
      </c>
    </row>
    <row r="23" spans="1:14">
      <c r="A23" s="299">
        <v>15</v>
      </c>
      <c r="B23" s="300" t="s">
        <v>663</v>
      </c>
      <c r="C23" s="301" t="s">
        <v>59</v>
      </c>
      <c r="D23" s="302" t="s">
        <v>326</v>
      </c>
      <c r="E23" s="283">
        <v>34800</v>
      </c>
      <c r="F23" s="283">
        <v>413600</v>
      </c>
      <c r="G23" s="290">
        <f t="shared" si="0"/>
        <v>70312</v>
      </c>
      <c r="H23" s="290">
        <f t="shared" si="1"/>
        <v>483912</v>
      </c>
      <c r="I23" s="282">
        <f t="shared" si="2"/>
        <v>48391</v>
      </c>
      <c r="J23" s="282">
        <v>425600</v>
      </c>
      <c r="K23" s="290">
        <f t="shared" si="3"/>
        <v>72352</v>
      </c>
      <c r="L23" s="290">
        <f t="shared" si="4"/>
        <v>497952</v>
      </c>
      <c r="M23" s="282">
        <f t="shared" si="5"/>
        <v>49795</v>
      </c>
      <c r="N23" s="303">
        <f t="shared" si="6"/>
        <v>98186</v>
      </c>
    </row>
    <row r="24" spans="1:14">
      <c r="A24" s="299">
        <v>16</v>
      </c>
      <c r="B24" s="300" t="s">
        <v>664</v>
      </c>
      <c r="C24" s="301" t="s">
        <v>59</v>
      </c>
      <c r="D24" s="302" t="s">
        <v>327</v>
      </c>
      <c r="E24" s="283">
        <v>52300</v>
      </c>
      <c r="F24" s="283">
        <v>621600</v>
      </c>
      <c r="G24" s="290">
        <f t="shared" si="0"/>
        <v>105672</v>
      </c>
      <c r="H24" s="290">
        <f t="shared" si="1"/>
        <v>727272</v>
      </c>
      <c r="I24" s="282">
        <f t="shared" si="2"/>
        <v>72727</v>
      </c>
      <c r="J24" s="282">
        <v>640400</v>
      </c>
      <c r="K24" s="290">
        <f t="shared" si="3"/>
        <v>108868</v>
      </c>
      <c r="L24" s="290">
        <f t="shared" si="4"/>
        <v>749268</v>
      </c>
      <c r="M24" s="282">
        <f t="shared" si="5"/>
        <v>74927</v>
      </c>
      <c r="N24" s="303">
        <f t="shared" si="6"/>
        <v>147654</v>
      </c>
    </row>
    <row r="25" spans="1:14">
      <c r="A25" s="299">
        <v>17</v>
      </c>
      <c r="B25" s="300" t="s">
        <v>665</v>
      </c>
      <c r="C25" s="301" t="s">
        <v>59</v>
      </c>
      <c r="D25" s="302" t="s">
        <v>326</v>
      </c>
      <c r="E25" s="283">
        <v>34800</v>
      </c>
      <c r="F25" s="283">
        <v>413600</v>
      </c>
      <c r="G25" s="290">
        <f t="shared" si="0"/>
        <v>70312</v>
      </c>
      <c r="H25" s="290">
        <f t="shared" si="1"/>
        <v>483912</v>
      </c>
      <c r="I25" s="282">
        <f t="shared" si="2"/>
        <v>48391</v>
      </c>
      <c r="J25" s="282">
        <v>425600</v>
      </c>
      <c r="K25" s="290">
        <f t="shared" si="3"/>
        <v>72352</v>
      </c>
      <c r="L25" s="290">
        <f t="shared" si="4"/>
        <v>497952</v>
      </c>
      <c r="M25" s="282">
        <f t="shared" si="5"/>
        <v>49795</v>
      </c>
      <c r="N25" s="303">
        <f t="shared" si="6"/>
        <v>98186</v>
      </c>
    </row>
    <row r="26" spans="1:14">
      <c r="A26" s="299">
        <v>18</v>
      </c>
      <c r="B26" s="300" t="s">
        <v>666</v>
      </c>
      <c r="C26" s="301" t="s">
        <v>59</v>
      </c>
      <c r="D26" s="302" t="s">
        <v>326</v>
      </c>
      <c r="E26" s="283">
        <v>33800</v>
      </c>
      <c r="F26" s="283">
        <v>401600</v>
      </c>
      <c r="G26" s="290">
        <f t="shared" si="0"/>
        <v>68272</v>
      </c>
      <c r="H26" s="290">
        <f t="shared" si="1"/>
        <v>469872</v>
      </c>
      <c r="I26" s="282">
        <f t="shared" si="2"/>
        <v>46987</v>
      </c>
      <c r="J26" s="282">
        <v>413600</v>
      </c>
      <c r="K26" s="290">
        <f t="shared" si="3"/>
        <v>70312</v>
      </c>
      <c r="L26" s="290">
        <f t="shared" si="4"/>
        <v>483912</v>
      </c>
      <c r="M26" s="282">
        <f t="shared" si="5"/>
        <v>48391</v>
      </c>
      <c r="N26" s="303">
        <f t="shared" si="6"/>
        <v>95378</v>
      </c>
    </row>
    <row r="27" spans="1:14">
      <c r="A27" s="299">
        <v>19</v>
      </c>
      <c r="B27" s="300" t="s">
        <v>667</v>
      </c>
      <c r="C27" s="301" t="s">
        <v>59</v>
      </c>
      <c r="D27" s="302" t="s">
        <v>326</v>
      </c>
      <c r="E27" s="283">
        <v>38000</v>
      </c>
      <c r="F27" s="283">
        <v>451600</v>
      </c>
      <c r="G27" s="290">
        <f t="shared" si="0"/>
        <v>76772</v>
      </c>
      <c r="H27" s="290">
        <f t="shared" si="1"/>
        <v>528372</v>
      </c>
      <c r="I27" s="282">
        <f t="shared" si="2"/>
        <v>52837</v>
      </c>
      <c r="J27" s="282">
        <v>464800</v>
      </c>
      <c r="K27" s="290">
        <f t="shared" si="3"/>
        <v>79016</v>
      </c>
      <c r="L27" s="290">
        <f t="shared" si="4"/>
        <v>543816</v>
      </c>
      <c r="M27" s="282">
        <f t="shared" si="5"/>
        <v>54382</v>
      </c>
      <c r="N27" s="303">
        <f t="shared" si="6"/>
        <v>107219</v>
      </c>
    </row>
    <row r="28" spans="1:14">
      <c r="A28" s="299">
        <v>20</v>
      </c>
      <c r="B28" s="300" t="s">
        <v>668</v>
      </c>
      <c r="C28" s="301" t="s">
        <v>59</v>
      </c>
      <c r="D28" s="302" t="s">
        <v>326</v>
      </c>
      <c r="E28" s="283">
        <v>40300</v>
      </c>
      <c r="F28" s="283">
        <v>478800</v>
      </c>
      <c r="G28" s="290">
        <f t="shared" si="0"/>
        <v>81396</v>
      </c>
      <c r="H28" s="290">
        <f t="shared" si="1"/>
        <v>560196</v>
      </c>
      <c r="I28" s="282">
        <f t="shared" si="2"/>
        <v>56020</v>
      </c>
      <c r="J28" s="282">
        <v>493200</v>
      </c>
      <c r="K28" s="290">
        <f t="shared" si="3"/>
        <v>83844</v>
      </c>
      <c r="L28" s="290">
        <f t="shared" si="4"/>
        <v>577044</v>
      </c>
      <c r="M28" s="282">
        <f t="shared" si="5"/>
        <v>57704</v>
      </c>
      <c r="N28" s="303">
        <f t="shared" si="6"/>
        <v>113724</v>
      </c>
    </row>
    <row r="29" spans="1:14">
      <c r="A29" s="299">
        <v>21</v>
      </c>
      <c r="B29" s="300" t="s">
        <v>669</v>
      </c>
      <c r="C29" s="301" t="s">
        <v>59</v>
      </c>
      <c r="D29" s="302" t="s">
        <v>326</v>
      </c>
      <c r="E29" s="283">
        <v>40300</v>
      </c>
      <c r="F29" s="283">
        <v>478800</v>
      </c>
      <c r="G29" s="290">
        <f t="shared" si="0"/>
        <v>81396</v>
      </c>
      <c r="H29" s="290">
        <f t="shared" si="1"/>
        <v>560196</v>
      </c>
      <c r="I29" s="282">
        <f t="shared" si="2"/>
        <v>56020</v>
      </c>
      <c r="J29" s="282">
        <v>493200</v>
      </c>
      <c r="K29" s="290">
        <f t="shared" si="3"/>
        <v>83844</v>
      </c>
      <c r="L29" s="290">
        <f t="shared" si="4"/>
        <v>577044</v>
      </c>
      <c r="M29" s="282">
        <f t="shared" si="5"/>
        <v>57704</v>
      </c>
      <c r="N29" s="303">
        <f t="shared" si="6"/>
        <v>113724</v>
      </c>
    </row>
    <row r="30" spans="1:14">
      <c r="A30" s="299">
        <v>22</v>
      </c>
      <c r="B30" s="300" t="s">
        <v>670</v>
      </c>
      <c r="C30" s="301" t="s">
        <v>59</v>
      </c>
      <c r="D30" s="302" t="s">
        <v>326</v>
      </c>
      <c r="E30" s="283">
        <v>38000</v>
      </c>
      <c r="F30" s="283">
        <v>451600</v>
      </c>
      <c r="G30" s="290">
        <f t="shared" si="0"/>
        <v>76772</v>
      </c>
      <c r="H30" s="290">
        <f t="shared" si="1"/>
        <v>528372</v>
      </c>
      <c r="I30" s="282">
        <f t="shared" si="2"/>
        <v>52837</v>
      </c>
      <c r="J30" s="282">
        <v>464800</v>
      </c>
      <c r="K30" s="290">
        <f t="shared" si="3"/>
        <v>79016</v>
      </c>
      <c r="L30" s="290">
        <f t="shared" si="4"/>
        <v>543816</v>
      </c>
      <c r="M30" s="282">
        <f t="shared" si="5"/>
        <v>54382</v>
      </c>
      <c r="N30" s="303">
        <f t="shared" si="6"/>
        <v>107219</v>
      </c>
    </row>
    <row r="31" spans="1:14">
      <c r="A31" s="299">
        <v>23</v>
      </c>
      <c r="B31" s="300" t="s">
        <v>671</v>
      </c>
      <c r="C31" s="301" t="s">
        <v>59</v>
      </c>
      <c r="D31" s="302" t="s">
        <v>326</v>
      </c>
      <c r="E31" s="283">
        <v>34800</v>
      </c>
      <c r="F31" s="283">
        <v>413600</v>
      </c>
      <c r="G31" s="290">
        <f t="shared" si="0"/>
        <v>70312</v>
      </c>
      <c r="H31" s="290">
        <f t="shared" si="1"/>
        <v>483912</v>
      </c>
      <c r="I31" s="282">
        <f t="shared" si="2"/>
        <v>48391</v>
      </c>
      <c r="J31" s="282">
        <v>425600</v>
      </c>
      <c r="K31" s="290">
        <f t="shared" si="3"/>
        <v>72352</v>
      </c>
      <c r="L31" s="290">
        <f t="shared" si="4"/>
        <v>497952</v>
      </c>
      <c r="M31" s="282">
        <f t="shared" si="5"/>
        <v>49795</v>
      </c>
      <c r="N31" s="303">
        <f t="shared" si="6"/>
        <v>98186</v>
      </c>
    </row>
    <row r="32" spans="1:14">
      <c r="A32" s="299">
        <v>24</v>
      </c>
      <c r="B32" s="300" t="s">
        <v>672</v>
      </c>
      <c r="C32" s="301" t="s">
        <v>59</v>
      </c>
      <c r="D32" s="302" t="s">
        <v>326</v>
      </c>
      <c r="E32" s="283">
        <v>38000</v>
      </c>
      <c r="F32" s="283">
        <v>451600</v>
      </c>
      <c r="G32" s="290">
        <f t="shared" si="0"/>
        <v>76772</v>
      </c>
      <c r="H32" s="290">
        <f t="shared" si="1"/>
        <v>528372</v>
      </c>
      <c r="I32" s="282">
        <f t="shared" si="2"/>
        <v>52837</v>
      </c>
      <c r="J32" s="282">
        <v>464800</v>
      </c>
      <c r="K32" s="290">
        <f t="shared" si="3"/>
        <v>79016</v>
      </c>
      <c r="L32" s="290">
        <f t="shared" si="4"/>
        <v>543816</v>
      </c>
      <c r="M32" s="282">
        <f t="shared" si="5"/>
        <v>54382</v>
      </c>
      <c r="N32" s="303">
        <f t="shared" si="6"/>
        <v>107219</v>
      </c>
    </row>
    <row r="33" spans="1:14">
      <c r="A33" s="299">
        <v>25</v>
      </c>
      <c r="B33" s="300" t="s">
        <v>673</v>
      </c>
      <c r="C33" s="301" t="s">
        <v>59</v>
      </c>
      <c r="D33" s="302" t="s">
        <v>327</v>
      </c>
      <c r="E33" s="283">
        <v>46500</v>
      </c>
      <c r="F33" s="283">
        <v>552400</v>
      </c>
      <c r="G33" s="290">
        <f t="shared" si="0"/>
        <v>93908</v>
      </c>
      <c r="H33" s="290">
        <f t="shared" si="1"/>
        <v>646308</v>
      </c>
      <c r="I33" s="282">
        <f t="shared" si="2"/>
        <v>64631</v>
      </c>
      <c r="J33" s="282">
        <v>569200</v>
      </c>
      <c r="K33" s="290">
        <f t="shared" si="3"/>
        <v>96764</v>
      </c>
      <c r="L33" s="290">
        <f t="shared" si="4"/>
        <v>665964</v>
      </c>
      <c r="M33" s="282">
        <f t="shared" si="5"/>
        <v>66596</v>
      </c>
      <c r="N33" s="303">
        <f t="shared" si="6"/>
        <v>131227</v>
      </c>
    </row>
    <row r="34" spans="1:14">
      <c r="A34" s="299">
        <v>26</v>
      </c>
      <c r="B34" s="300" t="s">
        <v>674</v>
      </c>
      <c r="C34" s="301" t="s">
        <v>59</v>
      </c>
      <c r="D34" s="302" t="s">
        <v>326</v>
      </c>
      <c r="E34" s="283">
        <v>38000</v>
      </c>
      <c r="F34" s="283">
        <v>451600</v>
      </c>
      <c r="G34" s="290">
        <f t="shared" si="0"/>
        <v>76772</v>
      </c>
      <c r="H34" s="290">
        <f t="shared" si="1"/>
        <v>528372</v>
      </c>
      <c r="I34" s="282">
        <f t="shared" si="2"/>
        <v>52837</v>
      </c>
      <c r="J34" s="282">
        <v>464800</v>
      </c>
      <c r="K34" s="290">
        <f t="shared" si="3"/>
        <v>79016</v>
      </c>
      <c r="L34" s="290">
        <f t="shared" si="4"/>
        <v>543816</v>
      </c>
      <c r="M34" s="282">
        <f t="shared" si="5"/>
        <v>54382</v>
      </c>
      <c r="N34" s="303">
        <f t="shared" si="6"/>
        <v>107219</v>
      </c>
    </row>
    <row r="35" spans="1:14">
      <c r="A35" s="299">
        <v>27</v>
      </c>
      <c r="B35" s="300" t="s">
        <v>718</v>
      </c>
      <c r="C35" s="301" t="s">
        <v>59</v>
      </c>
      <c r="D35" s="302" t="s">
        <v>327</v>
      </c>
      <c r="E35" s="283">
        <v>45100</v>
      </c>
      <c r="F35" s="283">
        <v>536000</v>
      </c>
      <c r="G35" s="290">
        <f t="shared" si="0"/>
        <v>91120</v>
      </c>
      <c r="H35" s="290">
        <f t="shared" si="1"/>
        <v>627120</v>
      </c>
      <c r="I35" s="282">
        <f t="shared" si="2"/>
        <v>62712</v>
      </c>
      <c r="J35" s="282">
        <v>552400</v>
      </c>
      <c r="K35" s="290">
        <f t="shared" si="3"/>
        <v>93908</v>
      </c>
      <c r="L35" s="290">
        <f t="shared" si="4"/>
        <v>646308</v>
      </c>
      <c r="M35" s="282">
        <f t="shared" si="5"/>
        <v>64631</v>
      </c>
      <c r="N35" s="303">
        <f t="shared" si="6"/>
        <v>127343</v>
      </c>
    </row>
    <row r="36" spans="1:14">
      <c r="A36" s="299">
        <v>28</v>
      </c>
      <c r="B36" s="300" t="s">
        <v>675</v>
      </c>
      <c r="C36" s="301" t="s">
        <v>59</v>
      </c>
      <c r="D36" s="302" t="s">
        <v>326</v>
      </c>
      <c r="E36" s="283">
        <v>38000</v>
      </c>
      <c r="F36" s="283">
        <v>451600</v>
      </c>
      <c r="G36" s="290">
        <f t="shared" si="0"/>
        <v>76772</v>
      </c>
      <c r="H36" s="290">
        <f t="shared" si="1"/>
        <v>528372</v>
      </c>
      <c r="I36" s="282">
        <f t="shared" si="2"/>
        <v>52837</v>
      </c>
      <c r="J36" s="282">
        <v>464800</v>
      </c>
      <c r="K36" s="290">
        <f t="shared" si="3"/>
        <v>79016</v>
      </c>
      <c r="L36" s="290">
        <f t="shared" si="4"/>
        <v>543816</v>
      </c>
      <c r="M36" s="282">
        <f t="shared" si="5"/>
        <v>54382</v>
      </c>
      <c r="N36" s="303">
        <f t="shared" si="6"/>
        <v>107219</v>
      </c>
    </row>
    <row r="37" spans="1:14">
      <c r="A37" s="299">
        <v>29</v>
      </c>
      <c r="B37" s="300" t="s">
        <v>676</v>
      </c>
      <c r="C37" s="301" t="s">
        <v>59</v>
      </c>
      <c r="D37" s="302" t="s">
        <v>326</v>
      </c>
      <c r="E37" s="283">
        <v>38000</v>
      </c>
      <c r="F37" s="283">
        <v>451600</v>
      </c>
      <c r="G37" s="290">
        <f t="shared" si="0"/>
        <v>76772</v>
      </c>
      <c r="H37" s="290">
        <f t="shared" si="1"/>
        <v>528372</v>
      </c>
      <c r="I37" s="282">
        <f t="shared" si="2"/>
        <v>52837</v>
      </c>
      <c r="J37" s="282">
        <v>464800</v>
      </c>
      <c r="K37" s="290">
        <f t="shared" si="3"/>
        <v>79016</v>
      </c>
      <c r="L37" s="290">
        <f t="shared" si="4"/>
        <v>543816</v>
      </c>
      <c r="M37" s="282">
        <f t="shared" si="5"/>
        <v>54382</v>
      </c>
      <c r="N37" s="303">
        <f t="shared" si="6"/>
        <v>107219</v>
      </c>
    </row>
    <row r="38" spans="1:14">
      <c r="A38" s="299">
        <v>30</v>
      </c>
      <c r="B38" s="300" t="s">
        <v>677</v>
      </c>
      <c r="C38" s="301" t="s">
        <v>59</v>
      </c>
      <c r="D38" s="302" t="s">
        <v>326</v>
      </c>
      <c r="E38" s="283">
        <v>39100</v>
      </c>
      <c r="F38" s="283">
        <v>464800</v>
      </c>
      <c r="G38" s="290">
        <f t="shared" si="0"/>
        <v>79016</v>
      </c>
      <c r="H38" s="290">
        <f t="shared" si="1"/>
        <v>543816</v>
      </c>
      <c r="I38" s="282">
        <f t="shared" si="2"/>
        <v>54382</v>
      </c>
      <c r="J38" s="282">
        <v>478800</v>
      </c>
      <c r="K38" s="290">
        <f t="shared" si="3"/>
        <v>81396</v>
      </c>
      <c r="L38" s="290">
        <f t="shared" si="4"/>
        <v>560196</v>
      </c>
      <c r="M38" s="282">
        <f t="shared" si="5"/>
        <v>56020</v>
      </c>
      <c r="N38" s="303">
        <f t="shared" si="6"/>
        <v>110402</v>
      </c>
    </row>
    <row r="39" spans="1:14">
      <c r="A39" s="299">
        <v>31</v>
      </c>
      <c r="B39" s="300" t="s">
        <v>678</v>
      </c>
      <c r="C39" s="301" t="s">
        <v>59</v>
      </c>
      <c r="D39" s="302" t="s">
        <v>326</v>
      </c>
      <c r="E39" s="283">
        <v>40300</v>
      </c>
      <c r="F39" s="283">
        <v>478800</v>
      </c>
      <c r="G39" s="290">
        <f t="shared" si="0"/>
        <v>81396</v>
      </c>
      <c r="H39" s="290">
        <f t="shared" si="1"/>
        <v>560196</v>
      </c>
      <c r="I39" s="282">
        <f t="shared" si="2"/>
        <v>56020</v>
      </c>
      <c r="J39" s="282">
        <v>493200</v>
      </c>
      <c r="K39" s="290">
        <f t="shared" si="3"/>
        <v>83844</v>
      </c>
      <c r="L39" s="290">
        <f t="shared" si="4"/>
        <v>577044</v>
      </c>
      <c r="M39" s="282">
        <f t="shared" si="5"/>
        <v>57704</v>
      </c>
      <c r="N39" s="303">
        <f t="shared" si="6"/>
        <v>113724</v>
      </c>
    </row>
    <row r="40" spans="1:14">
      <c r="A40" s="299">
        <v>32</v>
      </c>
      <c r="B40" s="300" t="s">
        <v>679</v>
      </c>
      <c r="C40" s="301" t="s">
        <v>59</v>
      </c>
      <c r="D40" s="302" t="s">
        <v>326</v>
      </c>
      <c r="E40" s="283">
        <v>38000</v>
      </c>
      <c r="F40" s="283">
        <v>451600</v>
      </c>
      <c r="G40" s="290">
        <f t="shared" si="0"/>
        <v>76772</v>
      </c>
      <c r="H40" s="290">
        <f t="shared" si="1"/>
        <v>528372</v>
      </c>
      <c r="I40" s="282">
        <f t="shared" si="2"/>
        <v>52837</v>
      </c>
      <c r="J40" s="282">
        <v>464800</v>
      </c>
      <c r="K40" s="290">
        <f t="shared" si="3"/>
        <v>79016</v>
      </c>
      <c r="L40" s="290">
        <f t="shared" si="4"/>
        <v>543816</v>
      </c>
      <c r="M40" s="282">
        <f t="shared" si="5"/>
        <v>54382</v>
      </c>
      <c r="N40" s="303">
        <f t="shared" si="6"/>
        <v>107219</v>
      </c>
    </row>
    <row r="41" spans="1:14">
      <c r="A41" s="299">
        <v>33</v>
      </c>
      <c r="B41" s="300" t="s">
        <v>680</v>
      </c>
      <c r="C41" s="301" t="s">
        <v>59</v>
      </c>
      <c r="D41" s="302" t="s">
        <v>326</v>
      </c>
      <c r="E41" s="283">
        <v>33800</v>
      </c>
      <c r="F41" s="283">
        <v>401600</v>
      </c>
      <c r="G41" s="290">
        <f t="shared" si="0"/>
        <v>68272</v>
      </c>
      <c r="H41" s="290">
        <f t="shared" si="1"/>
        <v>469872</v>
      </c>
      <c r="I41" s="282">
        <f t="shared" si="2"/>
        <v>46987</v>
      </c>
      <c r="J41" s="282">
        <v>413600</v>
      </c>
      <c r="K41" s="290">
        <f t="shared" si="3"/>
        <v>70312</v>
      </c>
      <c r="L41" s="290">
        <f t="shared" si="4"/>
        <v>483912</v>
      </c>
      <c r="M41" s="282">
        <f t="shared" si="5"/>
        <v>48391</v>
      </c>
      <c r="N41" s="303">
        <f t="shared" si="6"/>
        <v>95378</v>
      </c>
    </row>
    <row r="42" spans="1:14">
      <c r="A42" s="299">
        <v>34</v>
      </c>
      <c r="B42" s="300" t="s">
        <v>681</v>
      </c>
      <c r="C42" s="301" t="s">
        <v>59</v>
      </c>
      <c r="D42" s="302" t="s">
        <v>326</v>
      </c>
      <c r="E42" s="283">
        <v>34800</v>
      </c>
      <c r="F42" s="283">
        <v>413600</v>
      </c>
      <c r="G42" s="290">
        <f t="shared" si="0"/>
        <v>70312</v>
      </c>
      <c r="H42" s="290">
        <f t="shared" si="1"/>
        <v>483912</v>
      </c>
      <c r="I42" s="282">
        <f t="shared" si="2"/>
        <v>48391</v>
      </c>
      <c r="J42" s="282">
        <v>425600</v>
      </c>
      <c r="K42" s="290">
        <f t="shared" si="3"/>
        <v>72352</v>
      </c>
      <c r="L42" s="290">
        <f t="shared" si="4"/>
        <v>497952</v>
      </c>
      <c r="M42" s="282">
        <f t="shared" si="5"/>
        <v>49795</v>
      </c>
      <c r="N42" s="303">
        <f t="shared" si="6"/>
        <v>98186</v>
      </c>
    </row>
    <row r="43" spans="1:14">
      <c r="A43" s="299">
        <v>35</v>
      </c>
      <c r="B43" s="300" t="s">
        <v>682</v>
      </c>
      <c r="C43" s="301" t="s">
        <v>59</v>
      </c>
      <c r="D43" s="302" t="s">
        <v>326</v>
      </c>
      <c r="E43" s="283">
        <v>38000</v>
      </c>
      <c r="F43" s="283">
        <v>451600</v>
      </c>
      <c r="G43" s="290">
        <f t="shared" si="0"/>
        <v>76772</v>
      </c>
      <c r="H43" s="290">
        <f t="shared" si="1"/>
        <v>528372</v>
      </c>
      <c r="I43" s="282">
        <f t="shared" si="2"/>
        <v>52837</v>
      </c>
      <c r="J43" s="282">
        <v>464800</v>
      </c>
      <c r="K43" s="290">
        <f t="shared" si="3"/>
        <v>79016</v>
      </c>
      <c r="L43" s="290">
        <f t="shared" si="4"/>
        <v>543816</v>
      </c>
      <c r="M43" s="282">
        <f t="shared" si="5"/>
        <v>54382</v>
      </c>
      <c r="N43" s="303">
        <f t="shared" si="6"/>
        <v>107219</v>
      </c>
    </row>
    <row r="44" spans="1:14">
      <c r="A44" s="299">
        <v>36</v>
      </c>
      <c r="B44" s="300" t="s">
        <v>683</v>
      </c>
      <c r="C44" s="301" t="s">
        <v>624</v>
      </c>
      <c r="D44" s="302" t="s">
        <v>327</v>
      </c>
      <c r="E44" s="284">
        <v>46500</v>
      </c>
      <c r="F44" s="284">
        <v>552400</v>
      </c>
      <c r="G44" s="290">
        <f t="shared" si="0"/>
        <v>93908</v>
      </c>
      <c r="H44" s="290">
        <f t="shared" si="1"/>
        <v>646308</v>
      </c>
      <c r="I44" s="282">
        <f t="shared" si="2"/>
        <v>64631</v>
      </c>
      <c r="J44" s="282">
        <v>569200</v>
      </c>
      <c r="K44" s="290">
        <f t="shared" si="3"/>
        <v>96764</v>
      </c>
      <c r="L44" s="290">
        <f t="shared" si="4"/>
        <v>665964</v>
      </c>
      <c r="M44" s="282">
        <f t="shared" si="5"/>
        <v>66596</v>
      </c>
      <c r="N44" s="303">
        <f t="shared" si="6"/>
        <v>131227</v>
      </c>
    </row>
    <row r="45" spans="1:14">
      <c r="A45" s="299">
        <v>37</v>
      </c>
      <c r="B45" s="300" t="s">
        <v>684</v>
      </c>
      <c r="C45" s="301" t="s">
        <v>59</v>
      </c>
      <c r="D45" s="302" t="s">
        <v>326</v>
      </c>
      <c r="E45" s="283">
        <v>38000</v>
      </c>
      <c r="F45" s="283">
        <v>451600</v>
      </c>
      <c r="G45" s="290">
        <f t="shared" si="0"/>
        <v>76772</v>
      </c>
      <c r="H45" s="290">
        <f t="shared" si="1"/>
        <v>528372</v>
      </c>
      <c r="I45" s="282">
        <f t="shared" si="2"/>
        <v>52837</v>
      </c>
      <c r="J45" s="282">
        <v>464800</v>
      </c>
      <c r="K45" s="290">
        <f t="shared" si="3"/>
        <v>79016</v>
      </c>
      <c r="L45" s="290">
        <f t="shared" si="4"/>
        <v>543816</v>
      </c>
      <c r="M45" s="282">
        <f t="shared" si="5"/>
        <v>54382</v>
      </c>
      <c r="N45" s="303">
        <f t="shared" si="6"/>
        <v>107219</v>
      </c>
    </row>
    <row r="46" spans="1:14">
      <c r="A46" s="299">
        <v>38</v>
      </c>
      <c r="B46" s="300" t="s">
        <v>685</v>
      </c>
      <c r="C46" s="301" t="s">
        <v>59</v>
      </c>
      <c r="D46" s="302" t="s">
        <v>326</v>
      </c>
      <c r="E46" s="283">
        <v>38000</v>
      </c>
      <c r="F46" s="283">
        <v>451600</v>
      </c>
      <c r="G46" s="290">
        <f t="shared" si="0"/>
        <v>76772</v>
      </c>
      <c r="H46" s="290">
        <f t="shared" si="1"/>
        <v>528372</v>
      </c>
      <c r="I46" s="282">
        <f t="shared" si="2"/>
        <v>52837</v>
      </c>
      <c r="J46" s="282">
        <v>464800</v>
      </c>
      <c r="K46" s="290">
        <f t="shared" si="3"/>
        <v>79016</v>
      </c>
      <c r="L46" s="290">
        <f t="shared" si="4"/>
        <v>543816</v>
      </c>
      <c r="M46" s="282">
        <f t="shared" si="5"/>
        <v>54382</v>
      </c>
      <c r="N46" s="303">
        <f t="shared" si="6"/>
        <v>107219</v>
      </c>
    </row>
    <row r="47" spans="1:14">
      <c r="A47" s="299">
        <v>39</v>
      </c>
      <c r="B47" s="300" t="s">
        <v>685</v>
      </c>
      <c r="C47" s="301" t="s">
        <v>59</v>
      </c>
      <c r="D47" s="302" t="s">
        <v>326</v>
      </c>
      <c r="E47" s="285">
        <v>38000</v>
      </c>
      <c r="F47" s="285">
        <v>451600</v>
      </c>
      <c r="G47" s="290">
        <f t="shared" si="0"/>
        <v>76772</v>
      </c>
      <c r="H47" s="290">
        <f t="shared" si="1"/>
        <v>528372</v>
      </c>
      <c r="I47" s="282">
        <f t="shared" si="2"/>
        <v>52837</v>
      </c>
      <c r="J47" s="282">
        <v>464800</v>
      </c>
      <c r="K47" s="290">
        <f t="shared" si="3"/>
        <v>79016</v>
      </c>
      <c r="L47" s="290">
        <f t="shared" si="4"/>
        <v>543816</v>
      </c>
      <c r="M47" s="282">
        <f t="shared" si="5"/>
        <v>54382</v>
      </c>
      <c r="N47" s="303">
        <f t="shared" si="6"/>
        <v>107219</v>
      </c>
    </row>
    <row r="48" spans="1:14">
      <c r="A48" s="299">
        <v>40</v>
      </c>
      <c r="B48" s="300" t="s">
        <v>686</v>
      </c>
      <c r="C48" s="301" t="s">
        <v>59</v>
      </c>
      <c r="D48" s="302" t="s">
        <v>327</v>
      </c>
      <c r="E48" s="283">
        <v>46500</v>
      </c>
      <c r="F48" s="283">
        <v>552400</v>
      </c>
      <c r="G48" s="290">
        <f t="shared" si="0"/>
        <v>93908</v>
      </c>
      <c r="H48" s="290">
        <f t="shared" si="1"/>
        <v>646308</v>
      </c>
      <c r="I48" s="282">
        <f t="shared" si="2"/>
        <v>64631</v>
      </c>
      <c r="J48" s="282">
        <v>569200</v>
      </c>
      <c r="K48" s="290">
        <f t="shared" si="3"/>
        <v>96764</v>
      </c>
      <c r="L48" s="290">
        <f t="shared" si="4"/>
        <v>665964</v>
      </c>
      <c r="M48" s="282">
        <f t="shared" si="5"/>
        <v>66596</v>
      </c>
      <c r="N48" s="303">
        <f t="shared" si="6"/>
        <v>131227</v>
      </c>
    </row>
    <row r="49" spans="1:14">
      <c r="A49" s="299">
        <v>41</v>
      </c>
      <c r="B49" s="300" t="s">
        <v>687</v>
      </c>
      <c r="C49" s="301" t="s">
        <v>59</v>
      </c>
      <c r="D49" s="302" t="s">
        <v>326</v>
      </c>
      <c r="E49" s="283">
        <v>38000</v>
      </c>
      <c r="F49" s="283">
        <v>451600</v>
      </c>
      <c r="G49" s="290">
        <f t="shared" si="0"/>
        <v>76772</v>
      </c>
      <c r="H49" s="290">
        <f t="shared" si="1"/>
        <v>528372</v>
      </c>
      <c r="I49" s="282">
        <f t="shared" si="2"/>
        <v>52837</v>
      </c>
      <c r="J49" s="282">
        <v>464800</v>
      </c>
      <c r="K49" s="290">
        <f t="shared" si="3"/>
        <v>79016</v>
      </c>
      <c r="L49" s="290">
        <f t="shared" si="4"/>
        <v>543816</v>
      </c>
      <c r="M49" s="282">
        <f t="shared" si="5"/>
        <v>54382</v>
      </c>
      <c r="N49" s="303">
        <f t="shared" si="6"/>
        <v>107219</v>
      </c>
    </row>
    <row r="50" spans="1:14">
      <c r="A50" s="299">
        <v>42</v>
      </c>
      <c r="B50" s="300" t="s">
        <v>717</v>
      </c>
      <c r="C50" s="301" t="s">
        <v>59</v>
      </c>
      <c r="D50" s="302" t="s">
        <v>326</v>
      </c>
      <c r="E50" s="283">
        <v>34800</v>
      </c>
      <c r="F50" s="283">
        <v>413600</v>
      </c>
      <c r="G50" s="290">
        <f t="shared" si="0"/>
        <v>70312</v>
      </c>
      <c r="H50" s="290">
        <f t="shared" si="1"/>
        <v>483912</v>
      </c>
      <c r="I50" s="282">
        <f t="shared" si="2"/>
        <v>48391</v>
      </c>
      <c r="J50" s="282">
        <v>425600</v>
      </c>
      <c r="K50" s="290">
        <f t="shared" si="3"/>
        <v>72352</v>
      </c>
      <c r="L50" s="290">
        <f t="shared" si="4"/>
        <v>497952</v>
      </c>
      <c r="M50" s="282">
        <f t="shared" si="5"/>
        <v>49795</v>
      </c>
      <c r="N50" s="303">
        <f t="shared" si="6"/>
        <v>98186</v>
      </c>
    </row>
    <row r="51" spans="1:14">
      <c r="A51" s="299">
        <v>43</v>
      </c>
      <c r="B51" s="300" t="s">
        <v>688</v>
      </c>
      <c r="C51" s="301" t="s">
        <v>59</v>
      </c>
      <c r="D51" s="302" t="s">
        <v>326</v>
      </c>
      <c r="E51" s="283">
        <v>38000</v>
      </c>
      <c r="F51" s="283">
        <v>451600</v>
      </c>
      <c r="G51" s="290">
        <f t="shared" si="0"/>
        <v>76772</v>
      </c>
      <c r="H51" s="290">
        <f t="shared" si="1"/>
        <v>528372</v>
      </c>
      <c r="I51" s="282">
        <f t="shared" si="2"/>
        <v>52837</v>
      </c>
      <c r="J51" s="282">
        <v>464800</v>
      </c>
      <c r="K51" s="290">
        <f t="shared" si="3"/>
        <v>79016</v>
      </c>
      <c r="L51" s="290">
        <f t="shared" si="4"/>
        <v>543816</v>
      </c>
      <c r="M51" s="282">
        <f t="shared" si="5"/>
        <v>54382</v>
      </c>
      <c r="N51" s="303">
        <f t="shared" si="6"/>
        <v>107219</v>
      </c>
    </row>
    <row r="52" spans="1:14">
      <c r="A52" s="299">
        <v>44</v>
      </c>
      <c r="B52" s="300" t="s">
        <v>689</v>
      </c>
      <c r="C52" s="301" t="s">
        <v>59</v>
      </c>
      <c r="D52" s="302" t="s">
        <v>326</v>
      </c>
      <c r="E52" s="283">
        <v>38000</v>
      </c>
      <c r="F52" s="283">
        <v>451600</v>
      </c>
      <c r="G52" s="290">
        <f t="shared" si="0"/>
        <v>76772</v>
      </c>
      <c r="H52" s="290">
        <f t="shared" si="1"/>
        <v>528372</v>
      </c>
      <c r="I52" s="282">
        <f t="shared" si="2"/>
        <v>52837</v>
      </c>
      <c r="J52" s="282">
        <v>464800</v>
      </c>
      <c r="K52" s="290">
        <f t="shared" si="3"/>
        <v>79016</v>
      </c>
      <c r="L52" s="290">
        <f t="shared" si="4"/>
        <v>543816</v>
      </c>
      <c r="M52" s="282">
        <f t="shared" si="5"/>
        <v>54382</v>
      </c>
      <c r="N52" s="303">
        <f t="shared" si="6"/>
        <v>107219</v>
      </c>
    </row>
    <row r="53" spans="1:14">
      <c r="A53" s="299">
        <v>45</v>
      </c>
      <c r="B53" s="300" t="s">
        <v>690</v>
      </c>
      <c r="C53" s="301" t="s">
        <v>59</v>
      </c>
      <c r="D53" s="302" t="s">
        <v>326</v>
      </c>
      <c r="E53" s="283">
        <v>39100</v>
      </c>
      <c r="F53" s="283">
        <v>464800</v>
      </c>
      <c r="G53" s="290">
        <f t="shared" si="0"/>
        <v>79016</v>
      </c>
      <c r="H53" s="290">
        <f t="shared" si="1"/>
        <v>543816</v>
      </c>
      <c r="I53" s="282">
        <f t="shared" si="2"/>
        <v>54382</v>
      </c>
      <c r="J53" s="282">
        <v>478800</v>
      </c>
      <c r="K53" s="290">
        <f t="shared" si="3"/>
        <v>81396</v>
      </c>
      <c r="L53" s="290">
        <f t="shared" si="4"/>
        <v>560196</v>
      </c>
      <c r="M53" s="282">
        <f t="shared" si="5"/>
        <v>56020</v>
      </c>
      <c r="N53" s="303">
        <f t="shared" si="6"/>
        <v>110402</v>
      </c>
    </row>
    <row r="54" spans="1:14">
      <c r="A54" s="299">
        <v>46</v>
      </c>
      <c r="B54" s="300" t="s">
        <v>691</v>
      </c>
      <c r="C54" s="301" t="s">
        <v>59</v>
      </c>
      <c r="D54" s="302" t="s">
        <v>326</v>
      </c>
      <c r="E54" s="283">
        <v>33800</v>
      </c>
      <c r="F54" s="283">
        <v>401600</v>
      </c>
      <c r="G54" s="290">
        <f t="shared" si="0"/>
        <v>68272</v>
      </c>
      <c r="H54" s="290">
        <f t="shared" si="1"/>
        <v>469872</v>
      </c>
      <c r="I54" s="282">
        <f t="shared" si="2"/>
        <v>46987</v>
      </c>
      <c r="J54" s="282">
        <v>413600</v>
      </c>
      <c r="K54" s="290">
        <f t="shared" si="3"/>
        <v>70312</v>
      </c>
      <c r="L54" s="290">
        <f t="shared" si="4"/>
        <v>483912</v>
      </c>
      <c r="M54" s="282">
        <f t="shared" si="5"/>
        <v>48391</v>
      </c>
      <c r="N54" s="303">
        <f t="shared" si="6"/>
        <v>95378</v>
      </c>
    </row>
    <row r="55" spans="1:14">
      <c r="A55" s="299">
        <v>47</v>
      </c>
      <c r="B55" s="300" t="s">
        <v>719</v>
      </c>
      <c r="C55" s="301" t="s">
        <v>59</v>
      </c>
      <c r="D55" s="302" t="s">
        <v>326</v>
      </c>
      <c r="E55" s="283">
        <v>38000</v>
      </c>
      <c r="F55" s="283">
        <v>451600</v>
      </c>
      <c r="G55" s="290">
        <f t="shared" si="0"/>
        <v>76772</v>
      </c>
      <c r="H55" s="290">
        <f t="shared" si="1"/>
        <v>528372</v>
      </c>
      <c r="I55" s="282">
        <f t="shared" si="2"/>
        <v>52837</v>
      </c>
      <c r="J55" s="282">
        <v>464800</v>
      </c>
      <c r="K55" s="290">
        <f t="shared" si="3"/>
        <v>79016</v>
      </c>
      <c r="L55" s="290">
        <f t="shared" si="4"/>
        <v>543816</v>
      </c>
      <c r="M55" s="282">
        <f t="shared" si="5"/>
        <v>54382</v>
      </c>
      <c r="N55" s="303">
        <f t="shared" si="6"/>
        <v>107219</v>
      </c>
    </row>
    <row r="56" spans="1:14">
      <c r="A56" s="299">
        <v>48</v>
      </c>
      <c r="B56" s="300" t="s">
        <v>692</v>
      </c>
      <c r="C56" s="301" t="s">
        <v>59</v>
      </c>
      <c r="D56" s="302" t="s">
        <v>326</v>
      </c>
      <c r="E56" s="283">
        <v>38000</v>
      </c>
      <c r="F56" s="283">
        <v>451600</v>
      </c>
      <c r="G56" s="290">
        <f t="shared" si="0"/>
        <v>76772</v>
      </c>
      <c r="H56" s="290">
        <f t="shared" si="1"/>
        <v>528372</v>
      </c>
      <c r="I56" s="282">
        <f t="shared" si="2"/>
        <v>52837</v>
      </c>
      <c r="J56" s="282">
        <v>464800</v>
      </c>
      <c r="K56" s="290">
        <f t="shared" si="3"/>
        <v>79016</v>
      </c>
      <c r="L56" s="290">
        <f t="shared" si="4"/>
        <v>543816</v>
      </c>
      <c r="M56" s="282">
        <f t="shared" si="5"/>
        <v>54382</v>
      </c>
      <c r="N56" s="303">
        <f t="shared" si="6"/>
        <v>107219</v>
      </c>
    </row>
    <row r="57" spans="1:14">
      <c r="A57" s="299">
        <v>49</v>
      </c>
      <c r="B57" s="300" t="s">
        <v>693</v>
      </c>
      <c r="C57" s="301" t="s">
        <v>59</v>
      </c>
      <c r="D57" s="302" t="s">
        <v>326</v>
      </c>
      <c r="E57" s="283">
        <v>38000</v>
      </c>
      <c r="F57" s="283">
        <v>451600</v>
      </c>
      <c r="G57" s="290">
        <f t="shared" si="0"/>
        <v>76772</v>
      </c>
      <c r="H57" s="290">
        <f t="shared" si="1"/>
        <v>528372</v>
      </c>
      <c r="I57" s="282">
        <f t="shared" si="2"/>
        <v>52837</v>
      </c>
      <c r="J57" s="282">
        <v>464800</v>
      </c>
      <c r="K57" s="290">
        <f t="shared" si="3"/>
        <v>79016</v>
      </c>
      <c r="L57" s="290">
        <f t="shared" si="4"/>
        <v>543816</v>
      </c>
      <c r="M57" s="282">
        <f t="shared" si="5"/>
        <v>54382</v>
      </c>
      <c r="N57" s="303">
        <f t="shared" si="6"/>
        <v>107219</v>
      </c>
    </row>
    <row r="58" spans="1:14">
      <c r="A58" s="299">
        <v>50</v>
      </c>
      <c r="B58" s="300" t="s">
        <v>694</v>
      </c>
      <c r="C58" s="301" t="s">
        <v>59</v>
      </c>
      <c r="D58" s="302" t="s">
        <v>326</v>
      </c>
      <c r="E58" s="283">
        <v>36900</v>
      </c>
      <c r="F58" s="283">
        <v>438400</v>
      </c>
      <c r="G58" s="290">
        <f t="shared" si="0"/>
        <v>74528</v>
      </c>
      <c r="H58" s="290">
        <f t="shared" si="1"/>
        <v>512928</v>
      </c>
      <c r="I58" s="282">
        <f t="shared" si="2"/>
        <v>51293</v>
      </c>
      <c r="J58" s="282">
        <v>451600</v>
      </c>
      <c r="K58" s="290">
        <f t="shared" si="3"/>
        <v>76772</v>
      </c>
      <c r="L58" s="290">
        <f t="shared" si="4"/>
        <v>528372</v>
      </c>
      <c r="M58" s="282">
        <f t="shared" si="5"/>
        <v>52837</v>
      </c>
      <c r="N58" s="303">
        <f t="shared" si="6"/>
        <v>104130</v>
      </c>
    </row>
    <row r="59" spans="1:14">
      <c r="A59" s="299">
        <v>51</v>
      </c>
      <c r="B59" s="300" t="s">
        <v>695</v>
      </c>
      <c r="C59" s="301" t="s">
        <v>59</v>
      </c>
      <c r="D59" s="302" t="s">
        <v>326</v>
      </c>
      <c r="E59" s="283">
        <v>40300</v>
      </c>
      <c r="F59" s="283">
        <v>478800</v>
      </c>
      <c r="G59" s="290">
        <f t="shared" si="0"/>
        <v>81396</v>
      </c>
      <c r="H59" s="290">
        <f t="shared" si="1"/>
        <v>560196</v>
      </c>
      <c r="I59" s="282">
        <f t="shared" si="2"/>
        <v>56020</v>
      </c>
      <c r="J59" s="282">
        <v>493200</v>
      </c>
      <c r="K59" s="290">
        <f t="shared" si="3"/>
        <v>83844</v>
      </c>
      <c r="L59" s="290">
        <f t="shared" si="4"/>
        <v>577044</v>
      </c>
      <c r="M59" s="282">
        <f t="shared" si="5"/>
        <v>57704</v>
      </c>
      <c r="N59" s="303">
        <f t="shared" si="6"/>
        <v>113724</v>
      </c>
    </row>
    <row r="60" spans="1:14">
      <c r="A60" s="299">
        <v>52</v>
      </c>
      <c r="B60" s="300" t="s">
        <v>696</v>
      </c>
      <c r="C60" s="301" t="s">
        <v>59</v>
      </c>
      <c r="D60" s="302" t="s">
        <v>326</v>
      </c>
      <c r="E60" s="283">
        <v>38000</v>
      </c>
      <c r="F60" s="283">
        <v>451600</v>
      </c>
      <c r="G60" s="290">
        <f t="shared" si="0"/>
        <v>76772</v>
      </c>
      <c r="H60" s="290">
        <f t="shared" si="1"/>
        <v>528372</v>
      </c>
      <c r="I60" s="282">
        <f t="shared" si="2"/>
        <v>52837</v>
      </c>
      <c r="J60" s="282">
        <v>464800</v>
      </c>
      <c r="K60" s="290">
        <f t="shared" si="3"/>
        <v>79016</v>
      </c>
      <c r="L60" s="290">
        <f t="shared" si="4"/>
        <v>543816</v>
      </c>
      <c r="M60" s="282">
        <f t="shared" si="5"/>
        <v>54382</v>
      </c>
      <c r="N60" s="303">
        <f t="shared" si="6"/>
        <v>107219</v>
      </c>
    </row>
    <row r="61" spans="1:14">
      <c r="A61" s="299">
        <v>53</v>
      </c>
      <c r="B61" s="300" t="s">
        <v>697</v>
      </c>
      <c r="C61" s="301" t="s">
        <v>59</v>
      </c>
      <c r="D61" s="302" t="s">
        <v>326</v>
      </c>
      <c r="E61" s="283">
        <v>22700</v>
      </c>
      <c r="F61" s="283">
        <v>269600</v>
      </c>
      <c r="G61" s="290">
        <f t="shared" si="0"/>
        <v>45832</v>
      </c>
      <c r="H61" s="290">
        <f t="shared" si="1"/>
        <v>315432</v>
      </c>
      <c r="I61" s="282">
        <f t="shared" si="2"/>
        <v>31543</v>
      </c>
      <c r="J61" s="282">
        <v>278000</v>
      </c>
      <c r="K61" s="290">
        <f t="shared" si="3"/>
        <v>47260</v>
      </c>
      <c r="L61" s="290">
        <f t="shared" si="4"/>
        <v>325260</v>
      </c>
      <c r="M61" s="282">
        <f t="shared" si="5"/>
        <v>32526</v>
      </c>
      <c r="N61" s="303">
        <f t="shared" si="6"/>
        <v>64069</v>
      </c>
    </row>
    <row r="62" spans="1:14">
      <c r="A62" s="299">
        <v>54</v>
      </c>
      <c r="B62" s="300" t="s">
        <v>698</v>
      </c>
      <c r="C62" s="301" t="s">
        <v>59</v>
      </c>
      <c r="D62" s="302" t="s">
        <v>326</v>
      </c>
      <c r="E62" s="283">
        <v>38000</v>
      </c>
      <c r="F62" s="283">
        <v>451600</v>
      </c>
      <c r="G62" s="290">
        <f t="shared" si="0"/>
        <v>76772</v>
      </c>
      <c r="H62" s="290">
        <f t="shared" si="1"/>
        <v>528372</v>
      </c>
      <c r="I62" s="282">
        <f t="shared" si="2"/>
        <v>52837</v>
      </c>
      <c r="J62" s="282">
        <v>464800</v>
      </c>
      <c r="K62" s="290">
        <f t="shared" si="3"/>
        <v>79016</v>
      </c>
      <c r="L62" s="290">
        <f t="shared" si="4"/>
        <v>543816</v>
      </c>
      <c r="M62" s="282">
        <f t="shared" si="5"/>
        <v>54382</v>
      </c>
      <c r="N62" s="303">
        <f t="shared" si="6"/>
        <v>107219</v>
      </c>
    </row>
    <row r="63" spans="1:14">
      <c r="A63" s="299">
        <v>55</v>
      </c>
      <c r="B63" s="300" t="s">
        <v>699</v>
      </c>
      <c r="C63" s="301" t="s">
        <v>59</v>
      </c>
      <c r="D63" s="302" t="s">
        <v>326</v>
      </c>
      <c r="E63" s="283">
        <v>33800</v>
      </c>
      <c r="F63" s="283">
        <v>401600</v>
      </c>
      <c r="G63" s="290">
        <f t="shared" si="0"/>
        <v>68272</v>
      </c>
      <c r="H63" s="290">
        <f t="shared" si="1"/>
        <v>469872</v>
      </c>
      <c r="I63" s="282">
        <f t="shared" si="2"/>
        <v>46987</v>
      </c>
      <c r="J63" s="282">
        <v>413600</v>
      </c>
      <c r="K63" s="290">
        <f t="shared" si="3"/>
        <v>70312</v>
      </c>
      <c r="L63" s="290">
        <f t="shared" si="4"/>
        <v>483912</v>
      </c>
      <c r="M63" s="282">
        <f t="shared" si="5"/>
        <v>48391</v>
      </c>
      <c r="N63" s="303">
        <f t="shared" si="6"/>
        <v>95378</v>
      </c>
    </row>
    <row r="64" spans="1:14">
      <c r="A64" s="299">
        <v>56</v>
      </c>
      <c r="B64" s="300" t="s">
        <v>700</v>
      </c>
      <c r="C64" s="301" t="s">
        <v>59</v>
      </c>
      <c r="D64" s="302" t="s">
        <v>326</v>
      </c>
      <c r="E64" s="283">
        <v>40300</v>
      </c>
      <c r="F64" s="283">
        <v>478800</v>
      </c>
      <c r="G64" s="290">
        <f t="shared" si="0"/>
        <v>81396</v>
      </c>
      <c r="H64" s="290">
        <f t="shared" si="1"/>
        <v>560196</v>
      </c>
      <c r="I64" s="282">
        <f t="shared" si="2"/>
        <v>56020</v>
      </c>
      <c r="J64" s="282">
        <v>493200</v>
      </c>
      <c r="K64" s="290">
        <f t="shared" si="3"/>
        <v>83844</v>
      </c>
      <c r="L64" s="290">
        <f t="shared" si="4"/>
        <v>577044</v>
      </c>
      <c r="M64" s="282">
        <f t="shared" si="5"/>
        <v>57704</v>
      </c>
      <c r="N64" s="303">
        <f t="shared" si="6"/>
        <v>113724</v>
      </c>
    </row>
    <row r="65" spans="1:14">
      <c r="A65" s="299">
        <v>57</v>
      </c>
      <c r="B65" s="300" t="s">
        <v>701</v>
      </c>
      <c r="C65" s="301" t="s">
        <v>59</v>
      </c>
      <c r="D65" s="302" t="s">
        <v>326</v>
      </c>
      <c r="E65" s="283">
        <v>34800</v>
      </c>
      <c r="F65" s="283">
        <v>413600</v>
      </c>
      <c r="G65" s="290">
        <f t="shared" si="0"/>
        <v>70312</v>
      </c>
      <c r="H65" s="290">
        <f t="shared" si="1"/>
        <v>483912</v>
      </c>
      <c r="I65" s="282">
        <f t="shared" si="2"/>
        <v>48391</v>
      </c>
      <c r="J65" s="282">
        <v>425600</v>
      </c>
      <c r="K65" s="290">
        <f t="shared" si="3"/>
        <v>72352</v>
      </c>
      <c r="L65" s="290">
        <f t="shared" si="4"/>
        <v>497952</v>
      </c>
      <c r="M65" s="282">
        <f t="shared" si="5"/>
        <v>49795</v>
      </c>
      <c r="N65" s="303">
        <f t="shared" si="6"/>
        <v>98186</v>
      </c>
    </row>
    <row r="66" spans="1:14">
      <c r="A66" s="299">
        <v>58</v>
      </c>
      <c r="B66" s="300" t="s">
        <v>702</v>
      </c>
      <c r="C66" s="301" t="s">
        <v>59</v>
      </c>
      <c r="D66" s="302" t="s">
        <v>326</v>
      </c>
      <c r="E66" s="283">
        <v>33800</v>
      </c>
      <c r="F66" s="283">
        <v>401600</v>
      </c>
      <c r="G66" s="290">
        <f t="shared" si="0"/>
        <v>68272</v>
      </c>
      <c r="H66" s="290">
        <f t="shared" si="1"/>
        <v>469872</v>
      </c>
      <c r="I66" s="282">
        <f t="shared" si="2"/>
        <v>46987</v>
      </c>
      <c r="J66" s="282">
        <v>413600</v>
      </c>
      <c r="K66" s="290">
        <f t="shared" si="3"/>
        <v>70312</v>
      </c>
      <c r="L66" s="290">
        <f t="shared" si="4"/>
        <v>483912</v>
      </c>
      <c r="M66" s="282">
        <f t="shared" si="5"/>
        <v>48391</v>
      </c>
      <c r="N66" s="303">
        <f t="shared" si="6"/>
        <v>95378</v>
      </c>
    </row>
    <row r="67" spans="1:14">
      <c r="A67" s="299">
        <v>59</v>
      </c>
      <c r="B67" s="300" t="s">
        <v>703</v>
      </c>
      <c r="C67" s="301" t="s">
        <v>59</v>
      </c>
      <c r="D67" s="302" t="s">
        <v>326</v>
      </c>
      <c r="E67" s="283">
        <v>40300</v>
      </c>
      <c r="F67" s="283">
        <v>478800</v>
      </c>
      <c r="G67" s="290">
        <f t="shared" si="0"/>
        <v>81396</v>
      </c>
      <c r="H67" s="290">
        <f t="shared" si="1"/>
        <v>560196</v>
      </c>
      <c r="I67" s="282">
        <f t="shared" si="2"/>
        <v>56020</v>
      </c>
      <c r="J67" s="282">
        <v>493200</v>
      </c>
      <c r="K67" s="290">
        <f t="shared" si="3"/>
        <v>83844</v>
      </c>
      <c r="L67" s="290">
        <f t="shared" si="4"/>
        <v>577044</v>
      </c>
      <c r="M67" s="282">
        <f t="shared" si="5"/>
        <v>57704</v>
      </c>
      <c r="N67" s="303">
        <f t="shared" si="6"/>
        <v>113724</v>
      </c>
    </row>
    <row r="68" spans="1:14">
      <c r="A68" s="299">
        <v>60</v>
      </c>
      <c r="B68" s="300" t="s">
        <v>704</v>
      </c>
      <c r="C68" s="301" t="s">
        <v>59</v>
      </c>
      <c r="D68" s="302" t="s">
        <v>326</v>
      </c>
      <c r="E68" s="283">
        <v>40300</v>
      </c>
      <c r="F68" s="283">
        <v>478800</v>
      </c>
      <c r="G68" s="290">
        <f t="shared" si="0"/>
        <v>81396</v>
      </c>
      <c r="H68" s="290">
        <f t="shared" si="1"/>
        <v>560196</v>
      </c>
      <c r="I68" s="282">
        <f t="shared" si="2"/>
        <v>56020</v>
      </c>
      <c r="J68" s="282">
        <v>493200</v>
      </c>
      <c r="K68" s="290">
        <f t="shared" si="3"/>
        <v>83844</v>
      </c>
      <c r="L68" s="290">
        <f t="shared" si="4"/>
        <v>577044</v>
      </c>
      <c r="M68" s="282">
        <f t="shared" si="5"/>
        <v>57704</v>
      </c>
      <c r="N68" s="303">
        <f t="shared" si="6"/>
        <v>113724</v>
      </c>
    </row>
    <row r="69" spans="1:14">
      <c r="A69" s="299">
        <v>61</v>
      </c>
      <c r="B69" s="300" t="s">
        <v>705</v>
      </c>
      <c r="C69" s="301" t="s">
        <v>59</v>
      </c>
      <c r="D69" s="302" t="s">
        <v>326</v>
      </c>
      <c r="E69" s="283">
        <v>40300</v>
      </c>
      <c r="F69" s="283">
        <v>478800</v>
      </c>
      <c r="G69" s="290">
        <f t="shared" si="0"/>
        <v>81396</v>
      </c>
      <c r="H69" s="290">
        <f t="shared" si="1"/>
        <v>560196</v>
      </c>
      <c r="I69" s="282">
        <f t="shared" si="2"/>
        <v>56020</v>
      </c>
      <c r="J69" s="282">
        <v>493200</v>
      </c>
      <c r="K69" s="290">
        <f t="shared" si="3"/>
        <v>83844</v>
      </c>
      <c r="L69" s="290">
        <f t="shared" si="4"/>
        <v>577044</v>
      </c>
      <c r="M69" s="282">
        <f t="shared" si="5"/>
        <v>57704</v>
      </c>
      <c r="N69" s="303">
        <f t="shared" si="6"/>
        <v>113724</v>
      </c>
    </row>
    <row r="70" spans="1:14">
      <c r="A70" s="299">
        <v>62</v>
      </c>
      <c r="B70" s="300" t="s">
        <v>706</v>
      </c>
      <c r="C70" s="301" t="s">
        <v>59</v>
      </c>
      <c r="D70" s="302" t="s">
        <v>326</v>
      </c>
      <c r="E70" s="283">
        <v>38000</v>
      </c>
      <c r="F70" s="283">
        <v>451600</v>
      </c>
      <c r="G70" s="290">
        <f t="shared" si="0"/>
        <v>76772</v>
      </c>
      <c r="H70" s="290">
        <f t="shared" si="1"/>
        <v>528372</v>
      </c>
      <c r="I70" s="282">
        <f t="shared" si="2"/>
        <v>52837</v>
      </c>
      <c r="J70" s="282">
        <v>464800</v>
      </c>
      <c r="K70" s="290">
        <f t="shared" si="3"/>
        <v>79016</v>
      </c>
      <c r="L70" s="290">
        <f t="shared" si="4"/>
        <v>543816</v>
      </c>
      <c r="M70" s="282">
        <f t="shared" si="5"/>
        <v>54382</v>
      </c>
      <c r="N70" s="303">
        <f t="shared" si="6"/>
        <v>107219</v>
      </c>
    </row>
    <row r="71" spans="1:14">
      <c r="A71" s="299">
        <v>63</v>
      </c>
      <c r="B71" s="304" t="s">
        <v>707</v>
      </c>
      <c r="C71" s="305" t="s">
        <v>59</v>
      </c>
      <c r="D71" s="306" t="s">
        <v>326</v>
      </c>
      <c r="E71" s="285">
        <v>33800</v>
      </c>
      <c r="F71" s="285">
        <v>401600</v>
      </c>
      <c r="G71" s="290">
        <f t="shared" si="0"/>
        <v>68272</v>
      </c>
      <c r="H71" s="290">
        <f t="shared" si="1"/>
        <v>469872</v>
      </c>
      <c r="I71" s="282">
        <f t="shared" si="2"/>
        <v>46987</v>
      </c>
      <c r="J71" s="282">
        <v>413600</v>
      </c>
      <c r="K71" s="290">
        <f t="shared" si="3"/>
        <v>70312</v>
      </c>
      <c r="L71" s="290">
        <f t="shared" si="4"/>
        <v>483912</v>
      </c>
      <c r="M71" s="282">
        <f t="shared" si="5"/>
        <v>48391</v>
      </c>
      <c r="N71" s="303">
        <f t="shared" si="6"/>
        <v>95378</v>
      </c>
    </row>
    <row r="72" spans="1:14">
      <c r="A72" s="299">
        <v>64</v>
      </c>
      <c r="B72" s="300" t="s">
        <v>708</v>
      </c>
      <c r="C72" s="301" t="s">
        <v>59</v>
      </c>
      <c r="D72" s="302" t="s">
        <v>326</v>
      </c>
      <c r="E72" s="283">
        <v>40300</v>
      </c>
      <c r="F72" s="283">
        <v>478800</v>
      </c>
      <c r="G72" s="290">
        <f t="shared" ref="G72:G81" si="7">ROUND(F72*17/100,0)</f>
        <v>81396</v>
      </c>
      <c r="H72" s="290">
        <f t="shared" ref="H72:H81" si="8">F72+G72</f>
        <v>560196</v>
      </c>
      <c r="I72" s="282">
        <f t="shared" ref="I72:I109" si="9">ROUND(H72*0.1,0)</f>
        <v>56020</v>
      </c>
      <c r="J72" s="282">
        <v>493200</v>
      </c>
      <c r="K72" s="290">
        <f t="shared" ref="K72:K81" si="10">ROUND(J72*17/100,0)</f>
        <v>83844</v>
      </c>
      <c r="L72" s="290">
        <f t="shared" ref="L72:L81" si="11">J72+K72</f>
        <v>577044</v>
      </c>
      <c r="M72" s="282">
        <f t="shared" ref="M72:M109" si="12">ROUND(L72*0.1,0)</f>
        <v>57704</v>
      </c>
      <c r="N72" s="303">
        <f t="shared" si="6"/>
        <v>113724</v>
      </c>
    </row>
    <row r="73" spans="1:14">
      <c r="A73" s="299">
        <v>65</v>
      </c>
      <c r="B73" s="300" t="s">
        <v>709</v>
      </c>
      <c r="C73" s="301" t="s">
        <v>59</v>
      </c>
      <c r="D73" s="302" t="s">
        <v>326</v>
      </c>
      <c r="E73" s="283">
        <v>40300</v>
      </c>
      <c r="F73" s="283">
        <v>478800</v>
      </c>
      <c r="G73" s="290">
        <f t="shared" si="7"/>
        <v>81396</v>
      </c>
      <c r="H73" s="290">
        <f t="shared" si="8"/>
        <v>560196</v>
      </c>
      <c r="I73" s="282">
        <f t="shared" si="9"/>
        <v>56020</v>
      </c>
      <c r="J73" s="282">
        <v>493200</v>
      </c>
      <c r="K73" s="290">
        <f t="shared" si="10"/>
        <v>83844</v>
      </c>
      <c r="L73" s="290">
        <f t="shared" si="11"/>
        <v>577044</v>
      </c>
      <c r="M73" s="282">
        <f t="shared" si="12"/>
        <v>57704</v>
      </c>
      <c r="N73" s="303">
        <f t="shared" si="6"/>
        <v>113724</v>
      </c>
    </row>
    <row r="74" spans="1:14">
      <c r="A74" s="299">
        <v>66</v>
      </c>
      <c r="B74" s="300" t="s">
        <v>710</v>
      </c>
      <c r="C74" s="301" t="s">
        <v>59</v>
      </c>
      <c r="D74" s="302" t="s">
        <v>326</v>
      </c>
      <c r="E74" s="283">
        <v>22700</v>
      </c>
      <c r="F74" s="283">
        <v>269600</v>
      </c>
      <c r="G74" s="290">
        <f t="shared" si="7"/>
        <v>45832</v>
      </c>
      <c r="H74" s="290">
        <f t="shared" si="8"/>
        <v>315432</v>
      </c>
      <c r="I74" s="282">
        <f t="shared" si="9"/>
        <v>31543</v>
      </c>
      <c r="J74" s="282">
        <v>278000</v>
      </c>
      <c r="K74" s="290">
        <f t="shared" si="10"/>
        <v>47260</v>
      </c>
      <c r="L74" s="290">
        <f t="shared" si="11"/>
        <v>325260</v>
      </c>
      <c r="M74" s="282">
        <f t="shared" si="12"/>
        <v>32526</v>
      </c>
      <c r="N74" s="303">
        <f t="shared" ref="N74:N109" si="13">I74+M74</f>
        <v>64069</v>
      </c>
    </row>
    <row r="75" spans="1:14">
      <c r="A75" s="299">
        <v>67</v>
      </c>
      <c r="B75" s="300" t="s">
        <v>711</v>
      </c>
      <c r="C75" s="301" t="s">
        <v>59</v>
      </c>
      <c r="D75" s="302" t="s">
        <v>326</v>
      </c>
      <c r="E75" s="283">
        <v>40300</v>
      </c>
      <c r="F75" s="283">
        <v>478800</v>
      </c>
      <c r="G75" s="290">
        <f t="shared" si="7"/>
        <v>81396</v>
      </c>
      <c r="H75" s="290">
        <f t="shared" si="8"/>
        <v>560196</v>
      </c>
      <c r="I75" s="282">
        <f t="shared" si="9"/>
        <v>56020</v>
      </c>
      <c r="J75" s="282">
        <v>493200</v>
      </c>
      <c r="K75" s="290">
        <f t="shared" si="10"/>
        <v>83844</v>
      </c>
      <c r="L75" s="290">
        <f t="shared" si="11"/>
        <v>577044</v>
      </c>
      <c r="M75" s="282">
        <f t="shared" si="12"/>
        <v>57704</v>
      </c>
      <c r="N75" s="303">
        <f t="shared" si="13"/>
        <v>113724</v>
      </c>
    </row>
    <row r="76" spans="1:14">
      <c r="A76" s="299">
        <v>68</v>
      </c>
      <c r="B76" s="300" t="s">
        <v>712</v>
      </c>
      <c r="C76" s="301" t="s">
        <v>59</v>
      </c>
      <c r="D76" s="302" t="s">
        <v>326</v>
      </c>
      <c r="E76" s="283">
        <v>38000</v>
      </c>
      <c r="F76" s="283">
        <v>451600</v>
      </c>
      <c r="G76" s="290">
        <f t="shared" si="7"/>
        <v>76772</v>
      </c>
      <c r="H76" s="290">
        <f t="shared" si="8"/>
        <v>528372</v>
      </c>
      <c r="I76" s="282">
        <f t="shared" si="9"/>
        <v>52837</v>
      </c>
      <c r="J76" s="282">
        <v>464800</v>
      </c>
      <c r="K76" s="290">
        <f t="shared" si="10"/>
        <v>79016</v>
      </c>
      <c r="L76" s="290">
        <f t="shared" si="11"/>
        <v>543816</v>
      </c>
      <c r="M76" s="282">
        <f t="shared" si="12"/>
        <v>54382</v>
      </c>
      <c r="N76" s="303">
        <f t="shared" si="13"/>
        <v>107219</v>
      </c>
    </row>
    <row r="77" spans="1:14">
      <c r="A77" s="299">
        <v>69</v>
      </c>
      <c r="B77" s="300" t="s">
        <v>713</v>
      </c>
      <c r="C77" s="301" t="s">
        <v>59</v>
      </c>
      <c r="D77" s="302" t="s">
        <v>326</v>
      </c>
      <c r="E77" s="283">
        <v>40300</v>
      </c>
      <c r="F77" s="283">
        <v>478800</v>
      </c>
      <c r="G77" s="290">
        <f t="shared" si="7"/>
        <v>81396</v>
      </c>
      <c r="H77" s="290">
        <f t="shared" si="8"/>
        <v>560196</v>
      </c>
      <c r="I77" s="282">
        <f t="shared" si="9"/>
        <v>56020</v>
      </c>
      <c r="J77" s="282">
        <v>493200</v>
      </c>
      <c r="K77" s="290">
        <f t="shared" si="10"/>
        <v>83844</v>
      </c>
      <c r="L77" s="290">
        <f t="shared" si="11"/>
        <v>577044</v>
      </c>
      <c r="M77" s="282">
        <f t="shared" si="12"/>
        <v>57704</v>
      </c>
      <c r="N77" s="303">
        <f t="shared" si="13"/>
        <v>113724</v>
      </c>
    </row>
    <row r="78" spans="1:14">
      <c r="A78" s="299">
        <v>70</v>
      </c>
      <c r="B78" s="300" t="s">
        <v>714</v>
      </c>
      <c r="C78" s="301" t="s">
        <v>59</v>
      </c>
      <c r="D78" s="302" t="s">
        <v>326</v>
      </c>
      <c r="E78" s="283">
        <v>40300</v>
      </c>
      <c r="F78" s="283">
        <v>478800</v>
      </c>
      <c r="G78" s="290">
        <f t="shared" si="7"/>
        <v>81396</v>
      </c>
      <c r="H78" s="290">
        <f t="shared" si="8"/>
        <v>560196</v>
      </c>
      <c r="I78" s="282">
        <f t="shared" si="9"/>
        <v>56020</v>
      </c>
      <c r="J78" s="282">
        <v>493200</v>
      </c>
      <c r="K78" s="290">
        <f t="shared" si="10"/>
        <v>83844</v>
      </c>
      <c r="L78" s="290">
        <f t="shared" si="11"/>
        <v>577044</v>
      </c>
      <c r="M78" s="282">
        <f t="shared" si="12"/>
        <v>57704</v>
      </c>
      <c r="N78" s="303">
        <f t="shared" si="13"/>
        <v>113724</v>
      </c>
    </row>
    <row r="79" spans="1:14">
      <c r="A79" s="299">
        <v>71</v>
      </c>
      <c r="B79" s="300" t="s">
        <v>715</v>
      </c>
      <c r="C79" s="301" t="s">
        <v>59</v>
      </c>
      <c r="D79" s="318" t="s">
        <v>326</v>
      </c>
      <c r="E79" s="319">
        <v>34800</v>
      </c>
      <c r="F79" s="319">
        <v>413600</v>
      </c>
      <c r="G79" s="290">
        <f t="shared" si="7"/>
        <v>70312</v>
      </c>
      <c r="H79" s="290">
        <f t="shared" si="8"/>
        <v>483912</v>
      </c>
      <c r="I79" s="282">
        <f t="shared" si="9"/>
        <v>48391</v>
      </c>
      <c r="J79" s="282">
        <v>425600</v>
      </c>
      <c r="K79" s="290">
        <f t="shared" si="10"/>
        <v>72352</v>
      </c>
      <c r="L79" s="290">
        <f t="shared" si="11"/>
        <v>497952</v>
      </c>
      <c r="M79" s="282">
        <f t="shared" si="12"/>
        <v>49795</v>
      </c>
      <c r="N79" s="303">
        <f t="shared" si="13"/>
        <v>98186</v>
      </c>
    </row>
    <row r="80" spans="1:14">
      <c r="A80" s="299">
        <v>72</v>
      </c>
      <c r="B80" s="300" t="s">
        <v>720</v>
      </c>
      <c r="C80" s="301" t="s">
        <v>59</v>
      </c>
      <c r="D80" s="318" t="s">
        <v>326</v>
      </c>
      <c r="E80" s="286">
        <v>38000</v>
      </c>
      <c r="F80" s="286">
        <v>451600</v>
      </c>
      <c r="G80" s="290">
        <f t="shared" si="7"/>
        <v>76772</v>
      </c>
      <c r="H80" s="290">
        <f t="shared" si="8"/>
        <v>528372</v>
      </c>
      <c r="I80" s="282">
        <f t="shared" si="9"/>
        <v>52837</v>
      </c>
      <c r="J80" s="282">
        <v>464800</v>
      </c>
      <c r="K80" s="290">
        <f t="shared" si="10"/>
        <v>79016</v>
      </c>
      <c r="L80" s="290">
        <f t="shared" si="11"/>
        <v>543816</v>
      </c>
      <c r="M80" s="282">
        <f t="shared" si="12"/>
        <v>54382</v>
      </c>
      <c r="N80" s="303">
        <f t="shared" si="13"/>
        <v>107219</v>
      </c>
    </row>
    <row r="81" spans="1:14">
      <c r="A81" s="299">
        <v>73</v>
      </c>
      <c r="B81" s="300" t="s">
        <v>716</v>
      </c>
      <c r="C81" s="301" t="s">
        <v>59</v>
      </c>
      <c r="D81" s="318" t="s">
        <v>327</v>
      </c>
      <c r="E81" s="319">
        <v>46500</v>
      </c>
      <c r="F81" s="319">
        <v>552400</v>
      </c>
      <c r="G81" s="290">
        <f t="shared" si="7"/>
        <v>93908</v>
      </c>
      <c r="H81" s="290">
        <f t="shared" si="8"/>
        <v>646308</v>
      </c>
      <c r="I81" s="282">
        <f t="shared" si="9"/>
        <v>64631</v>
      </c>
      <c r="J81" s="282">
        <v>569200</v>
      </c>
      <c r="K81" s="290">
        <f t="shared" si="10"/>
        <v>96764</v>
      </c>
      <c r="L81" s="290">
        <f t="shared" si="11"/>
        <v>665964</v>
      </c>
      <c r="M81" s="282">
        <f t="shared" si="12"/>
        <v>66596</v>
      </c>
      <c r="N81" s="303">
        <f t="shared" si="13"/>
        <v>131227</v>
      </c>
    </row>
    <row r="82" spans="1:14" s="268" customFormat="1" ht="12.6" customHeight="1">
      <c r="A82" s="299">
        <v>74</v>
      </c>
      <c r="B82" s="307" t="str">
        <f>'Formet 8'!D239</f>
        <v/>
      </c>
      <c r="C82" s="308" t="str">
        <f>'Formet 8'!G239</f>
        <v/>
      </c>
      <c r="D82" s="286" t="s">
        <v>721</v>
      </c>
      <c r="E82" s="286">
        <v>23700</v>
      </c>
      <c r="F82" s="286">
        <f>ROUND(E82*12,0)</f>
        <v>284400</v>
      </c>
      <c r="G82" s="282">
        <v>0</v>
      </c>
      <c r="H82" s="290">
        <f>F82+G82</f>
        <v>284400</v>
      </c>
      <c r="I82" s="282">
        <f t="shared" si="9"/>
        <v>28440</v>
      </c>
      <c r="J82" s="290">
        <f>H82+I82</f>
        <v>312840</v>
      </c>
      <c r="K82" s="286">
        <v>0</v>
      </c>
      <c r="L82" s="290">
        <f>J82+K82</f>
        <v>312840</v>
      </c>
      <c r="M82" s="282">
        <f t="shared" si="12"/>
        <v>31284</v>
      </c>
      <c r="N82" s="303">
        <f t="shared" si="13"/>
        <v>59724</v>
      </c>
    </row>
    <row r="83" spans="1:14" s="268" customFormat="1" ht="12.6" customHeight="1">
      <c r="A83" s="299">
        <v>75</v>
      </c>
      <c r="B83" s="307" t="str">
        <f>'Formet 8'!D240</f>
        <v/>
      </c>
      <c r="C83" s="308" t="str">
        <f>'Formet 8'!G240</f>
        <v/>
      </c>
      <c r="D83" s="286" t="s">
        <v>721</v>
      </c>
      <c r="E83" s="286">
        <v>23700</v>
      </c>
      <c r="F83" s="286">
        <f t="shared" ref="F83:F109" si="14">ROUND(E83*12,0)</f>
        <v>284400</v>
      </c>
      <c r="G83" s="282">
        <v>0</v>
      </c>
      <c r="H83" s="290">
        <f t="shared" ref="H83:J109" si="15">F83+G83</f>
        <v>284400</v>
      </c>
      <c r="I83" s="282">
        <f t="shared" si="9"/>
        <v>28440</v>
      </c>
      <c r="J83" s="290">
        <f t="shared" si="15"/>
        <v>312840</v>
      </c>
      <c r="K83" s="286">
        <v>0</v>
      </c>
      <c r="L83" s="290">
        <f t="shared" ref="L83:L109" si="16">J83+K83</f>
        <v>312840</v>
      </c>
      <c r="M83" s="282">
        <f t="shared" si="12"/>
        <v>31284</v>
      </c>
      <c r="N83" s="303">
        <f t="shared" si="13"/>
        <v>59724</v>
      </c>
    </row>
    <row r="84" spans="1:14" s="268" customFormat="1" ht="12.6" customHeight="1">
      <c r="A84" s="299">
        <v>76</v>
      </c>
      <c r="B84" s="307" t="str">
        <f>'Formet 8'!D241</f>
        <v/>
      </c>
      <c r="C84" s="308" t="str">
        <f>'Formet 8'!G241</f>
        <v/>
      </c>
      <c r="D84" s="286" t="s">
        <v>721</v>
      </c>
      <c r="E84" s="286">
        <v>23700</v>
      </c>
      <c r="F84" s="286">
        <f t="shared" si="14"/>
        <v>284400</v>
      </c>
      <c r="G84" s="282">
        <v>0</v>
      </c>
      <c r="H84" s="290">
        <f t="shared" si="15"/>
        <v>284400</v>
      </c>
      <c r="I84" s="282">
        <f t="shared" si="9"/>
        <v>28440</v>
      </c>
      <c r="J84" s="290">
        <f t="shared" si="15"/>
        <v>312840</v>
      </c>
      <c r="K84" s="286">
        <v>0</v>
      </c>
      <c r="L84" s="290">
        <f t="shared" si="16"/>
        <v>312840</v>
      </c>
      <c r="M84" s="282">
        <f t="shared" si="12"/>
        <v>31284</v>
      </c>
      <c r="N84" s="303">
        <f t="shared" si="13"/>
        <v>59724</v>
      </c>
    </row>
    <row r="85" spans="1:14" s="268" customFormat="1" ht="12.6" customHeight="1">
      <c r="A85" s="299">
        <v>77</v>
      </c>
      <c r="B85" s="307" t="str">
        <f>'Formet 8'!D242</f>
        <v/>
      </c>
      <c r="C85" s="308" t="str">
        <f>'Formet 8'!G242</f>
        <v/>
      </c>
      <c r="D85" s="286" t="s">
        <v>721</v>
      </c>
      <c r="E85" s="286">
        <v>23700</v>
      </c>
      <c r="F85" s="286">
        <f t="shared" si="14"/>
        <v>284400</v>
      </c>
      <c r="G85" s="282">
        <v>0</v>
      </c>
      <c r="H85" s="290">
        <f t="shared" si="15"/>
        <v>284400</v>
      </c>
      <c r="I85" s="282">
        <f t="shared" si="9"/>
        <v>28440</v>
      </c>
      <c r="J85" s="290">
        <f t="shared" si="15"/>
        <v>312840</v>
      </c>
      <c r="K85" s="286">
        <v>0</v>
      </c>
      <c r="L85" s="290">
        <f t="shared" si="16"/>
        <v>312840</v>
      </c>
      <c r="M85" s="282">
        <f t="shared" si="12"/>
        <v>31284</v>
      </c>
      <c r="N85" s="303">
        <f t="shared" si="13"/>
        <v>59724</v>
      </c>
    </row>
    <row r="86" spans="1:14" s="268" customFormat="1" ht="12.6" customHeight="1">
      <c r="A86" s="299">
        <v>78</v>
      </c>
      <c r="B86" s="307" t="str">
        <f>'Formet 8'!D243</f>
        <v/>
      </c>
      <c r="C86" s="308" t="str">
        <f>'Formet 8'!G243</f>
        <v/>
      </c>
      <c r="D86" s="286" t="s">
        <v>721</v>
      </c>
      <c r="E86" s="286">
        <v>23700</v>
      </c>
      <c r="F86" s="286">
        <f t="shared" si="14"/>
        <v>284400</v>
      </c>
      <c r="G86" s="282">
        <v>0</v>
      </c>
      <c r="H86" s="290">
        <f t="shared" si="15"/>
        <v>284400</v>
      </c>
      <c r="I86" s="282">
        <f t="shared" si="9"/>
        <v>28440</v>
      </c>
      <c r="J86" s="290">
        <f t="shared" si="15"/>
        <v>312840</v>
      </c>
      <c r="K86" s="286">
        <v>0</v>
      </c>
      <c r="L86" s="290">
        <f t="shared" si="16"/>
        <v>312840</v>
      </c>
      <c r="M86" s="282">
        <f t="shared" si="12"/>
        <v>31284</v>
      </c>
      <c r="N86" s="303">
        <f t="shared" si="13"/>
        <v>59724</v>
      </c>
    </row>
    <row r="87" spans="1:14" s="268" customFormat="1" ht="12.6" customHeight="1">
      <c r="A87" s="299">
        <v>79</v>
      </c>
      <c r="B87" s="307" t="str">
        <f>'Formet 8'!D244</f>
        <v/>
      </c>
      <c r="C87" s="308" t="str">
        <f>'Formet 8'!G244</f>
        <v/>
      </c>
      <c r="D87" s="286" t="s">
        <v>721</v>
      </c>
      <c r="E87" s="286">
        <v>23700</v>
      </c>
      <c r="F87" s="286">
        <f t="shared" si="14"/>
        <v>284400</v>
      </c>
      <c r="G87" s="282">
        <v>0</v>
      </c>
      <c r="H87" s="290">
        <f t="shared" si="15"/>
        <v>284400</v>
      </c>
      <c r="I87" s="282">
        <f t="shared" si="9"/>
        <v>28440</v>
      </c>
      <c r="J87" s="290">
        <f t="shared" si="15"/>
        <v>312840</v>
      </c>
      <c r="K87" s="286">
        <v>0</v>
      </c>
      <c r="L87" s="290">
        <f t="shared" si="16"/>
        <v>312840</v>
      </c>
      <c r="M87" s="282">
        <f t="shared" si="12"/>
        <v>31284</v>
      </c>
      <c r="N87" s="303">
        <f t="shared" si="13"/>
        <v>59724</v>
      </c>
    </row>
    <row r="88" spans="1:14" s="268" customFormat="1" ht="12.6" customHeight="1">
      <c r="A88" s="299">
        <v>80</v>
      </c>
      <c r="B88" s="307" t="str">
        <f>'Formet 8'!D245</f>
        <v/>
      </c>
      <c r="C88" s="308" t="str">
        <f>'Formet 8'!G245</f>
        <v/>
      </c>
      <c r="D88" s="286" t="s">
        <v>721</v>
      </c>
      <c r="E88" s="286">
        <v>23700</v>
      </c>
      <c r="F88" s="286">
        <f t="shared" si="14"/>
        <v>284400</v>
      </c>
      <c r="G88" s="282">
        <v>0</v>
      </c>
      <c r="H88" s="290">
        <f t="shared" si="15"/>
        <v>284400</v>
      </c>
      <c r="I88" s="282">
        <f t="shared" si="9"/>
        <v>28440</v>
      </c>
      <c r="J88" s="290">
        <f t="shared" si="15"/>
        <v>312840</v>
      </c>
      <c r="K88" s="286">
        <v>0</v>
      </c>
      <c r="L88" s="290">
        <f t="shared" si="16"/>
        <v>312840</v>
      </c>
      <c r="M88" s="282">
        <f t="shared" si="12"/>
        <v>31284</v>
      </c>
      <c r="N88" s="303">
        <f t="shared" si="13"/>
        <v>59724</v>
      </c>
    </row>
    <row r="89" spans="1:14" s="268" customFormat="1" ht="12.6" customHeight="1">
      <c r="A89" s="299">
        <v>81</v>
      </c>
      <c r="B89" s="307" t="str">
        <f>'Formet 8'!D246</f>
        <v/>
      </c>
      <c r="C89" s="308" t="str">
        <f>'Formet 8'!G246</f>
        <v/>
      </c>
      <c r="D89" s="286" t="s">
        <v>721</v>
      </c>
      <c r="E89" s="286">
        <v>23700</v>
      </c>
      <c r="F89" s="286">
        <f t="shared" si="14"/>
        <v>284400</v>
      </c>
      <c r="G89" s="282">
        <v>0</v>
      </c>
      <c r="H89" s="290">
        <f t="shared" si="15"/>
        <v>284400</v>
      </c>
      <c r="I89" s="282">
        <f t="shared" si="9"/>
        <v>28440</v>
      </c>
      <c r="J89" s="290">
        <f t="shared" si="15"/>
        <v>312840</v>
      </c>
      <c r="K89" s="286">
        <v>0</v>
      </c>
      <c r="L89" s="290">
        <f t="shared" si="16"/>
        <v>312840</v>
      </c>
      <c r="M89" s="282">
        <f t="shared" si="12"/>
        <v>31284</v>
      </c>
      <c r="N89" s="303">
        <f t="shared" si="13"/>
        <v>59724</v>
      </c>
    </row>
    <row r="90" spans="1:14" s="268" customFormat="1" ht="12.6" customHeight="1">
      <c r="A90" s="299">
        <v>82</v>
      </c>
      <c r="B90" s="307" t="str">
        <f>'Formet 8'!D247</f>
        <v/>
      </c>
      <c r="C90" s="308" t="str">
        <f>'Formet 8'!G247</f>
        <v/>
      </c>
      <c r="D90" s="286" t="s">
        <v>721</v>
      </c>
      <c r="E90" s="286">
        <v>23700</v>
      </c>
      <c r="F90" s="286">
        <f t="shared" si="14"/>
        <v>284400</v>
      </c>
      <c r="G90" s="282">
        <v>0</v>
      </c>
      <c r="H90" s="290">
        <f t="shared" si="15"/>
        <v>284400</v>
      </c>
      <c r="I90" s="282">
        <f t="shared" si="9"/>
        <v>28440</v>
      </c>
      <c r="J90" s="290">
        <f t="shared" si="15"/>
        <v>312840</v>
      </c>
      <c r="K90" s="286">
        <v>0</v>
      </c>
      <c r="L90" s="290">
        <f t="shared" si="16"/>
        <v>312840</v>
      </c>
      <c r="M90" s="282">
        <f t="shared" si="12"/>
        <v>31284</v>
      </c>
      <c r="N90" s="303">
        <f t="shared" si="13"/>
        <v>59724</v>
      </c>
    </row>
    <row r="91" spans="1:14" s="268" customFormat="1" ht="12.6" customHeight="1">
      <c r="A91" s="299">
        <v>83</v>
      </c>
      <c r="B91" s="307" t="str">
        <f>'Formet 8'!D248</f>
        <v/>
      </c>
      <c r="C91" s="308" t="str">
        <f>'Formet 8'!G248</f>
        <v/>
      </c>
      <c r="D91" s="286" t="s">
        <v>721</v>
      </c>
      <c r="E91" s="286">
        <v>23700</v>
      </c>
      <c r="F91" s="286">
        <f t="shared" si="14"/>
        <v>284400</v>
      </c>
      <c r="G91" s="282">
        <v>0</v>
      </c>
      <c r="H91" s="290">
        <f t="shared" si="15"/>
        <v>284400</v>
      </c>
      <c r="I91" s="282">
        <f t="shared" si="9"/>
        <v>28440</v>
      </c>
      <c r="J91" s="290">
        <f t="shared" si="15"/>
        <v>312840</v>
      </c>
      <c r="K91" s="286">
        <v>0</v>
      </c>
      <c r="L91" s="290">
        <f t="shared" si="16"/>
        <v>312840</v>
      </c>
      <c r="M91" s="282">
        <f t="shared" si="12"/>
        <v>31284</v>
      </c>
      <c r="N91" s="303">
        <f t="shared" si="13"/>
        <v>59724</v>
      </c>
    </row>
    <row r="92" spans="1:14" s="268" customFormat="1" ht="12.6" customHeight="1">
      <c r="A92" s="299">
        <v>84</v>
      </c>
      <c r="B92" s="307" t="str">
        <f>'Formet 8'!D249</f>
        <v/>
      </c>
      <c r="C92" s="308" t="str">
        <f>'Formet 8'!G249</f>
        <v/>
      </c>
      <c r="D92" s="286" t="s">
        <v>721</v>
      </c>
      <c r="E92" s="286">
        <v>23700</v>
      </c>
      <c r="F92" s="286">
        <f t="shared" si="14"/>
        <v>284400</v>
      </c>
      <c r="G92" s="282">
        <v>0</v>
      </c>
      <c r="H92" s="290">
        <f t="shared" si="15"/>
        <v>284400</v>
      </c>
      <c r="I92" s="282">
        <f t="shared" si="9"/>
        <v>28440</v>
      </c>
      <c r="J92" s="290">
        <f t="shared" si="15"/>
        <v>312840</v>
      </c>
      <c r="K92" s="286">
        <v>0</v>
      </c>
      <c r="L92" s="290">
        <f t="shared" si="16"/>
        <v>312840</v>
      </c>
      <c r="M92" s="282">
        <f t="shared" si="12"/>
        <v>31284</v>
      </c>
      <c r="N92" s="303">
        <f t="shared" si="13"/>
        <v>59724</v>
      </c>
    </row>
    <row r="93" spans="1:14" s="268" customFormat="1" ht="12.6" customHeight="1">
      <c r="A93" s="299">
        <v>85</v>
      </c>
      <c r="B93" s="307" t="str">
        <f>'Formet 8'!D250</f>
        <v/>
      </c>
      <c r="C93" s="308" t="str">
        <f>'Formet 8'!G250</f>
        <v/>
      </c>
      <c r="D93" s="286" t="s">
        <v>721</v>
      </c>
      <c r="E93" s="286">
        <v>23700</v>
      </c>
      <c r="F93" s="286">
        <f t="shared" si="14"/>
        <v>284400</v>
      </c>
      <c r="G93" s="282">
        <v>0</v>
      </c>
      <c r="H93" s="290">
        <f t="shared" si="15"/>
        <v>284400</v>
      </c>
      <c r="I93" s="282">
        <f t="shared" si="9"/>
        <v>28440</v>
      </c>
      <c r="J93" s="290">
        <f t="shared" si="15"/>
        <v>312840</v>
      </c>
      <c r="K93" s="286">
        <v>0</v>
      </c>
      <c r="L93" s="290">
        <f t="shared" si="16"/>
        <v>312840</v>
      </c>
      <c r="M93" s="282">
        <f t="shared" si="12"/>
        <v>31284</v>
      </c>
      <c r="N93" s="303">
        <f t="shared" si="13"/>
        <v>59724</v>
      </c>
    </row>
    <row r="94" spans="1:14" s="268" customFormat="1" ht="12.6" customHeight="1">
      <c r="A94" s="299">
        <v>86</v>
      </c>
      <c r="B94" s="307" t="str">
        <f>'Formet 8'!D251</f>
        <v/>
      </c>
      <c r="C94" s="308" t="str">
        <f>'Formet 8'!G251</f>
        <v/>
      </c>
      <c r="D94" s="286" t="s">
        <v>721</v>
      </c>
      <c r="E94" s="286">
        <v>23700</v>
      </c>
      <c r="F94" s="286">
        <f t="shared" si="14"/>
        <v>284400</v>
      </c>
      <c r="G94" s="282">
        <v>0</v>
      </c>
      <c r="H94" s="290">
        <f t="shared" si="15"/>
        <v>284400</v>
      </c>
      <c r="I94" s="282">
        <f t="shared" si="9"/>
        <v>28440</v>
      </c>
      <c r="J94" s="290">
        <f t="shared" si="15"/>
        <v>312840</v>
      </c>
      <c r="K94" s="286">
        <v>0</v>
      </c>
      <c r="L94" s="290">
        <f t="shared" si="16"/>
        <v>312840</v>
      </c>
      <c r="M94" s="282">
        <f t="shared" si="12"/>
        <v>31284</v>
      </c>
      <c r="N94" s="303">
        <f t="shared" si="13"/>
        <v>59724</v>
      </c>
    </row>
    <row r="95" spans="1:14" s="268" customFormat="1" ht="12.6" customHeight="1">
      <c r="A95" s="299">
        <v>87</v>
      </c>
      <c r="B95" s="307" t="str">
        <f>'Formet 8'!D252</f>
        <v/>
      </c>
      <c r="C95" s="308" t="str">
        <f>'Formet 8'!G252</f>
        <v/>
      </c>
      <c r="D95" s="286" t="s">
        <v>721</v>
      </c>
      <c r="E95" s="286">
        <v>23700</v>
      </c>
      <c r="F95" s="286">
        <f t="shared" si="14"/>
        <v>284400</v>
      </c>
      <c r="G95" s="282">
        <v>0</v>
      </c>
      <c r="H95" s="290">
        <f t="shared" si="15"/>
        <v>284400</v>
      </c>
      <c r="I95" s="282">
        <f t="shared" si="9"/>
        <v>28440</v>
      </c>
      <c r="J95" s="290">
        <f t="shared" si="15"/>
        <v>312840</v>
      </c>
      <c r="K95" s="286">
        <v>0</v>
      </c>
      <c r="L95" s="290">
        <f t="shared" si="16"/>
        <v>312840</v>
      </c>
      <c r="M95" s="282">
        <f t="shared" si="12"/>
        <v>31284</v>
      </c>
      <c r="N95" s="303">
        <f t="shared" si="13"/>
        <v>59724</v>
      </c>
    </row>
    <row r="96" spans="1:14" s="268" customFormat="1" ht="12.6" customHeight="1">
      <c r="A96" s="299">
        <v>88</v>
      </c>
      <c r="B96" s="307" t="str">
        <f>'Formet 8'!D253</f>
        <v/>
      </c>
      <c r="C96" s="308" t="str">
        <f>'Formet 8'!G253</f>
        <v/>
      </c>
      <c r="D96" s="286" t="s">
        <v>721</v>
      </c>
      <c r="E96" s="286">
        <v>23700</v>
      </c>
      <c r="F96" s="286">
        <f t="shared" si="14"/>
        <v>284400</v>
      </c>
      <c r="G96" s="282">
        <v>0</v>
      </c>
      <c r="H96" s="290">
        <f t="shared" si="15"/>
        <v>284400</v>
      </c>
      <c r="I96" s="282">
        <f t="shared" si="9"/>
        <v>28440</v>
      </c>
      <c r="J96" s="290">
        <f t="shared" si="15"/>
        <v>312840</v>
      </c>
      <c r="K96" s="286">
        <v>0</v>
      </c>
      <c r="L96" s="290">
        <f t="shared" si="16"/>
        <v>312840</v>
      </c>
      <c r="M96" s="282">
        <f t="shared" si="12"/>
        <v>31284</v>
      </c>
      <c r="N96" s="303">
        <f t="shared" si="13"/>
        <v>59724</v>
      </c>
    </row>
    <row r="97" spans="1:14" s="268" customFormat="1" ht="12.6" customHeight="1">
      <c r="A97" s="299">
        <v>89</v>
      </c>
      <c r="B97" s="307" t="str">
        <f>'Formet 8'!D254</f>
        <v/>
      </c>
      <c r="C97" s="308" t="str">
        <f>'Formet 8'!G254</f>
        <v/>
      </c>
      <c r="D97" s="286" t="s">
        <v>721</v>
      </c>
      <c r="E97" s="286">
        <v>23700</v>
      </c>
      <c r="F97" s="286">
        <f t="shared" si="14"/>
        <v>284400</v>
      </c>
      <c r="G97" s="282">
        <v>0</v>
      </c>
      <c r="H97" s="290">
        <f t="shared" si="15"/>
        <v>284400</v>
      </c>
      <c r="I97" s="282">
        <f t="shared" si="9"/>
        <v>28440</v>
      </c>
      <c r="J97" s="290">
        <f t="shared" si="15"/>
        <v>312840</v>
      </c>
      <c r="K97" s="286">
        <v>0</v>
      </c>
      <c r="L97" s="290">
        <f t="shared" si="16"/>
        <v>312840</v>
      </c>
      <c r="M97" s="282">
        <f t="shared" si="12"/>
        <v>31284</v>
      </c>
      <c r="N97" s="303">
        <f t="shared" si="13"/>
        <v>59724</v>
      </c>
    </row>
    <row r="98" spans="1:14" s="268" customFormat="1" ht="12.6" customHeight="1">
      <c r="A98" s="299">
        <v>90</v>
      </c>
      <c r="B98" s="307" t="str">
        <f>'Formet 8'!D255</f>
        <v/>
      </c>
      <c r="C98" s="308" t="str">
        <f>'Formet 8'!G255</f>
        <v/>
      </c>
      <c r="D98" s="286" t="s">
        <v>721</v>
      </c>
      <c r="E98" s="286">
        <v>23700</v>
      </c>
      <c r="F98" s="286">
        <f t="shared" si="14"/>
        <v>284400</v>
      </c>
      <c r="G98" s="282">
        <v>0</v>
      </c>
      <c r="H98" s="290">
        <f t="shared" si="15"/>
        <v>284400</v>
      </c>
      <c r="I98" s="282">
        <f t="shared" si="9"/>
        <v>28440</v>
      </c>
      <c r="J98" s="290">
        <f t="shared" si="15"/>
        <v>312840</v>
      </c>
      <c r="K98" s="286">
        <v>0</v>
      </c>
      <c r="L98" s="290">
        <f t="shared" si="16"/>
        <v>312840</v>
      </c>
      <c r="M98" s="282">
        <f t="shared" si="12"/>
        <v>31284</v>
      </c>
      <c r="N98" s="303">
        <f t="shared" si="13"/>
        <v>59724</v>
      </c>
    </row>
    <row r="99" spans="1:14" s="268" customFormat="1" ht="12.6" customHeight="1">
      <c r="A99" s="299">
        <v>91</v>
      </c>
      <c r="B99" s="307" t="str">
        <f>'Formet 8'!D256</f>
        <v/>
      </c>
      <c r="C99" s="308" t="str">
        <f>'Formet 8'!G256</f>
        <v/>
      </c>
      <c r="D99" s="286" t="s">
        <v>721</v>
      </c>
      <c r="E99" s="286">
        <v>23700</v>
      </c>
      <c r="F99" s="286">
        <f t="shared" si="14"/>
        <v>284400</v>
      </c>
      <c r="G99" s="282">
        <v>0</v>
      </c>
      <c r="H99" s="290">
        <f t="shared" si="15"/>
        <v>284400</v>
      </c>
      <c r="I99" s="282">
        <f t="shared" si="9"/>
        <v>28440</v>
      </c>
      <c r="J99" s="290">
        <f t="shared" si="15"/>
        <v>312840</v>
      </c>
      <c r="K99" s="286">
        <v>0</v>
      </c>
      <c r="L99" s="290">
        <f t="shared" si="16"/>
        <v>312840</v>
      </c>
      <c r="M99" s="282">
        <f t="shared" si="12"/>
        <v>31284</v>
      </c>
      <c r="N99" s="303">
        <f t="shared" si="13"/>
        <v>59724</v>
      </c>
    </row>
    <row r="100" spans="1:14" s="268" customFormat="1" ht="12.6" customHeight="1">
      <c r="A100" s="299">
        <v>92</v>
      </c>
      <c r="B100" s="307" t="str">
        <f>'Formet 8'!D257</f>
        <v/>
      </c>
      <c r="C100" s="308" t="str">
        <f>'Formet 8'!G257</f>
        <v/>
      </c>
      <c r="D100" s="286" t="s">
        <v>721</v>
      </c>
      <c r="E100" s="286">
        <v>23700</v>
      </c>
      <c r="F100" s="286">
        <f t="shared" si="14"/>
        <v>284400</v>
      </c>
      <c r="G100" s="282">
        <v>0</v>
      </c>
      <c r="H100" s="290">
        <f t="shared" si="15"/>
        <v>284400</v>
      </c>
      <c r="I100" s="282">
        <f t="shared" si="9"/>
        <v>28440</v>
      </c>
      <c r="J100" s="290">
        <f t="shared" si="15"/>
        <v>312840</v>
      </c>
      <c r="K100" s="286">
        <v>0</v>
      </c>
      <c r="L100" s="290">
        <f t="shared" si="16"/>
        <v>312840</v>
      </c>
      <c r="M100" s="282">
        <f t="shared" si="12"/>
        <v>31284</v>
      </c>
      <c r="N100" s="303">
        <f t="shared" si="13"/>
        <v>59724</v>
      </c>
    </row>
    <row r="101" spans="1:14" s="268" customFormat="1" ht="12.6" customHeight="1">
      <c r="A101" s="299">
        <v>93</v>
      </c>
      <c r="B101" s="307" t="str">
        <f>'Formet 8'!D258</f>
        <v/>
      </c>
      <c r="C101" s="308" t="str">
        <f>'Formet 8'!G258</f>
        <v/>
      </c>
      <c r="D101" s="286" t="s">
        <v>721</v>
      </c>
      <c r="E101" s="286">
        <v>23700</v>
      </c>
      <c r="F101" s="286">
        <f t="shared" si="14"/>
        <v>284400</v>
      </c>
      <c r="G101" s="282">
        <v>0</v>
      </c>
      <c r="H101" s="290">
        <f t="shared" si="15"/>
        <v>284400</v>
      </c>
      <c r="I101" s="282">
        <f t="shared" si="9"/>
        <v>28440</v>
      </c>
      <c r="J101" s="290">
        <f t="shared" si="15"/>
        <v>312840</v>
      </c>
      <c r="K101" s="286">
        <v>0</v>
      </c>
      <c r="L101" s="290">
        <f t="shared" si="16"/>
        <v>312840</v>
      </c>
      <c r="M101" s="282">
        <f t="shared" si="12"/>
        <v>31284</v>
      </c>
      <c r="N101" s="303">
        <f t="shared" si="13"/>
        <v>59724</v>
      </c>
    </row>
    <row r="102" spans="1:14" s="268" customFormat="1" ht="12.6" customHeight="1">
      <c r="A102" s="299">
        <v>94</v>
      </c>
      <c r="B102" s="307" t="str">
        <f>'Formet 8'!D259</f>
        <v/>
      </c>
      <c r="C102" s="308" t="str">
        <f>'Formet 8'!G259</f>
        <v/>
      </c>
      <c r="D102" s="286" t="s">
        <v>721</v>
      </c>
      <c r="E102" s="286">
        <v>23700</v>
      </c>
      <c r="F102" s="286">
        <f t="shared" si="14"/>
        <v>284400</v>
      </c>
      <c r="G102" s="282">
        <v>0</v>
      </c>
      <c r="H102" s="290">
        <f t="shared" si="15"/>
        <v>284400</v>
      </c>
      <c r="I102" s="282">
        <f t="shared" si="9"/>
        <v>28440</v>
      </c>
      <c r="J102" s="290">
        <f t="shared" si="15"/>
        <v>312840</v>
      </c>
      <c r="K102" s="286">
        <v>0</v>
      </c>
      <c r="L102" s="290">
        <f t="shared" si="16"/>
        <v>312840</v>
      </c>
      <c r="M102" s="282">
        <f t="shared" si="12"/>
        <v>31284</v>
      </c>
      <c r="N102" s="303">
        <f t="shared" si="13"/>
        <v>59724</v>
      </c>
    </row>
    <row r="103" spans="1:14" s="268" customFormat="1" ht="12.6" customHeight="1">
      <c r="A103" s="299">
        <v>95</v>
      </c>
      <c r="B103" s="307" t="str">
        <f>'Formet 8'!D260</f>
        <v/>
      </c>
      <c r="C103" s="308" t="str">
        <f>'Formet 8'!G260</f>
        <v/>
      </c>
      <c r="D103" s="286" t="s">
        <v>721</v>
      </c>
      <c r="E103" s="286">
        <v>23700</v>
      </c>
      <c r="F103" s="286">
        <f t="shared" si="14"/>
        <v>284400</v>
      </c>
      <c r="G103" s="282">
        <v>0</v>
      </c>
      <c r="H103" s="290">
        <f t="shared" si="15"/>
        <v>284400</v>
      </c>
      <c r="I103" s="282">
        <f t="shared" si="9"/>
        <v>28440</v>
      </c>
      <c r="J103" s="290">
        <f t="shared" si="15"/>
        <v>312840</v>
      </c>
      <c r="K103" s="286">
        <v>0</v>
      </c>
      <c r="L103" s="290">
        <f t="shared" si="16"/>
        <v>312840</v>
      </c>
      <c r="M103" s="282">
        <f t="shared" si="12"/>
        <v>31284</v>
      </c>
      <c r="N103" s="303">
        <f t="shared" si="13"/>
        <v>59724</v>
      </c>
    </row>
    <row r="104" spans="1:14" s="268" customFormat="1" ht="12.6" customHeight="1">
      <c r="A104" s="299">
        <v>96</v>
      </c>
      <c r="B104" s="307" t="str">
        <f>'Formet 8'!D261</f>
        <v/>
      </c>
      <c r="C104" s="308" t="str">
        <f>'Formet 8'!G261</f>
        <v/>
      </c>
      <c r="D104" s="286" t="s">
        <v>721</v>
      </c>
      <c r="E104" s="286">
        <v>23700</v>
      </c>
      <c r="F104" s="286">
        <f t="shared" si="14"/>
        <v>284400</v>
      </c>
      <c r="G104" s="282">
        <v>0</v>
      </c>
      <c r="H104" s="290">
        <f t="shared" si="15"/>
        <v>284400</v>
      </c>
      <c r="I104" s="282">
        <f t="shared" si="9"/>
        <v>28440</v>
      </c>
      <c r="J104" s="290">
        <f t="shared" si="15"/>
        <v>312840</v>
      </c>
      <c r="K104" s="286">
        <v>0</v>
      </c>
      <c r="L104" s="290">
        <f t="shared" si="16"/>
        <v>312840</v>
      </c>
      <c r="M104" s="282">
        <f t="shared" si="12"/>
        <v>31284</v>
      </c>
      <c r="N104" s="303">
        <f t="shared" si="13"/>
        <v>59724</v>
      </c>
    </row>
    <row r="105" spans="1:14" s="268" customFormat="1" ht="12.6" customHeight="1">
      <c r="A105" s="299">
        <v>97</v>
      </c>
      <c r="B105" s="307" t="str">
        <f>'Formet 8'!D262</f>
        <v/>
      </c>
      <c r="C105" s="308" t="str">
        <f>'Formet 8'!G262</f>
        <v/>
      </c>
      <c r="D105" s="286" t="s">
        <v>721</v>
      </c>
      <c r="E105" s="286">
        <v>23700</v>
      </c>
      <c r="F105" s="286">
        <f t="shared" si="14"/>
        <v>284400</v>
      </c>
      <c r="G105" s="282">
        <v>0</v>
      </c>
      <c r="H105" s="290">
        <f t="shared" si="15"/>
        <v>284400</v>
      </c>
      <c r="I105" s="282">
        <f t="shared" si="9"/>
        <v>28440</v>
      </c>
      <c r="J105" s="290">
        <f t="shared" si="15"/>
        <v>312840</v>
      </c>
      <c r="K105" s="286">
        <v>0</v>
      </c>
      <c r="L105" s="290">
        <f t="shared" si="16"/>
        <v>312840</v>
      </c>
      <c r="M105" s="282">
        <f t="shared" si="12"/>
        <v>31284</v>
      </c>
      <c r="N105" s="303">
        <f t="shared" si="13"/>
        <v>59724</v>
      </c>
    </row>
    <row r="106" spans="1:14" s="268" customFormat="1" ht="12.6" customHeight="1">
      <c r="A106" s="299">
        <v>98</v>
      </c>
      <c r="B106" s="307" t="str">
        <f>'Formet 8'!D263</f>
        <v/>
      </c>
      <c r="C106" s="308" t="str">
        <f>'Formet 8'!G263</f>
        <v/>
      </c>
      <c r="D106" s="286" t="s">
        <v>721</v>
      </c>
      <c r="E106" s="286">
        <v>23700</v>
      </c>
      <c r="F106" s="286">
        <f t="shared" si="14"/>
        <v>284400</v>
      </c>
      <c r="G106" s="282">
        <v>0</v>
      </c>
      <c r="H106" s="290">
        <f t="shared" si="15"/>
        <v>284400</v>
      </c>
      <c r="I106" s="282">
        <f t="shared" si="9"/>
        <v>28440</v>
      </c>
      <c r="J106" s="290">
        <f t="shared" si="15"/>
        <v>312840</v>
      </c>
      <c r="K106" s="286">
        <v>0</v>
      </c>
      <c r="L106" s="290">
        <f t="shared" si="16"/>
        <v>312840</v>
      </c>
      <c r="M106" s="282">
        <f t="shared" si="12"/>
        <v>31284</v>
      </c>
      <c r="N106" s="303">
        <f t="shared" si="13"/>
        <v>59724</v>
      </c>
    </row>
    <row r="107" spans="1:14" s="268" customFormat="1" ht="12.6" customHeight="1">
      <c r="A107" s="299">
        <v>99</v>
      </c>
      <c r="B107" s="307" t="str">
        <f>'Formet 8'!D264</f>
        <v/>
      </c>
      <c r="C107" s="308" t="str">
        <f>'Formet 8'!G264</f>
        <v/>
      </c>
      <c r="D107" s="286" t="s">
        <v>721</v>
      </c>
      <c r="E107" s="286">
        <v>23700</v>
      </c>
      <c r="F107" s="286">
        <f t="shared" si="14"/>
        <v>284400</v>
      </c>
      <c r="G107" s="282">
        <v>0</v>
      </c>
      <c r="H107" s="290">
        <f t="shared" si="15"/>
        <v>284400</v>
      </c>
      <c r="I107" s="282">
        <f t="shared" si="9"/>
        <v>28440</v>
      </c>
      <c r="J107" s="290">
        <f t="shared" si="15"/>
        <v>312840</v>
      </c>
      <c r="K107" s="286">
        <v>0</v>
      </c>
      <c r="L107" s="290">
        <f t="shared" si="16"/>
        <v>312840</v>
      </c>
      <c r="M107" s="282">
        <f t="shared" si="12"/>
        <v>31284</v>
      </c>
      <c r="N107" s="303">
        <f t="shared" si="13"/>
        <v>59724</v>
      </c>
    </row>
    <row r="108" spans="1:14" s="268" customFormat="1" ht="12.6" customHeight="1">
      <c r="A108" s="299">
        <v>100</v>
      </c>
      <c r="B108" s="307" t="str">
        <f>'Formet 8'!D265</f>
        <v/>
      </c>
      <c r="C108" s="308" t="str">
        <f>'Formet 8'!G265</f>
        <v/>
      </c>
      <c r="D108" s="286" t="s">
        <v>721</v>
      </c>
      <c r="E108" s="286">
        <v>23700</v>
      </c>
      <c r="F108" s="286">
        <f t="shared" si="14"/>
        <v>284400</v>
      </c>
      <c r="G108" s="282">
        <v>0</v>
      </c>
      <c r="H108" s="290">
        <f t="shared" si="15"/>
        <v>284400</v>
      </c>
      <c r="I108" s="282">
        <f t="shared" si="9"/>
        <v>28440</v>
      </c>
      <c r="J108" s="290">
        <f t="shared" si="15"/>
        <v>312840</v>
      </c>
      <c r="K108" s="286">
        <v>0</v>
      </c>
      <c r="L108" s="290">
        <f t="shared" si="16"/>
        <v>312840</v>
      </c>
      <c r="M108" s="282">
        <f t="shared" si="12"/>
        <v>31284</v>
      </c>
      <c r="N108" s="303">
        <f t="shared" si="13"/>
        <v>59724</v>
      </c>
    </row>
    <row r="109" spans="1:14" s="268" customFormat="1" ht="12.6" customHeight="1">
      <c r="A109" s="299">
        <v>101</v>
      </c>
      <c r="B109" s="307" t="str">
        <f>'Formet 8'!D266</f>
        <v/>
      </c>
      <c r="C109" s="308" t="str">
        <f>'Formet 8'!G266</f>
        <v/>
      </c>
      <c r="D109" s="286" t="s">
        <v>721</v>
      </c>
      <c r="E109" s="286">
        <v>23700</v>
      </c>
      <c r="F109" s="286">
        <f t="shared" si="14"/>
        <v>284400</v>
      </c>
      <c r="G109" s="282">
        <v>0</v>
      </c>
      <c r="H109" s="290">
        <f t="shared" si="15"/>
        <v>284400</v>
      </c>
      <c r="I109" s="282">
        <f t="shared" si="9"/>
        <v>28440</v>
      </c>
      <c r="J109" s="290">
        <f t="shared" si="15"/>
        <v>312840</v>
      </c>
      <c r="K109" s="286">
        <v>0</v>
      </c>
      <c r="L109" s="290">
        <f t="shared" si="16"/>
        <v>312840</v>
      </c>
      <c r="M109" s="282">
        <f t="shared" si="12"/>
        <v>31284</v>
      </c>
      <c r="N109" s="303">
        <f t="shared" si="13"/>
        <v>59724</v>
      </c>
    </row>
    <row r="110" spans="1:14" ht="17.25" hidden="1" customHeight="1">
      <c r="A110" s="309">
        <v>104</v>
      </c>
      <c r="B110" s="310" t="str">
        <f>'Formet 8'!D267</f>
        <v/>
      </c>
      <c r="C110" s="311" t="str">
        <f>'Formet 8'!G267</f>
        <v/>
      </c>
      <c r="D110" s="280"/>
      <c r="E110" s="280"/>
      <c r="F110" s="280"/>
      <c r="G110" s="279"/>
      <c r="H110" s="279"/>
      <c r="I110" s="279"/>
      <c r="J110" s="279"/>
      <c r="K110" s="279"/>
      <c r="L110" s="279"/>
      <c r="M110" s="279"/>
      <c r="N110" s="303"/>
    </row>
    <row r="111" spans="1:14" ht="17.25" hidden="1" customHeight="1">
      <c r="A111" s="309">
        <v>105</v>
      </c>
      <c r="B111" s="310" t="str">
        <f>'Formet 8'!D268</f>
        <v/>
      </c>
      <c r="C111" s="311" t="str">
        <f>'Formet 8'!G268</f>
        <v/>
      </c>
      <c r="D111" s="280"/>
      <c r="E111" s="280"/>
      <c r="F111" s="280"/>
      <c r="G111" s="279"/>
      <c r="H111" s="279"/>
      <c r="I111" s="279"/>
      <c r="J111" s="279"/>
      <c r="K111" s="279"/>
      <c r="L111" s="279"/>
      <c r="M111" s="279"/>
      <c r="N111" s="303"/>
    </row>
    <row r="112" spans="1:14" ht="17.25" hidden="1" customHeight="1">
      <c r="A112" s="309">
        <v>106</v>
      </c>
      <c r="B112" s="310" t="str">
        <f>'Formet 8'!D269</f>
        <v/>
      </c>
      <c r="C112" s="311" t="str">
        <f>'Formet 8'!G269</f>
        <v/>
      </c>
      <c r="D112" s="280"/>
      <c r="E112" s="280"/>
      <c r="F112" s="280"/>
      <c r="G112" s="279"/>
      <c r="H112" s="279"/>
      <c r="I112" s="279"/>
      <c r="J112" s="279"/>
      <c r="K112" s="279"/>
      <c r="L112" s="279"/>
      <c r="M112" s="279"/>
      <c r="N112" s="303"/>
    </row>
    <row r="113" spans="1:14" ht="17.25" hidden="1" customHeight="1">
      <c r="A113" s="309">
        <v>107</v>
      </c>
      <c r="B113" s="310" t="str">
        <f>'Formet 8'!D270</f>
        <v/>
      </c>
      <c r="C113" s="311" t="str">
        <f>'Formet 8'!G270</f>
        <v/>
      </c>
      <c r="D113" s="280"/>
      <c r="E113" s="280"/>
      <c r="F113" s="280"/>
      <c r="G113" s="279"/>
      <c r="H113" s="279"/>
      <c r="I113" s="279"/>
      <c r="J113" s="279"/>
      <c r="K113" s="279"/>
      <c r="L113" s="279"/>
      <c r="M113" s="279"/>
      <c r="N113" s="303"/>
    </row>
    <row r="114" spans="1:14" ht="17.25" hidden="1" customHeight="1">
      <c r="A114" s="309">
        <v>108</v>
      </c>
      <c r="B114" s="310" t="str">
        <f>'Formet 8'!D271</f>
        <v/>
      </c>
      <c r="C114" s="311" t="str">
        <f>'Formet 8'!G271</f>
        <v/>
      </c>
      <c r="D114" s="280"/>
      <c r="E114" s="280"/>
      <c r="F114" s="280"/>
      <c r="G114" s="279"/>
      <c r="H114" s="279"/>
      <c r="I114" s="279"/>
      <c r="J114" s="279"/>
      <c r="K114" s="279"/>
      <c r="L114" s="279"/>
      <c r="M114" s="279"/>
      <c r="N114" s="303"/>
    </row>
    <row r="115" spans="1:14" ht="17.25" hidden="1" customHeight="1">
      <c r="A115" s="309">
        <v>109</v>
      </c>
      <c r="B115" s="310" t="str">
        <f>'Formet 8'!D272</f>
        <v/>
      </c>
      <c r="C115" s="311" t="str">
        <f>'Formet 8'!G272</f>
        <v/>
      </c>
      <c r="D115" s="280"/>
      <c r="E115" s="280"/>
      <c r="F115" s="280"/>
      <c r="G115" s="279"/>
      <c r="H115" s="279"/>
      <c r="I115" s="279"/>
      <c r="J115" s="279"/>
      <c r="K115" s="279"/>
      <c r="L115" s="279"/>
      <c r="M115" s="279"/>
      <c r="N115" s="303"/>
    </row>
    <row r="116" spans="1:14" ht="17.25" hidden="1" customHeight="1">
      <c r="A116" s="309">
        <v>110</v>
      </c>
      <c r="B116" s="310" t="str">
        <f>'Formet 8'!D273</f>
        <v/>
      </c>
      <c r="C116" s="311" t="str">
        <f>'Formet 8'!G273</f>
        <v/>
      </c>
      <c r="D116" s="280"/>
      <c r="E116" s="280"/>
      <c r="F116" s="280"/>
      <c r="G116" s="279"/>
      <c r="H116" s="279"/>
      <c r="I116" s="279"/>
      <c r="J116" s="279"/>
      <c r="K116" s="279"/>
      <c r="L116" s="279"/>
      <c r="M116" s="279"/>
      <c r="N116" s="303"/>
    </row>
    <row r="117" spans="1:14" ht="17.25" hidden="1" customHeight="1">
      <c r="A117" s="309">
        <v>111</v>
      </c>
      <c r="B117" s="312"/>
      <c r="C117" s="313"/>
      <c r="D117" s="280"/>
      <c r="E117" s="280"/>
      <c r="F117" s="280"/>
      <c r="G117" s="279"/>
      <c r="H117" s="279"/>
      <c r="I117" s="279"/>
      <c r="J117" s="279"/>
      <c r="K117" s="279"/>
      <c r="L117" s="279"/>
      <c r="M117" s="279"/>
      <c r="N117" s="303"/>
    </row>
    <row r="118" spans="1:14" ht="17.25" hidden="1" customHeight="1">
      <c r="A118" s="309">
        <v>112</v>
      </c>
      <c r="B118" s="312"/>
      <c r="C118" s="313"/>
      <c r="D118" s="280"/>
      <c r="E118" s="280"/>
      <c r="F118" s="280"/>
      <c r="G118" s="279"/>
      <c r="H118" s="279"/>
      <c r="I118" s="279"/>
      <c r="J118" s="279"/>
      <c r="K118" s="279"/>
      <c r="L118" s="279"/>
      <c r="M118" s="279"/>
      <c r="N118" s="303"/>
    </row>
    <row r="119" spans="1:14" ht="17.25" hidden="1" customHeight="1">
      <c r="A119" s="309">
        <v>113</v>
      </c>
      <c r="B119" s="312"/>
      <c r="C119" s="313"/>
      <c r="D119" s="280"/>
      <c r="E119" s="280"/>
      <c r="F119" s="280"/>
      <c r="G119" s="279"/>
      <c r="H119" s="279"/>
      <c r="I119" s="279"/>
      <c r="J119" s="279"/>
      <c r="K119" s="279"/>
      <c r="L119" s="279"/>
      <c r="M119" s="279"/>
      <c r="N119" s="303"/>
    </row>
    <row r="120" spans="1:14" ht="17.25" hidden="1" customHeight="1">
      <c r="A120" s="309">
        <v>114</v>
      </c>
      <c r="B120" s="312"/>
      <c r="C120" s="313"/>
      <c r="D120" s="280"/>
      <c r="E120" s="280"/>
      <c r="F120" s="280"/>
      <c r="G120" s="279"/>
      <c r="H120" s="279"/>
      <c r="I120" s="279"/>
      <c r="J120" s="279"/>
      <c r="K120" s="279"/>
      <c r="L120" s="279"/>
      <c r="M120" s="279"/>
      <c r="N120" s="303"/>
    </row>
    <row r="121" spans="1:14" ht="17.25" hidden="1" customHeight="1">
      <c r="A121" s="309">
        <v>115</v>
      </c>
      <c r="B121" s="312"/>
      <c r="C121" s="313"/>
      <c r="D121" s="280"/>
      <c r="E121" s="280"/>
      <c r="F121" s="280"/>
      <c r="G121" s="279"/>
      <c r="H121" s="279"/>
      <c r="I121" s="279"/>
      <c r="J121" s="279"/>
      <c r="K121" s="279"/>
      <c r="L121" s="279"/>
      <c r="M121" s="279"/>
      <c r="N121" s="303"/>
    </row>
    <row r="122" spans="1:14" ht="17.25" hidden="1" customHeight="1">
      <c r="A122" s="309">
        <v>116</v>
      </c>
      <c r="B122" s="312"/>
      <c r="C122" s="313"/>
      <c r="D122" s="280"/>
      <c r="E122" s="280"/>
      <c r="F122" s="280"/>
      <c r="G122" s="279"/>
      <c r="H122" s="279"/>
      <c r="I122" s="279"/>
      <c r="J122" s="279"/>
      <c r="K122" s="279"/>
      <c r="L122" s="279"/>
      <c r="M122" s="279"/>
      <c r="N122" s="303"/>
    </row>
    <row r="123" spans="1:14" ht="17.25" hidden="1" customHeight="1">
      <c r="A123" s="309">
        <v>117</v>
      </c>
      <c r="B123" s="312"/>
      <c r="C123" s="313"/>
      <c r="D123" s="280"/>
      <c r="E123" s="280"/>
      <c r="F123" s="280"/>
      <c r="G123" s="279"/>
      <c r="H123" s="279"/>
      <c r="I123" s="279"/>
      <c r="J123" s="279"/>
      <c r="K123" s="279"/>
      <c r="L123" s="279"/>
      <c r="M123" s="279"/>
      <c r="N123" s="303"/>
    </row>
    <row r="124" spans="1:14" ht="17.25" hidden="1" customHeight="1">
      <c r="A124" s="309">
        <v>118</v>
      </c>
      <c r="B124" s="312"/>
      <c r="C124" s="313"/>
      <c r="D124" s="280"/>
      <c r="E124" s="280"/>
      <c r="F124" s="280"/>
      <c r="G124" s="279"/>
      <c r="H124" s="279"/>
      <c r="I124" s="279"/>
      <c r="J124" s="279"/>
      <c r="K124" s="279"/>
      <c r="L124" s="279"/>
      <c r="M124" s="279"/>
      <c r="N124" s="303"/>
    </row>
    <row r="125" spans="1:14" ht="17.25" hidden="1" customHeight="1">
      <c r="A125" s="309">
        <v>119</v>
      </c>
      <c r="B125" s="312"/>
      <c r="C125" s="313"/>
      <c r="D125" s="280"/>
      <c r="E125" s="280"/>
      <c r="F125" s="280"/>
      <c r="G125" s="279"/>
      <c r="H125" s="279"/>
      <c r="I125" s="279"/>
      <c r="J125" s="279"/>
      <c r="K125" s="279"/>
      <c r="L125" s="279"/>
      <c r="M125" s="279"/>
      <c r="N125" s="303"/>
    </row>
    <row r="126" spans="1:14" ht="17.25" hidden="1" customHeight="1">
      <c r="A126" s="309">
        <v>120</v>
      </c>
      <c r="B126" s="312"/>
      <c r="C126" s="313"/>
      <c r="D126" s="280"/>
      <c r="E126" s="280"/>
      <c r="F126" s="280"/>
      <c r="G126" s="279"/>
      <c r="H126" s="279"/>
      <c r="I126" s="279"/>
      <c r="J126" s="279"/>
      <c r="K126" s="279"/>
      <c r="L126" s="279"/>
      <c r="M126" s="279"/>
      <c r="N126" s="303"/>
    </row>
    <row r="127" spans="1:14" ht="17.25" hidden="1" customHeight="1">
      <c r="A127" s="309">
        <v>121</v>
      </c>
      <c r="B127" s="312"/>
      <c r="C127" s="313"/>
      <c r="D127" s="280"/>
      <c r="E127" s="280"/>
      <c r="F127" s="280"/>
      <c r="G127" s="279"/>
      <c r="H127" s="279"/>
      <c r="I127" s="279"/>
      <c r="J127" s="279"/>
      <c r="K127" s="279"/>
      <c r="L127" s="279"/>
      <c r="M127" s="279"/>
      <c r="N127" s="303"/>
    </row>
    <row r="128" spans="1:14" ht="17.25" hidden="1" customHeight="1">
      <c r="A128" s="309">
        <v>122</v>
      </c>
      <c r="B128" s="312"/>
      <c r="C128" s="313"/>
      <c r="D128" s="280"/>
      <c r="E128" s="280"/>
      <c r="F128" s="280"/>
      <c r="G128" s="279"/>
      <c r="H128" s="279"/>
      <c r="I128" s="279"/>
      <c r="J128" s="279"/>
      <c r="K128" s="279"/>
      <c r="L128" s="279"/>
      <c r="M128" s="279"/>
      <c r="N128" s="303"/>
    </row>
    <row r="129" spans="1:14" ht="17.25" hidden="1" customHeight="1">
      <c r="A129" s="309">
        <v>123</v>
      </c>
      <c r="B129" s="312"/>
      <c r="C129" s="313"/>
      <c r="D129" s="280"/>
      <c r="E129" s="280"/>
      <c r="F129" s="280"/>
      <c r="G129" s="279"/>
      <c r="H129" s="279"/>
      <c r="I129" s="279"/>
      <c r="J129" s="279"/>
      <c r="K129" s="279"/>
      <c r="L129" s="279"/>
      <c r="M129" s="279"/>
      <c r="N129" s="303"/>
    </row>
    <row r="130" spans="1:14" ht="17.25" hidden="1" customHeight="1">
      <c r="A130" s="309">
        <v>124</v>
      </c>
      <c r="B130" s="312"/>
      <c r="C130" s="313"/>
      <c r="D130" s="280"/>
      <c r="E130" s="280"/>
      <c r="F130" s="280"/>
      <c r="G130" s="279"/>
      <c r="H130" s="279"/>
      <c r="I130" s="279"/>
      <c r="J130" s="279"/>
      <c r="K130" s="279"/>
      <c r="L130" s="279"/>
      <c r="M130" s="279"/>
      <c r="N130" s="303"/>
    </row>
    <row r="131" spans="1:14" ht="17.25" hidden="1" customHeight="1">
      <c r="A131" s="309">
        <v>125</v>
      </c>
      <c r="B131" s="312"/>
      <c r="C131" s="313"/>
      <c r="D131" s="280"/>
      <c r="E131" s="280"/>
      <c r="F131" s="280"/>
      <c r="G131" s="279"/>
      <c r="H131" s="279"/>
      <c r="I131" s="279"/>
      <c r="J131" s="279"/>
      <c r="K131" s="279"/>
      <c r="L131" s="279"/>
      <c r="M131" s="279"/>
      <c r="N131" s="303"/>
    </row>
    <row r="132" spans="1:14" ht="17.25" hidden="1" customHeight="1">
      <c r="A132" s="309">
        <v>126</v>
      </c>
      <c r="B132" s="312"/>
      <c r="C132" s="313"/>
      <c r="D132" s="280"/>
      <c r="E132" s="280"/>
      <c r="F132" s="280"/>
      <c r="G132" s="279"/>
      <c r="H132" s="279"/>
      <c r="I132" s="279"/>
      <c r="J132" s="279"/>
      <c r="K132" s="279"/>
      <c r="L132" s="279"/>
      <c r="M132" s="279"/>
      <c r="N132" s="303"/>
    </row>
    <row r="133" spans="1:14" ht="17.25" hidden="1" customHeight="1">
      <c r="A133" s="309">
        <v>127</v>
      </c>
      <c r="B133" s="312"/>
      <c r="C133" s="313"/>
      <c r="D133" s="280"/>
      <c r="E133" s="280"/>
      <c r="F133" s="280"/>
      <c r="G133" s="279"/>
      <c r="H133" s="279"/>
      <c r="I133" s="279"/>
      <c r="J133" s="279"/>
      <c r="K133" s="279"/>
      <c r="L133" s="279"/>
      <c r="M133" s="279"/>
      <c r="N133" s="303"/>
    </row>
    <row r="134" spans="1:14" ht="17.25" hidden="1" customHeight="1">
      <c r="A134" s="309">
        <v>128</v>
      </c>
      <c r="B134" s="312"/>
      <c r="C134" s="313"/>
      <c r="D134" s="280"/>
      <c r="E134" s="280"/>
      <c r="F134" s="280"/>
      <c r="G134" s="279"/>
      <c r="H134" s="279"/>
      <c r="I134" s="279"/>
      <c r="J134" s="279"/>
      <c r="K134" s="279"/>
      <c r="L134" s="279"/>
      <c r="M134" s="279"/>
      <c r="N134" s="303"/>
    </row>
    <row r="135" spans="1:14" ht="17.25" hidden="1" customHeight="1">
      <c r="A135" s="309">
        <v>129</v>
      </c>
      <c r="B135" s="312"/>
      <c r="C135" s="313"/>
      <c r="D135" s="280"/>
      <c r="E135" s="280"/>
      <c r="F135" s="280"/>
      <c r="G135" s="279"/>
      <c r="H135" s="279"/>
      <c r="I135" s="279"/>
      <c r="J135" s="279"/>
      <c r="K135" s="279"/>
      <c r="L135" s="279"/>
      <c r="M135" s="279"/>
      <c r="N135" s="303"/>
    </row>
    <row r="136" spans="1:14" ht="17.25" hidden="1" customHeight="1">
      <c r="A136" s="309">
        <v>130</v>
      </c>
      <c r="B136" s="312"/>
      <c r="C136" s="313"/>
      <c r="D136" s="280"/>
      <c r="E136" s="280"/>
      <c r="F136" s="280"/>
      <c r="G136" s="279"/>
      <c r="H136" s="279"/>
      <c r="I136" s="279"/>
      <c r="J136" s="279"/>
      <c r="K136" s="279"/>
      <c r="L136" s="279"/>
      <c r="M136" s="279"/>
      <c r="N136" s="303"/>
    </row>
    <row r="137" spans="1:14" ht="17.25" hidden="1" customHeight="1">
      <c r="A137" s="309">
        <v>131</v>
      </c>
      <c r="B137" s="312"/>
      <c r="C137" s="313"/>
      <c r="D137" s="280"/>
      <c r="E137" s="280"/>
      <c r="F137" s="280"/>
      <c r="G137" s="279"/>
      <c r="H137" s="279"/>
      <c r="I137" s="279"/>
      <c r="J137" s="279"/>
      <c r="K137" s="279"/>
      <c r="L137" s="279"/>
      <c r="M137" s="279"/>
      <c r="N137" s="303"/>
    </row>
    <row r="138" spans="1:14" ht="17.25" hidden="1" customHeight="1">
      <c r="A138" s="309">
        <v>132</v>
      </c>
      <c r="B138" s="312"/>
      <c r="C138" s="313"/>
      <c r="D138" s="280"/>
      <c r="E138" s="280"/>
      <c r="F138" s="280"/>
      <c r="G138" s="279"/>
      <c r="H138" s="279"/>
      <c r="I138" s="279"/>
      <c r="J138" s="279"/>
      <c r="K138" s="279"/>
      <c r="L138" s="279"/>
      <c r="M138" s="279"/>
      <c r="N138" s="303"/>
    </row>
    <row r="139" spans="1:14" ht="17.25" hidden="1" customHeight="1">
      <c r="A139" s="309">
        <v>133</v>
      </c>
      <c r="B139" s="312"/>
      <c r="C139" s="313"/>
      <c r="D139" s="280"/>
      <c r="E139" s="280"/>
      <c r="F139" s="280"/>
      <c r="G139" s="279"/>
      <c r="H139" s="279"/>
      <c r="I139" s="279"/>
      <c r="J139" s="279"/>
      <c r="K139" s="279"/>
      <c r="L139" s="279"/>
      <c r="M139" s="279"/>
      <c r="N139" s="303"/>
    </row>
    <row r="140" spans="1:14" ht="17.25" hidden="1" customHeight="1">
      <c r="A140" s="309">
        <v>134</v>
      </c>
      <c r="B140" s="312"/>
      <c r="C140" s="313"/>
      <c r="D140" s="280"/>
      <c r="E140" s="280"/>
      <c r="F140" s="280"/>
      <c r="G140" s="279"/>
      <c r="H140" s="279"/>
      <c r="I140" s="279"/>
      <c r="J140" s="279"/>
      <c r="K140" s="279"/>
      <c r="L140" s="279"/>
      <c r="M140" s="279"/>
      <c r="N140" s="303"/>
    </row>
    <row r="141" spans="1:14" ht="17.25" hidden="1" customHeight="1">
      <c r="A141" s="309">
        <v>135</v>
      </c>
      <c r="B141" s="312"/>
      <c r="C141" s="313"/>
      <c r="D141" s="280"/>
      <c r="E141" s="280"/>
      <c r="F141" s="280"/>
      <c r="G141" s="279"/>
      <c r="H141" s="279"/>
      <c r="I141" s="279"/>
      <c r="J141" s="279"/>
      <c r="K141" s="279"/>
      <c r="L141" s="279"/>
      <c r="M141" s="279"/>
      <c r="N141" s="303"/>
    </row>
    <row r="142" spans="1:14" ht="17.25" hidden="1" customHeight="1">
      <c r="A142" s="309">
        <v>136</v>
      </c>
      <c r="B142" s="312"/>
      <c r="C142" s="313"/>
      <c r="D142" s="280"/>
      <c r="E142" s="280"/>
      <c r="F142" s="280"/>
      <c r="G142" s="279"/>
      <c r="H142" s="279"/>
      <c r="I142" s="279"/>
      <c r="J142" s="279"/>
      <c r="K142" s="279"/>
      <c r="L142" s="279"/>
      <c r="M142" s="279"/>
      <c r="N142" s="303"/>
    </row>
    <row r="143" spans="1:14" ht="17.25" hidden="1" customHeight="1">
      <c r="A143" s="309">
        <v>137</v>
      </c>
      <c r="B143" s="312"/>
      <c r="C143" s="313"/>
      <c r="D143" s="280"/>
      <c r="E143" s="280"/>
      <c r="F143" s="280"/>
      <c r="G143" s="279"/>
      <c r="H143" s="279"/>
      <c r="I143" s="279"/>
      <c r="J143" s="279"/>
      <c r="K143" s="279"/>
      <c r="L143" s="279"/>
      <c r="M143" s="279"/>
      <c r="N143" s="303"/>
    </row>
    <row r="144" spans="1:14" ht="17.25" hidden="1" customHeight="1">
      <c r="A144" s="309">
        <v>138</v>
      </c>
      <c r="B144" s="312"/>
      <c r="C144" s="313"/>
      <c r="D144" s="280"/>
      <c r="E144" s="280"/>
      <c r="F144" s="280"/>
      <c r="G144" s="279"/>
      <c r="H144" s="279"/>
      <c r="I144" s="279"/>
      <c r="J144" s="279"/>
      <c r="K144" s="279"/>
      <c r="L144" s="279"/>
      <c r="M144" s="279"/>
      <c r="N144" s="303"/>
    </row>
    <row r="145" spans="1:64" ht="17.25" hidden="1" customHeight="1">
      <c r="A145" s="309">
        <v>139</v>
      </c>
      <c r="B145" s="312"/>
      <c r="C145" s="313"/>
      <c r="D145" s="280"/>
      <c r="E145" s="280"/>
      <c r="F145" s="280"/>
      <c r="G145" s="279"/>
      <c r="H145" s="279"/>
      <c r="I145" s="279"/>
      <c r="J145" s="279"/>
      <c r="K145" s="279"/>
      <c r="L145" s="279"/>
      <c r="M145" s="279"/>
      <c r="N145" s="303"/>
    </row>
    <row r="146" spans="1:64" ht="17.25" hidden="1" customHeight="1">
      <c r="A146" s="309">
        <v>140</v>
      </c>
      <c r="B146" s="312"/>
      <c r="C146" s="313"/>
      <c r="D146" s="280"/>
      <c r="E146" s="280"/>
      <c r="F146" s="280"/>
      <c r="G146" s="279"/>
      <c r="H146" s="279"/>
      <c r="I146" s="279"/>
      <c r="J146" s="279"/>
      <c r="K146" s="279"/>
      <c r="L146" s="279"/>
      <c r="M146" s="279"/>
      <c r="N146" s="303"/>
    </row>
    <row r="147" spans="1:64" ht="17.25" hidden="1" customHeight="1">
      <c r="A147" s="309">
        <v>141</v>
      </c>
      <c r="B147" s="312"/>
      <c r="C147" s="313"/>
      <c r="D147" s="280"/>
      <c r="E147" s="280"/>
      <c r="F147" s="280"/>
      <c r="G147" s="279"/>
      <c r="H147" s="279"/>
      <c r="I147" s="279"/>
      <c r="J147" s="279"/>
      <c r="K147" s="279"/>
      <c r="L147" s="279"/>
      <c r="M147" s="279"/>
      <c r="N147" s="303"/>
    </row>
    <row r="148" spans="1:64" ht="17.25" hidden="1" customHeight="1">
      <c r="A148" s="309">
        <v>142</v>
      </c>
      <c r="B148" s="312"/>
      <c r="C148" s="313"/>
      <c r="D148" s="280"/>
      <c r="E148" s="280"/>
      <c r="F148" s="280"/>
      <c r="G148" s="279"/>
      <c r="H148" s="279"/>
      <c r="I148" s="279"/>
      <c r="J148" s="279"/>
      <c r="K148" s="279"/>
      <c r="L148" s="279"/>
      <c r="M148" s="279"/>
      <c r="N148" s="303"/>
    </row>
    <row r="149" spans="1:64" ht="17.25" hidden="1" customHeight="1">
      <c r="A149" s="309">
        <v>143</v>
      </c>
      <c r="B149" s="312"/>
      <c r="C149" s="313"/>
      <c r="D149" s="280"/>
      <c r="E149" s="280"/>
      <c r="F149" s="280"/>
      <c r="G149" s="279"/>
      <c r="H149" s="279"/>
      <c r="I149" s="279"/>
      <c r="J149" s="279"/>
      <c r="K149" s="279"/>
      <c r="L149" s="279"/>
      <c r="M149" s="279"/>
      <c r="N149" s="303"/>
    </row>
    <row r="150" spans="1:64" ht="17.25" hidden="1" customHeight="1">
      <c r="A150" s="309">
        <v>144</v>
      </c>
      <c r="B150" s="312"/>
      <c r="C150" s="313"/>
      <c r="D150" s="280"/>
      <c r="E150" s="280"/>
      <c r="F150" s="280"/>
      <c r="G150" s="279"/>
      <c r="H150" s="279"/>
      <c r="I150" s="279"/>
      <c r="J150" s="279"/>
      <c r="K150" s="279"/>
      <c r="L150" s="279"/>
      <c r="M150" s="279"/>
      <c r="N150" s="303"/>
    </row>
    <row r="151" spans="1:64" ht="17.25" hidden="1" customHeight="1">
      <c r="A151" s="309">
        <v>145</v>
      </c>
      <c r="B151" s="312"/>
      <c r="C151" s="313"/>
      <c r="D151" s="280"/>
      <c r="E151" s="280"/>
      <c r="F151" s="280"/>
      <c r="G151" s="279"/>
      <c r="H151" s="279"/>
      <c r="I151" s="279"/>
      <c r="J151" s="279"/>
      <c r="K151" s="279"/>
      <c r="L151" s="279"/>
      <c r="M151" s="279"/>
      <c r="N151" s="303"/>
    </row>
    <row r="152" spans="1:64" s="174" customFormat="1" ht="15" customHeight="1">
      <c r="A152" s="314"/>
      <c r="B152" s="315" t="s">
        <v>67</v>
      </c>
      <c r="C152" s="280"/>
      <c r="D152" s="280"/>
      <c r="E152" s="280"/>
      <c r="F152" s="280"/>
      <c r="G152" s="280">
        <f>SUM(G82:G151)</f>
        <v>0</v>
      </c>
      <c r="H152" s="280"/>
      <c r="I152" s="280">
        <f>SUM(I8:I151)</f>
        <v>4684660</v>
      </c>
      <c r="J152" s="280"/>
      <c r="K152" s="280"/>
      <c r="L152" s="280"/>
      <c r="M152" s="280">
        <f>SUM(M8:M151)</f>
        <v>4879797</v>
      </c>
      <c r="N152" s="316">
        <f>I152+M152</f>
        <v>9564457</v>
      </c>
      <c r="AN152" s="168"/>
      <c r="AO152" s="168"/>
      <c r="AP152" s="168"/>
      <c r="AQ152" s="168"/>
      <c r="AR152" s="168"/>
      <c r="AS152" s="168"/>
      <c r="AT152" s="168"/>
      <c r="AU152" s="168"/>
      <c r="AV152" s="168"/>
      <c r="AW152" s="168"/>
      <c r="AX152" s="168"/>
      <c r="AY152" s="168"/>
      <c r="AZ152" s="168"/>
      <c r="BA152" s="168"/>
      <c r="BB152" s="168"/>
      <c r="BC152" s="168"/>
      <c r="BD152" s="168"/>
      <c r="BE152" s="168"/>
      <c r="BF152" s="168"/>
      <c r="BG152" s="168"/>
      <c r="BH152" s="168"/>
      <c r="BI152" s="168"/>
      <c r="BJ152" s="168"/>
      <c r="BK152" s="168"/>
      <c r="BL152" s="168"/>
    </row>
    <row r="153" spans="1:64" ht="18" customHeight="1">
      <c r="A153" s="1513"/>
      <c r="B153" s="1514"/>
      <c r="C153" s="1514"/>
      <c r="D153" s="1514"/>
      <c r="E153" s="1514"/>
      <c r="F153" s="1514"/>
      <c r="G153" s="1514"/>
      <c r="H153" s="1514"/>
      <c r="I153" s="1514"/>
      <c r="J153" s="1514"/>
      <c r="K153" s="1514"/>
      <c r="L153" s="1514"/>
      <c r="M153" s="1514"/>
      <c r="N153" s="1515"/>
    </row>
    <row r="154" spans="1:64" ht="19.5" customHeight="1">
      <c r="A154" s="1516" t="s">
        <v>760</v>
      </c>
      <c r="B154" s="1517"/>
      <c r="C154" s="1517"/>
      <c r="D154" s="1517"/>
      <c r="E154" s="1517"/>
      <c r="F154" s="1517"/>
      <c r="G154" s="1517"/>
      <c r="H154" s="1517"/>
      <c r="I154" s="1517"/>
      <c r="J154" s="1517"/>
      <c r="K154" s="1517"/>
      <c r="L154" s="1517"/>
      <c r="M154" s="1505">
        <f>ROUND('Formet 8'!N218*0.1,0)</f>
        <v>0</v>
      </c>
      <c r="N154" s="1506"/>
    </row>
    <row r="155" spans="1:64" ht="18" customHeight="1">
      <c r="A155" s="1516" t="s">
        <v>761</v>
      </c>
      <c r="B155" s="1517"/>
      <c r="C155" s="1517"/>
      <c r="D155" s="1517"/>
      <c r="E155" s="1517"/>
      <c r="F155" s="1517"/>
      <c r="G155" s="1517"/>
      <c r="H155" s="1517"/>
      <c r="I155" s="1517"/>
      <c r="J155" s="1517"/>
      <c r="K155" s="1517"/>
      <c r="L155" s="1517"/>
      <c r="M155" s="1505">
        <f>ROUND('Formet 8'!M218*0.1,0)</f>
        <v>0</v>
      </c>
      <c r="N155" s="1506"/>
    </row>
    <row r="156" spans="1:64" ht="24.75" customHeight="1" thickBot="1">
      <c r="A156" s="1507" t="s">
        <v>762</v>
      </c>
      <c r="B156" s="1508"/>
      <c r="C156" s="1508"/>
      <c r="D156" s="1508"/>
      <c r="E156" s="1508"/>
      <c r="F156" s="1508"/>
      <c r="G156" s="1508"/>
      <c r="H156" s="1508"/>
      <c r="I156" s="1508"/>
      <c r="J156" s="1508"/>
      <c r="K156" s="1508"/>
      <c r="L156" s="1508"/>
      <c r="M156" s="1509">
        <f>N152+M154+M155</f>
        <v>9564457</v>
      </c>
      <c r="N156" s="1510"/>
    </row>
  </sheetData>
  <protectedRanges>
    <protectedRange sqref="K83:K109 E82:F151 E152:M152" name="Range1_3"/>
    <protectedRange sqref="D152" name="Range1_4"/>
    <protectedRange sqref="D82:D151" name="Range1"/>
  </protectedRanges>
  <mergeCells count="13">
    <mergeCell ref="A3:M3"/>
    <mergeCell ref="A5:N5"/>
    <mergeCell ref="A4:N4"/>
    <mergeCell ref="A2:N2"/>
    <mergeCell ref="G1:N1"/>
    <mergeCell ref="M155:N155"/>
    <mergeCell ref="A156:L156"/>
    <mergeCell ref="M156:N156"/>
    <mergeCell ref="A6:N6"/>
    <mergeCell ref="A153:N153"/>
    <mergeCell ref="A154:L154"/>
    <mergeCell ref="A155:L155"/>
    <mergeCell ref="M154:N154"/>
  </mergeCells>
  <conditionalFormatting sqref="A28:F62">
    <cfRule type="expression" dxfId="6" priority="13">
      <formula>$A102=9045</formula>
    </cfRule>
    <cfRule type="expression" dxfId="5" priority="14">
      <formula>$A102&gt;23700</formula>
    </cfRule>
    <cfRule type="expression" dxfId="4" priority="15">
      <formula>$A102=23700</formula>
    </cfRule>
  </conditionalFormatting>
  <dataValidations count="1">
    <dataValidation type="list" allowBlank="1" showInputMessage="1" showErrorMessage="1" sqref="C9:C81">
      <formula1>$D$330:$D$355</formula1>
    </dataValidation>
  </dataValidations>
  <pageMargins left="0.7" right="0.21" top="0.24" bottom="0.22" header="0.2" footer="0.2"/>
  <pageSetup paperSize="9" orientation="landscape" verticalDpi="300" r:id="rId1"/>
</worksheet>
</file>

<file path=xl/worksheets/sheet3.xml><?xml version="1.0" encoding="utf-8"?>
<worksheet xmlns="http://schemas.openxmlformats.org/spreadsheetml/2006/main" xmlns:r="http://schemas.openxmlformats.org/officeDocument/2006/relationships">
  <sheetPr>
    <tabColor rgb="FFFFFF00"/>
  </sheetPr>
  <dimension ref="A1:XFC16"/>
  <sheetViews>
    <sheetView workbookViewId="0">
      <selection activeCell="A12" sqref="A12:M13"/>
    </sheetView>
  </sheetViews>
  <sheetFormatPr defaultColWidth="0" defaultRowHeight="15" zeroHeight="1"/>
  <cols>
    <col min="1" max="13" width="11" style="195" customWidth="1"/>
    <col min="14" max="14" width="3.28515625" customWidth="1"/>
    <col min="15" max="16383" width="9.140625" hidden="1"/>
    <col min="16384" max="16384" width="5.42578125" hidden="1"/>
  </cols>
  <sheetData>
    <row r="1" spans="1:14">
      <c r="A1" s="1021" t="str">
        <f>CONCATENATE(Master!E2," ",Master!H2," ","¼",Master!C3,"&amp;",Master!E3,"½")</f>
        <v>ç/kkukpk;Z] jkmekfo jk;eyok³k ¼vkWfQl vkbZ-Mh- la[;k %&amp;12572½</v>
      </c>
      <c r="B1" s="1022"/>
      <c r="C1" s="1022"/>
      <c r="D1" s="1022"/>
      <c r="E1" s="1022"/>
      <c r="F1" s="1022"/>
      <c r="G1" s="1022"/>
      <c r="H1" s="1022"/>
      <c r="I1" s="1022"/>
      <c r="J1" s="1022"/>
      <c r="K1" s="1022"/>
      <c r="L1" s="1022"/>
      <c r="M1" s="1023"/>
      <c r="N1" s="1020"/>
    </row>
    <row r="2" spans="1:14" ht="15.75" thickBot="1">
      <c r="A2" s="1024"/>
      <c r="B2" s="1025"/>
      <c r="C2" s="1025"/>
      <c r="D2" s="1025"/>
      <c r="E2" s="1025"/>
      <c r="F2" s="1025"/>
      <c r="G2" s="1025"/>
      <c r="H2" s="1025"/>
      <c r="I2" s="1025"/>
      <c r="J2" s="1025"/>
      <c r="K2" s="1025"/>
      <c r="L2" s="1025"/>
      <c r="M2" s="1026"/>
      <c r="N2" s="1020"/>
    </row>
    <row r="3" spans="1:14">
      <c r="A3" s="1017"/>
      <c r="B3" s="1018"/>
      <c r="C3" s="1018"/>
      <c r="D3" s="1018"/>
      <c r="E3" s="1018"/>
      <c r="F3" s="1018"/>
      <c r="G3" s="1018"/>
      <c r="H3" s="1018"/>
      <c r="I3" s="1018"/>
      <c r="J3" s="1018"/>
      <c r="K3" s="1018"/>
      <c r="L3" s="1018"/>
      <c r="M3" s="1019"/>
      <c r="N3" s="1020"/>
    </row>
    <row r="4" spans="1:14">
      <c r="A4" s="1027" t="str">
        <f>CONCATENATE('[1]Formet 8'!A4:N4,'[1]Formet 8'!A5:N5)</f>
        <v>fuf'pr O;;ksa ds foLr`r vuqeku vFkkZr vf/kdkfj;ksa o deZpkfj;ksa ds osru vuqeku o"kZ ¼vizSy ls ekpZ rd½</v>
      </c>
      <c r="B4" s="1028"/>
      <c r="C4" s="1028"/>
      <c r="D4" s="1028"/>
      <c r="E4" s="1028"/>
      <c r="F4" s="1028"/>
      <c r="G4" s="1028"/>
      <c r="H4" s="1028"/>
      <c r="I4" s="1028"/>
      <c r="J4" s="1028"/>
      <c r="K4" s="1028"/>
      <c r="L4" s="1028"/>
      <c r="M4" s="1029"/>
      <c r="N4" s="1020"/>
    </row>
    <row r="5" spans="1:14">
      <c r="A5" s="1027"/>
      <c r="B5" s="1028"/>
      <c r="C5" s="1028"/>
      <c r="D5" s="1028"/>
      <c r="E5" s="1028"/>
      <c r="F5" s="1028"/>
      <c r="G5" s="1028"/>
      <c r="H5" s="1028"/>
      <c r="I5" s="1028"/>
      <c r="J5" s="1028"/>
      <c r="K5" s="1028"/>
      <c r="L5" s="1028"/>
      <c r="M5" s="1029"/>
      <c r="N5" s="1020"/>
    </row>
    <row r="6" spans="1:14" ht="39.6" customHeight="1">
      <c r="A6" s="1045" t="str">
        <f>Master!C4</f>
        <v>ctV la'kksf/kr vuqeku fofÙk; o"kZ %</v>
      </c>
      <c r="B6" s="1046"/>
      <c r="C6" s="1046"/>
      <c r="D6" s="1046"/>
      <c r="E6" s="1046"/>
      <c r="F6" s="1047" t="str">
        <f>Master!E4</f>
        <v>2026-27</v>
      </c>
      <c r="G6" s="1047"/>
      <c r="H6" s="1048" t="str">
        <f>CONCATENATE("¼",Master!I48,"½")</f>
        <v>¼o"kZ 2027&amp;28 dk vuqekfur½</v>
      </c>
      <c r="I6" s="1048"/>
      <c r="J6" s="1048"/>
      <c r="K6" s="1048"/>
      <c r="L6" s="1048"/>
      <c r="M6" s="1049"/>
      <c r="N6" s="1020"/>
    </row>
    <row r="7" spans="1:14">
      <c r="A7" s="1030" t="s">
        <v>745</v>
      </c>
      <c r="B7" s="1031"/>
      <c r="C7" s="1031"/>
      <c r="D7" s="1031"/>
      <c r="E7" s="1031"/>
      <c r="F7" s="1031"/>
      <c r="G7" s="1031"/>
      <c r="H7" s="1031"/>
      <c r="I7" s="1031"/>
      <c r="J7" s="1031"/>
      <c r="K7" s="1031"/>
      <c r="L7" s="1031"/>
      <c r="M7" s="1032"/>
      <c r="N7" s="1020"/>
    </row>
    <row r="8" spans="1:14" ht="15.75" thickBot="1">
      <c r="A8" s="1030"/>
      <c r="B8" s="1031"/>
      <c r="C8" s="1031"/>
      <c r="D8" s="1031"/>
      <c r="E8" s="1031"/>
      <c r="F8" s="1031"/>
      <c r="G8" s="1031"/>
      <c r="H8" s="1031"/>
      <c r="I8" s="1031"/>
      <c r="J8" s="1031"/>
      <c r="K8" s="1031"/>
      <c r="L8" s="1031"/>
      <c r="M8" s="1032"/>
      <c r="N8" s="1020"/>
    </row>
    <row r="9" spans="1:14" ht="15.75" thickBot="1">
      <c r="A9" s="1017"/>
      <c r="B9" s="1018"/>
      <c r="C9" s="1018"/>
      <c r="D9" s="1018"/>
      <c r="E9" s="1018"/>
      <c r="F9" s="1018"/>
      <c r="G9" s="1018"/>
      <c r="H9" s="1018"/>
      <c r="I9" s="1018"/>
      <c r="J9" s="1018"/>
      <c r="K9" s="1018"/>
      <c r="L9" s="1018"/>
      <c r="M9" s="1019"/>
      <c r="N9" s="1020"/>
    </row>
    <row r="10" spans="1:14">
      <c r="A10" s="1033" t="str">
        <f>abc!A3</f>
        <v>2202-02-109-(27)-(01) STATE FUND</v>
      </c>
      <c r="B10" s="1034"/>
      <c r="C10" s="1034"/>
      <c r="D10" s="1034"/>
      <c r="E10" s="1034"/>
      <c r="F10" s="1034"/>
      <c r="G10" s="1034"/>
      <c r="H10" s="1034"/>
      <c r="I10" s="1034"/>
      <c r="J10" s="1034"/>
      <c r="K10" s="1034"/>
      <c r="L10" s="1034"/>
      <c r="M10" s="1035"/>
      <c r="N10" s="1020"/>
    </row>
    <row r="11" spans="1:14">
      <c r="A11" s="1036"/>
      <c r="B11" s="1037"/>
      <c r="C11" s="1037"/>
      <c r="D11" s="1037"/>
      <c r="E11" s="1037"/>
      <c r="F11" s="1037"/>
      <c r="G11" s="1037"/>
      <c r="H11" s="1037"/>
      <c r="I11" s="1037"/>
      <c r="J11" s="1037"/>
      <c r="K11" s="1037"/>
      <c r="L11" s="1037"/>
      <c r="M11" s="1038"/>
      <c r="N11" s="1020"/>
    </row>
    <row r="12" spans="1:14">
      <c r="A12" s="1039" t="str">
        <f>abc!A4</f>
        <v>BUDGET HEAD : 2202 -सामान्य शिक्षा-02-109 -राजकीय माध्यमिक विद्यालय-27 -लडकों के विद्यालय-01 -लडकों के विद्यालयों का संचालन व्यय   (STATE FUND)</v>
      </c>
      <c r="B12" s="1040"/>
      <c r="C12" s="1040"/>
      <c r="D12" s="1040"/>
      <c r="E12" s="1040"/>
      <c r="F12" s="1040"/>
      <c r="G12" s="1040"/>
      <c r="H12" s="1040"/>
      <c r="I12" s="1040"/>
      <c r="J12" s="1040"/>
      <c r="K12" s="1040"/>
      <c r="L12" s="1040"/>
      <c r="M12" s="1041"/>
      <c r="N12" s="1020"/>
    </row>
    <row r="13" spans="1:14" ht="100.15" customHeight="1" thickBot="1">
      <c r="A13" s="1042"/>
      <c r="B13" s="1043"/>
      <c r="C13" s="1043"/>
      <c r="D13" s="1043"/>
      <c r="E13" s="1043"/>
      <c r="F13" s="1043"/>
      <c r="G13" s="1043"/>
      <c r="H13" s="1043"/>
      <c r="I13" s="1043"/>
      <c r="J13" s="1043"/>
      <c r="K13" s="1043"/>
      <c r="L13" s="1043"/>
      <c r="M13" s="1044"/>
      <c r="N13" s="1020"/>
    </row>
    <row r="14" spans="1:14">
      <c r="A14" s="1014"/>
      <c r="B14" s="1015"/>
      <c r="C14" s="1015"/>
      <c r="D14" s="1015"/>
      <c r="E14" s="1015"/>
      <c r="F14" s="1015"/>
      <c r="G14" s="1015"/>
      <c r="H14" s="1015"/>
      <c r="I14" s="1015"/>
      <c r="J14" s="1015"/>
      <c r="K14" s="1015"/>
      <c r="L14" s="1015"/>
      <c r="M14" s="1016"/>
      <c r="N14" s="1020"/>
    </row>
    <row r="15" spans="1:14" hidden="1">
      <c r="A15" s="271"/>
      <c r="B15" s="272"/>
      <c r="C15" s="272"/>
      <c r="D15" s="272"/>
      <c r="E15" s="272"/>
      <c r="F15" s="272"/>
      <c r="G15" s="272"/>
      <c r="H15" s="272"/>
      <c r="I15" s="272"/>
      <c r="J15" s="272"/>
      <c r="K15" s="272"/>
      <c r="L15" s="272"/>
      <c r="M15" s="273"/>
    </row>
    <row r="16" spans="1:14" ht="15.75" hidden="1" thickBot="1">
      <c r="A16" s="274"/>
      <c r="B16" s="275"/>
      <c r="C16" s="275"/>
      <c r="D16" s="275"/>
      <c r="E16" s="275"/>
      <c r="F16" s="275"/>
      <c r="G16" s="275"/>
      <c r="H16" s="275"/>
      <c r="I16" s="275"/>
      <c r="J16" s="275"/>
      <c r="K16" s="275"/>
      <c r="L16" s="275"/>
      <c r="M16" s="276"/>
    </row>
  </sheetData>
  <sheetProtection password="98FD" sheet="1" objects="1" scenarios="1" formatColumns="0" formatRows="0"/>
  <mergeCells count="12">
    <mergeCell ref="A14:M14"/>
    <mergeCell ref="A3:M3"/>
    <mergeCell ref="A9:M9"/>
    <mergeCell ref="N1:N14"/>
    <mergeCell ref="A1:M2"/>
    <mergeCell ref="A4:M5"/>
    <mergeCell ref="A7:M8"/>
    <mergeCell ref="A10:M11"/>
    <mergeCell ref="A12:M13"/>
    <mergeCell ref="A6:E6"/>
    <mergeCell ref="F6:G6"/>
    <mergeCell ref="H6:M6"/>
  </mergeCells>
  <pageMargins left="0.2" right="0.21"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sheetPr>
    <tabColor theme="8" tint="-0.249977111117893"/>
  </sheetPr>
  <dimension ref="A1:H209"/>
  <sheetViews>
    <sheetView workbookViewId="0">
      <selection activeCell="C16" sqref="C16"/>
    </sheetView>
  </sheetViews>
  <sheetFormatPr defaultColWidth="0" defaultRowHeight="15" zeroHeight="1"/>
  <cols>
    <col min="1" max="1" width="4.5703125" style="229" bestFit="1" customWidth="1"/>
    <col min="2" max="3" width="16.7109375" style="229" customWidth="1"/>
    <col min="4" max="4" width="15.28515625" style="229" customWidth="1"/>
    <col min="5" max="5" width="14" style="229" customWidth="1"/>
    <col min="6" max="6" width="12.7109375" style="229" customWidth="1"/>
    <col min="7" max="7" width="14.140625" style="229" customWidth="1"/>
    <col min="8" max="8" width="2.28515625" customWidth="1"/>
    <col min="9" max="16384" width="9.140625" hidden="1"/>
  </cols>
  <sheetData>
    <row r="1" spans="1:8" ht="20.25">
      <c r="A1" s="1466" t="str">
        <f>Summary!$A$2</f>
        <v>ç/kkukpk;Z] jkmekfo jk;eyok³k ¼vkWfQl vkbZ-Mh- la[;k %&amp;12572½</v>
      </c>
      <c r="B1" s="1466"/>
      <c r="C1" s="1466"/>
      <c r="D1" s="1466"/>
      <c r="E1" s="1466"/>
      <c r="F1" s="1466"/>
      <c r="G1" s="1466"/>
      <c r="H1" s="1056"/>
    </row>
    <row r="2" spans="1:8" ht="20.25">
      <c r="A2" s="1467" t="s">
        <v>309</v>
      </c>
      <c r="B2" s="1467"/>
      <c r="C2" s="1467"/>
      <c r="D2" s="1467"/>
      <c r="E2" s="1467"/>
      <c r="F2" s="1467"/>
      <c r="G2" s="1467"/>
      <c r="H2" s="1056"/>
    </row>
    <row r="3" spans="1:8" ht="20.25">
      <c r="A3" s="1526" t="s">
        <v>377</v>
      </c>
      <c r="B3" s="1526"/>
      <c r="C3" s="1526"/>
      <c r="D3" s="1526"/>
      <c r="E3" s="1526"/>
      <c r="F3" s="1526"/>
      <c r="G3" s="1526"/>
      <c r="H3" s="1056"/>
    </row>
    <row r="4" spans="1:8">
      <c r="A4" s="1527" t="str">
        <f>'Formet 9'!A7</f>
        <v>BUDGET HEAD : 2202 -सामान्य शिक्षा-02-109 -राजकीय माध्यमिक विद्यालय-27 -लडकों के विद्यालय-01 -लडकों के विद्यालयों का संचालन व्यय   (STATE FUND)</v>
      </c>
      <c r="B4" s="1527"/>
      <c r="C4" s="1527"/>
      <c r="D4" s="1527"/>
      <c r="E4" s="1527"/>
      <c r="F4" s="1527"/>
      <c r="G4" s="1527"/>
      <c r="H4" s="1056"/>
    </row>
    <row r="5" spans="1:8" ht="31.5">
      <c r="A5" s="513" t="s">
        <v>5</v>
      </c>
      <c r="B5" s="513" t="s">
        <v>378</v>
      </c>
      <c r="C5" s="513" t="s">
        <v>379</v>
      </c>
      <c r="D5" s="513" t="s">
        <v>380</v>
      </c>
      <c r="E5" s="513" t="s">
        <v>381</v>
      </c>
      <c r="F5" s="514" t="s">
        <v>382</v>
      </c>
      <c r="G5" s="514" t="s">
        <v>76</v>
      </c>
      <c r="H5" s="1056"/>
    </row>
    <row r="6" spans="1:8" ht="16.5">
      <c r="A6" s="515" t="s">
        <v>383</v>
      </c>
      <c r="B6" s="515" t="s">
        <v>384</v>
      </c>
      <c r="C6" s="515" t="s">
        <v>385</v>
      </c>
      <c r="D6" s="515" t="s">
        <v>386</v>
      </c>
      <c r="E6" s="515" t="s">
        <v>387</v>
      </c>
      <c r="F6" s="514" t="s">
        <v>388</v>
      </c>
      <c r="G6" s="514" t="s">
        <v>389</v>
      </c>
      <c r="H6" s="1056"/>
    </row>
    <row r="7" spans="1:8" ht="15.75">
      <c r="A7" s="516">
        <v>1</v>
      </c>
      <c r="B7" s="519" t="str">
        <f>IF(MAX('Formet 8'!$A$12:$A$213)&lt;$A7,"",VLOOKUP($A7,'Formet 8'!$A$12:$O$213,4,0))</f>
        <v/>
      </c>
      <c r="C7" s="519" t="str">
        <f>IF(MAX('Formet 8'!$A$12:$A$213)&lt;$A7,"",VLOOKUP($A7,'Formet 8'!$A$12:$O$213,7,0))</f>
        <v/>
      </c>
      <c r="D7" s="519" t="str">
        <f>IF(MAX('Formet 8'!$A$12:$A$213)&lt;$A7,"",VLOOKUP($A7,'Formet 8'!$A$12:$O$213,9,0))</f>
        <v/>
      </c>
      <c r="E7" s="517" t="str">
        <f>IF(AND(D7=""),"",'Formet 8'!E$218)</f>
        <v/>
      </c>
      <c r="F7" s="518" t="str">
        <f>IF(AND(D7=""),"",ROUND((D7*E7)*3,0))</f>
        <v/>
      </c>
      <c r="G7" s="520" t="str">
        <f>IF(AND(D7=""),"",(ROUND(D7*103%,0)*E7*3)+F7)</f>
        <v/>
      </c>
      <c r="H7" s="1056"/>
    </row>
    <row r="8" spans="1:8" ht="15.75">
      <c r="A8" s="516">
        <v>2</v>
      </c>
      <c r="B8" s="519" t="str">
        <f>IF(MAX('Formet 8'!$A$12:$A$213)&lt;$A8,"",VLOOKUP($A8,'Formet 8'!$A$12:$O$213,4,0))</f>
        <v/>
      </c>
      <c r="C8" s="519" t="str">
        <f>IF(MAX('Formet 8'!$A$12:$A$213)&lt;$A8,"",VLOOKUP($A8,'Formet 8'!$A$12:$O$213,7,0))</f>
        <v/>
      </c>
      <c r="D8" s="519" t="str">
        <f>IF(MAX('Formet 8'!$A$12:$A$213)&lt;$A8,"",VLOOKUP($A8,'Formet 8'!$A$12:$O$213,9,0))</f>
        <v/>
      </c>
      <c r="E8" s="517" t="str">
        <f>IF(AND(D8=""),"",'Formet 8'!E$218)</f>
        <v/>
      </c>
      <c r="F8" s="518" t="str">
        <f t="shared" ref="F8:F71" si="0">IF(AND(D8=""),"",ROUND((D8*E8)*3,0))</f>
        <v/>
      </c>
      <c r="G8" s="520" t="str">
        <f t="shared" ref="G8:G71" si="1">IF(AND(D8=""),"",(ROUND(D8*103%,0)*E8*3)+F8)</f>
        <v/>
      </c>
      <c r="H8" s="1056"/>
    </row>
    <row r="9" spans="1:8" ht="15.75">
      <c r="A9" s="516">
        <v>3</v>
      </c>
      <c r="B9" s="519" t="str">
        <f>IF(MAX('Formet 8'!$A$12:$A$213)&lt;$A9,"",VLOOKUP($A9,'Formet 8'!$A$12:$O$213,4,0))</f>
        <v/>
      </c>
      <c r="C9" s="519" t="str">
        <f>IF(MAX('Formet 8'!$A$12:$A$213)&lt;$A9,"",VLOOKUP($A9,'Formet 8'!$A$12:$O$213,7,0))</f>
        <v/>
      </c>
      <c r="D9" s="519" t="str">
        <f>IF(MAX('Formet 8'!$A$12:$A$213)&lt;$A9,"",VLOOKUP($A9,'Formet 8'!$A$12:$O$213,9,0))</f>
        <v/>
      </c>
      <c r="E9" s="517" t="str">
        <f>IF(AND(D9=""),"",'Formet 8'!E$218)</f>
        <v/>
      </c>
      <c r="F9" s="518" t="str">
        <f t="shared" si="0"/>
        <v/>
      </c>
      <c r="G9" s="520" t="str">
        <f t="shared" si="1"/>
        <v/>
      </c>
      <c r="H9" s="1056"/>
    </row>
    <row r="10" spans="1:8" ht="15.75">
      <c r="A10" s="516">
        <v>4</v>
      </c>
      <c r="B10" s="519" t="str">
        <f>IF(MAX('Formet 8'!$A$12:$A$213)&lt;$A10,"",VLOOKUP($A10,'Formet 8'!$A$12:$O$213,4,0))</f>
        <v/>
      </c>
      <c r="C10" s="519" t="str">
        <f>IF(MAX('Formet 8'!$A$12:$A$213)&lt;$A10,"",VLOOKUP($A10,'Formet 8'!$A$12:$O$213,7,0))</f>
        <v/>
      </c>
      <c r="D10" s="519" t="str">
        <f>IF(MAX('Formet 8'!$A$12:$A$213)&lt;$A10,"",VLOOKUP($A10,'Formet 8'!$A$12:$O$213,9,0))</f>
        <v/>
      </c>
      <c r="E10" s="517" t="str">
        <f>IF(AND(D10=""),"",'Formet 8'!E$218)</f>
        <v/>
      </c>
      <c r="F10" s="518" t="str">
        <f t="shared" si="0"/>
        <v/>
      </c>
      <c r="G10" s="520" t="str">
        <f t="shared" si="1"/>
        <v/>
      </c>
      <c r="H10" s="1056"/>
    </row>
    <row r="11" spans="1:8" ht="15.75">
      <c r="A11" s="516">
        <v>5</v>
      </c>
      <c r="B11" s="519" t="str">
        <f>IF(MAX('Formet 8'!$A$12:$A$213)&lt;$A11,"",VLOOKUP($A11,'Formet 8'!$A$12:$O$213,4,0))</f>
        <v/>
      </c>
      <c r="C11" s="519" t="str">
        <f>IF(MAX('Formet 8'!$A$12:$A$213)&lt;$A11,"",VLOOKUP($A11,'Formet 8'!$A$12:$O$213,7,0))</f>
        <v/>
      </c>
      <c r="D11" s="519" t="str">
        <f>IF(MAX('Formet 8'!$A$12:$A$213)&lt;$A11,"",VLOOKUP($A11,'Formet 8'!$A$12:$O$213,9,0))</f>
        <v/>
      </c>
      <c r="E11" s="517" t="str">
        <f>IF(AND(D11=""),"",'Formet 8'!E$218)</f>
        <v/>
      </c>
      <c r="F11" s="518" t="str">
        <f t="shared" si="0"/>
        <v/>
      </c>
      <c r="G11" s="520" t="str">
        <f t="shared" si="1"/>
        <v/>
      </c>
      <c r="H11" s="1056"/>
    </row>
    <row r="12" spans="1:8" ht="15.75">
      <c r="A12" s="516">
        <v>6</v>
      </c>
      <c r="B12" s="519" t="str">
        <f>IF(MAX('Formet 8'!$A$12:$A$213)&lt;$A12,"",VLOOKUP($A12,'Formet 8'!$A$12:$O$213,4,0))</f>
        <v/>
      </c>
      <c r="C12" s="519" t="str">
        <f>IF(MAX('Formet 8'!$A$12:$A$213)&lt;$A12,"",VLOOKUP($A12,'Formet 8'!$A$12:$O$213,7,0))</f>
        <v/>
      </c>
      <c r="D12" s="519" t="str">
        <f>IF(MAX('Formet 8'!$A$12:$A$213)&lt;$A12,"",VLOOKUP($A12,'Formet 8'!$A$12:$O$213,9,0))</f>
        <v/>
      </c>
      <c r="E12" s="517" t="str">
        <f>IF(AND(D12=""),"",'Formet 8'!E$218)</f>
        <v/>
      </c>
      <c r="F12" s="518" t="str">
        <f t="shared" si="0"/>
        <v/>
      </c>
      <c r="G12" s="520" t="str">
        <f t="shared" si="1"/>
        <v/>
      </c>
      <c r="H12" s="1056"/>
    </row>
    <row r="13" spans="1:8" ht="15.75">
      <c r="A13" s="516">
        <v>7</v>
      </c>
      <c r="B13" s="519" t="str">
        <f>IF(MAX('Formet 8'!$A$12:$A$213)&lt;$A13,"",VLOOKUP($A13,'Formet 8'!$A$12:$O$213,4,0))</f>
        <v/>
      </c>
      <c r="C13" s="519" t="str">
        <f>IF(MAX('Formet 8'!$A$12:$A$213)&lt;$A13,"",VLOOKUP($A13,'Formet 8'!$A$12:$O$213,7,0))</f>
        <v/>
      </c>
      <c r="D13" s="519" t="str">
        <f>IF(MAX('Formet 8'!$A$12:$A$213)&lt;$A13,"",VLOOKUP($A13,'Formet 8'!$A$12:$O$213,9,0))</f>
        <v/>
      </c>
      <c r="E13" s="517" t="str">
        <f>IF(AND(D13=""),"",'Formet 8'!E$218)</f>
        <v/>
      </c>
      <c r="F13" s="518" t="str">
        <f t="shared" si="0"/>
        <v/>
      </c>
      <c r="G13" s="520" t="str">
        <f t="shared" si="1"/>
        <v/>
      </c>
      <c r="H13" s="1056"/>
    </row>
    <row r="14" spans="1:8" ht="15.75">
      <c r="A14" s="516">
        <v>8</v>
      </c>
      <c r="B14" s="519" t="str">
        <f>IF(MAX('Formet 8'!$A$12:$A$213)&lt;$A14,"",VLOOKUP($A14,'Formet 8'!$A$12:$O$213,4,0))</f>
        <v/>
      </c>
      <c r="C14" s="519" t="str">
        <f>IF(MAX('Formet 8'!$A$12:$A$213)&lt;$A14,"",VLOOKUP($A14,'Formet 8'!$A$12:$O$213,7,0))</f>
        <v/>
      </c>
      <c r="D14" s="519" t="str">
        <f>IF(MAX('Formet 8'!$A$12:$A$213)&lt;$A14,"",VLOOKUP($A14,'Formet 8'!$A$12:$O$213,9,0))</f>
        <v/>
      </c>
      <c r="E14" s="517" t="str">
        <f>IF(AND(D14=""),"",'Formet 8'!E$218)</f>
        <v/>
      </c>
      <c r="F14" s="518" t="str">
        <f t="shared" si="0"/>
        <v/>
      </c>
      <c r="G14" s="520" t="str">
        <f t="shared" si="1"/>
        <v/>
      </c>
      <c r="H14" s="1056"/>
    </row>
    <row r="15" spans="1:8" ht="15.75">
      <c r="A15" s="516">
        <v>9</v>
      </c>
      <c r="B15" s="519" t="str">
        <f>IF(MAX('Formet 8'!$A$12:$A$213)&lt;$A15,"",VLOOKUP($A15,'Formet 8'!$A$12:$O$213,4,0))</f>
        <v/>
      </c>
      <c r="C15" s="519" t="str">
        <f>IF(MAX('Formet 8'!$A$12:$A$213)&lt;$A15,"",VLOOKUP($A15,'Formet 8'!$A$12:$O$213,7,0))</f>
        <v/>
      </c>
      <c r="D15" s="519" t="str">
        <f>IF(MAX('Formet 8'!$A$12:$A$213)&lt;$A15,"",VLOOKUP($A15,'Formet 8'!$A$12:$O$213,9,0))</f>
        <v/>
      </c>
      <c r="E15" s="517" t="str">
        <f>IF(AND(D15=""),"",'Formet 8'!E$218)</f>
        <v/>
      </c>
      <c r="F15" s="518" t="str">
        <f t="shared" si="0"/>
        <v/>
      </c>
      <c r="G15" s="520" t="str">
        <f t="shared" si="1"/>
        <v/>
      </c>
      <c r="H15" s="1056"/>
    </row>
    <row r="16" spans="1:8" ht="15.75">
      <c r="A16" s="516">
        <v>10</v>
      </c>
      <c r="B16" s="519" t="str">
        <f>IF(MAX('Formet 8'!$A$12:$A$213)&lt;$A16,"",VLOOKUP($A16,'Formet 8'!$A$12:$O$213,4,0))</f>
        <v/>
      </c>
      <c r="C16" s="519" t="str">
        <f>IF(MAX('Formet 8'!$A$12:$A$213)&lt;$A16,"",VLOOKUP($A16,'Formet 8'!$A$12:$O$213,7,0))</f>
        <v/>
      </c>
      <c r="D16" s="519" t="str">
        <f>IF(MAX('Formet 8'!$A$12:$A$213)&lt;$A16,"",VLOOKUP($A16,'Formet 8'!$A$12:$O$213,9,0))</f>
        <v/>
      </c>
      <c r="E16" s="517" t="str">
        <f>IF(AND(D16=""),"",'Formet 8'!E$218)</f>
        <v/>
      </c>
      <c r="F16" s="518" t="str">
        <f t="shared" si="0"/>
        <v/>
      </c>
      <c r="G16" s="520" t="str">
        <f t="shared" si="1"/>
        <v/>
      </c>
      <c r="H16" s="1056"/>
    </row>
    <row r="17" spans="1:8" ht="15.75">
      <c r="A17" s="516">
        <v>11</v>
      </c>
      <c r="B17" s="519" t="str">
        <f>IF(MAX('Formet 8'!$A$12:$A$213)&lt;$A17,"",VLOOKUP($A17,'Formet 8'!$A$12:$O$213,4,0))</f>
        <v/>
      </c>
      <c r="C17" s="519" t="str">
        <f>IF(MAX('Formet 8'!$A$12:$A$213)&lt;$A17,"",VLOOKUP($A17,'Formet 8'!$A$12:$O$213,7,0))</f>
        <v/>
      </c>
      <c r="D17" s="519" t="str">
        <f>IF(MAX('Formet 8'!$A$12:$A$213)&lt;$A17,"",VLOOKUP($A17,'Formet 8'!$A$12:$O$213,9,0))</f>
        <v/>
      </c>
      <c r="E17" s="517" t="str">
        <f>IF(AND(D17=""),"",'Formet 8'!E$218)</f>
        <v/>
      </c>
      <c r="F17" s="518" t="str">
        <f t="shared" si="0"/>
        <v/>
      </c>
      <c r="G17" s="520" t="str">
        <f t="shared" si="1"/>
        <v/>
      </c>
      <c r="H17" s="1056"/>
    </row>
    <row r="18" spans="1:8" ht="15.75">
      <c r="A18" s="516">
        <v>12</v>
      </c>
      <c r="B18" s="519" t="str">
        <f>IF(MAX('Formet 8'!$A$12:$A$213)&lt;$A18,"",VLOOKUP($A18,'Formet 8'!$A$12:$O$213,4,0))</f>
        <v/>
      </c>
      <c r="C18" s="519" t="str">
        <f>IF(MAX('Formet 8'!$A$12:$A$213)&lt;$A18,"",VLOOKUP($A18,'Formet 8'!$A$12:$O$213,7,0))</f>
        <v/>
      </c>
      <c r="D18" s="519" t="str">
        <f>IF(MAX('Formet 8'!$A$12:$A$213)&lt;$A18,"",VLOOKUP($A18,'Formet 8'!$A$12:$O$213,9,0))</f>
        <v/>
      </c>
      <c r="E18" s="517" t="str">
        <f>IF(AND(D18=""),"",'Formet 8'!E$218)</f>
        <v/>
      </c>
      <c r="F18" s="518" t="str">
        <f t="shared" si="0"/>
        <v/>
      </c>
      <c r="G18" s="520" t="str">
        <f t="shared" si="1"/>
        <v/>
      </c>
      <c r="H18" s="1056"/>
    </row>
    <row r="19" spans="1:8" ht="15.75">
      <c r="A19" s="516">
        <v>13</v>
      </c>
      <c r="B19" s="519" t="str">
        <f>IF(MAX('Formet 8'!$A$12:$A$213)&lt;$A19,"",VLOOKUP($A19,'Formet 8'!$A$12:$O$213,4,0))</f>
        <v/>
      </c>
      <c r="C19" s="519" t="str">
        <f>IF(MAX('Formet 8'!$A$12:$A$213)&lt;$A19,"",VLOOKUP($A19,'Formet 8'!$A$12:$O$213,7,0))</f>
        <v/>
      </c>
      <c r="D19" s="519" t="str">
        <f>IF(MAX('Formet 8'!$A$12:$A$213)&lt;$A19,"",VLOOKUP($A19,'Formet 8'!$A$12:$O$213,9,0))</f>
        <v/>
      </c>
      <c r="E19" s="517" t="str">
        <f>IF(AND(D19=""),"",'Formet 8'!E$218)</f>
        <v/>
      </c>
      <c r="F19" s="518" t="str">
        <f t="shared" si="0"/>
        <v/>
      </c>
      <c r="G19" s="520" t="str">
        <f t="shared" si="1"/>
        <v/>
      </c>
      <c r="H19" s="1056"/>
    </row>
    <row r="20" spans="1:8" ht="15.75">
      <c r="A20" s="516">
        <v>14</v>
      </c>
      <c r="B20" s="519" t="str">
        <f>IF(MAX('Formet 8'!$A$12:$A$213)&lt;$A20,"",VLOOKUP($A20,'Formet 8'!$A$12:$O$213,4,0))</f>
        <v/>
      </c>
      <c r="C20" s="519" t="str">
        <f>IF(MAX('Formet 8'!$A$12:$A$213)&lt;$A20,"",VLOOKUP($A20,'Formet 8'!$A$12:$O$213,7,0))</f>
        <v/>
      </c>
      <c r="D20" s="519" t="str">
        <f>IF(MAX('Formet 8'!$A$12:$A$213)&lt;$A20,"",VLOOKUP($A20,'Formet 8'!$A$12:$O$213,9,0))</f>
        <v/>
      </c>
      <c r="E20" s="517" t="str">
        <f>IF(AND(D20=""),"",'Formet 8'!E$218)</f>
        <v/>
      </c>
      <c r="F20" s="518" t="str">
        <f t="shared" si="0"/>
        <v/>
      </c>
      <c r="G20" s="520" t="str">
        <f t="shared" si="1"/>
        <v/>
      </c>
      <c r="H20" s="1056"/>
    </row>
    <row r="21" spans="1:8" ht="15.75">
      <c r="A21" s="516">
        <v>15</v>
      </c>
      <c r="B21" s="519" t="str">
        <f>IF(MAX('Formet 8'!$A$12:$A$213)&lt;$A21,"",VLOOKUP($A21,'Formet 8'!$A$12:$O$213,4,0))</f>
        <v/>
      </c>
      <c r="C21" s="519" t="str">
        <f>IF(MAX('Formet 8'!$A$12:$A$213)&lt;$A21,"",VLOOKUP($A21,'Formet 8'!$A$12:$O$213,7,0))</f>
        <v/>
      </c>
      <c r="D21" s="519" t="str">
        <f>IF(MAX('Formet 8'!$A$12:$A$213)&lt;$A21,"",VLOOKUP($A21,'Formet 8'!$A$12:$O$213,9,0))</f>
        <v/>
      </c>
      <c r="E21" s="517" t="str">
        <f>IF(AND(D21=""),"",'Formet 8'!E$218)</f>
        <v/>
      </c>
      <c r="F21" s="518" t="str">
        <f t="shared" si="0"/>
        <v/>
      </c>
      <c r="G21" s="520" t="str">
        <f t="shared" si="1"/>
        <v/>
      </c>
      <c r="H21" s="1056"/>
    </row>
    <row r="22" spans="1:8" ht="15.75">
      <c r="A22" s="516">
        <v>16</v>
      </c>
      <c r="B22" s="519" t="str">
        <f>IF(MAX('Formet 8'!$A$12:$A$213)&lt;$A22,"",VLOOKUP($A22,'Formet 8'!$A$12:$O$213,4,0))</f>
        <v/>
      </c>
      <c r="C22" s="519" t="str">
        <f>IF(MAX('Formet 8'!$A$12:$A$213)&lt;$A22,"",VLOOKUP($A22,'Formet 8'!$A$12:$O$213,7,0))</f>
        <v/>
      </c>
      <c r="D22" s="519" t="str">
        <f>IF(MAX('Formet 8'!$A$12:$A$213)&lt;$A22,"",VLOOKUP($A22,'Formet 8'!$A$12:$O$213,9,0))</f>
        <v/>
      </c>
      <c r="E22" s="517" t="str">
        <f>IF(AND(D22=""),"",'Formet 8'!E$218)</f>
        <v/>
      </c>
      <c r="F22" s="518" t="str">
        <f t="shared" si="0"/>
        <v/>
      </c>
      <c r="G22" s="520" t="str">
        <f t="shared" si="1"/>
        <v/>
      </c>
      <c r="H22" s="1056"/>
    </row>
    <row r="23" spans="1:8" ht="15.75">
      <c r="A23" s="516">
        <v>17</v>
      </c>
      <c r="B23" s="519" t="str">
        <f>IF(MAX('Formet 8'!$A$12:$A$213)&lt;$A23,"",VLOOKUP($A23,'Formet 8'!$A$12:$O$213,4,0))</f>
        <v/>
      </c>
      <c r="C23" s="519" t="str">
        <f>IF(MAX('Formet 8'!$A$12:$A$213)&lt;$A23,"",VLOOKUP($A23,'Formet 8'!$A$12:$O$213,7,0))</f>
        <v/>
      </c>
      <c r="D23" s="519" t="str">
        <f>IF(MAX('Formet 8'!$A$12:$A$213)&lt;$A23,"",VLOOKUP($A23,'Formet 8'!$A$12:$O$213,9,0))</f>
        <v/>
      </c>
      <c r="E23" s="517" t="str">
        <f>IF(AND(D23=""),"",'Formet 8'!E$218)</f>
        <v/>
      </c>
      <c r="F23" s="518" t="str">
        <f t="shared" si="0"/>
        <v/>
      </c>
      <c r="G23" s="520" t="str">
        <f t="shared" si="1"/>
        <v/>
      </c>
      <c r="H23" s="1056"/>
    </row>
    <row r="24" spans="1:8" ht="15.75">
      <c r="A24" s="516">
        <v>18</v>
      </c>
      <c r="B24" s="519" t="str">
        <f>IF(MAX('Formet 8'!$A$12:$A$213)&lt;$A24,"",VLOOKUP($A24,'Formet 8'!$A$12:$O$213,4,0))</f>
        <v/>
      </c>
      <c r="C24" s="519" t="str">
        <f>IF(MAX('Formet 8'!$A$12:$A$213)&lt;$A24,"",VLOOKUP($A24,'Formet 8'!$A$12:$O$213,7,0))</f>
        <v/>
      </c>
      <c r="D24" s="519" t="str">
        <f>IF(MAX('Formet 8'!$A$12:$A$213)&lt;$A24,"",VLOOKUP($A24,'Formet 8'!$A$12:$O$213,9,0))</f>
        <v/>
      </c>
      <c r="E24" s="517" t="str">
        <f>IF(AND(D24=""),"",'Formet 8'!E$218)</f>
        <v/>
      </c>
      <c r="F24" s="518" t="str">
        <f t="shared" si="0"/>
        <v/>
      </c>
      <c r="G24" s="520" t="str">
        <f t="shared" si="1"/>
        <v/>
      </c>
      <c r="H24" s="1056"/>
    </row>
    <row r="25" spans="1:8" ht="15.75">
      <c r="A25" s="516">
        <v>19</v>
      </c>
      <c r="B25" s="519" t="str">
        <f>IF(MAX('Formet 8'!$A$12:$A$213)&lt;$A25,"",VLOOKUP($A25,'Formet 8'!$A$12:$O$213,4,0))</f>
        <v/>
      </c>
      <c r="C25" s="519" t="str">
        <f>IF(MAX('Formet 8'!$A$12:$A$213)&lt;$A25,"",VLOOKUP($A25,'Formet 8'!$A$12:$O$213,7,0))</f>
        <v/>
      </c>
      <c r="D25" s="519" t="str">
        <f>IF(MAX('Formet 8'!$A$12:$A$213)&lt;$A25,"",VLOOKUP($A25,'Formet 8'!$A$12:$O$213,9,0))</f>
        <v/>
      </c>
      <c r="E25" s="517" t="str">
        <f>IF(AND(D25=""),"",'Formet 8'!E$218)</f>
        <v/>
      </c>
      <c r="F25" s="518" t="str">
        <f t="shared" si="0"/>
        <v/>
      </c>
      <c r="G25" s="520" t="str">
        <f t="shared" si="1"/>
        <v/>
      </c>
      <c r="H25" s="1056"/>
    </row>
    <row r="26" spans="1:8" ht="15.75">
      <c r="A26" s="516">
        <v>20</v>
      </c>
      <c r="B26" s="519" t="str">
        <f>IF(MAX('Formet 8'!$A$12:$A$213)&lt;$A26,"",VLOOKUP($A26,'Formet 8'!$A$12:$O$213,4,0))</f>
        <v/>
      </c>
      <c r="C26" s="519" t="str">
        <f>IF(MAX('Formet 8'!$A$12:$A$213)&lt;$A26,"",VLOOKUP($A26,'Formet 8'!$A$12:$O$213,7,0))</f>
        <v/>
      </c>
      <c r="D26" s="519" t="str">
        <f>IF(MAX('Formet 8'!$A$12:$A$213)&lt;$A26,"",VLOOKUP($A26,'Formet 8'!$A$12:$O$213,9,0))</f>
        <v/>
      </c>
      <c r="E26" s="517" t="str">
        <f>IF(AND(D26=""),"",'Formet 8'!E$218)</f>
        <v/>
      </c>
      <c r="F26" s="518" t="str">
        <f t="shared" si="0"/>
        <v/>
      </c>
      <c r="G26" s="520" t="str">
        <f t="shared" si="1"/>
        <v/>
      </c>
      <c r="H26" s="1056"/>
    </row>
    <row r="27" spans="1:8" ht="15.75">
      <c r="A27" s="516">
        <v>21</v>
      </c>
      <c r="B27" s="519" t="str">
        <f>IF(MAX('Formet 8'!$A$12:$A$213)&lt;$A27,"",VLOOKUP($A27,'Formet 8'!$A$12:$O$213,4,0))</f>
        <v/>
      </c>
      <c r="C27" s="519" t="str">
        <f>IF(MAX('Formet 8'!$A$12:$A$213)&lt;$A27,"",VLOOKUP($A27,'Formet 8'!$A$12:$O$213,7,0))</f>
        <v/>
      </c>
      <c r="D27" s="519" t="str">
        <f>IF(MAX('Formet 8'!$A$12:$A$213)&lt;$A27,"",VLOOKUP($A27,'Formet 8'!$A$12:$O$213,9,0))</f>
        <v/>
      </c>
      <c r="E27" s="517" t="str">
        <f>IF(AND(D27=""),"",'Formet 8'!E$218)</f>
        <v/>
      </c>
      <c r="F27" s="518" t="str">
        <f t="shared" si="0"/>
        <v/>
      </c>
      <c r="G27" s="520" t="str">
        <f t="shared" si="1"/>
        <v/>
      </c>
      <c r="H27" s="1056"/>
    </row>
    <row r="28" spans="1:8" ht="15.75">
      <c r="A28" s="516">
        <v>22</v>
      </c>
      <c r="B28" s="519" t="str">
        <f>IF(MAX('Formet 8'!$A$12:$A$213)&lt;$A28,"",VLOOKUP($A28,'Formet 8'!$A$12:$O$213,4,0))</f>
        <v/>
      </c>
      <c r="C28" s="519" t="str">
        <f>IF(MAX('Formet 8'!$A$12:$A$213)&lt;$A28,"",VLOOKUP($A28,'Formet 8'!$A$12:$O$213,7,0))</f>
        <v/>
      </c>
      <c r="D28" s="519" t="str">
        <f>IF(MAX('Formet 8'!$A$12:$A$213)&lt;$A28,"",VLOOKUP($A28,'Formet 8'!$A$12:$O$213,9,0))</f>
        <v/>
      </c>
      <c r="E28" s="517" t="str">
        <f>IF(AND(D28=""),"",'Formet 8'!E$218)</f>
        <v/>
      </c>
      <c r="F28" s="518" t="str">
        <f t="shared" si="0"/>
        <v/>
      </c>
      <c r="G28" s="520" t="str">
        <f t="shared" si="1"/>
        <v/>
      </c>
      <c r="H28" s="1056"/>
    </row>
    <row r="29" spans="1:8" ht="15.75">
      <c r="A29" s="516">
        <v>23</v>
      </c>
      <c r="B29" s="519" t="str">
        <f>IF(MAX('Formet 8'!$A$12:$A$213)&lt;$A29,"",VLOOKUP($A29,'Formet 8'!$A$12:$O$213,4,0))</f>
        <v/>
      </c>
      <c r="C29" s="519" t="str">
        <f>IF(MAX('Formet 8'!$A$12:$A$213)&lt;$A29,"",VLOOKUP($A29,'Formet 8'!$A$12:$O$213,7,0))</f>
        <v/>
      </c>
      <c r="D29" s="519" t="str">
        <f>IF(MAX('Formet 8'!$A$12:$A$213)&lt;$A29,"",VLOOKUP($A29,'Formet 8'!$A$12:$O$213,9,0))</f>
        <v/>
      </c>
      <c r="E29" s="517" t="str">
        <f>IF(AND(D29=""),"",'Formet 8'!E$218)</f>
        <v/>
      </c>
      <c r="F29" s="518" t="str">
        <f t="shared" si="0"/>
        <v/>
      </c>
      <c r="G29" s="520" t="str">
        <f t="shared" si="1"/>
        <v/>
      </c>
      <c r="H29" s="1056"/>
    </row>
    <row r="30" spans="1:8" ht="15.75">
      <c r="A30" s="516">
        <v>24</v>
      </c>
      <c r="B30" s="519" t="str">
        <f>IF(MAX('Formet 8'!$A$12:$A$213)&lt;$A30,"",VLOOKUP($A30,'Formet 8'!$A$12:$O$213,4,0))</f>
        <v/>
      </c>
      <c r="C30" s="519" t="str">
        <f>IF(MAX('Formet 8'!$A$12:$A$213)&lt;$A30,"",VLOOKUP($A30,'Formet 8'!$A$12:$O$213,7,0))</f>
        <v/>
      </c>
      <c r="D30" s="519" t="str">
        <f>IF(MAX('Formet 8'!$A$12:$A$213)&lt;$A30,"",VLOOKUP($A30,'Formet 8'!$A$12:$O$213,9,0))</f>
        <v/>
      </c>
      <c r="E30" s="517" t="str">
        <f>IF(AND(D30=""),"",'Formet 8'!E$218)</f>
        <v/>
      </c>
      <c r="F30" s="518" t="str">
        <f t="shared" si="0"/>
        <v/>
      </c>
      <c r="G30" s="520" t="str">
        <f t="shared" si="1"/>
        <v/>
      </c>
      <c r="H30" s="1056"/>
    </row>
    <row r="31" spans="1:8" ht="15.75">
      <c r="A31" s="516">
        <v>25</v>
      </c>
      <c r="B31" s="519" t="str">
        <f>IF(MAX('Formet 8'!$A$12:$A$213)&lt;$A31,"",VLOOKUP($A31,'Formet 8'!$A$12:$O$213,4,0))</f>
        <v/>
      </c>
      <c r="C31" s="519" t="str">
        <f>IF(MAX('Formet 8'!$A$12:$A$213)&lt;$A31,"",VLOOKUP($A31,'Formet 8'!$A$12:$O$213,7,0))</f>
        <v/>
      </c>
      <c r="D31" s="519" t="str">
        <f>IF(MAX('Formet 8'!$A$12:$A$213)&lt;$A31,"",VLOOKUP($A31,'Formet 8'!$A$12:$O$213,9,0))</f>
        <v/>
      </c>
      <c r="E31" s="517" t="str">
        <f>IF(AND(D31=""),"",'Formet 8'!E$218)</f>
        <v/>
      </c>
      <c r="F31" s="518" t="str">
        <f t="shared" si="0"/>
        <v/>
      </c>
      <c r="G31" s="520" t="str">
        <f t="shared" si="1"/>
        <v/>
      </c>
      <c r="H31" s="1056"/>
    </row>
    <row r="32" spans="1:8" ht="15.75">
      <c r="A32" s="516">
        <v>26</v>
      </c>
      <c r="B32" s="519" t="str">
        <f>IF(MAX('Formet 8'!$A$12:$A$213)&lt;$A32,"",VLOOKUP($A32,'Formet 8'!$A$12:$O$213,4,0))</f>
        <v/>
      </c>
      <c r="C32" s="519" t="str">
        <f>IF(MAX('Formet 8'!$A$12:$A$213)&lt;$A32,"",VLOOKUP($A32,'Formet 8'!$A$12:$O$213,7,0))</f>
        <v/>
      </c>
      <c r="D32" s="519" t="str">
        <f>IF(MAX('Formet 8'!$A$12:$A$213)&lt;$A32,"",VLOOKUP($A32,'Formet 8'!$A$12:$O$213,9,0))</f>
        <v/>
      </c>
      <c r="E32" s="517" t="str">
        <f>IF(AND(D32=""),"",'Formet 8'!E$218)</f>
        <v/>
      </c>
      <c r="F32" s="518" t="str">
        <f t="shared" si="0"/>
        <v/>
      </c>
      <c r="G32" s="520" t="str">
        <f t="shared" si="1"/>
        <v/>
      </c>
      <c r="H32" s="1056"/>
    </row>
    <row r="33" spans="1:8" ht="15.75">
      <c r="A33" s="516">
        <v>27</v>
      </c>
      <c r="B33" s="519" t="str">
        <f>IF(MAX('Formet 8'!$A$12:$A$213)&lt;$A33,"",VLOOKUP($A33,'Formet 8'!$A$12:$O$213,4,0))</f>
        <v/>
      </c>
      <c r="C33" s="519" t="str">
        <f>IF(MAX('Formet 8'!$A$12:$A$213)&lt;$A33,"",VLOOKUP($A33,'Formet 8'!$A$12:$O$213,7,0))</f>
        <v/>
      </c>
      <c r="D33" s="519" t="str">
        <f>IF(MAX('Formet 8'!$A$12:$A$213)&lt;$A33,"",VLOOKUP($A33,'Formet 8'!$A$12:$O$213,9,0))</f>
        <v/>
      </c>
      <c r="E33" s="517" t="str">
        <f>IF(AND(D33=""),"",'Formet 8'!E$218)</f>
        <v/>
      </c>
      <c r="F33" s="518" t="str">
        <f t="shared" si="0"/>
        <v/>
      </c>
      <c r="G33" s="520" t="str">
        <f t="shared" si="1"/>
        <v/>
      </c>
      <c r="H33" s="1056"/>
    </row>
    <row r="34" spans="1:8" ht="15.75">
      <c r="A34" s="516">
        <v>28</v>
      </c>
      <c r="B34" s="519" t="str">
        <f>IF(MAX('Formet 8'!$A$12:$A$213)&lt;$A34,"",VLOOKUP($A34,'Formet 8'!$A$12:$O$213,4,0))</f>
        <v/>
      </c>
      <c r="C34" s="519" t="str">
        <f>IF(MAX('Formet 8'!$A$12:$A$213)&lt;$A34,"",VLOOKUP($A34,'Formet 8'!$A$12:$O$213,7,0))</f>
        <v/>
      </c>
      <c r="D34" s="519" t="str">
        <f>IF(MAX('Formet 8'!$A$12:$A$213)&lt;$A34,"",VLOOKUP($A34,'Formet 8'!$A$12:$O$213,9,0))</f>
        <v/>
      </c>
      <c r="E34" s="517" t="str">
        <f>IF(AND(D34=""),"",'Formet 8'!E$218)</f>
        <v/>
      </c>
      <c r="F34" s="518" t="str">
        <f t="shared" si="0"/>
        <v/>
      </c>
      <c r="G34" s="520" t="str">
        <f t="shared" si="1"/>
        <v/>
      </c>
      <c r="H34" s="1056"/>
    </row>
    <row r="35" spans="1:8" ht="15.75">
      <c r="A35" s="516">
        <v>29</v>
      </c>
      <c r="B35" s="519" t="str">
        <f>IF(MAX('Formet 8'!$A$12:$A$213)&lt;$A35,"",VLOOKUP($A35,'Formet 8'!$A$12:$O$213,4,0))</f>
        <v/>
      </c>
      <c r="C35" s="519" t="str">
        <f>IF(MAX('Formet 8'!$A$12:$A$213)&lt;$A35,"",VLOOKUP($A35,'Formet 8'!$A$12:$O$213,7,0))</f>
        <v/>
      </c>
      <c r="D35" s="519" t="str">
        <f>IF(MAX('Formet 8'!$A$12:$A$213)&lt;$A35,"",VLOOKUP($A35,'Formet 8'!$A$12:$O$213,9,0))</f>
        <v/>
      </c>
      <c r="E35" s="517" t="str">
        <f>IF(AND(D35=""),"",'Formet 8'!E$218)</f>
        <v/>
      </c>
      <c r="F35" s="518" t="str">
        <f t="shared" si="0"/>
        <v/>
      </c>
      <c r="G35" s="520" t="str">
        <f t="shared" si="1"/>
        <v/>
      </c>
      <c r="H35" s="1056"/>
    </row>
    <row r="36" spans="1:8" ht="15.75">
      <c r="A36" s="516">
        <v>30</v>
      </c>
      <c r="B36" s="519" t="str">
        <f>IF(MAX('Formet 8'!$A$12:$A$213)&lt;$A36,"",VLOOKUP($A36,'Formet 8'!$A$12:$O$213,4,0))</f>
        <v/>
      </c>
      <c r="C36" s="519" t="str">
        <f>IF(MAX('Formet 8'!$A$12:$A$213)&lt;$A36,"",VLOOKUP($A36,'Formet 8'!$A$12:$O$213,7,0))</f>
        <v/>
      </c>
      <c r="D36" s="519" t="str">
        <f>IF(MAX('Formet 8'!$A$12:$A$213)&lt;$A36,"",VLOOKUP($A36,'Formet 8'!$A$12:$O$213,9,0))</f>
        <v/>
      </c>
      <c r="E36" s="517" t="str">
        <f>IF(AND(D36=""),"",'Formet 8'!E$218)</f>
        <v/>
      </c>
      <c r="F36" s="518" t="str">
        <f t="shared" si="0"/>
        <v/>
      </c>
      <c r="G36" s="520" t="str">
        <f t="shared" si="1"/>
        <v/>
      </c>
      <c r="H36" s="1056"/>
    </row>
    <row r="37" spans="1:8" ht="15.75">
      <c r="A37" s="516">
        <v>31</v>
      </c>
      <c r="B37" s="519" t="str">
        <f>IF(MAX('Formet 8'!$A$12:$A$213)&lt;$A37,"",VLOOKUP($A37,'Formet 8'!$A$12:$O$213,4,0))</f>
        <v/>
      </c>
      <c r="C37" s="519" t="str">
        <f>IF(MAX('Formet 8'!$A$12:$A$213)&lt;$A37,"",VLOOKUP($A37,'Formet 8'!$A$12:$O$213,7,0))</f>
        <v/>
      </c>
      <c r="D37" s="519" t="str">
        <f>IF(MAX('Formet 8'!$A$12:$A$213)&lt;$A37,"",VLOOKUP($A37,'Formet 8'!$A$12:$O$213,9,0))</f>
        <v/>
      </c>
      <c r="E37" s="517" t="str">
        <f>IF(AND(D37=""),"",'Formet 8'!E$218)</f>
        <v/>
      </c>
      <c r="F37" s="518" t="str">
        <f t="shared" si="0"/>
        <v/>
      </c>
      <c r="G37" s="520" t="str">
        <f t="shared" si="1"/>
        <v/>
      </c>
      <c r="H37" s="1056"/>
    </row>
    <row r="38" spans="1:8" ht="15.75">
      <c r="A38" s="516">
        <v>32</v>
      </c>
      <c r="B38" s="519" t="str">
        <f>IF(MAX('Formet 8'!$A$12:$A$213)&lt;$A38,"",VLOOKUP($A38,'Formet 8'!$A$12:$O$213,4,0))</f>
        <v/>
      </c>
      <c r="C38" s="519" t="str">
        <f>IF(MAX('Formet 8'!$A$12:$A$213)&lt;$A38,"",VLOOKUP($A38,'Formet 8'!$A$12:$O$213,7,0))</f>
        <v/>
      </c>
      <c r="D38" s="519" t="str">
        <f>IF(MAX('Formet 8'!$A$12:$A$213)&lt;$A38,"",VLOOKUP($A38,'Formet 8'!$A$12:$O$213,9,0))</f>
        <v/>
      </c>
      <c r="E38" s="517" t="str">
        <f>IF(AND(D38=""),"",'Formet 8'!E$218)</f>
        <v/>
      </c>
      <c r="F38" s="518" t="str">
        <f t="shared" si="0"/>
        <v/>
      </c>
      <c r="G38" s="520" t="str">
        <f t="shared" si="1"/>
        <v/>
      </c>
      <c r="H38" s="1056"/>
    </row>
    <row r="39" spans="1:8" ht="15.75">
      <c r="A39" s="516">
        <v>33</v>
      </c>
      <c r="B39" s="519" t="str">
        <f>IF(MAX('Formet 8'!$A$12:$A$213)&lt;$A39,"",VLOOKUP($A39,'Formet 8'!$A$12:$O$213,4,0))</f>
        <v/>
      </c>
      <c r="C39" s="519" t="str">
        <f>IF(MAX('Formet 8'!$A$12:$A$213)&lt;$A39,"",VLOOKUP($A39,'Formet 8'!$A$12:$O$213,7,0))</f>
        <v/>
      </c>
      <c r="D39" s="519" t="str">
        <f>IF(MAX('Formet 8'!$A$12:$A$213)&lt;$A39,"",VLOOKUP($A39,'Formet 8'!$A$12:$O$213,9,0))</f>
        <v/>
      </c>
      <c r="E39" s="517" t="str">
        <f>IF(AND(D39=""),"",'Formet 8'!E$218)</f>
        <v/>
      </c>
      <c r="F39" s="518" t="str">
        <f t="shared" si="0"/>
        <v/>
      </c>
      <c r="G39" s="520" t="str">
        <f t="shared" si="1"/>
        <v/>
      </c>
      <c r="H39" s="1056"/>
    </row>
    <row r="40" spans="1:8" ht="15.75">
      <c r="A40" s="516">
        <v>34</v>
      </c>
      <c r="B40" s="519" t="str">
        <f>IF(MAX('Formet 8'!$A$12:$A$213)&lt;$A40,"",VLOOKUP($A40,'Formet 8'!$A$12:$O$213,4,0))</f>
        <v/>
      </c>
      <c r="C40" s="519" t="str">
        <f>IF(MAX('Formet 8'!$A$12:$A$213)&lt;$A40,"",VLOOKUP($A40,'Formet 8'!$A$12:$O$213,7,0))</f>
        <v/>
      </c>
      <c r="D40" s="519" t="str">
        <f>IF(MAX('Formet 8'!$A$12:$A$213)&lt;$A40,"",VLOOKUP($A40,'Formet 8'!$A$12:$O$213,9,0))</f>
        <v/>
      </c>
      <c r="E40" s="517" t="str">
        <f>IF(AND(D40=""),"",'Formet 8'!E$218)</f>
        <v/>
      </c>
      <c r="F40" s="518" t="str">
        <f t="shared" si="0"/>
        <v/>
      </c>
      <c r="G40" s="520" t="str">
        <f t="shared" si="1"/>
        <v/>
      </c>
      <c r="H40" s="1056"/>
    </row>
    <row r="41" spans="1:8" ht="15.75">
      <c r="A41" s="516">
        <v>35</v>
      </c>
      <c r="B41" s="519" t="str">
        <f>IF(MAX('Formet 8'!$A$12:$A$213)&lt;$A41,"",VLOOKUP($A41,'Formet 8'!$A$12:$O$213,4,0))</f>
        <v/>
      </c>
      <c r="C41" s="519" t="str">
        <f>IF(MAX('Formet 8'!$A$12:$A$213)&lt;$A41,"",VLOOKUP($A41,'Formet 8'!$A$12:$O$213,7,0))</f>
        <v/>
      </c>
      <c r="D41" s="519" t="str">
        <f>IF(MAX('Formet 8'!$A$12:$A$213)&lt;$A41,"",VLOOKUP($A41,'Formet 8'!$A$12:$O$213,9,0))</f>
        <v/>
      </c>
      <c r="E41" s="517" t="str">
        <f>IF(AND(D41=""),"",'Formet 8'!E$218)</f>
        <v/>
      </c>
      <c r="F41" s="518" t="str">
        <f t="shared" si="0"/>
        <v/>
      </c>
      <c r="G41" s="520" t="str">
        <f t="shared" si="1"/>
        <v/>
      </c>
      <c r="H41" s="1056"/>
    </row>
    <row r="42" spans="1:8" ht="15.75">
      <c r="A42" s="516">
        <v>36</v>
      </c>
      <c r="B42" s="519" t="str">
        <f>IF(MAX('Formet 8'!$A$12:$A$213)&lt;$A42,"",VLOOKUP($A42,'Formet 8'!$A$12:$O$213,4,0))</f>
        <v/>
      </c>
      <c r="C42" s="519" t="str">
        <f>IF(MAX('Formet 8'!$A$12:$A$213)&lt;$A42,"",VLOOKUP($A42,'Formet 8'!$A$12:$O$213,7,0))</f>
        <v/>
      </c>
      <c r="D42" s="519" t="str">
        <f>IF(MAX('Formet 8'!$A$12:$A$213)&lt;$A42,"",VLOOKUP($A42,'Formet 8'!$A$12:$O$213,9,0))</f>
        <v/>
      </c>
      <c r="E42" s="517" t="str">
        <f>IF(AND(D42=""),"",'Formet 8'!E$218)</f>
        <v/>
      </c>
      <c r="F42" s="518" t="str">
        <f t="shared" si="0"/>
        <v/>
      </c>
      <c r="G42" s="520" t="str">
        <f t="shared" si="1"/>
        <v/>
      </c>
      <c r="H42" s="1056"/>
    </row>
    <row r="43" spans="1:8" ht="15.75">
      <c r="A43" s="516">
        <v>37</v>
      </c>
      <c r="B43" s="519" t="str">
        <f>IF(MAX('Formet 8'!$A$12:$A$213)&lt;$A43,"",VLOOKUP($A43,'Formet 8'!$A$12:$O$213,4,0))</f>
        <v/>
      </c>
      <c r="C43" s="519" t="str">
        <f>IF(MAX('Formet 8'!$A$12:$A$213)&lt;$A43,"",VLOOKUP($A43,'Formet 8'!$A$12:$O$213,7,0))</f>
        <v/>
      </c>
      <c r="D43" s="519" t="str">
        <f>IF(MAX('Formet 8'!$A$12:$A$213)&lt;$A43,"",VLOOKUP($A43,'Formet 8'!$A$12:$O$213,9,0))</f>
        <v/>
      </c>
      <c r="E43" s="517" t="str">
        <f>IF(AND(D43=""),"",'Formet 8'!E$218)</f>
        <v/>
      </c>
      <c r="F43" s="518" t="str">
        <f t="shared" si="0"/>
        <v/>
      </c>
      <c r="G43" s="520" t="str">
        <f t="shared" si="1"/>
        <v/>
      </c>
      <c r="H43" s="1056"/>
    </row>
    <row r="44" spans="1:8" ht="15.75">
      <c r="A44" s="516">
        <v>38</v>
      </c>
      <c r="B44" s="519" t="str">
        <f>IF(MAX('Formet 8'!$A$12:$A$213)&lt;$A44,"",VLOOKUP($A44,'Formet 8'!$A$12:$O$213,4,0))</f>
        <v/>
      </c>
      <c r="C44" s="519" t="str">
        <f>IF(MAX('Formet 8'!$A$12:$A$213)&lt;$A44,"",VLOOKUP($A44,'Formet 8'!$A$12:$O$213,7,0))</f>
        <v/>
      </c>
      <c r="D44" s="519" t="str">
        <f>IF(MAX('Formet 8'!$A$12:$A$213)&lt;$A44,"",VLOOKUP($A44,'Formet 8'!$A$12:$O$213,9,0))</f>
        <v/>
      </c>
      <c r="E44" s="517" t="str">
        <f>IF(AND(D44=""),"",'Formet 8'!E$218)</f>
        <v/>
      </c>
      <c r="F44" s="518" t="str">
        <f t="shared" si="0"/>
        <v/>
      </c>
      <c r="G44" s="520" t="str">
        <f t="shared" si="1"/>
        <v/>
      </c>
      <c r="H44" s="1056"/>
    </row>
    <row r="45" spans="1:8" ht="15.75">
      <c r="A45" s="516">
        <v>39</v>
      </c>
      <c r="B45" s="519" t="str">
        <f>IF(MAX('Formet 8'!$A$12:$A$213)&lt;$A45,"",VLOOKUP($A45,'Formet 8'!$A$12:$O$213,4,0))</f>
        <v/>
      </c>
      <c r="C45" s="519" t="str">
        <f>IF(MAX('Formet 8'!$A$12:$A$213)&lt;$A45,"",VLOOKUP($A45,'Formet 8'!$A$12:$O$213,7,0))</f>
        <v/>
      </c>
      <c r="D45" s="519" t="str">
        <f>IF(MAX('Formet 8'!$A$12:$A$213)&lt;$A45,"",VLOOKUP($A45,'Formet 8'!$A$12:$O$213,9,0))</f>
        <v/>
      </c>
      <c r="E45" s="517" t="str">
        <f>IF(AND(D45=""),"",'Formet 8'!E$218)</f>
        <v/>
      </c>
      <c r="F45" s="518" t="str">
        <f t="shared" si="0"/>
        <v/>
      </c>
      <c r="G45" s="520" t="str">
        <f t="shared" si="1"/>
        <v/>
      </c>
      <c r="H45" s="1056"/>
    </row>
    <row r="46" spans="1:8" ht="15.75">
      <c r="A46" s="516">
        <v>40</v>
      </c>
      <c r="B46" s="519" t="str">
        <f>IF(MAX('Formet 8'!$A$12:$A$213)&lt;$A46,"",VLOOKUP($A46,'Formet 8'!$A$12:$O$213,4,0))</f>
        <v/>
      </c>
      <c r="C46" s="519" t="str">
        <f>IF(MAX('Formet 8'!$A$12:$A$213)&lt;$A46,"",VLOOKUP($A46,'Formet 8'!$A$12:$O$213,7,0))</f>
        <v/>
      </c>
      <c r="D46" s="519" t="str">
        <f>IF(MAX('Formet 8'!$A$12:$A$213)&lt;$A46,"",VLOOKUP($A46,'Formet 8'!$A$12:$O$213,9,0))</f>
        <v/>
      </c>
      <c r="E46" s="517" t="str">
        <f>IF(AND(D46=""),"",'Formet 8'!E$218)</f>
        <v/>
      </c>
      <c r="F46" s="518" t="str">
        <f t="shared" si="0"/>
        <v/>
      </c>
      <c r="G46" s="520" t="str">
        <f t="shared" si="1"/>
        <v/>
      </c>
      <c r="H46" s="1056"/>
    </row>
    <row r="47" spans="1:8" ht="15.75">
      <c r="A47" s="516">
        <v>41</v>
      </c>
      <c r="B47" s="519" t="str">
        <f>IF(MAX('Formet 8'!$A$12:$A$213)&lt;$A47,"",VLOOKUP($A47,'Formet 8'!$A$12:$O$213,4,0))</f>
        <v/>
      </c>
      <c r="C47" s="519" t="str">
        <f>IF(MAX('Formet 8'!$A$12:$A$213)&lt;$A47,"",VLOOKUP($A47,'Formet 8'!$A$12:$O$213,7,0))</f>
        <v/>
      </c>
      <c r="D47" s="519" t="str">
        <f>IF(MAX('Formet 8'!$A$12:$A$213)&lt;$A47,"",VLOOKUP($A47,'Formet 8'!$A$12:$O$213,9,0))</f>
        <v/>
      </c>
      <c r="E47" s="517" t="str">
        <f>IF(AND(D47=""),"",'Formet 8'!E$218)</f>
        <v/>
      </c>
      <c r="F47" s="518" t="str">
        <f t="shared" si="0"/>
        <v/>
      </c>
      <c r="G47" s="520" t="str">
        <f t="shared" si="1"/>
        <v/>
      </c>
      <c r="H47" s="1056"/>
    </row>
    <row r="48" spans="1:8" ht="15.75">
      <c r="A48" s="516">
        <v>42</v>
      </c>
      <c r="B48" s="519" t="str">
        <f>IF(MAX('Formet 8'!$A$12:$A$213)&lt;$A48,"",VLOOKUP($A48,'Formet 8'!$A$12:$O$213,4,0))</f>
        <v/>
      </c>
      <c r="C48" s="519" t="str">
        <f>IF(MAX('Formet 8'!$A$12:$A$213)&lt;$A48,"",VLOOKUP($A48,'Formet 8'!$A$12:$O$213,7,0))</f>
        <v/>
      </c>
      <c r="D48" s="519" t="str">
        <f>IF(MAX('Formet 8'!$A$12:$A$213)&lt;$A48,"",VLOOKUP($A48,'Formet 8'!$A$12:$O$213,9,0))</f>
        <v/>
      </c>
      <c r="E48" s="517" t="str">
        <f>IF(AND(D48=""),"",'Formet 8'!E$218)</f>
        <v/>
      </c>
      <c r="F48" s="518" t="str">
        <f t="shared" si="0"/>
        <v/>
      </c>
      <c r="G48" s="520" t="str">
        <f t="shared" si="1"/>
        <v/>
      </c>
      <c r="H48" s="1056"/>
    </row>
    <row r="49" spans="1:8" ht="15.75">
      <c r="A49" s="516">
        <v>43</v>
      </c>
      <c r="B49" s="519" t="str">
        <f>IF(MAX('Formet 8'!$A$12:$A$213)&lt;$A49,"",VLOOKUP($A49,'Formet 8'!$A$12:$O$213,4,0))</f>
        <v/>
      </c>
      <c r="C49" s="519" t="str">
        <f>IF(MAX('Formet 8'!$A$12:$A$213)&lt;$A49,"",VLOOKUP($A49,'Formet 8'!$A$12:$O$213,7,0))</f>
        <v/>
      </c>
      <c r="D49" s="519" t="str">
        <f>IF(MAX('Formet 8'!$A$12:$A$213)&lt;$A49,"",VLOOKUP($A49,'Formet 8'!$A$12:$O$213,9,0))</f>
        <v/>
      </c>
      <c r="E49" s="517" t="str">
        <f>IF(AND(D49=""),"",'Formet 8'!E$218)</f>
        <v/>
      </c>
      <c r="F49" s="518" t="str">
        <f t="shared" si="0"/>
        <v/>
      </c>
      <c r="G49" s="520" t="str">
        <f t="shared" si="1"/>
        <v/>
      </c>
      <c r="H49" s="1056"/>
    </row>
    <row r="50" spans="1:8" ht="15.75">
      <c r="A50" s="516">
        <v>44</v>
      </c>
      <c r="B50" s="519" t="str">
        <f>IF(MAX('Formet 8'!$A$12:$A$213)&lt;$A50,"",VLOOKUP($A50,'Formet 8'!$A$12:$O$213,4,0))</f>
        <v/>
      </c>
      <c r="C50" s="519" t="str">
        <f>IF(MAX('Formet 8'!$A$12:$A$213)&lt;$A50,"",VLOOKUP($A50,'Formet 8'!$A$12:$O$213,7,0))</f>
        <v/>
      </c>
      <c r="D50" s="519" t="str">
        <f>IF(MAX('Formet 8'!$A$12:$A$213)&lt;$A50,"",VLOOKUP($A50,'Formet 8'!$A$12:$O$213,9,0))</f>
        <v/>
      </c>
      <c r="E50" s="517" t="str">
        <f>IF(AND(D50=""),"",'Formet 8'!E$218)</f>
        <v/>
      </c>
      <c r="F50" s="518" t="str">
        <f t="shared" si="0"/>
        <v/>
      </c>
      <c r="G50" s="520" t="str">
        <f t="shared" si="1"/>
        <v/>
      </c>
      <c r="H50" s="1056"/>
    </row>
    <row r="51" spans="1:8" ht="15.75">
      <c r="A51" s="516">
        <v>45</v>
      </c>
      <c r="B51" s="519" t="str">
        <f>IF(MAX('Formet 8'!$A$12:$A$213)&lt;$A51,"",VLOOKUP($A51,'Formet 8'!$A$12:$O$213,4,0))</f>
        <v/>
      </c>
      <c r="C51" s="519" t="str">
        <f>IF(MAX('Formet 8'!$A$12:$A$213)&lt;$A51,"",VLOOKUP($A51,'Formet 8'!$A$12:$O$213,7,0))</f>
        <v/>
      </c>
      <c r="D51" s="519" t="str">
        <f>IF(MAX('Formet 8'!$A$12:$A$213)&lt;$A51,"",VLOOKUP($A51,'Formet 8'!$A$12:$O$213,9,0))</f>
        <v/>
      </c>
      <c r="E51" s="517" t="str">
        <f>IF(AND(D51=""),"",'Formet 8'!E$218)</f>
        <v/>
      </c>
      <c r="F51" s="518" t="str">
        <f t="shared" si="0"/>
        <v/>
      </c>
      <c r="G51" s="520" t="str">
        <f t="shared" si="1"/>
        <v/>
      </c>
      <c r="H51" s="1056"/>
    </row>
    <row r="52" spans="1:8" ht="15.75">
      <c r="A52" s="516">
        <v>46</v>
      </c>
      <c r="B52" s="519" t="str">
        <f>IF(MAX('Formet 8'!$A$12:$A$213)&lt;$A52,"",VLOOKUP($A52,'Formet 8'!$A$12:$O$213,4,0))</f>
        <v/>
      </c>
      <c r="C52" s="519" t="str">
        <f>IF(MAX('Formet 8'!$A$12:$A$213)&lt;$A52,"",VLOOKUP($A52,'Formet 8'!$A$12:$O$213,7,0))</f>
        <v/>
      </c>
      <c r="D52" s="519" t="str">
        <f>IF(MAX('Formet 8'!$A$12:$A$213)&lt;$A52,"",VLOOKUP($A52,'Formet 8'!$A$12:$O$213,9,0))</f>
        <v/>
      </c>
      <c r="E52" s="517" t="str">
        <f>IF(AND(D52=""),"",'Formet 8'!E$218)</f>
        <v/>
      </c>
      <c r="F52" s="518" t="str">
        <f t="shared" si="0"/>
        <v/>
      </c>
      <c r="G52" s="520" t="str">
        <f t="shared" si="1"/>
        <v/>
      </c>
      <c r="H52" s="1056"/>
    </row>
    <row r="53" spans="1:8" ht="15.75">
      <c r="A53" s="516">
        <v>47</v>
      </c>
      <c r="B53" s="519" t="str">
        <f>IF(MAX('Formet 8'!$A$12:$A$213)&lt;$A53,"",VLOOKUP($A53,'Formet 8'!$A$12:$O$213,4,0))</f>
        <v/>
      </c>
      <c r="C53" s="519" t="str">
        <f>IF(MAX('Formet 8'!$A$12:$A$213)&lt;$A53,"",VLOOKUP($A53,'Formet 8'!$A$12:$O$213,7,0))</f>
        <v/>
      </c>
      <c r="D53" s="519" t="str">
        <f>IF(MAX('Formet 8'!$A$12:$A$213)&lt;$A53,"",VLOOKUP($A53,'Formet 8'!$A$12:$O$213,9,0))</f>
        <v/>
      </c>
      <c r="E53" s="517" t="str">
        <f>IF(AND(D53=""),"",'Formet 8'!E$218)</f>
        <v/>
      </c>
      <c r="F53" s="518" t="str">
        <f t="shared" si="0"/>
        <v/>
      </c>
      <c r="G53" s="520" t="str">
        <f t="shared" si="1"/>
        <v/>
      </c>
      <c r="H53" s="1056"/>
    </row>
    <row r="54" spans="1:8" ht="15.75">
      <c r="A54" s="516">
        <v>48</v>
      </c>
      <c r="B54" s="519" t="str">
        <f>IF(MAX('Formet 8'!$A$12:$A$213)&lt;$A54,"",VLOOKUP($A54,'Formet 8'!$A$12:$O$213,4,0))</f>
        <v/>
      </c>
      <c r="C54" s="519" t="str">
        <f>IF(MAX('Formet 8'!$A$12:$A$213)&lt;$A54,"",VLOOKUP($A54,'Formet 8'!$A$12:$O$213,7,0))</f>
        <v/>
      </c>
      <c r="D54" s="519" t="str">
        <f>IF(MAX('Formet 8'!$A$12:$A$213)&lt;$A54,"",VLOOKUP($A54,'Formet 8'!$A$12:$O$213,9,0))</f>
        <v/>
      </c>
      <c r="E54" s="517" t="str">
        <f>IF(AND(D54=""),"",'Formet 8'!E$218)</f>
        <v/>
      </c>
      <c r="F54" s="518" t="str">
        <f t="shared" si="0"/>
        <v/>
      </c>
      <c r="G54" s="520" t="str">
        <f t="shared" si="1"/>
        <v/>
      </c>
      <c r="H54" s="1056"/>
    </row>
    <row r="55" spans="1:8" ht="15.75">
      <c r="A55" s="516">
        <v>49</v>
      </c>
      <c r="B55" s="519" t="str">
        <f>IF(MAX('Formet 8'!$A$12:$A$213)&lt;$A55,"",VLOOKUP($A55,'Formet 8'!$A$12:$O$213,4,0))</f>
        <v/>
      </c>
      <c r="C55" s="519" t="str">
        <f>IF(MAX('Formet 8'!$A$12:$A$213)&lt;$A55,"",VLOOKUP($A55,'Formet 8'!$A$12:$O$213,7,0))</f>
        <v/>
      </c>
      <c r="D55" s="519" t="str">
        <f>IF(MAX('Formet 8'!$A$12:$A$213)&lt;$A55,"",VLOOKUP($A55,'Formet 8'!$A$12:$O$213,9,0))</f>
        <v/>
      </c>
      <c r="E55" s="517" t="str">
        <f>IF(AND(D55=""),"",'Formet 8'!E$218)</f>
        <v/>
      </c>
      <c r="F55" s="518" t="str">
        <f t="shared" si="0"/>
        <v/>
      </c>
      <c r="G55" s="520" t="str">
        <f t="shared" si="1"/>
        <v/>
      </c>
      <c r="H55" s="1056"/>
    </row>
    <row r="56" spans="1:8" ht="15.75">
      <c r="A56" s="516">
        <v>50</v>
      </c>
      <c r="B56" s="519" t="str">
        <f>IF(MAX('Formet 8'!$A$12:$A$213)&lt;$A56,"",VLOOKUP($A56,'Formet 8'!$A$12:$O$213,4,0))</f>
        <v/>
      </c>
      <c r="C56" s="519" t="str">
        <f>IF(MAX('Formet 8'!$A$12:$A$213)&lt;$A56,"",VLOOKUP($A56,'Formet 8'!$A$12:$O$213,7,0))</f>
        <v/>
      </c>
      <c r="D56" s="519" t="str">
        <f>IF(MAX('Formet 8'!$A$12:$A$213)&lt;$A56,"",VLOOKUP($A56,'Formet 8'!$A$12:$O$213,9,0))</f>
        <v/>
      </c>
      <c r="E56" s="517" t="str">
        <f>IF(AND(D56=""),"",'Formet 8'!E$218)</f>
        <v/>
      </c>
      <c r="F56" s="518" t="str">
        <f t="shared" si="0"/>
        <v/>
      </c>
      <c r="G56" s="520" t="str">
        <f t="shared" si="1"/>
        <v/>
      </c>
      <c r="H56" s="1056"/>
    </row>
    <row r="57" spans="1:8" ht="15.75">
      <c r="A57" s="516">
        <v>51</v>
      </c>
      <c r="B57" s="519" t="str">
        <f>IF(MAX('Formet 8'!$A$12:$A$213)&lt;$A57,"",VLOOKUP($A57,'Formet 8'!$A$12:$O$213,4,0))</f>
        <v/>
      </c>
      <c r="C57" s="519" t="str">
        <f>IF(MAX('Formet 8'!$A$12:$A$213)&lt;$A57,"",VLOOKUP($A57,'Formet 8'!$A$12:$O$213,7,0))</f>
        <v/>
      </c>
      <c r="D57" s="519" t="str">
        <f>IF(MAX('Formet 8'!$A$12:$A$213)&lt;$A57,"",VLOOKUP($A57,'Formet 8'!$A$12:$O$213,9,0))</f>
        <v/>
      </c>
      <c r="E57" s="517" t="str">
        <f>IF(AND(D57=""),"",'Formet 8'!E$218)</f>
        <v/>
      </c>
      <c r="F57" s="518" t="str">
        <f t="shared" si="0"/>
        <v/>
      </c>
      <c r="G57" s="520" t="str">
        <f t="shared" si="1"/>
        <v/>
      </c>
      <c r="H57" s="1056"/>
    </row>
    <row r="58" spans="1:8" ht="15.75">
      <c r="A58" s="516">
        <v>52</v>
      </c>
      <c r="B58" s="519" t="str">
        <f>IF(MAX('Formet 8'!$A$12:$A$213)&lt;$A58,"",VLOOKUP($A58,'Formet 8'!$A$12:$O$213,4,0))</f>
        <v/>
      </c>
      <c r="C58" s="519" t="str">
        <f>IF(MAX('Formet 8'!$A$12:$A$213)&lt;$A58,"",VLOOKUP($A58,'Formet 8'!$A$12:$O$213,7,0))</f>
        <v/>
      </c>
      <c r="D58" s="519" t="str">
        <f>IF(MAX('Formet 8'!$A$12:$A$213)&lt;$A58,"",VLOOKUP($A58,'Formet 8'!$A$12:$O$213,9,0))</f>
        <v/>
      </c>
      <c r="E58" s="517" t="str">
        <f>IF(AND(D58=""),"",'Formet 8'!E$218)</f>
        <v/>
      </c>
      <c r="F58" s="518" t="str">
        <f t="shared" si="0"/>
        <v/>
      </c>
      <c r="G58" s="520" t="str">
        <f t="shared" si="1"/>
        <v/>
      </c>
      <c r="H58" s="1056"/>
    </row>
    <row r="59" spans="1:8" ht="15.75">
      <c r="A59" s="516">
        <v>53</v>
      </c>
      <c r="B59" s="519" t="str">
        <f>IF(MAX('Formet 8'!$A$12:$A$213)&lt;$A59,"",VLOOKUP($A59,'Formet 8'!$A$12:$O$213,4,0))</f>
        <v/>
      </c>
      <c r="C59" s="519" t="str">
        <f>IF(MAX('Formet 8'!$A$12:$A$213)&lt;$A59,"",VLOOKUP($A59,'Formet 8'!$A$12:$O$213,7,0))</f>
        <v/>
      </c>
      <c r="D59" s="519" t="str">
        <f>IF(MAX('Formet 8'!$A$12:$A$213)&lt;$A59,"",VLOOKUP($A59,'Formet 8'!$A$12:$O$213,9,0))</f>
        <v/>
      </c>
      <c r="E59" s="517" t="str">
        <f>IF(AND(D59=""),"",'Formet 8'!E$218)</f>
        <v/>
      </c>
      <c r="F59" s="518" t="str">
        <f t="shared" si="0"/>
        <v/>
      </c>
      <c r="G59" s="520" t="str">
        <f t="shared" si="1"/>
        <v/>
      </c>
      <c r="H59" s="1056"/>
    </row>
    <row r="60" spans="1:8" ht="15.75">
      <c r="A60" s="516">
        <v>54</v>
      </c>
      <c r="B60" s="519" t="str">
        <f>IF(MAX('Formet 8'!$A$12:$A$213)&lt;$A60,"",VLOOKUP($A60,'Formet 8'!$A$12:$O$213,4,0))</f>
        <v/>
      </c>
      <c r="C60" s="519" t="str">
        <f>IF(MAX('Formet 8'!$A$12:$A$213)&lt;$A60,"",VLOOKUP($A60,'Formet 8'!$A$12:$O$213,7,0))</f>
        <v/>
      </c>
      <c r="D60" s="519" t="str">
        <f>IF(MAX('Formet 8'!$A$12:$A$213)&lt;$A60,"",VLOOKUP($A60,'Formet 8'!$A$12:$O$213,9,0))</f>
        <v/>
      </c>
      <c r="E60" s="517" t="str">
        <f>IF(AND(D60=""),"",'Formet 8'!E$218)</f>
        <v/>
      </c>
      <c r="F60" s="518" t="str">
        <f t="shared" si="0"/>
        <v/>
      </c>
      <c r="G60" s="520" t="str">
        <f t="shared" si="1"/>
        <v/>
      </c>
      <c r="H60" s="1056"/>
    </row>
    <row r="61" spans="1:8" ht="15.75">
      <c r="A61" s="516">
        <v>55</v>
      </c>
      <c r="B61" s="519" t="str">
        <f>IF(MAX('Formet 8'!$A$12:$A$213)&lt;$A61,"",VLOOKUP($A61,'Formet 8'!$A$12:$O$213,4,0))</f>
        <v/>
      </c>
      <c r="C61" s="519" t="str">
        <f>IF(MAX('Formet 8'!$A$12:$A$213)&lt;$A61,"",VLOOKUP($A61,'Formet 8'!$A$12:$O$213,7,0))</f>
        <v/>
      </c>
      <c r="D61" s="519" t="str">
        <f>IF(MAX('Formet 8'!$A$12:$A$213)&lt;$A61,"",VLOOKUP($A61,'Formet 8'!$A$12:$O$213,9,0))</f>
        <v/>
      </c>
      <c r="E61" s="517" t="str">
        <f>IF(AND(D61=""),"",'Formet 8'!E$218)</f>
        <v/>
      </c>
      <c r="F61" s="518" t="str">
        <f t="shared" si="0"/>
        <v/>
      </c>
      <c r="G61" s="520" t="str">
        <f t="shared" si="1"/>
        <v/>
      </c>
      <c r="H61" s="1056"/>
    </row>
    <row r="62" spans="1:8" ht="15.75">
      <c r="A62" s="516">
        <v>56</v>
      </c>
      <c r="B62" s="519" t="str">
        <f>IF(MAX('Formet 8'!$A$12:$A$213)&lt;$A62,"",VLOOKUP($A62,'Formet 8'!$A$12:$O$213,4,0))</f>
        <v/>
      </c>
      <c r="C62" s="519" t="str">
        <f>IF(MAX('Formet 8'!$A$12:$A$213)&lt;$A62,"",VLOOKUP($A62,'Formet 8'!$A$12:$O$213,7,0))</f>
        <v/>
      </c>
      <c r="D62" s="519" t="str">
        <f>IF(MAX('Formet 8'!$A$12:$A$213)&lt;$A62,"",VLOOKUP($A62,'Formet 8'!$A$12:$O$213,9,0))</f>
        <v/>
      </c>
      <c r="E62" s="517" t="str">
        <f>IF(AND(D62=""),"",'Formet 8'!E$218)</f>
        <v/>
      </c>
      <c r="F62" s="518" t="str">
        <f t="shared" si="0"/>
        <v/>
      </c>
      <c r="G62" s="520" t="str">
        <f t="shared" si="1"/>
        <v/>
      </c>
      <c r="H62" s="1056"/>
    </row>
    <row r="63" spans="1:8" ht="15.75">
      <c r="A63" s="516">
        <v>57</v>
      </c>
      <c r="B63" s="519" t="str">
        <f>IF(MAX('Formet 8'!$A$12:$A$213)&lt;$A63,"",VLOOKUP($A63,'Formet 8'!$A$12:$O$213,4,0))</f>
        <v/>
      </c>
      <c r="C63" s="519" t="str">
        <f>IF(MAX('Formet 8'!$A$12:$A$213)&lt;$A63,"",VLOOKUP($A63,'Formet 8'!$A$12:$O$213,7,0))</f>
        <v/>
      </c>
      <c r="D63" s="519" t="str">
        <f>IF(MAX('Formet 8'!$A$12:$A$213)&lt;$A63,"",VLOOKUP($A63,'Formet 8'!$A$12:$O$213,9,0))</f>
        <v/>
      </c>
      <c r="E63" s="517" t="str">
        <f>IF(AND(D63=""),"",'Formet 8'!E$218)</f>
        <v/>
      </c>
      <c r="F63" s="518" t="str">
        <f t="shared" si="0"/>
        <v/>
      </c>
      <c r="G63" s="520" t="str">
        <f t="shared" si="1"/>
        <v/>
      </c>
      <c r="H63" s="1056"/>
    </row>
    <row r="64" spans="1:8" ht="15.75">
      <c r="A64" s="516">
        <v>58</v>
      </c>
      <c r="B64" s="519" t="str">
        <f>IF(MAX('Formet 8'!$A$12:$A$213)&lt;$A64,"",VLOOKUP($A64,'Formet 8'!$A$12:$O$213,4,0))</f>
        <v/>
      </c>
      <c r="C64" s="519" t="str">
        <f>IF(MAX('Formet 8'!$A$12:$A$213)&lt;$A64,"",VLOOKUP($A64,'Formet 8'!$A$12:$O$213,7,0))</f>
        <v/>
      </c>
      <c r="D64" s="519" t="str">
        <f>IF(MAX('Formet 8'!$A$12:$A$213)&lt;$A64,"",VLOOKUP($A64,'Formet 8'!$A$12:$O$213,9,0))</f>
        <v/>
      </c>
      <c r="E64" s="517" t="str">
        <f>IF(AND(D64=""),"",'Formet 8'!E$218)</f>
        <v/>
      </c>
      <c r="F64" s="518" t="str">
        <f t="shared" si="0"/>
        <v/>
      </c>
      <c r="G64" s="520" t="str">
        <f t="shared" si="1"/>
        <v/>
      </c>
      <c r="H64" s="1056"/>
    </row>
    <row r="65" spans="1:8" ht="15.75">
      <c r="A65" s="516">
        <v>59</v>
      </c>
      <c r="B65" s="519" t="str">
        <f>IF(MAX('Formet 8'!$A$12:$A$213)&lt;$A65,"",VLOOKUP($A65,'Formet 8'!$A$12:$O$213,4,0))</f>
        <v/>
      </c>
      <c r="C65" s="519" t="str">
        <f>IF(MAX('Formet 8'!$A$12:$A$213)&lt;$A65,"",VLOOKUP($A65,'Formet 8'!$A$12:$O$213,7,0))</f>
        <v/>
      </c>
      <c r="D65" s="519" t="str">
        <f>IF(MAX('Formet 8'!$A$12:$A$213)&lt;$A65,"",VLOOKUP($A65,'Formet 8'!$A$12:$O$213,9,0))</f>
        <v/>
      </c>
      <c r="E65" s="517" t="str">
        <f>IF(AND(D65=""),"",'Formet 8'!E$218)</f>
        <v/>
      </c>
      <c r="F65" s="518" t="str">
        <f t="shared" si="0"/>
        <v/>
      </c>
      <c r="G65" s="520" t="str">
        <f t="shared" si="1"/>
        <v/>
      </c>
      <c r="H65" s="1056"/>
    </row>
    <row r="66" spans="1:8" ht="15.75">
      <c r="A66" s="516">
        <v>60</v>
      </c>
      <c r="B66" s="519" t="str">
        <f>IF(MAX('Formet 8'!$A$12:$A$213)&lt;$A66,"",VLOOKUP($A66,'Formet 8'!$A$12:$O$213,4,0))</f>
        <v/>
      </c>
      <c r="C66" s="519" t="str">
        <f>IF(MAX('Formet 8'!$A$12:$A$213)&lt;$A66,"",VLOOKUP($A66,'Formet 8'!$A$12:$O$213,7,0))</f>
        <v/>
      </c>
      <c r="D66" s="519" t="str">
        <f>IF(MAX('Formet 8'!$A$12:$A$213)&lt;$A66,"",VLOOKUP($A66,'Formet 8'!$A$12:$O$213,9,0))</f>
        <v/>
      </c>
      <c r="E66" s="517" t="str">
        <f>IF(AND(D66=""),"",'Formet 8'!E$218)</f>
        <v/>
      </c>
      <c r="F66" s="518" t="str">
        <f t="shared" si="0"/>
        <v/>
      </c>
      <c r="G66" s="520" t="str">
        <f t="shared" si="1"/>
        <v/>
      </c>
      <c r="H66" s="1056"/>
    </row>
    <row r="67" spans="1:8" ht="15.75">
      <c r="A67" s="516">
        <v>61</v>
      </c>
      <c r="B67" s="519" t="str">
        <f>IF(MAX('Formet 8'!$A$12:$A$213)&lt;$A67,"",VLOOKUP($A67,'Formet 8'!$A$12:$O$213,4,0))</f>
        <v/>
      </c>
      <c r="C67" s="519" t="str">
        <f>IF(MAX('Formet 8'!$A$12:$A$213)&lt;$A67,"",VLOOKUP($A67,'Formet 8'!$A$12:$O$213,7,0))</f>
        <v/>
      </c>
      <c r="D67" s="519" t="str">
        <f>IF(MAX('Formet 8'!$A$12:$A$213)&lt;$A67,"",VLOOKUP($A67,'Formet 8'!$A$12:$O$213,9,0))</f>
        <v/>
      </c>
      <c r="E67" s="517" t="str">
        <f>IF(AND(D67=""),"",'Formet 8'!E$218)</f>
        <v/>
      </c>
      <c r="F67" s="518" t="str">
        <f t="shared" si="0"/>
        <v/>
      </c>
      <c r="G67" s="520" t="str">
        <f t="shared" si="1"/>
        <v/>
      </c>
      <c r="H67" s="1056"/>
    </row>
    <row r="68" spans="1:8" ht="15.75">
      <c r="A68" s="516">
        <v>62</v>
      </c>
      <c r="B68" s="519" t="str">
        <f>IF(MAX('Formet 8'!$A$12:$A$213)&lt;$A68,"",VLOOKUP($A68,'Formet 8'!$A$12:$O$213,4,0))</f>
        <v/>
      </c>
      <c r="C68" s="519" t="str">
        <f>IF(MAX('Formet 8'!$A$12:$A$213)&lt;$A68,"",VLOOKUP($A68,'Formet 8'!$A$12:$O$213,7,0))</f>
        <v/>
      </c>
      <c r="D68" s="519" t="str">
        <f>IF(MAX('Formet 8'!$A$12:$A$213)&lt;$A68,"",VLOOKUP($A68,'Formet 8'!$A$12:$O$213,9,0))</f>
        <v/>
      </c>
      <c r="E68" s="517" t="str">
        <f>IF(AND(D68=""),"",'Formet 8'!E$218)</f>
        <v/>
      </c>
      <c r="F68" s="518" t="str">
        <f t="shared" si="0"/>
        <v/>
      </c>
      <c r="G68" s="520" t="str">
        <f t="shared" si="1"/>
        <v/>
      </c>
      <c r="H68" s="1056"/>
    </row>
    <row r="69" spans="1:8" ht="15.75">
      <c r="A69" s="516">
        <v>63</v>
      </c>
      <c r="B69" s="519" t="str">
        <f>IF(MAX('Formet 8'!$A$12:$A$213)&lt;$A69,"",VLOOKUP($A69,'Formet 8'!$A$12:$O$213,4,0))</f>
        <v/>
      </c>
      <c r="C69" s="519" t="str">
        <f>IF(MAX('Formet 8'!$A$12:$A$213)&lt;$A69,"",VLOOKUP($A69,'Formet 8'!$A$12:$O$213,7,0))</f>
        <v/>
      </c>
      <c r="D69" s="519" t="str">
        <f>IF(MAX('Formet 8'!$A$12:$A$213)&lt;$A69,"",VLOOKUP($A69,'Formet 8'!$A$12:$O$213,9,0))</f>
        <v/>
      </c>
      <c r="E69" s="517" t="str">
        <f>IF(AND(D69=""),"",'Formet 8'!E$218)</f>
        <v/>
      </c>
      <c r="F69" s="518" t="str">
        <f t="shared" si="0"/>
        <v/>
      </c>
      <c r="G69" s="520" t="str">
        <f t="shared" si="1"/>
        <v/>
      </c>
      <c r="H69" s="1056"/>
    </row>
    <row r="70" spans="1:8" ht="15.75">
      <c r="A70" s="516">
        <v>64</v>
      </c>
      <c r="B70" s="519" t="str">
        <f>IF(MAX('Formet 8'!$A$12:$A$213)&lt;$A70,"",VLOOKUP($A70,'Formet 8'!$A$12:$O$213,4,0))</f>
        <v/>
      </c>
      <c r="C70" s="519" t="str">
        <f>IF(MAX('Formet 8'!$A$12:$A$213)&lt;$A70,"",VLOOKUP($A70,'Formet 8'!$A$12:$O$213,7,0))</f>
        <v/>
      </c>
      <c r="D70" s="519" t="str">
        <f>IF(MAX('Formet 8'!$A$12:$A$213)&lt;$A70,"",VLOOKUP($A70,'Formet 8'!$A$12:$O$213,9,0))</f>
        <v/>
      </c>
      <c r="E70" s="517" t="str">
        <f>IF(AND(D70=""),"",'Formet 8'!E$218)</f>
        <v/>
      </c>
      <c r="F70" s="518" t="str">
        <f t="shared" si="0"/>
        <v/>
      </c>
      <c r="G70" s="520" t="str">
        <f t="shared" si="1"/>
        <v/>
      </c>
      <c r="H70" s="1056"/>
    </row>
    <row r="71" spans="1:8" ht="15.75">
      <c r="A71" s="516">
        <v>65</v>
      </c>
      <c r="B71" s="519" t="str">
        <f>IF(MAX('Formet 8'!$A$12:$A$213)&lt;$A71,"",VLOOKUP($A71,'Formet 8'!$A$12:$O$213,4,0))</f>
        <v/>
      </c>
      <c r="C71" s="519" t="str">
        <f>IF(MAX('Formet 8'!$A$12:$A$213)&lt;$A71,"",VLOOKUP($A71,'Formet 8'!$A$12:$O$213,7,0))</f>
        <v/>
      </c>
      <c r="D71" s="519" t="str">
        <f>IF(MAX('Formet 8'!$A$12:$A$213)&lt;$A71,"",VLOOKUP($A71,'Formet 8'!$A$12:$O$213,9,0))</f>
        <v/>
      </c>
      <c r="E71" s="517" t="str">
        <f>IF(AND(D71=""),"",'Formet 8'!E$218)</f>
        <v/>
      </c>
      <c r="F71" s="518" t="str">
        <f t="shared" si="0"/>
        <v/>
      </c>
      <c r="G71" s="520" t="str">
        <f t="shared" si="1"/>
        <v/>
      </c>
      <c r="H71" s="1056"/>
    </row>
    <row r="72" spans="1:8" ht="15.75">
      <c r="A72" s="516">
        <v>66</v>
      </c>
      <c r="B72" s="519" t="str">
        <f>IF(MAX('Formet 8'!$A$12:$A$213)&lt;$A72,"",VLOOKUP($A72,'Formet 8'!$A$12:$O$213,4,0))</f>
        <v/>
      </c>
      <c r="C72" s="519" t="str">
        <f>IF(MAX('Formet 8'!$A$12:$A$213)&lt;$A72,"",VLOOKUP($A72,'Formet 8'!$A$12:$O$213,7,0))</f>
        <v/>
      </c>
      <c r="D72" s="519" t="str">
        <f>IF(MAX('Formet 8'!$A$12:$A$213)&lt;$A72,"",VLOOKUP($A72,'Formet 8'!$A$12:$O$213,9,0))</f>
        <v/>
      </c>
      <c r="E72" s="517" t="str">
        <f>IF(AND(D72=""),"",'Formet 8'!E$218)</f>
        <v/>
      </c>
      <c r="F72" s="518" t="str">
        <f t="shared" ref="F72:F81" si="2">IF(AND(D72=""),"",ROUND((D72*E72)*3,0))</f>
        <v/>
      </c>
      <c r="G72" s="520" t="str">
        <f t="shared" ref="G72:G81" si="3">IF(AND(D72=""),"",(ROUND(D72*103%,0)*E72*3)+F72)</f>
        <v/>
      </c>
      <c r="H72" s="1056"/>
    </row>
    <row r="73" spans="1:8" ht="15.75">
      <c r="A73" s="516">
        <v>67</v>
      </c>
      <c r="B73" s="519" t="str">
        <f>IF(MAX('Formet 8'!$A$12:$A$213)&lt;$A73,"",VLOOKUP($A73,'Formet 8'!$A$12:$O$213,4,0))</f>
        <v/>
      </c>
      <c r="C73" s="519" t="str">
        <f>IF(MAX('Formet 8'!$A$12:$A$213)&lt;$A73,"",VLOOKUP($A73,'Formet 8'!$A$12:$O$213,7,0))</f>
        <v/>
      </c>
      <c r="D73" s="519" t="str">
        <f>IF(MAX('Formet 8'!$A$12:$A$213)&lt;$A73,"",VLOOKUP($A73,'Formet 8'!$A$12:$O$213,9,0))</f>
        <v/>
      </c>
      <c r="E73" s="517" t="str">
        <f>IF(AND(D73=""),"",'Formet 8'!E$218)</f>
        <v/>
      </c>
      <c r="F73" s="518" t="str">
        <f t="shared" si="2"/>
        <v/>
      </c>
      <c r="G73" s="520" t="str">
        <f t="shared" si="3"/>
        <v/>
      </c>
      <c r="H73" s="1056"/>
    </row>
    <row r="74" spans="1:8" ht="15.75">
      <c r="A74" s="516">
        <v>68</v>
      </c>
      <c r="B74" s="519" t="str">
        <f>IF(MAX('Formet 8'!$A$12:$A$213)&lt;$A74,"",VLOOKUP($A74,'Formet 8'!$A$12:$O$213,4,0))</f>
        <v/>
      </c>
      <c r="C74" s="519" t="str">
        <f>IF(MAX('Formet 8'!$A$12:$A$213)&lt;$A74,"",VLOOKUP($A74,'Formet 8'!$A$12:$O$213,7,0))</f>
        <v/>
      </c>
      <c r="D74" s="519" t="str">
        <f>IF(MAX('Formet 8'!$A$12:$A$213)&lt;$A74,"",VLOOKUP($A74,'Formet 8'!$A$12:$O$213,9,0))</f>
        <v/>
      </c>
      <c r="E74" s="517" t="str">
        <f>IF(AND(D74=""),"",'Formet 8'!E$218)</f>
        <v/>
      </c>
      <c r="F74" s="518" t="str">
        <f t="shared" si="2"/>
        <v/>
      </c>
      <c r="G74" s="520" t="str">
        <f t="shared" si="3"/>
        <v/>
      </c>
      <c r="H74" s="1056"/>
    </row>
    <row r="75" spans="1:8" ht="15.75">
      <c r="A75" s="516">
        <v>69</v>
      </c>
      <c r="B75" s="519" t="str">
        <f>IF(MAX('Formet 8'!$A$12:$A$213)&lt;$A75,"",VLOOKUP($A75,'Formet 8'!$A$12:$O$213,4,0))</f>
        <v/>
      </c>
      <c r="C75" s="519" t="str">
        <f>IF(MAX('Formet 8'!$A$12:$A$213)&lt;$A75,"",VLOOKUP($A75,'Formet 8'!$A$12:$O$213,7,0))</f>
        <v/>
      </c>
      <c r="D75" s="519" t="str">
        <f>IF(MAX('Formet 8'!$A$12:$A$213)&lt;$A75,"",VLOOKUP($A75,'Formet 8'!$A$12:$O$213,9,0))</f>
        <v/>
      </c>
      <c r="E75" s="517" t="str">
        <f>IF(AND(D75=""),"",'Formet 8'!E$218)</f>
        <v/>
      </c>
      <c r="F75" s="518" t="str">
        <f t="shared" si="2"/>
        <v/>
      </c>
      <c r="G75" s="520" t="str">
        <f t="shared" si="3"/>
        <v/>
      </c>
      <c r="H75" s="1056"/>
    </row>
    <row r="76" spans="1:8" ht="15.75">
      <c r="A76" s="516">
        <v>70</v>
      </c>
      <c r="B76" s="519" t="str">
        <f>IF(MAX('Formet 8'!$A$12:$A$213)&lt;$A76,"",VLOOKUP($A76,'Formet 8'!$A$12:$O$213,4,0))</f>
        <v/>
      </c>
      <c r="C76" s="519" t="str">
        <f>IF(MAX('Formet 8'!$A$12:$A$213)&lt;$A76,"",VLOOKUP($A76,'Formet 8'!$A$12:$O$213,7,0))</f>
        <v/>
      </c>
      <c r="D76" s="519" t="str">
        <f>IF(MAX('Formet 8'!$A$12:$A$213)&lt;$A76,"",VLOOKUP($A76,'Formet 8'!$A$12:$O$213,9,0))</f>
        <v/>
      </c>
      <c r="E76" s="517" t="str">
        <f>IF(AND(D76=""),"",'Formet 8'!E$218)</f>
        <v/>
      </c>
      <c r="F76" s="518" t="str">
        <f t="shared" si="2"/>
        <v/>
      </c>
      <c r="G76" s="520" t="str">
        <f t="shared" si="3"/>
        <v/>
      </c>
      <c r="H76" s="1056"/>
    </row>
    <row r="77" spans="1:8" ht="15.75">
      <c r="A77" s="516">
        <v>71</v>
      </c>
      <c r="B77" s="519" t="str">
        <f>IF(MAX('Formet 8'!$A$12:$A$213)&lt;$A77,"",VLOOKUP($A77,'Formet 8'!$A$12:$O$213,4,0))</f>
        <v/>
      </c>
      <c r="C77" s="519" t="str">
        <f>IF(MAX('Formet 8'!$A$12:$A$213)&lt;$A77,"",VLOOKUP($A77,'Formet 8'!$A$12:$O$213,7,0))</f>
        <v/>
      </c>
      <c r="D77" s="519" t="str">
        <f>IF(MAX('Formet 8'!$A$12:$A$213)&lt;$A77,"",VLOOKUP($A77,'Formet 8'!$A$12:$O$213,9,0))</f>
        <v/>
      </c>
      <c r="E77" s="517" t="str">
        <f>IF(AND(D77=""),"",'Formet 8'!E$218)</f>
        <v/>
      </c>
      <c r="F77" s="518" t="str">
        <f t="shared" si="2"/>
        <v/>
      </c>
      <c r="G77" s="520" t="str">
        <f t="shared" si="3"/>
        <v/>
      </c>
      <c r="H77" s="1056"/>
    </row>
    <row r="78" spans="1:8" ht="15.75">
      <c r="A78" s="516">
        <v>72</v>
      </c>
      <c r="B78" s="519" t="str">
        <f>IF(MAX('Formet 8'!$A$12:$A$213)&lt;$A78,"",VLOOKUP($A78,'Formet 8'!$A$12:$O$213,4,0))</f>
        <v/>
      </c>
      <c r="C78" s="519" t="str">
        <f>IF(MAX('Formet 8'!$A$12:$A$213)&lt;$A78,"",VLOOKUP($A78,'Formet 8'!$A$12:$O$213,7,0))</f>
        <v/>
      </c>
      <c r="D78" s="519" t="str">
        <f>IF(MAX('Formet 8'!$A$12:$A$213)&lt;$A78,"",VLOOKUP($A78,'Formet 8'!$A$12:$O$213,9,0))</f>
        <v/>
      </c>
      <c r="E78" s="517" t="str">
        <f>IF(AND(D78=""),"",'Formet 8'!E$218)</f>
        <v/>
      </c>
      <c r="F78" s="518" t="str">
        <f t="shared" si="2"/>
        <v/>
      </c>
      <c r="G78" s="520" t="str">
        <f t="shared" si="3"/>
        <v/>
      </c>
      <c r="H78" s="1056"/>
    </row>
    <row r="79" spans="1:8" ht="15.75">
      <c r="A79" s="516">
        <v>73</v>
      </c>
      <c r="B79" s="519" t="str">
        <f>IF(MAX('Formet 8'!$A$12:$A$213)&lt;$A79,"",VLOOKUP($A79,'Formet 8'!$A$12:$O$213,4,0))</f>
        <v/>
      </c>
      <c r="C79" s="519" t="str">
        <f>IF(MAX('Formet 8'!$A$12:$A$213)&lt;$A79,"",VLOOKUP($A79,'Formet 8'!$A$12:$O$213,7,0))</f>
        <v/>
      </c>
      <c r="D79" s="519" t="str">
        <f>IF(MAX('Formet 8'!$A$12:$A$213)&lt;$A79,"",VLOOKUP($A79,'Formet 8'!$A$12:$O$213,9,0))</f>
        <v/>
      </c>
      <c r="E79" s="517" t="str">
        <f>IF(AND(D79=""),"",'Formet 8'!E$218)</f>
        <v/>
      </c>
      <c r="F79" s="518" t="str">
        <f t="shared" si="2"/>
        <v/>
      </c>
      <c r="G79" s="520" t="str">
        <f t="shared" si="3"/>
        <v/>
      </c>
      <c r="H79" s="1056"/>
    </row>
    <row r="80" spans="1:8" ht="15.75">
      <c r="A80" s="516">
        <v>74</v>
      </c>
      <c r="B80" s="519" t="str">
        <f>IF(MAX('Formet 8'!$A$12:$A$213)&lt;$A80,"",VLOOKUP($A80,'Formet 8'!$A$12:$O$213,4,0))</f>
        <v/>
      </c>
      <c r="C80" s="519" t="str">
        <f>IF(MAX('Formet 8'!$A$12:$A$213)&lt;$A80,"",VLOOKUP($A80,'Formet 8'!$A$12:$O$213,7,0))</f>
        <v/>
      </c>
      <c r="D80" s="519" t="str">
        <f>IF(MAX('Formet 8'!$A$12:$A$213)&lt;$A80,"",VLOOKUP($A80,'Formet 8'!$A$12:$O$213,9,0))</f>
        <v/>
      </c>
      <c r="E80" s="517" t="str">
        <f>IF(AND(D80=""),"",'Formet 8'!E$218)</f>
        <v/>
      </c>
      <c r="F80" s="518" t="str">
        <f t="shared" si="2"/>
        <v/>
      </c>
      <c r="G80" s="520" t="str">
        <f t="shared" si="3"/>
        <v/>
      </c>
      <c r="H80" s="1056"/>
    </row>
    <row r="81" spans="1:8" ht="15.75">
      <c r="A81" s="516">
        <v>75</v>
      </c>
      <c r="B81" s="519" t="str">
        <f>IF(MAX('Formet 8'!$A$12:$A$213)&lt;$A81,"",VLOOKUP($A81,'Formet 8'!$A$12:$O$213,4,0))</f>
        <v/>
      </c>
      <c r="C81" s="519" t="str">
        <f>IF(MAX('Formet 8'!$A$12:$A$213)&lt;$A81,"",VLOOKUP($A81,'Formet 8'!$A$12:$O$213,7,0))</f>
        <v/>
      </c>
      <c r="D81" s="519" t="str">
        <f>IF(MAX('Formet 8'!$A$12:$A$213)&lt;$A81,"",VLOOKUP($A81,'Formet 8'!$A$12:$O$213,9,0))</f>
        <v/>
      </c>
      <c r="E81" s="517" t="str">
        <f>IF(AND(D81=""),"",'Formet 8'!E$218)</f>
        <v/>
      </c>
      <c r="F81" s="518" t="str">
        <f t="shared" si="2"/>
        <v/>
      </c>
      <c r="G81" s="520" t="str">
        <f t="shared" si="3"/>
        <v/>
      </c>
      <c r="H81" s="1056"/>
    </row>
    <row r="82" spans="1:8" ht="15.75" hidden="1">
      <c r="A82" s="516">
        <v>76</v>
      </c>
      <c r="B82" s="519" t="str">
        <f>IF(MAX('Formet 8'!$A$12:$A$213)&lt;$A82,"",VLOOKUP($A82,'Formet 8'!$A$12:$O$213,4,0))</f>
        <v/>
      </c>
      <c r="C82" s="519" t="str">
        <f>IF(MAX('Formet 8'!$A$12:$A$213)&lt;$A82,"",VLOOKUP($A82,'Formet 8'!$A$12:$O$213,7,0))</f>
        <v/>
      </c>
      <c r="D82" s="519" t="str">
        <f>IF(MAX('Formet 8'!$A$12:$A$213)&lt;$A82,"",VLOOKUP($A82,'Formet 8'!$A$12:$O$213,9,0))</f>
        <v/>
      </c>
      <c r="E82" s="517" t="str">
        <f>IF(AND(D82=""),"",'Formet 8'!E$218)</f>
        <v/>
      </c>
      <c r="F82" s="518" t="str">
        <f t="shared" ref="F82:F139" si="4">IF(AND(D82=""),"",ROUND((D82*E82)*3,0))</f>
        <v/>
      </c>
      <c r="G82" s="520" t="str">
        <f t="shared" ref="G82:G135" si="5">IF(AND(D82=""),"",(ROUND(D82*103%,0)*E82*3)+F82)</f>
        <v/>
      </c>
      <c r="H82" s="1056"/>
    </row>
    <row r="83" spans="1:8" ht="15.75" hidden="1">
      <c r="A83" s="516">
        <v>77</v>
      </c>
      <c r="B83" s="519" t="str">
        <f>IF(MAX('Formet 8'!$A$12:$A$213)&lt;$A83,"",VLOOKUP($A83,'Formet 8'!$A$12:$O$213,4,0))</f>
        <v/>
      </c>
      <c r="C83" s="519" t="str">
        <f>IF(MAX('Formet 8'!$A$12:$A$213)&lt;$A83,"",VLOOKUP($A83,'Formet 8'!$A$12:$O$213,7,0))</f>
        <v/>
      </c>
      <c r="D83" s="519" t="str">
        <f>IF(MAX('Formet 8'!$A$12:$A$213)&lt;$A83,"",VLOOKUP($A83,'Formet 8'!$A$12:$O$213,9,0))</f>
        <v/>
      </c>
      <c r="E83" s="517" t="str">
        <f>IF(AND(D83=""),"",'Formet 8'!E$218)</f>
        <v/>
      </c>
      <c r="F83" s="518" t="str">
        <f t="shared" si="4"/>
        <v/>
      </c>
      <c r="G83" s="520" t="str">
        <f t="shared" si="5"/>
        <v/>
      </c>
      <c r="H83" s="1056"/>
    </row>
    <row r="84" spans="1:8" ht="15.75" hidden="1">
      <c r="A84" s="516">
        <v>78</v>
      </c>
      <c r="B84" s="519" t="str">
        <f>IF(MAX('Formet 8'!$A$12:$A$213)&lt;$A84,"",VLOOKUP($A84,'Formet 8'!$A$12:$O$213,4,0))</f>
        <v/>
      </c>
      <c r="C84" s="519" t="str">
        <f>IF(MAX('Formet 8'!$A$12:$A$213)&lt;$A84,"",VLOOKUP($A84,'Formet 8'!$A$12:$O$213,7,0))</f>
        <v/>
      </c>
      <c r="D84" s="519" t="str">
        <f>IF(MAX('Formet 8'!$A$12:$A$213)&lt;$A84,"",VLOOKUP($A84,'Formet 8'!$A$12:$O$213,9,0))</f>
        <v/>
      </c>
      <c r="E84" s="517" t="str">
        <f>IF(AND(D84=""),"",'Formet 8'!E$218)</f>
        <v/>
      </c>
      <c r="F84" s="518" t="str">
        <f t="shared" si="4"/>
        <v/>
      </c>
      <c r="G84" s="520" t="str">
        <f t="shared" si="5"/>
        <v/>
      </c>
      <c r="H84" s="1056"/>
    </row>
    <row r="85" spans="1:8" ht="15.75" hidden="1">
      <c r="A85" s="516">
        <v>79</v>
      </c>
      <c r="B85" s="519" t="str">
        <f>IF(MAX('Formet 8'!$A$12:$A$213)&lt;$A85,"",VLOOKUP($A85,'Formet 8'!$A$12:$O$213,4,0))</f>
        <v/>
      </c>
      <c r="C85" s="519" t="str">
        <f>IF(MAX('Formet 8'!$A$12:$A$213)&lt;$A85,"",VLOOKUP($A85,'Formet 8'!$A$12:$O$213,7,0))</f>
        <v/>
      </c>
      <c r="D85" s="519" t="str">
        <f>IF(MAX('Formet 8'!$A$12:$A$213)&lt;$A85,"",VLOOKUP($A85,'Formet 8'!$A$12:$O$213,9,0))</f>
        <v/>
      </c>
      <c r="E85" s="517" t="str">
        <f>IF(AND(D85=""),"",'Formet 8'!E$218)</f>
        <v/>
      </c>
      <c r="F85" s="518" t="str">
        <f t="shared" si="4"/>
        <v/>
      </c>
      <c r="G85" s="520" t="str">
        <f t="shared" si="5"/>
        <v/>
      </c>
      <c r="H85" s="1056"/>
    </row>
    <row r="86" spans="1:8" ht="15.75" hidden="1">
      <c r="A86" s="516">
        <v>80</v>
      </c>
      <c r="B86" s="519" t="str">
        <f>IF(MAX('Formet 8'!$A$12:$A$213)&lt;$A86,"",VLOOKUP($A86,'Formet 8'!$A$12:$O$213,4,0))</f>
        <v/>
      </c>
      <c r="C86" s="519" t="str">
        <f>IF(MAX('Formet 8'!$A$12:$A$213)&lt;$A86,"",VLOOKUP($A86,'Formet 8'!$A$12:$O$213,7,0))</f>
        <v/>
      </c>
      <c r="D86" s="519" t="str">
        <f>IF(MAX('Formet 8'!$A$12:$A$213)&lt;$A86,"",VLOOKUP($A86,'Formet 8'!$A$12:$O$213,9,0))</f>
        <v/>
      </c>
      <c r="E86" s="517" t="str">
        <f>IF(AND(D86=""),"",'Formet 8'!E$218)</f>
        <v/>
      </c>
      <c r="F86" s="518" t="str">
        <f t="shared" si="4"/>
        <v/>
      </c>
      <c r="G86" s="520" t="str">
        <f t="shared" si="5"/>
        <v/>
      </c>
      <c r="H86" s="1056"/>
    </row>
    <row r="87" spans="1:8" ht="15.75" hidden="1">
      <c r="A87" s="516">
        <v>81</v>
      </c>
      <c r="B87" s="519" t="str">
        <f>IF(MAX('Formet 8'!$A$12:$A$213)&lt;$A87,"",VLOOKUP($A87,'Formet 8'!$A$12:$O$213,4,0))</f>
        <v/>
      </c>
      <c r="C87" s="519" t="str">
        <f>IF(MAX('Formet 8'!$A$12:$A$213)&lt;$A87,"",VLOOKUP($A87,'Formet 8'!$A$12:$O$213,7,0))</f>
        <v/>
      </c>
      <c r="D87" s="519" t="str">
        <f>IF(MAX('Formet 8'!$A$12:$A$213)&lt;$A87,"",VLOOKUP($A87,'Formet 8'!$A$12:$O$213,9,0))</f>
        <v/>
      </c>
      <c r="E87" s="517" t="str">
        <f>IF(AND(D87=""),"",'Formet 8'!E$218)</f>
        <v/>
      </c>
      <c r="F87" s="518" t="str">
        <f t="shared" si="4"/>
        <v/>
      </c>
      <c r="G87" s="520" t="str">
        <f t="shared" si="5"/>
        <v/>
      </c>
      <c r="H87" s="1056"/>
    </row>
    <row r="88" spans="1:8" ht="15.75" hidden="1">
      <c r="A88" s="516">
        <v>82</v>
      </c>
      <c r="B88" s="519" t="str">
        <f>IF(MAX('Formet 8'!$A$12:$A$213)&lt;$A88,"",VLOOKUP($A88,'Formet 8'!$A$12:$O$213,4,0))</f>
        <v/>
      </c>
      <c r="C88" s="519" t="str">
        <f>IF(MAX('Formet 8'!$A$12:$A$213)&lt;$A88,"",VLOOKUP($A88,'Formet 8'!$A$12:$O$213,7,0))</f>
        <v/>
      </c>
      <c r="D88" s="519" t="str">
        <f>IF(MAX('Formet 8'!$A$12:$A$213)&lt;$A88,"",VLOOKUP($A88,'Formet 8'!$A$12:$O$213,9,0))</f>
        <v/>
      </c>
      <c r="E88" s="517" t="str">
        <f>IF(AND(D88=""),"",'Formet 8'!E$218)</f>
        <v/>
      </c>
      <c r="F88" s="518" t="str">
        <f t="shared" si="4"/>
        <v/>
      </c>
      <c r="G88" s="520" t="str">
        <f t="shared" si="5"/>
        <v/>
      </c>
      <c r="H88" s="1056"/>
    </row>
    <row r="89" spans="1:8" ht="15.75" hidden="1">
      <c r="A89" s="516">
        <v>83</v>
      </c>
      <c r="B89" s="519" t="str">
        <f>IF(MAX('Formet 8'!$A$12:$A$213)&lt;$A89,"",VLOOKUP($A89,'Formet 8'!$A$12:$O$213,4,0))</f>
        <v/>
      </c>
      <c r="C89" s="519" t="str">
        <f>IF(MAX('Formet 8'!$A$12:$A$213)&lt;$A89,"",VLOOKUP($A89,'Formet 8'!$A$12:$O$213,7,0))</f>
        <v/>
      </c>
      <c r="D89" s="519" t="str">
        <f>IF(MAX('Formet 8'!$A$12:$A$213)&lt;$A89,"",VLOOKUP($A89,'Formet 8'!$A$12:$O$213,9,0))</f>
        <v/>
      </c>
      <c r="E89" s="517" t="str">
        <f>IF(AND(D89=""),"",'Formet 8'!E$218)</f>
        <v/>
      </c>
      <c r="F89" s="518" t="str">
        <f t="shared" si="4"/>
        <v/>
      </c>
      <c r="G89" s="520" t="str">
        <f t="shared" si="5"/>
        <v/>
      </c>
      <c r="H89" s="1056"/>
    </row>
    <row r="90" spans="1:8" ht="15.75" hidden="1">
      <c r="A90" s="516">
        <v>84</v>
      </c>
      <c r="B90" s="519" t="str">
        <f>IF(MAX('Formet 8'!$A$12:$A$213)&lt;$A90,"",VLOOKUP($A90,'Formet 8'!$A$12:$O$213,4,0))</f>
        <v/>
      </c>
      <c r="C90" s="519" t="str">
        <f>IF(MAX('Formet 8'!$A$12:$A$213)&lt;$A90,"",VLOOKUP($A90,'Formet 8'!$A$12:$O$213,7,0))</f>
        <v/>
      </c>
      <c r="D90" s="519" t="str">
        <f>IF(MAX('Formet 8'!$A$12:$A$213)&lt;$A90,"",VLOOKUP($A90,'Formet 8'!$A$12:$O$213,9,0))</f>
        <v/>
      </c>
      <c r="E90" s="517" t="str">
        <f>IF(AND(D90=""),"",'Formet 8'!E$218)</f>
        <v/>
      </c>
      <c r="F90" s="518" t="str">
        <f t="shared" si="4"/>
        <v/>
      </c>
      <c r="G90" s="520" t="str">
        <f t="shared" si="5"/>
        <v/>
      </c>
      <c r="H90" s="1056"/>
    </row>
    <row r="91" spans="1:8" ht="15.75" hidden="1">
      <c r="A91" s="516">
        <v>85</v>
      </c>
      <c r="B91" s="519" t="str">
        <f>IF(MAX('Formet 8'!$A$12:$A$213)&lt;$A91,"",VLOOKUP($A91,'Formet 8'!$A$12:$O$213,4,0))</f>
        <v/>
      </c>
      <c r="C91" s="519" t="str">
        <f>IF(MAX('Formet 8'!$A$12:$A$213)&lt;$A91,"",VLOOKUP($A91,'Formet 8'!$A$12:$O$213,7,0))</f>
        <v/>
      </c>
      <c r="D91" s="519" t="str">
        <f>IF(MAX('Formet 8'!$A$12:$A$213)&lt;$A91,"",VLOOKUP($A91,'Formet 8'!$A$12:$O$213,9,0))</f>
        <v/>
      </c>
      <c r="E91" s="517" t="str">
        <f>IF(AND(D91=""),"",'Formet 8'!E$218)</f>
        <v/>
      </c>
      <c r="F91" s="518" t="str">
        <f t="shared" si="4"/>
        <v/>
      </c>
      <c r="G91" s="520" t="str">
        <f t="shared" si="5"/>
        <v/>
      </c>
      <c r="H91" s="1056"/>
    </row>
    <row r="92" spans="1:8" ht="15.75" hidden="1">
      <c r="A92" s="516">
        <v>86</v>
      </c>
      <c r="B92" s="519" t="str">
        <f>IF(MAX('Formet 8'!$A$12:$A$213)&lt;$A92,"",VLOOKUP($A92,'Formet 8'!$A$12:$O$213,4,0))</f>
        <v/>
      </c>
      <c r="C92" s="519" t="str">
        <f>IF(MAX('Formet 8'!$A$12:$A$213)&lt;$A92,"",VLOOKUP($A92,'Formet 8'!$A$12:$O$213,7,0))</f>
        <v/>
      </c>
      <c r="D92" s="519" t="str">
        <f>IF(MAX('Formet 8'!$A$12:$A$213)&lt;$A92,"",VLOOKUP($A92,'Formet 8'!$A$12:$O$213,9,0))</f>
        <v/>
      </c>
      <c r="E92" s="517" t="str">
        <f>IF(AND(D92=""),"",'Formet 8'!E$218)</f>
        <v/>
      </c>
      <c r="F92" s="518" t="str">
        <f t="shared" si="4"/>
        <v/>
      </c>
      <c r="G92" s="520" t="str">
        <f t="shared" si="5"/>
        <v/>
      </c>
      <c r="H92" s="1056"/>
    </row>
    <row r="93" spans="1:8" ht="15.75" hidden="1">
      <c r="A93" s="516">
        <v>87</v>
      </c>
      <c r="B93" s="519" t="str">
        <f>IF(MAX('Formet 8'!$A$12:$A$213)&lt;$A93,"",VLOOKUP($A93,'Formet 8'!$A$12:$O$213,4,0))</f>
        <v/>
      </c>
      <c r="C93" s="519" t="str">
        <f>IF(MAX('Formet 8'!$A$12:$A$213)&lt;$A93,"",VLOOKUP($A93,'Formet 8'!$A$12:$O$213,7,0))</f>
        <v/>
      </c>
      <c r="D93" s="519" t="str">
        <f>IF(MAX('Formet 8'!$A$12:$A$213)&lt;$A93,"",VLOOKUP($A93,'Formet 8'!$A$12:$O$213,9,0))</f>
        <v/>
      </c>
      <c r="E93" s="517" t="str">
        <f>IF(AND(D93=""),"",'Formet 8'!E$218)</f>
        <v/>
      </c>
      <c r="F93" s="518" t="str">
        <f t="shared" si="4"/>
        <v/>
      </c>
      <c r="G93" s="520" t="str">
        <f t="shared" si="5"/>
        <v/>
      </c>
      <c r="H93" s="1056"/>
    </row>
    <row r="94" spans="1:8" ht="15.75" hidden="1">
      <c r="A94" s="516">
        <v>88</v>
      </c>
      <c r="B94" s="519" t="str">
        <f>IF(MAX('Formet 8'!$A$12:$A$213)&lt;$A94,"",VLOOKUP($A94,'Formet 8'!$A$12:$O$213,4,0))</f>
        <v/>
      </c>
      <c r="C94" s="519" t="str">
        <f>IF(MAX('Formet 8'!$A$12:$A$213)&lt;$A94,"",VLOOKUP($A94,'Formet 8'!$A$12:$O$213,7,0))</f>
        <v/>
      </c>
      <c r="D94" s="519" t="str">
        <f>IF(MAX('Formet 8'!$A$12:$A$213)&lt;$A94,"",VLOOKUP($A94,'Formet 8'!$A$12:$O$213,9,0))</f>
        <v/>
      </c>
      <c r="E94" s="517" t="str">
        <f>IF(AND(D94=""),"",'Formet 8'!E$218)</f>
        <v/>
      </c>
      <c r="F94" s="518" t="str">
        <f t="shared" si="4"/>
        <v/>
      </c>
      <c r="G94" s="520" t="str">
        <f t="shared" si="5"/>
        <v/>
      </c>
      <c r="H94" s="1056"/>
    </row>
    <row r="95" spans="1:8" ht="15.75" hidden="1">
      <c r="A95" s="516">
        <v>89</v>
      </c>
      <c r="B95" s="519" t="str">
        <f>IF(MAX('Formet 8'!$A$12:$A$213)&lt;$A95,"",VLOOKUP($A95,'Formet 8'!$A$12:$O$213,4,0))</f>
        <v/>
      </c>
      <c r="C95" s="519" t="str">
        <f>IF(MAX('Formet 8'!$A$12:$A$213)&lt;$A95,"",VLOOKUP($A95,'Formet 8'!$A$12:$O$213,7,0))</f>
        <v/>
      </c>
      <c r="D95" s="519" t="str">
        <f>IF(MAX('Formet 8'!$A$12:$A$213)&lt;$A95,"",VLOOKUP($A95,'Formet 8'!$A$12:$O$213,9,0))</f>
        <v/>
      </c>
      <c r="E95" s="517" t="str">
        <f>IF(AND(D95=""),"",'Formet 8'!E$218)</f>
        <v/>
      </c>
      <c r="F95" s="518" t="str">
        <f t="shared" si="4"/>
        <v/>
      </c>
      <c r="G95" s="520" t="str">
        <f t="shared" si="5"/>
        <v/>
      </c>
      <c r="H95" s="1056"/>
    </row>
    <row r="96" spans="1:8" ht="15.75" hidden="1">
      <c r="A96" s="516">
        <v>90</v>
      </c>
      <c r="B96" s="519" t="str">
        <f>IF(MAX('Formet 8'!$A$12:$A$213)&lt;$A96,"",VLOOKUP($A96,'Formet 8'!$A$12:$O$213,4,0))</f>
        <v/>
      </c>
      <c r="C96" s="519" t="str">
        <f>IF(MAX('Formet 8'!$A$12:$A$213)&lt;$A96,"",VLOOKUP($A96,'Formet 8'!$A$12:$O$213,7,0))</f>
        <v/>
      </c>
      <c r="D96" s="519" t="str">
        <f>IF(MAX('Formet 8'!$A$12:$A$213)&lt;$A96,"",VLOOKUP($A96,'Formet 8'!$A$12:$O$213,9,0))</f>
        <v/>
      </c>
      <c r="E96" s="517" t="str">
        <f>IF(AND(D96=""),"",'Formet 8'!E$218)</f>
        <v/>
      </c>
      <c r="F96" s="518" t="str">
        <f t="shared" si="4"/>
        <v/>
      </c>
      <c r="G96" s="520" t="str">
        <f t="shared" si="5"/>
        <v/>
      </c>
      <c r="H96" s="1056"/>
    </row>
    <row r="97" spans="1:8" ht="15.75" hidden="1">
      <c r="A97" s="516">
        <v>91</v>
      </c>
      <c r="B97" s="519" t="str">
        <f>IF(MAX('Formet 8'!$A$12:$A$213)&lt;$A97,"",VLOOKUP($A97,'Formet 8'!$A$12:$O$213,4,0))</f>
        <v/>
      </c>
      <c r="C97" s="519" t="str">
        <f>IF(MAX('Formet 8'!$A$12:$A$213)&lt;$A97,"",VLOOKUP($A97,'Formet 8'!$A$12:$O$213,7,0))</f>
        <v/>
      </c>
      <c r="D97" s="519" t="str">
        <f>IF(MAX('Formet 8'!$A$12:$A$213)&lt;$A97,"",VLOOKUP($A97,'Formet 8'!$A$12:$O$213,9,0))</f>
        <v/>
      </c>
      <c r="E97" s="517" t="str">
        <f>IF(AND(D97=""),"",'Formet 8'!E$218)</f>
        <v/>
      </c>
      <c r="F97" s="518" t="str">
        <f t="shared" si="4"/>
        <v/>
      </c>
      <c r="G97" s="520" t="str">
        <f t="shared" si="5"/>
        <v/>
      </c>
      <c r="H97" s="1056"/>
    </row>
    <row r="98" spans="1:8" ht="15.75" hidden="1">
      <c r="A98" s="516">
        <v>92</v>
      </c>
      <c r="B98" s="519" t="str">
        <f>IF(MAX('Formet 8'!$A$12:$A$213)&lt;$A98,"",VLOOKUP($A98,'Formet 8'!$A$12:$O$213,4,0))</f>
        <v/>
      </c>
      <c r="C98" s="519" t="str">
        <f>IF(MAX('Formet 8'!$A$12:$A$213)&lt;$A98,"",VLOOKUP($A98,'Formet 8'!$A$12:$O$213,7,0))</f>
        <v/>
      </c>
      <c r="D98" s="519" t="str">
        <f>IF(MAX('Formet 8'!$A$12:$A$213)&lt;$A98,"",VLOOKUP($A98,'Formet 8'!$A$12:$O$213,9,0))</f>
        <v/>
      </c>
      <c r="E98" s="517" t="str">
        <f>IF(AND(D98=""),"",'Formet 8'!E$218)</f>
        <v/>
      </c>
      <c r="F98" s="518" t="str">
        <f t="shared" si="4"/>
        <v/>
      </c>
      <c r="G98" s="520" t="str">
        <f t="shared" si="5"/>
        <v/>
      </c>
      <c r="H98" s="1056"/>
    </row>
    <row r="99" spans="1:8" ht="15.75" hidden="1">
      <c r="A99" s="516">
        <v>93</v>
      </c>
      <c r="B99" s="519" t="str">
        <f>IF(MAX('Formet 8'!$A$12:$A$213)&lt;$A99,"",VLOOKUP($A99,'Formet 8'!$A$12:$O$213,4,0))</f>
        <v/>
      </c>
      <c r="C99" s="519" t="str">
        <f>IF(MAX('Formet 8'!$A$12:$A$213)&lt;$A99,"",VLOOKUP($A99,'Formet 8'!$A$12:$O$213,7,0))</f>
        <v/>
      </c>
      <c r="D99" s="519" t="str">
        <f>IF(MAX('Formet 8'!$A$12:$A$213)&lt;$A99,"",VLOOKUP($A99,'Formet 8'!$A$12:$O$213,9,0))</f>
        <v/>
      </c>
      <c r="E99" s="517" t="str">
        <f>IF(AND(D99=""),"",'Formet 8'!E$218)</f>
        <v/>
      </c>
      <c r="F99" s="518" t="str">
        <f t="shared" si="4"/>
        <v/>
      </c>
      <c r="G99" s="520" t="str">
        <f t="shared" si="5"/>
        <v/>
      </c>
      <c r="H99" s="1056"/>
    </row>
    <row r="100" spans="1:8" ht="15.75" hidden="1">
      <c r="A100" s="516">
        <v>94</v>
      </c>
      <c r="B100" s="519" t="str">
        <f>IF(MAX('Formet 8'!$A$12:$A$213)&lt;$A100,"",VLOOKUP($A100,'Formet 8'!$A$12:$O$213,4,0))</f>
        <v/>
      </c>
      <c r="C100" s="519" t="str">
        <f>IF(MAX('Formet 8'!$A$12:$A$213)&lt;$A100,"",VLOOKUP($A100,'Formet 8'!$A$12:$O$213,7,0))</f>
        <v/>
      </c>
      <c r="D100" s="519" t="str">
        <f>IF(MAX('Formet 8'!$A$12:$A$213)&lt;$A100,"",VLOOKUP($A100,'Formet 8'!$A$12:$O$213,9,0))</f>
        <v/>
      </c>
      <c r="E100" s="517" t="str">
        <f>IF(AND(D100=""),"",'Formet 8'!E$218)</f>
        <v/>
      </c>
      <c r="F100" s="518" t="str">
        <f t="shared" si="4"/>
        <v/>
      </c>
      <c r="G100" s="520" t="str">
        <f t="shared" si="5"/>
        <v/>
      </c>
      <c r="H100" s="1056"/>
    </row>
    <row r="101" spans="1:8" ht="15.75" hidden="1">
      <c r="A101" s="516">
        <v>95</v>
      </c>
      <c r="B101" s="519" t="str">
        <f>IF(MAX('Formet 8'!$A$12:$A$213)&lt;$A101,"",VLOOKUP($A101,'Formet 8'!$A$12:$O$213,4,0))</f>
        <v/>
      </c>
      <c r="C101" s="519" t="str">
        <f>IF(MAX('Formet 8'!$A$12:$A$213)&lt;$A101,"",VLOOKUP($A101,'Formet 8'!$A$12:$O$213,7,0))</f>
        <v/>
      </c>
      <c r="D101" s="519" t="str">
        <f>IF(MAX('Formet 8'!$A$12:$A$213)&lt;$A101,"",VLOOKUP($A101,'Formet 8'!$A$12:$O$213,9,0))</f>
        <v/>
      </c>
      <c r="E101" s="517" t="str">
        <f>IF(AND(D101=""),"",'Formet 8'!E$218)</f>
        <v/>
      </c>
      <c r="F101" s="518" t="str">
        <f t="shared" si="4"/>
        <v/>
      </c>
      <c r="G101" s="520" t="str">
        <f t="shared" si="5"/>
        <v/>
      </c>
      <c r="H101" s="1056"/>
    </row>
    <row r="102" spans="1:8" ht="15.75" hidden="1">
      <c r="A102" s="516">
        <v>96</v>
      </c>
      <c r="B102" s="519" t="str">
        <f>IF(MAX('Formet 8'!$A$12:$A$213)&lt;$A102,"",VLOOKUP($A102,'Formet 8'!$A$12:$O$213,4,0))</f>
        <v/>
      </c>
      <c r="C102" s="519" t="str">
        <f>IF(MAX('Formet 8'!$A$12:$A$213)&lt;$A102,"",VLOOKUP($A102,'Formet 8'!$A$12:$O$213,7,0))</f>
        <v/>
      </c>
      <c r="D102" s="519" t="str">
        <f>IF(MAX('Formet 8'!$A$12:$A$213)&lt;$A102,"",VLOOKUP($A102,'Formet 8'!$A$12:$O$213,9,0))</f>
        <v/>
      </c>
      <c r="E102" s="517" t="str">
        <f>IF(AND(D102=""),"",'Formet 8'!E$218)</f>
        <v/>
      </c>
      <c r="F102" s="518" t="str">
        <f t="shared" si="4"/>
        <v/>
      </c>
      <c r="G102" s="520" t="str">
        <f t="shared" si="5"/>
        <v/>
      </c>
      <c r="H102" s="1056"/>
    </row>
    <row r="103" spans="1:8" ht="15.75" hidden="1">
      <c r="A103" s="516">
        <v>97</v>
      </c>
      <c r="B103" s="519" t="str">
        <f>IF(MAX('Formet 8'!$A$12:$A$213)&lt;$A103,"",VLOOKUP($A103,'Formet 8'!$A$12:$O$213,4,0))</f>
        <v/>
      </c>
      <c r="C103" s="519" t="str">
        <f>IF(MAX('Formet 8'!$A$12:$A$213)&lt;$A103,"",VLOOKUP($A103,'Formet 8'!$A$12:$O$213,7,0))</f>
        <v/>
      </c>
      <c r="D103" s="519" t="str">
        <f>IF(MAX('Formet 8'!$A$12:$A$213)&lt;$A103,"",VLOOKUP($A103,'Formet 8'!$A$12:$O$213,9,0))</f>
        <v/>
      </c>
      <c r="E103" s="517" t="str">
        <f>IF(AND(D103=""),"",'Formet 8'!E$218)</f>
        <v/>
      </c>
      <c r="F103" s="518" t="str">
        <f t="shared" si="4"/>
        <v/>
      </c>
      <c r="G103" s="520" t="str">
        <f t="shared" si="5"/>
        <v/>
      </c>
      <c r="H103" s="1056"/>
    </row>
    <row r="104" spans="1:8" ht="15.75" hidden="1">
      <c r="A104" s="516">
        <v>98</v>
      </c>
      <c r="B104" s="519" t="str">
        <f>IF(MAX('Formet 8'!$A$12:$A$213)&lt;$A104,"",VLOOKUP($A104,'Formet 8'!$A$12:$O$213,4,0))</f>
        <v/>
      </c>
      <c r="C104" s="519" t="str">
        <f>IF(MAX('Formet 8'!$A$12:$A$213)&lt;$A104,"",VLOOKUP($A104,'Formet 8'!$A$12:$O$213,7,0))</f>
        <v/>
      </c>
      <c r="D104" s="519" t="str">
        <f>IF(MAX('Formet 8'!$A$12:$A$213)&lt;$A104,"",VLOOKUP($A104,'Formet 8'!$A$12:$O$213,9,0))</f>
        <v/>
      </c>
      <c r="E104" s="517" t="str">
        <f>IF(AND(D104=""),"",'Formet 8'!E$218)</f>
        <v/>
      </c>
      <c r="F104" s="518" t="str">
        <f t="shared" si="4"/>
        <v/>
      </c>
      <c r="G104" s="520" t="str">
        <f t="shared" si="5"/>
        <v/>
      </c>
      <c r="H104" s="1056"/>
    </row>
    <row r="105" spans="1:8" ht="15.75" hidden="1">
      <c r="A105" s="516">
        <v>99</v>
      </c>
      <c r="B105" s="519" t="str">
        <f>IF(MAX('Formet 8'!$A$12:$A$213)&lt;$A105,"",VLOOKUP($A105,'Formet 8'!$A$12:$O$213,4,0))</f>
        <v/>
      </c>
      <c r="C105" s="519" t="str">
        <f>IF(MAX('Formet 8'!$A$12:$A$213)&lt;$A105,"",VLOOKUP($A105,'Formet 8'!$A$12:$O$213,7,0))</f>
        <v/>
      </c>
      <c r="D105" s="519" t="str">
        <f>IF(MAX('Formet 8'!$A$12:$A$213)&lt;$A105,"",VLOOKUP($A105,'Formet 8'!$A$12:$O$213,9,0))</f>
        <v/>
      </c>
      <c r="E105" s="517" t="str">
        <f>IF(AND(D105=""),"",'Formet 8'!E$218)</f>
        <v/>
      </c>
      <c r="F105" s="518" t="str">
        <f t="shared" si="4"/>
        <v/>
      </c>
      <c r="G105" s="520" t="str">
        <f t="shared" si="5"/>
        <v/>
      </c>
      <c r="H105" s="1056"/>
    </row>
    <row r="106" spans="1:8" ht="15.75" hidden="1">
      <c r="A106" s="516">
        <v>100</v>
      </c>
      <c r="B106" s="519" t="str">
        <f>IF(MAX('Formet 8'!$A$12:$A$213)&lt;$A106,"",VLOOKUP($A106,'Formet 8'!$A$12:$O$213,4,0))</f>
        <v/>
      </c>
      <c r="C106" s="519" t="str">
        <f>IF(MAX('Formet 8'!$A$12:$A$213)&lt;$A106,"",VLOOKUP($A106,'Formet 8'!$A$12:$O$213,7,0))</f>
        <v/>
      </c>
      <c r="D106" s="519" t="str">
        <f>IF(MAX('Formet 8'!$A$12:$A$213)&lt;$A106,"",VLOOKUP($A106,'Formet 8'!$A$12:$O$213,9,0))</f>
        <v/>
      </c>
      <c r="E106" s="517" t="str">
        <f>IF(AND(D106=""),"",'Formet 8'!E$218)</f>
        <v/>
      </c>
      <c r="F106" s="518" t="str">
        <f t="shared" si="4"/>
        <v/>
      </c>
      <c r="G106" s="520" t="str">
        <f t="shared" si="5"/>
        <v/>
      </c>
      <c r="H106" s="1056"/>
    </row>
    <row r="107" spans="1:8" ht="15.75" hidden="1">
      <c r="A107" s="516">
        <v>101</v>
      </c>
      <c r="B107" s="519" t="str">
        <f>IF(MAX('Formet 8'!$A$12:$A$213)&lt;$A107,"",VLOOKUP($A107,'Formet 8'!$A$12:$O$213,4,0))</f>
        <v/>
      </c>
      <c r="C107" s="519" t="str">
        <f>IF(MAX('Formet 8'!$A$12:$A$213)&lt;$A107,"",VLOOKUP($A107,'Formet 8'!$A$12:$O$213,7,0))</f>
        <v/>
      </c>
      <c r="D107" s="519" t="str">
        <f>IF(MAX('Formet 8'!$A$12:$A$213)&lt;$A107,"",VLOOKUP($A107,'Formet 8'!$A$12:$O$213,9,0))</f>
        <v/>
      </c>
      <c r="E107" s="517" t="str">
        <f>IF(AND(D107=""),"",'Formet 8'!E$218)</f>
        <v/>
      </c>
      <c r="F107" s="518" t="str">
        <f t="shared" si="4"/>
        <v/>
      </c>
      <c r="G107" s="520" t="str">
        <f t="shared" si="5"/>
        <v/>
      </c>
      <c r="H107" s="1056"/>
    </row>
    <row r="108" spans="1:8" ht="15.75" hidden="1">
      <c r="A108" s="516">
        <v>102</v>
      </c>
      <c r="B108" s="519" t="str">
        <f>IF(MAX('Formet 8'!$A$12:$A$213)&lt;$A108,"",VLOOKUP($A108,'Formet 8'!$A$12:$O$213,4,0))</f>
        <v/>
      </c>
      <c r="C108" s="519" t="str">
        <f>IF(MAX('Formet 8'!$A$12:$A$213)&lt;$A108,"",VLOOKUP($A108,'Formet 8'!$A$12:$O$213,7,0))</f>
        <v/>
      </c>
      <c r="D108" s="519" t="str">
        <f>IF(MAX('Formet 8'!$A$12:$A$213)&lt;$A108,"",VLOOKUP($A108,'Formet 8'!$A$12:$O$213,9,0))</f>
        <v/>
      </c>
      <c r="E108" s="517" t="str">
        <f>IF(AND(D108=""),"",'Formet 8'!E$218)</f>
        <v/>
      </c>
      <c r="F108" s="518" t="str">
        <f t="shared" si="4"/>
        <v/>
      </c>
      <c r="G108" s="520" t="str">
        <f t="shared" si="5"/>
        <v/>
      </c>
      <c r="H108" s="1056"/>
    </row>
    <row r="109" spans="1:8" ht="15.75" hidden="1">
      <c r="A109" s="516">
        <v>103</v>
      </c>
      <c r="B109" s="519" t="str">
        <f>IF(MAX('Formet 8'!$A$12:$A$213)&lt;$A109,"",VLOOKUP($A109,'Formet 8'!$A$12:$O$213,4,0))</f>
        <v/>
      </c>
      <c r="C109" s="519" t="str">
        <f>IF(MAX('Formet 8'!$A$12:$A$213)&lt;$A109,"",VLOOKUP($A109,'Formet 8'!$A$12:$O$213,7,0))</f>
        <v/>
      </c>
      <c r="D109" s="519" t="str">
        <f>IF(MAX('Formet 8'!$A$12:$A$213)&lt;$A109,"",VLOOKUP($A109,'Formet 8'!$A$12:$O$213,9,0))</f>
        <v/>
      </c>
      <c r="E109" s="517" t="str">
        <f>IF(AND(D109=""),"",'Formet 8'!E$218)</f>
        <v/>
      </c>
      <c r="F109" s="518" t="str">
        <f t="shared" si="4"/>
        <v/>
      </c>
      <c r="G109" s="520" t="str">
        <f t="shared" si="5"/>
        <v/>
      </c>
      <c r="H109" s="1056"/>
    </row>
    <row r="110" spans="1:8" ht="15.75" hidden="1">
      <c r="A110" s="516">
        <v>104</v>
      </c>
      <c r="B110" s="519" t="str">
        <f>IF(MAX('Formet 8'!$A$12:$A$213)&lt;$A110,"",VLOOKUP($A110,'Formet 8'!$A$12:$O$213,4,0))</f>
        <v/>
      </c>
      <c r="C110" s="519" t="str">
        <f>IF(MAX('Formet 8'!$A$12:$A$213)&lt;$A110,"",VLOOKUP($A110,'Formet 8'!$A$12:$O$213,7,0))</f>
        <v/>
      </c>
      <c r="D110" s="519" t="str">
        <f>IF(MAX('Formet 8'!$A$12:$A$213)&lt;$A110,"",VLOOKUP($A110,'Formet 8'!$A$12:$O$213,9,0))</f>
        <v/>
      </c>
      <c r="E110" s="517" t="str">
        <f>IF(AND(D110=""),"",'Formet 8'!E$218)</f>
        <v/>
      </c>
      <c r="F110" s="518" t="str">
        <f t="shared" si="4"/>
        <v/>
      </c>
      <c r="G110" s="520" t="str">
        <f t="shared" si="5"/>
        <v/>
      </c>
      <c r="H110" s="1056"/>
    </row>
    <row r="111" spans="1:8" ht="15.75" hidden="1">
      <c r="A111" s="516">
        <v>105</v>
      </c>
      <c r="B111" s="519" t="str">
        <f>IF(MAX('Formet 8'!$A$12:$A$213)&lt;$A111,"",VLOOKUP($A111,'Formet 8'!$A$12:$O$213,4,0))</f>
        <v/>
      </c>
      <c r="C111" s="519" t="str">
        <f>IF(MAX('Formet 8'!$A$12:$A$213)&lt;$A111,"",VLOOKUP($A111,'Formet 8'!$A$12:$O$213,7,0))</f>
        <v/>
      </c>
      <c r="D111" s="519" t="str">
        <f>IF(MAX('Formet 8'!$A$12:$A$213)&lt;$A111,"",VLOOKUP($A111,'Formet 8'!$A$12:$O$213,9,0))</f>
        <v/>
      </c>
      <c r="E111" s="517" t="str">
        <f>IF(AND(D111=""),"",'Formet 8'!E$218)</f>
        <v/>
      </c>
      <c r="F111" s="518" t="str">
        <f t="shared" si="4"/>
        <v/>
      </c>
      <c r="G111" s="520" t="str">
        <f t="shared" si="5"/>
        <v/>
      </c>
      <c r="H111" s="1056"/>
    </row>
    <row r="112" spans="1:8" ht="15.75" hidden="1">
      <c r="A112" s="516">
        <v>106</v>
      </c>
      <c r="B112" s="519" t="str">
        <f>IF(MAX('Formet 8'!$A$12:$A$213)&lt;$A112,"",VLOOKUP($A112,'Formet 8'!$A$12:$O$213,4,0))</f>
        <v/>
      </c>
      <c r="C112" s="519" t="str">
        <f>IF(MAX('Formet 8'!$A$12:$A$213)&lt;$A112,"",VLOOKUP($A112,'Formet 8'!$A$12:$O$213,7,0))</f>
        <v/>
      </c>
      <c r="D112" s="519" t="str">
        <f>IF(MAX('Formet 8'!$A$12:$A$213)&lt;$A112,"",VLOOKUP($A112,'Formet 8'!$A$12:$O$213,9,0))</f>
        <v/>
      </c>
      <c r="E112" s="517" t="str">
        <f>IF(AND(D112=""),"",'Formet 8'!E$218)</f>
        <v/>
      </c>
      <c r="F112" s="518" t="str">
        <f t="shared" si="4"/>
        <v/>
      </c>
      <c r="G112" s="520" t="str">
        <f t="shared" si="5"/>
        <v/>
      </c>
      <c r="H112" s="1056"/>
    </row>
    <row r="113" spans="1:8" ht="15.75" hidden="1">
      <c r="A113" s="516">
        <v>107</v>
      </c>
      <c r="B113" s="519" t="str">
        <f>IF(MAX('Formet 8'!$A$12:$A$213)&lt;$A113,"",VLOOKUP($A113,'Formet 8'!$A$12:$O$213,4,0))</f>
        <v/>
      </c>
      <c r="C113" s="519" t="str">
        <f>IF(MAX('Formet 8'!$A$12:$A$213)&lt;$A113,"",VLOOKUP($A113,'Formet 8'!$A$12:$O$213,7,0))</f>
        <v/>
      </c>
      <c r="D113" s="519" t="str">
        <f>IF(MAX('Formet 8'!$A$12:$A$213)&lt;$A113,"",VLOOKUP($A113,'Formet 8'!$A$12:$O$213,9,0))</f>
        <v/>
      </c>
      <c r="E113" s="517" t="str">
        <f>IF(AND(D113=""),"",'Formet 8'!E$218)</f>
        <v/>
      </c>
      <c r="F113" s="518" t="str">
        <f t="shared" si="4"/>
        <v/>
      </c>
      <c r="G113" s="520" t="str">
        <f t="shared" si="5"/>
        <v/>
      </c>
      <c r="H113" s="1056"/>
    </row>
    <row r="114" spans="1:8" ht="15.75" hidden="1">
      <c r="A114" s="516">
        <v>108</v>
      </c>
      <c r="B114" s="519" t="str">
        <f>IF(MAX('Formet 8'!$A$12:$A$213)&lt;$A114,"",VLOOKUP($A114,'Formet 8'!$A$12:$O$213,4,0))</f>
        <v/>
      </c>
      <c r="C114" s="519" t="str">
        <f>IF(MAX('Formet 8'!$A$12:$A$213)&lt;$A114,"",VLOOKUP($A114,'Formet 8'!$A$12:$O$213,7,0))</f>
        <v/>
      </c>
      <c r="D114" s="519" t="str">
        <f>IF(MAX('Formet 8'!$A$12:$A$213)&lt;$A114,"",VLOOKUP($A114,'Formet 8'!$A$12:$O$213,9,0))</f>
        <v/>
      </c>
      <c r="E114" s="517" t="str">
        <f>IF(AND(D114=""),"",'Formet 8'!E$218)</f>
        <v/>
      </c>
      <c r="F114" s="518" t="str">
        <f t="shared" si="4"/>
        <v/>
      </c>
      <c r="G114" s="520" t="str">
        <f t="shared" si="5"/>
        <v/>
      </c>
      <c r="H114" s="1056"/>
    </row>
    <row r="115" spans="1:8" ht="15.75" hidden="1">
      <c r="A115" s="516">
        <v>109</v>
      </c>
      <c r="B115" s="519" t="str">
        <f>IF(MAX('Formet 8'!$A$12:$A$213)&lt;$A115,"",VLOOKUP($A115,'Formet 8'!$A$12:$O$213,4,0))</f>
        <v/>
      </c>
      <c r="C115" s="519" t="str">
        <f>IF(MAX('Formet 8'!$A$12:$A$213)&lt;$A115,"",VLOOKUP($A115,'Formet 8'!$A$12:$O$213,7,0))</f>
        <v/>
      </c>
      <c r="D115" s="519" t="str">
        <f>IF(MAX('Formet 8'!$A$12:$A$213)&lt;$A115,"",VLOOKUP($A115,'Formet 8'!$A$12:$O$213,9,0))</f>
        <v/>
      </c>
      <c r="E115" s="517" t="str">
        <f>IF(AND(D115=""),"",'Formet 8'!E$218)</f>
        <v/>
      </c>
      <c r="F115" s="518" t="str">
        <f t="shared" si="4"/>
        <v/>
      </c>
      <c r="G115" s="520" t="str">
        <f t="shared" si="5"/>
        <v/>
      </c>
      <c r="H115" s="1056"/>
    </row>
    <row r="116" spans="1:8" ht="15.75" hidden="1">
      <c r="A116" s="516">
        <v>110</v>
      </c>
      <c r="B116" s="519" t="str">
        <f>IF(MAX('Formet 8'!$A$12:$A$213)&lt;$A116,"",VLOOKUP($A116,'Formet 8'!$A$12:$O$213,4,0))</f>
        <v/>
      </c>
      <c r="C116" s="519" t="str">
        <f>IF(MAX('Formet 8'!$A$12:$A$213)&lt;$A116,"",VLOOKUP($A116,'Formet 8'!$A$12:$O$213,7,0))</f>
        <v/>
      </c>
      <c r="D116" s="519" t="str">
        <f>IF(MAX('Formet 8'!$A$12:$A$213)&lt;$A116,"",VLOOKUP($A116,'Formet 8'!$A$12:$O$213,9,0))</f>
        <v/>
      </c>
      <c r="E116" s="517" t="str">
        <f>IF(AND(D116=""),"",'Formet 8'!E$218)</f>
        <v/>
      </c>
      <c r="F116" s="518" t="str">
        <f t="shared" si="4"/>
        <v/>
      </c>
      <c r="G116" s="520" t="str">
        <f t="shared" si="5"/>
        <v/>
      </c>
      <c r="H116" s="1056"/>
    </row>
    <row r="117" spans="1:8" ht="15.75" hidden="1">
      <c r="A117" s="516">
        <v>111</v>
      </c>
      <c r="B117" s="519" t="str">
        <f>IF(MAX('Formet 8'!$A$12:$A$213)&lt;$A117,"",VLOOKUP($A117,'Formet 8'!$A$12:$O$213,4,0))</f>
        <v/>
      </c>
      <c r="C117" s="519" t="str">
        <f>IF(MAX('Formet 8'!$A$12:$A$213)&lt;$A117,"",VLOOKUP($A117,'Formet 8'!$A$12:$O$213,7,0))</f>
        <v/>
      </c>
      <c r="D117" s="519" t="str">
        <f>IF(MAX('Formet 8'!$A$12:$A$213)&lt;$A117,"",VLOOKUP($A117,'Formet 8'!$A$12:$O$213,9,0))</f>
        <v/>
      </c>
      <c r="E117" s="517" t="str">
        <f>IF(AND(D117=""),"",'Formet 8'!E$218)</f>
        <v/>
      </c>
      <c r="F117" s="518" t="str">
        <f t="shared" si="4"/>
        <v/>
      </c>
      <c r="G117" s="520" t="str">
        <f t="shared" si="5"/>
        <v/>
      </c>
      <c r="H117" s="1056"/>
    </row>
    <row r="118" spans="1:8" ht="15.75" hidden="1">
      <c r="A118" s="516">
        <v>112</v>
      </c>
      <c r="B118" s="519" t="str">
        <f>IF(MAX('Formet 8'!$A$12:$A$213)&lt;$A118,"",VLOOKUP($A118,'Formet 8'!$A$12:$O$213,4,0))</f>
        <v/>
      </c>
      <c r="C118" s="519" t="str">
        <f>IF(MAX('Formet 8'!$A$12:$A$213)&lt;$A118,"",VLOOKUP($A118,'Formet 8'!$A$12:$O$213,7,0))</f>
        <v/>
      </c>
      <c r="D118" s="519" t="str">
        <f>IF(MAX('Formet 8'!$A$12:$A$213)&lt;$A118,"",VLOOKUP($A118,'Formet 8'!$A$12:$O$213,9,0))</f>
        <v/>
      </c>
      <c r="E118" s="517" t="str">
        <f>IF(AND(D118=""),"",'Formet 8'!E$218)</f>
        <v/>
      </c>
      <c r="F118" s="518" t="str">
        <f t="shared" si="4"/>
        <v/>
      </c>
      <c r="G118" s="520" t="str">
        <f t="shared" si="5"/>
        <v/>
      </c>
      <c r="H118" s="1056"/>
    </row>
    <row r="119" spans="1:8" ht="15.75" hidden="1">
      <c r="A119" s="516">
        <v>113</v>
      </c>
      <c r="B119" s="519" t="str">
        <f>IF(MAX('Formet 8'!$A$12:$A$213)&lt;$A119,"",VLOOKUP($A119,'Formet 8'!$A$12:$O$213,4,0))</f>
        <v/>
      </c>
      <c r="C119" s="519" t="str">
        <f>IF(MAX('Formet 8'!$A$12:$A$213)&lt;$A119,"",VLOOKUP($A119,'Formet 8'!$A$12:$O$213,7,0))</f>
        <v/>
      </c>
      <c r="D119" s="519" t="str">
        <f>IF(MAX('Formet 8'!$A$12:$A$213)&lt;$A119,"",VLOOKUP($A119,'Formet 8'!$A$12:$O$213,9,0))</f>
        <v/>
      </c>
      <c r="E119" s="517" t="str">
        <f>IF(AND(D119=""),"",'Formet 8'!E$218)</f>
        <v/>
      </c>
      <c r="F119" s="518" t="str">
        <f t="shared" si="4"/>
        <v/>
      </c>
      <c r="G119" s="520" t="str">
        <f t="shared" si="5"/>
        <v/>
      </c>
      <c r="H119" s="1056"/>
    </row>
    <row r="120" spans="1:8" ht="15.75" hidden="1">
      <c r="A120" s="516">
        <v>114</v>
      </c>
      <c r="B120" s="519" t="str">
        <f>IF(MAX('Formet 8'!$A$12:$A$213)&lt;$A120,"",VLOOKUP($A120,'Formet 8'!$A$12:$O$213,4,0))</f>
        <v/>
      </c>
      <c r="C120" s="519" t="str">
        <f>IF(MAX('Formet 8'!$A$12:$A$213)&lt;$A120,"",VLOOKUP($A120,'Formet 8'!$A$12:$O$213,7,0))</f>
        <v/>
      </c>
      <c r="D120" s="519" t="str">
        <f>IF(MAX('Formet 8'!$A$12:$A$213)&lt;$A120,"",VLOOKUP($A120,'Formet 8'!$A$12:$O$213,9,0))</f>
        <v/>
      </c>
      <c r="E120" s="517" t="str">
        <f>IF(AND(D120=""),"",'Formet 8'!E$218)</f>
        <v/>
      </c>
      <c r="F120" s="518" t="str">
        <f t="shared" si="4"/>
        <v/>
      </c>
      <c r="G120" s="520" t="str">
        <f t="shared" si="5"/>
        <v/>
      </c>
      <c r="H120" s="1056"/>
    </row>
    <row r="121" spans="1:8" ht="15.75" hidden="1">
      <c r="A121" s="516">
        <v>115</v>
      </c>
      <c r="B121" s="519" t="str">
        <f>IF(MAX('Formet 8'!$A$12:$A$213)&lt;$A121,"",VLOOKUP($A121,'Formet 8'!$A$12:$O$213,4,0))</f>
        <v/>
      </c>
      <c r="C121" s="519" t="str">
        <f>IF(MAX('Formet 8'!$A$12:$A$213)&lt;$A121,"",VLOOKUP($A121,'Formet 8'!$A$12:$O$213,7,0))</f>
        <v/>
      </c>
      <c r="D121" s="519" t="str">
        <f>IF(MAX('Formet 8'!$A$12:$A$213)&lt;$A121,"",VLOOKUP($A121,'Formet 8'!$A$12:$O$213,9,0))</f>
        <v/>
      </c>
      <c r="E121" s="517" t="str">
        <f>IF(AND(D121=""),"",'Formet 8'!E$218)</f>
        <v/>
      </c>
      <c r="F121" s="518" t="str">
        <f t="shared" si="4"/>
        <v/>
      </c>
      <c r="G121" s="520" t="str">
        <f t="shared" si="5"/>
        <v/>
      </c>
      <c r="H121" s="1056"/>
    </row>
    <row r="122" spans="1:8" ht="15.75" hidden="1">
      <c r="A122" s="516">
        <v>116</v>
      </c>
      <c r="B122" s="519" t="str">
        <f>IF(MAX('Formet 8'!$A$12:$A$213)&lt;$A122,"",VLOOKUP($A122,'Formet 8'!$A$12:$O$213,4,0))</f>
        <v/>
      </c>
      <c r="C122" s="519" t="str">
        <f>IF(MAX('Formet 8'!$A$12:$A$213)&lt;$A122,"",VLOOKUP($A122,'Formet 8'!$A$12:$O$213,7,0))</f>
        <v/>
      </c>
      <c r="D122" s="519" t="str">
        <f>IF(MAX('Formet 8'!$A$12:$A$213)&lt;$A122,"",VLOOKUP($A122,'Formet 8'!$A$12:$O$213,9,0))</f>
        <v/>
      </c>
      <c r="E122" s="517" t="str">
        <f>IF(AND(D122=""),"",'Formet 8'!E$218)</f>
        <v/>
      </c>
      <c r="F122" s="518" t="str">
        <f t="shared" si="4"/>
        <v/>
      </c>
      <c r="G122" s="520" t="str">
        <f t="shared" si="5"/>
        <v/>
      </c>
      <c r="H122" s="1056"/>
    </row>
    <row r="123" spans="1:8" ht="15.75" hidden="1">
      <c r="A123" s="516">
        <v>117</v>
      </c>
      <c r="B123" s="519" t="str">
        <f>IF(MAX('Formet 8'!$A$12:$A$213)&lt;$A123,"",VLOOKUP($A123,'Formet 8'!$A$12:$O$213,4,0))</f>
        <v/>
      </c>
      <c r="C123" s="519" t="str">
        <f>IF(MAX('Formet 8'!$A$12:$A$213)&lt;$A123,"",VLOOKUP($A123,'Formet 8'!$A$12:$O$213,7,0))</f>
        <v/>
      </c>
      <c r="D123" s="519" t="str">
        <f>IF(MAX('Formet 8'!$A$12:$A$213)&lt;$A123,"",VLOOKUP($A123,'Formet 8'!$A$12:$O$213,9,0))</f>
        <v/>
      </c>
      <c r="E123" s="517" t="str">
        <f>IF(AND(D123=""),"",'Formet 8'!E$218)</f>
        <v/>
      </c>
      <c r="F123" s="518" t="str">
        <f t="shared" si="4"/>
        <v/>
      </c>
      <c r="G123" s="520" t="str">
        <f t="shared" si="5"/>
        <v/>
      </c>
      <c r="H123" s="1056"/>
    </row>
    <row r="124" spans="1:8" ht="15.75" hidden="1">
      <c r="A124" s="516">
        <v>118</v>
      </c>
      <c r="B124" s="519" t="str">
        <f>IF(MAX('Formet 8'!$A$12:$A$213)&lt;$A124,"",VLOOKUP($A124,'Formet 8'!$A$12:$O$213,4,0))</f>
        <v/>
      </c>
      <c r="C124" s="519" t="str">
        <f>IF(MAX('Formet 8'!$A$12:$A$213)&lt;$A124,"",VLOOKUP($A124,'Formet 8'!$A$12:$O$213,7,0))</f>
        <v/>
      </c>
      <c r="D124" s="519" t="str">
        <f>IF(MAX('Formet 8'!$A$12:$A$213)&lt;$A124,"",VLOOKUP($A124,'Formet 8'!$A$12:$O$213,9,0))</f>
        <v/>
      </c>
      <c r="E124" s="517" t="str">
        <f>IF(AND(D124=""),"",'Formet 8'!E$218)</f>
        <v/>
      </c>
      <c r="F124" s="518" t="str">
        <f t="shared" si="4"/>
        <v/>
      </c>
      <c r="G124" s="520" t="str">
        <f t="shared" si="5"/>
        <v/>
      </c>
      <c r="H124" s="1056"/>
    </row>
    <row r="125" spans="1:8" ht="15.75" hidden="1">
      <c r="A125" s="516">
        <v>119</v>
      </c>
      <c r="B125" s="519" t="str">
        <f>IF(MAX('Formet 8'!$A$12:$A$213)&lt;$A125,"",VLOOKUP($A125,'Formet 8'!$A$12:$O$213,4,0))</f>
        <v/>
      </c>
      <c r="C125" s="519" t="str">
        <f>IF(MAX('Formet 8'!$A$12:$A$213)&lt;$A125,"",VLOOKUP($A125,'Formet 8'!$A$12:$O$213,7,0))</f>
        <v/>
      </c>
      <c r="D125" s="519" t="str">
        <f>IF(MAX('Formet 8'!$A$12:$A$213)&lt;$A125,"",VLOOKUP($A125,'Formet 8'!$A$12:$O$213,9,0))</f>
        <v/>
      </c>
      <c r="E125" s="517" t="str">
        <f>IF(AND(D125=""),"",'Formet 8'!E$218)</f>
        <v/>
      </c>
      <c r="F125" s="518" t="str">
        <f t="shared" si="4"/>
        <v/>
      </c>
      <c r="G125" s="520" t="str">
        <f t="shared" si="5"/>
        <v/>
      </c>
      <c r="H125" s="1056"/>
    </row>
    <row r="126" spans="1:8" ht="15.75" hidden="1">
      <c r="A126" s="516">
        <v>120</v>
      </c>
      <c r="B126" s="519" t="str">
        <f>IF(MAX('Formet 8'!$A$12:$A$213)&lt;$A126,"",VLOOKUP($A126,'Formet 8'!$A$12:$O$213,4,0))</f>
        <v/>
      </c>
      <c r="C126" s="519" t="str">
        <f>IF(MAX('Formet 8'!$A$12:$A$213)&lt;$A126,"",VLOOKUP($A126,'Formet 8'!$A$12:$O$213,7,0))</f>
        <v/>
      </c>
      <c r="D126" s="519" t="str">
        <f>IF(MAX('Formet 8'!$A$12:$A$213)&lt;$A126,"",VLOOKUP($A126,'Formet 8'!$A$12:$O$213,9,0))</f>
        <v/>
      </c>
      <c r="E126" s="517" t="str">
        <f>IF(AND(D126=""),"",'Formet 8'!E$218)</f>
        <v/>
      </c>
      <c r="F126" s="518" t="str">
        <f t="shared" si="4"/>
        <v/>
      </c>
      <c r="G126" s="520" t="str">
        <f t="shared" si="5"/>
        <v/>
      </c>
      <c r="H126" s="1056"/>
    </row>
    <row r="127" spans="1:8" ht="15.75" hidden="1">
      <c r="A127" s="516">
        <v>121</v>
      </c>
      <c r="B127" s="519" t="str">
        <f>IF(MAX('Formet 8'!$A$12:$A$213)&lt;$A127,"",VLOOKUP($A127,'Formet 8'!$A$12:$O$213,4,0))</f>
        <v/>
      </c>
      <c r="C127" s="519" t="str">
        <f>IF(MAX('Formet 8'!$A$12:$A$213)&lt;$A127,"",VLOOKUP($A127,'Formet 8'!$A$12:$O$213,7,0))</f>
        <v/>
      </c>
      <c r="D127" s="519" t="str">
        <f>IF(MAX('Formet 8'!$A$12:$A$213)&lt;$A127,"",VLOOKUP($A127,'Formet 8'!$A$12:$O$213,9,0))</f>
        <v/>
      </c>
      <c r="E127" s="517" t="str">
        <f>IF(AND(D127=""),"",'Formet 8'!E$218)</f>
        <v/>
      </c>
      <c r="F127" s="518" t="str">
        <f t="shared" si="4"/>
        <v/>
      </c>
      <c r="G127" s="520" t="str">
        <f t="shared" si="5"/>
        <v/>
      </c>
      <c r="H127" s="1056"/>
    </row>
    <row r="128" spans="1:8" ht="15.75" hidden="1">
      <c r="A128" s="516">
        <v>122</v>
      </c>
      <c r="B128" s="519" t="str">
        <f>IF(MAX('Formet 8'!$A$12:$A$213)&lt;$A128,"",VLOOKUP($A128,'Formet 8'!$A$12:$O$213,4,0))</f>
        <v/>
      </c>
      <c r="C128" s="519" t="str">
        <f>IF(MAX('Formet 8'!$A$12:$A$213)&lt;$A128,"",VLOOKUP($A128,'Formet 8'!$A$12:$O$213,7,0))</f>
        <v/>
      </c>
      <c r="D128" s="519" t="str">
        <f>IF(MAX('Formet 8'!$A$12:$A$213)&lt;$A128,"",VLOOKUP($A128,'Formet 8'!$A$12:$O$213,9,0))</f>
        <v/>
      </c>
      <c r="E128" s="517" t="str">
        <f>IF(AND(D128=""),"",'Formet 8'!E$218)</f>
        <v/>
      </c>
      <c r="F128" s="518" t="str">
        <f t="shared" si="4"/>
        <v/>
      </c>
      <c r="G128" s="520" t="str">
        <f t="shared" si="5"/>
        <v/>
      </c>
      <c r="H128" s="1056"/>
    </row>
    <row r="129" spans="1:8" ht="15.75" hidden="1">
      <c r="A129" s="516">
        <v>123</v>
      </c>
      <c r="B129" s="519" t="str">
        <f>IF(MAX('Formet 8'!$A$12:$A$213)&lt;$A129,"",VLOOKUP($A129,'Formet 8'!$A$12:$O$213,4,0))</f>
        <v/>
      </c>
      <c r="C129" s="519" t="str">
        <f>IF(MAX('Formet 8'!$A$12:$A$213)&lt;$A129,"",VLOOKUP($A129,'Formet 8'!$A$12:$O$213,7,0))</f>
        <v/>
      </c>
      <c r="D129" s="519" t="str">
        <f>IF(MAX('Formet 8'!$A$12:$A$213)&lt;$A129,"",VLOOKUP($A129,'Formet 8'!$A$12:$O$213,9,0))</f>
        <v/>
      </c>
      <c r="E129" s="517" t="str">
        <f>IF(AND(D129=""),"",'Formet 8'!E$218)</f>
        <v/>
      </c>
      <c r="F129" s="518" t="str">
        <f t="shared" si="4"/>
        <v/>
      </c>
      <c r="G129" s="520" t="str">
        <f t="shared" si="5"/>
        <v/>
      </c>
      <c r="H129" s="1056"/>
    </row>
    <row r="130" spans="1:8" ht="15.75" hidden="1">
      <c r="A130" s="516">
        <v>124</v>
      </c>
      <c r="B130" s="519" t="str">
        <f>IF(MAX('Formet 8'!$A$12:$A$213)&lt;$A130,"",VLOOKUP($A130,'Formet 8'!$A$12:$O$213,4,0))</f>
        <v/>
      </c>
      <c r="C130" s="519" t="str">
        <f>IF(MAX('Formet 8'!$A$12:$A$213)&lt;$A130,"",VLOOKUP($A130,'Formet 8'!$A$12:$O$213,7,0))</f>
        <v/>
      </c>
      <c r="D130" s="519" t="str">
        <f>IF(MAX('Formet 8'!$A$12:$A$213)&lt;$A130,"",VLOOKUP($A130,'Formet 8'!$A$12:$O$213,9,0))</f>
        <v/>
      </c>
      <c r="E130" s="517" t="str">
        <f>IF(AND(D130=""),"",'Formet 8'!E$218)</f>
        <v/>
      </c>
      <c r="F130" s="518" t="str">
        <f t="shared" si="4"/>
        <v/>
      </c>
      <c r="G130" s="520" t="str">
        <f t="shared" si="5"/>
        <v/>
      </c>
      <c r="H130" s="1056"/>
    </row>
    <row r="131" spans="1:8" ht="15.75" hidden="1">
      <c r="A131" s="516">
        <v>125</v>
      </c>
      <c r="B131" s="519" t="str">
        <f>IF(MAX('Formet 8'!$A$12:$A$213)&lt;$A131,"",VLOOKUP($A131,'Formet 8'!$A$12:$O$213,4,0))</f>
        <v/>
      </c>
      <c r="C131" s="519" t="str">
        <f>IF(MAX('Formet 8'!$A$12:$A$213)&lt;$A131,"",VLOOKUP($A131,'Formet 8'!$A$12:$O$213,7,0))</f>
        <v/>
      </c>
      <c r="D131" s="519" t="str">
        <f>IF(MAX('Formet 8'!$A$12:$A$213)&lt;$A131,"",VLOOKUP($A131,'Formet 8'!$A$12:$O$213,9,0))</f>
        <v/>
      </c>
      <c r="E131" s="517" t="str">
        <f>IF(AND(D131=""),"",'Formet 8'!E$218)</f>
        <v/>
      </c>
      <c r="F131" s="518" t="str">
        <f t="shared" si="4"/>
        <v/>
      </c>
      <c r="G131" s="520" t="str">
        <f t="shared" si="5"/>
        <v/>
      </c>
      <c r="H131" s="1056"/>
    </row>
    <row r="132" spans="1:8" ht="15.75" hidden="1">
      <c r="A132" s="516">
        <v>126</v>
      </c>
      <c r="B132" s="519" t="str">
        <f>IF(MAX('Formet 8'!$A$12:$A$213)&lt;$A132,"",VLOOKUP($A132,'Formet 8'!$A$12:$O$213,4,0))</f>
        <v/>
      </c>
      <c r="C132" s="519" t="str">
        <f>IF(MAX('Formet 8'!$A$12:$A$213)&lt;$A132,"",VLOOKUP($A132,'Formet 8'!$A$12:$O$213,7,0))</f>
        <v/>
      </c>
      <c r="D132" s="519" t="str">
        <f>IF(MAX('Formet 8'!$A$12:$A$213)&lt;$A132,"",VLOOKUP($A132,'Formet 8'!$A$12:$O$213,9,0))</f>
        <v/>
      </c>
      <c r="E132" s="517" t="str">
        <f>IF(AND(D132=""),"",'Formet 8'!E$218)</f>
        <v/>
      </c>
      <c r="F132" s="518" t="str">
        <f t="shared" si="4"/>
        <v/>
      </c>
      <c r="G132" s="520" t="str">
        <f t="shared" si="5"/>
        <v/>
      </c>
      <c r="H132" s="1056"/>
    </row>
    <row r="133" spans="1:8" ht="15.75" hidden="1">
      <c r="A133" s="516">
        <v>127</v>
      </c>
      <c r="B133" s="519" t="str">
        <f>IF(MAX('Formet 8'!$A$12:$A$213)&lt;$A133,"",VLOOKUP($A133,'Formet 8'!$A$12:$O$213,4,0))</f>
        <v/>
      </c>
      <c r="C133" s="519" t="str">
        <f>IF(MAX('Formet 8'!$A$12:$A$213)&lt;$A133,"",VLOOKUP($A133,'Formet 8'!$A$12:$O$213,7,0))</f>
        <v/>
      </c>
      <c r="D133" s="519" t="str">
        <f>IF(MAX('Formet 8'!$A$12:$A$213)&lt;$A133,"",VLOOKUP($A133,'Formet 8'!$A$12:$O$213,9,0))</f>
        <v/>
      </c>
      <c r="E133" s="517" t="str">
        <f>IF(AND(D133=""),"",'Formet 8'!E$218)</f>
        <v/>
      </c>
      <c r="F133" s="518" t="str">
        <f t="shared" si="4"/>
        <v/>
      </c>
      <c r="G133" s="520" t="str">
        <f t="shared" si="5"/>
        <v/>
      </c>
      <c r="H133" s="1056"/>
    </row>
    <row r="134" spans="1:8" ht="15.75" hidden="1">
      <c r="A134" s="516">
        <v>128</v>
      </c>
      <c r="B134" s="519" t="str">
        <f>IF(MAX('Formet 8'!$A$12:$A$213)&lt;$A134,"",VLOOKUP($A134,'Formet 8'!$A$12:$O$213,4,0))</f>
        <v/>
      </c>
      <c r="C134" s="519" t="str">
        <f>IF(MAX('Formet 8'!$A$12:$A$213)&lt;$A134,"",VLOOKUP($A134,'Formet 8'!$A$12:$O$213,7,0))</f>
        <v/>
      </c>
      <c r="D134" s="519" t="str">
        <f>IF(MAX('Formet 8'!$A$12:$A$213)&lt;$A134,"",VLOOKUP($A134,'Formet 8'!$A$12:$O$213,9,0))</f>
        <v/>
      </c>
      <c r="E134" s="517" t="str">
        <f>IF(AND(D134=""),"",'Formet 8'!E$218)</f>
        <v/>
      </c>
      <c r="F134" s="518" t="str">
        <f t="shared" si="4"/>
        <v/>
      </c>
      <c r="G134" s="520" t="str">
        <f t="shared" si="5"/>
        <v/>
      </c>
      <c r="H134" s="1056"/>
    </row>
    <row r="135" spans="1:8" ht="15.75" hidden="1">
      <c r="A135" s="516">
        <v>129</v>
      </c>
      <c r="B135" s="519" t="str">
        <f>IF(MAX('Formet 8'!$A$12:$A$213)&lt;$A135,"",VLOOKUP($A135,'Formet 8'!$A$12:$O$213,4,0))</f>
        <v/>
      </c>
      <c r="C135" s="519" t="str">
        <f>IF(MAX('Formet 8'!$A$12:$A$213)&lt;$A135,"",VLOOKUP($A135,'Formet 8'!$A$12:$O$213,7,0))</f>
        <v/>
      </c>
      <c r="D135" s="519" t="str">
        <f>IF(MAX('Formet 8'!$A$12:$A$213)&lt;$A135,"",VLOOKUP($A135,'Formet 8'!$A$12:$O$213,9,0))</f>
        <v/>
      </c>
      <c r="E135" s="517" t="str">
        <f>IF(AND(D135=""),"",'Formet 8'!E$218)</f>
        <v/>
      </c>
      <c r="F135" s="518" t="str">
        <f t="shared" si="4"/>
        <v/>
      </c>
      <c r="G135" s="520" t="str">
        <f t="shared" si="5"/>
        <v/>
      </c>
      <c r="H135" s="1056"/>
    </row>
    <row r="136" spans="1:8" ht="15.75" hidden="1">
      <c r="A136" s="516">
        <v>130</v>
      </c>
      <c r="B136" s="519" t="str">
        <f>IF(MAX('Formet 8'!$A$12:$A$213)&lt;$A136,"",VLOOKUP($A136,'Formet 8'!$A$12:$O$213,4,0))</f>
        <v/>
      </c>
      <c r="C136" s="519" t="str">
        <f>IF(MAX('Formet 8'!$A$12:$A$213)&lt;$A136,"",VLOOKUP($A136,'Formet 8'!$A$12:$O$213,7,0))</f>
        <v/>
      </c>
      <c r="D136" s="519" t="str">
        <f>IF(MAX('Formet 8'!$A$12:$A$213)&lt;$A136,"",VLOOKUP($A136,'Formet 8'!$A$12:$O$213,9,0))</f>
        <v/>
      </c>
      <c r="E136" s="517" t="str">
        <f>IF(AND(D136=""),"",'Formet 8'!E$218)</f>
        <v/>
      </c>
      <c r="F136" s="518" t="str">
        <f t="shared" si="4"/>
        <v/>
      </c>
      <c r="G136" s="520" t="str">
        <f t="shared" ref="G136:G199" si="6">IF(AND(D136=""),"",(ROUND(D136*103%,0)*E136*3)+F136)</f>
        <v/>
      </c>
      <c r="H136" s="1056"/>
    </row>
    <row r="137" spans="1:8" ht="15.75" hidden="1">
      <c r="A137" s="516">
        <v>131</v>
      </c>
      <c r="B137" s="519" t="str">
        <f>IF(MAX('Formet 8'!$A$12:$A$213)&lt;$A137,"",VLOOKUP($A137,'Formet 8'!$A$12:$O$213,4,0))</f>
        <v/>
      </c>
      <c r="C137" s="519" t="str">
        <f>IF(MAX('Formet 8'!$A$12:$A$213)&lt;$A137,"",VLOOKUP($A137,'Formet 8'!$A$12:$O$213,7,0))</f>
        <v/>
      </c>
      <c r="D137" s="519" t="str">
        <f>IF(MAX('Formet 8'!$A$12:$A$213)&lt;$A137,"",VLOOKUP($A137,'Formet 8'!$A$12:$O$213,9,0))</f>
        <v/>
      </c>
      <c r="E137" s="517" t="str">
        <f>IF(AND(D137=""),"",'Formet 8'!E$218)</f>
        <v/>
      </c>
      <c r="F137" s="518" t="str">
        <f t="shared" si="4"/>
        <v/>
      </c>
      <c r="G137" s="520" t="str">
        <f t="shared" si="6"/>
        <v/>
      </c>
      <c r="H137" s="1056"/>
    </row>
    <row r="138" spans="1:8" ht="15.75" hidden="1">
      <c r="A138" s="516">
        <v>132</v>
      </c>
      <c r="B138" s="519" t="str">
        <f>IF(MAX('Formet 8'!$A$12:$A$213)&lt;$A138,"",VLOOKUP($A138,'Formet 8'!$A$12:$O$213,4,0))</f>
        <v/>
      </c>
      <c r="C138" s="519" t="str">
        <f>IF(MAX('Formet 8'!$A$12:$A$213)&lt;$A138,"",VLOOKUP($A138,'Formet 8'!$A$12:$O$213,7,0))</f>
        <v/>
      </c>
      <c r="D138" s="519" t="str">
        <f>IF(MAX('Formet 8'!$A$12:$A$213)&lt;$A138,"",VLOOKUP($A138,'Formet 8'!$A$12:$O$213,9,0))</f>
        <v/>
      </c>
      <c r="E138" s="517" t="str">
        <f>IF(AND(D138=""),"",'Formet 8'!E$218)</f>
        <v/>
      </c>
      <c r="F138" s="518" t="str">
        <f t="shared" si="4"/>
        <v/>
      </c>
      <c r="G138" s="520" t="str">
        <f t="shared" si="6"/>
        <v/>
      </c>
      <c r="H138" s="1056"/>
    </row>
    <row r="139" spans="1:8" ht="15.75" hidden="1">
      <c r="A139" s="516">
        <v>133</v>
      </c>
      <c r="B139" s="519" t="str">
        <f>IF(MAX('Formet 8'!$A$12:$A$213)&lt;$A139,"",VLOOKUP($A139,'Formet 8'!$A$12:$O$213,4,0))</f>
        <v/>
      </c>
      <c r="C139" s="519" t="str">
        <f>IF(MAX('Formet 8'!$A$12:$A$213)&lt;$A139,"",VLOOKUP($A139,'Formet 8'!$A$12:$O$213,7,0))</f>
        <v/>
      </c>
      <c r="D139" s="519" t="str">
        <f>IF(MAX('Formet 8'!$A$12:$A$213)&lt;$A139,"",VLOOKUP($A139,'Formet 8'!$A$12:$O$213,9,0))</f>
        <v/>
      </c>
      <c r="E139" s="517" t="str">
        <f>IF(AND(D139=""),"",'Formet 8'!E$218)</f>
        <v/>
      </c>
      <c r="F139" s="518" t="str">
        <f t="shared" si="4"/>
        <v/>
      </c>
      <c r="G139" s="520" t="str">
        <f t="shared" si="6"/>
        <v/>
      </c>
      <c r="H139" s="1056"/>
    </row>
    <row r="140" spans="1:8" ht="15.75" hidden="1">
      <c r="A140" s="516">
        <v>134</v>
      </c>
      <c r="B140" s="519" t="str">
        <f>IF(MAX('Formet 8'!$A$12:$A$213)&lt;$A140,"",VLOOKUP($A140,'Formet 8'!$A$12:$O$213,4,0))</f>
        <v/>
      </c>
      <c r="C140" s="519" t="str">
        <f>IF(MAX('Formet 8'!$A$12:$A$213)&lt;$A140,"",VLOOKUP($A140,'Formet 8'!$A$12:$O$213,7,0))</f>
        <v/>
      </c>
      <c r="D140" s="519" t="str">
        <f>IF(MAX('Formet 8'!$A$12:$A$213)&lt;$A140,"",VLOOKUP($A140,'Formet 8'!$A$12:$O$213,9,0))</f>
        <v/>
      </c>
      <c r="E140" s="517" t="str">
        <f>IF(AND(D140=""),"",'Formet 8'!E$218)</f>
        <v/>
      </c>
      <c r="F140" s="518" t="str">
        <f t="shared" ref="F140:F203" si="7">IF(AND(D140=""),"",ROUND((D140*E140)*3,0))</f>
        <v/>
      </c>
      <c r="G140" s="520" t="str">
        <f t="shared" si="6"/>
        <v/>
      </c>
      <c r="H140" s="1056"/>
    </row>
    <row r="141" spans="1:8" ht="15.75" hidden="1">
      <c r="A141" s="516">
        <v>135</v>
      </c>
      <c r="B141" s="519" t="str">
        <f>IF(MAX('Formet 8'!$A$12:$A$213)&lt;$A141,"",VLOOKUP($A141,'Formet 8'!$A$12:$O$213,4,0))</f>
        <v/>
      </c>
      <c r="C141" s="519" t="str">
        <f>IF(MAX('Formet 8'!$A$12:$A$213)&lt;$A141,"",VLOOKUP($A141,'Formet 8'!$A$12:$O$213,7,0))</f>
        <v/>
      </c>
      <c r="D141" s="519" t="str">
        <f>IF(MAX('Formet 8'!$A$12:$A$213)&lt;$A141,"",VLOOKUP($A141,'Formet 8'!$A$12:$O$213,9,0))</f>
        <v/>
      </c>
      <c r="E141" s="517" t="str">
        <f>IF(AND(D141=""),"",'Formet 8'!E$218)</f>
        <v/>
      </c>
      <c r="F141" s="518" t="str">
        <f t="shared" si="7"/>
        <v/>
      </c>
      <c r="G141" s="520" t="str">
        <f t="shared" si="6"/>
        <v/>
      </c>
      <c r="H141" s="1056"/>
    </row>
    <row r="142" spans="1:8" ht="15.75" hidden="1">
      <c r="A142" s="516">
        <v>136</v>
      </c>
      <c r="B142" s="519" t="str">
        <f>IF(MAX('Formet 8'!$A$12:$A$213)&lt;$A142,"",VLOOKUP($A142,'Formet 8'!$A$12:$O$213,4,0))</f>
        <v/>
      </c>
      <c r="C142" s="519" t="str">
        <f>IF(MAX('Formet 8'!$A$12:$A$213)&lt;$A142,"",VLOOKUP($A142,'Formet 8'!$A$12:$O$213,7,0))</f>
        <v/>
      </c>
      <c r="D142" s="519" t="str">
        <f>IF(MAX('Formet 8'!$A$12:$A$213)&lt;$A142,"",VLOOKUP($A142,'Formet 8'!$A$12:$O$213,9,0))</f>
        <v/>
      </c>
      <c r="E142" s="517" t="str">
        <f>IF(AND(D142=""),"",'Formet 8'!E$218)</f>
        <v/>
      </c>
      <c r="F142" s="518" t="str">
        <f t="shared" si="7"/>
        <v/>
      </c>
      <c r="G142" s="520" t="str">
        <f t="shared" si="6"/>
        <v/>
      </c>
      <c r="H142" s="1056"/>
    </row>
    <row r="143" spans="1:8" ht="15.75" hidden="1">
      <c r="A143" s="516">
        <v>137</v>
      </c>
      <c r="B143" s="519" t="str">
        <f>IF(MAX('Formet 8'!$A$12:$A$213)&lt;$A143,"",VLOOKUP($A143,'Formet 8'!$A$12:$O$213,4,0))</f>
        <v/>
      </c>
      <c r="C143" s="519" t="str">
        <f>IF(MAX('Formet 8'!$A$12:$A$213)&lt;$A143,"",VLOOKUP($A143,'Formet 8'!$A$12:$O$213,7,0))</f>
        <v/>
      </c>
      <c r="D143" s="519" t="str">
        <f>IF(MAX('Formet 8'!$A$12:$A$213)&lt;$A143,"",VLOOKUP($A143,'Formet 8'!$A$12:$O$213,9,0))</f>
        <v/>
      </c>
      <c r="E143" s="517" t="str">
        <f>IF(AND(D143=""),"",'Formet 8'!E$218)</f>
        <v/>
      </c>
      <c r="F143" s="518" t="str">
        <f t="shared" si="7"/>
        <v/>
      </c>
      <c r="G143" s="520" t="str">
        <f t="shared" si="6"/>
        <v/>
      </c>
      <c r="H143" s="1056"/>
    </row>
    <row r="144" spans="1:8" ht="15.75" hidden="1">
      <c r="A144" s="516">
        <v>138</v>
      </c>
      <c r="B144" s="519" t="str">
        <f>IF(MAX('Formet 8'!$A$12:$A$213)&lt;$A144,"",VLOOKUP($A144,'Formet 8'!$A$12:$O$213,4,0))</f>
        <v/>
      </c>
      <c r="C144" s="519" t="str">
        <f>IF(MAX('Formet 8'!$A$12:$A$213)&lt;$A144,"",VLOOKUP($A144,'Formet 8'!$A$12:$O$213,7,0))</f>
        <v/>
      </c>
      <c r="D144" s="519" t="str">
        <f>IF(MAX('Formet 8'!$A$12:$A$213)&lt;$A144,"",VLOOKUP($A144,'Formet 8'!$A$12:$O$213,9,0))</f>
        <v/>
      </c>
      <c r="E144" s="517" t="str">
        <f>IF(AND(D144=""),"",'Formet 8'!E$218)</f>
        <v/>
      </c>
      <c r="F144" s="518" t="str">
        <f t="shared" si="7"/>
        <v/>
      </c>
      <c r="G144" s="520" t="str">
        <f t="shared" si="6"/>
        <v/>
      </c>
      <c r="H144" s="1056"/>
    </row>
    <row r="145" spans="1:8" ht="15.75" hidden="1">
      <c r="A145" s="516">
        <v>139</v>
      </c>
      <c r="B145" s="519" t="str">
        <f>IF(MAX('Formet 8'!$A$12:$A$213)&lt;$A145,"",VLOOKUP($A145,'Formet 8'!$A$12:$O$213,4,0))</f>
        <v/>
      </c>
      <c r="C145" s="519" t="str">
        <f>IF(MAX('Formet 8'!$A$12:$A$213)&lt;$A145,"",VLOOKUP($A145,'Formet 8'!$A$12:$O$213,7,0))</f>
        <v/>
      </c>
      <c r="D145" s="519" t="str">
        <f>IF(MAX('Formet 8'!$A$12:$A$213)&lt;$A145,"",VLOOKUP($A145,'Formet 8'!$A$12:$O$213,9,0))</f>
        <v/>
      </c>
      <c r="E145" s="517" t="str">
        <f>IF(AND(D145=""),"",'Formet 8'!E$218)</f>
        <v/>
      </c>
      <c r="F145" s="518" t="str">
        <f t="shared" si="7"/>
        <v/>
      </c>
      <c r="G145" s="520" t="str">
        <f t="shared" si="6"/>
        <v/>
      </c>
      <c r="H145" s="1056"/>
    </row>
    <row r="146" spans="1:8" ht="15.75" hidden="1">
      <c r="A146" s="516">
        <v>140</v>
      </c>
      <c r="B146" s="519" t="str">
        <f>IF(MAX('Formet 8'!$A$12:$A$213)&lt;$A146,"",VLOOKUP($A146,'Formet 8'!$A$12:$O$213,4,0))</f>
        <v/>
      </c>
      <c r="C146" s="519" t="str">
        <f>IF(MAX('Formet 8'!$A$12:$A$213)&lt;$A146,"",VLOOKUP($A146,'Formet 8'!$A$12:$O$213,7,0))</f>
        <v/>
      </c>
      <c r="D146" s="519" t="str">
        <f>IF(MAX('Formet 8'!$A$12:$A$213)&lt;$A146,"",VLOOKUP($A146,'Formet 8'!$A$12:$O$213,9,0))</f>
        <v/>
      </c>
      <c r="E146" s="517" t="str">
        <f>IF(AND(D146=""),"",'Formet 8'!E$218)</f>
        <v/>
      </c>
      <c r="F146" s="518" t="str">
        <f t="shared" si="7"/>
        <v/>
      </c>
      <c r="G146" s="520" t="str">
        <f t="shared" si="6"/>
        <v/>
      </c>
      <c r="H146" s="1056"/>
    </row>
    <row r="147" spans="1:8" ht="15.75" hidden="1">
      <c r="A147" s="516">
        <v>141</v>
      </c>
      <c r="B147" s="519" t="str">
        <f>IF(MAX('Formet 8'!$A$12:$A$213)&lt;$A147,"",VLOOKUP($A147,'Formet 8'!$A$12:$O$213,4,0))</f>
        <v/>
      </c>
      <c r="C147" s="519" t="str">
        <f>IF(MAX('Formet 8'!$A$12:$A$213)&lt;$A147,"",VLOOKUP($A147,'Formet 8'!$A$12:$O$213,7,0))</f>
        <v/>
      </c>
      <c r="D147" s="519" t="str">
        <f>IF(MAX('Formet 8'!$A$12:$A$213)&lt;$A147,"",VLOOKUP($A147,'Formet 8'!$A$12:$O$213,9,0))</f>
        <v/>
      </c>
      <c r="E147" s="517" t="str">
        <f>IF(AND(D147=""),"",'Formet 8'!E$218)</f>
        <v/>
      </c>
      <c r="F147" s="518" t="str">
        <f t="shared" si="7"/>
        <v/>
      </c>
      <c r="G147" s="520" t="str">
        <f t="shared" si="6"/>
        <v/>
      </c>
      <c r="H147" s="1056"/>
    </row>
    <row r="148" spans="1:8" ht="15.75" hidden="1">
      <c r="A148" s="516">
        <v>142</v>
      </c>
      <c r="B148" s="519" t="str">
        <f>IF(MAX('Formet 8'!$A$12:$A$213)&lt;$A148,"",VLOOKUP($A148,'Formet 8'!$A$12:$O$213,4,0))</f>
        <v/>
      </c>
      <c r="C148" s="519" t="str">
        <f>IF(MAX('Formet 8'!$A$12:$A$213)&lt;$A148,"",VLOOKUP($A148,'Formet 8'!$A$12:$O$213,7,0))</f>
        <v/>
      </c>
      <c r="D148" s="519" t="str">
        <f>IF(MAX('Formet 8'!$A$12:$A$213)&lt;$A148,"",VLOOKUP($A148,'Formet 8'!$A$12:$O$213,9,0))</f>
        <v/>
      </c>
      <c r="E148" s="517" t="str">
        <f>IF(AND(D148=""),"",'Formet 8'!E$218)</f>
        <v/>
      </c>
      <c r="F148" s="518" t="str">
        <f t="shared" si="7"/>
        <v/>
      </c>
      <c r="G148" s="520" t="str">
        <f t="shared" si="6"/>
        <v/>
      </c>
      <c r="H148" s="1056"/>
    </row>
    <row r="149" spans="1:8" ht="15.75" hidden="1">
      <c r="A149" s="516">
        <v>143</v>
      </c>
      <c r="B149" s="519" t="str">
        <f>IF(MAX('Formet 8'!$A$12:$A$213)&lt;$A149,"",VLOOKUP($A149,'Formet 8'!$A$12:$O$213,4,0))</f>
        <v/>
      </c>
      <c r="C149" s="519" t="str">
        <f>IF(MAX('Formet 8'!$A$12:$A$213)&lt;$A149,"",VLOOKUP($A149,'Formet 8'!$A$12:$O$213,7,0))</f>
        <v/>
      </c>
      <c r="D149" s="519" t="str">
        <f>IF(MAX('Formet 8'!$A$12:$A$213)&lt;$A149,"",VLOOKUP($A149,'Formet 8'!$A$12:$O$213,9,0))</f>
        <v/>
      </c>
      <c r="E149" s="517" t="str">
        <f>IF(AND(D149=""),"",'Formet 8'!E$218)</f>
        <v/>
      </c>
      <c r="F149" s="518" t="str">
        <f t="shared" si="7"/>
        <v/>
      </c>
      <c r="G149" s="520" t="str">
        <f t="shared" si="6"/>
        <v/>
      </c>
      <c r="H149" s="1056"/>
    </row>
    <row r="150" spans="1:8" ht="15.75" hidden="1">
      <c r="A150" s="516">
        <v>144</v>
      </c>
      <c r="B150" s="519" t="str">
        <f>IF(MAX('Formet 8'!$A$12:$A$213)&lt;$A150,"",VLOOKUP($A150,'Formet 8'!$A$12:$O$213,4,0))</f>
        <v/>
      </c>
      <c r="C150" s="519" t="str">
        <f>IF(MAX('Formet 8'!$A$12:$A$213)&lt;$A150,"",VLOOKUP($A150,'Formet 8'!$A$12:$O$213,7,0))</f>
        <v/>
      </c>
      <c r="D150" s="519" t="str">
        <f>IF(MAX('Formet 8'!$A$12:$A$213)&lt;$A150,"",VLOOKUP($A150,'Formet 8'!$A$12:$O$213,9,0))</f>
        <v/>
      </c>
      <c r="E150" s="517" t="str">
        <f>IF(AND(D150=""),"",'Formet 8'!E$218)</f>
        <v/>
      </c>
      <c r="F150" s="518" t="str">
        <f t="shared" si="7"/>
        <v/>
      </c>
      <c r="G150" s="520" t="str">
        <f t="shared" si="6"/>
        <v/>
      </c>
      <c r="H150" s="1056"/>
    </row>
    <row r="151" spans="1:8" ht="15.75" hidden="1">
      <c r="A151" s="516">
        <v>145</v>
      </c>
      <c r="B151" s="519" t="str">
        <f>IF(MAX('Formet 8'!$A$12:$A$213)&lt;$A151,"",VLOOKUP($A151,'Formet 8'!$A$12:$O$213,4,0))</f>
        <v/>
      </c>
      <c r="C151" s="519" t="str">
        <f>IF(MAX('Formet 8'!$A$12:$A$213)&lt;$A151,"",VLOOKUP($A151,'Formet 8'!$A$12:$O$213,7,0))</f>
        <v/>
      </c>
      <c r="D151" s="519" t="str">
        <f>IF(MAX('Formet 8'!$A$12:$A$213)&lt;$A151,"",VLOOKUP($A151,'Formet 8'!$A$12:$O$213,9,0))</f>
        <v/>
      </c>
      <c r="E151" s="517" t="str">
        <f>IF(AND(D151=""),"",'Formet 8'!E$218)</f>
        <v/>
      </c>
      <c r="F151" s="518" t="str">
        <f t="shared" si="7"/>
        <v/>
      </c>
      <c r="G151" s="520" t="str">
        <f t="shared" si="6"/>
        <v/>
      </c>
      <c r="H151" s="1056"/>
    </row>
    <row r="152" spans="1:8" ht="15.75" hidden="1">
      <c r="A152" s="516">
        <v>146</v>
      </c>
      <c r="B152" s="519" t="str">
        <f>IF(MAX('Formet 8'!$A$12:$A$213)&lt;$A152,"",VLOOKUP($A152,'Formet 8'!$A$12:$O$213,4,0))</f>
        <v/>
      </c>
      <c r="C152" s="519" t="str">
        <f>IF(MAX('Formet 8'!$A$12:$A$213)&lt;$A152,"",VLOOKUP($A152,'Formet 8'!$A$12:$O$213,7,0))</f>
        <v/>
      </c>
      <c r="D152" s="519" t="str">
        <f>IF(MAX('Formet 8'!$A$12:$A$213)&lt;$A152,"",VLOOKUP($A152,'Formet 8'!$A$12:$O$213,9,0))</f>
        <v/>
      </c>
      <c r="E152" s="517" t="str">
        <f>IF(AND(D152=""),"",'Formet 8'!E$218)</f>
        <v/>
      </c>
      <c r="F152" s="518" t="str">
        <f t="shared" si="7"/>
        <v/>
      </c>
      <c r="G152" s="520" t="str">
        <f t="shared" si="6"/>
        <v/>
      </c>
      <c r="H152" s="1056"/>
    </row>
    <row r="153" spans="1:8" ht="15.75" hidden="1">
      <c r="A153" s="516">
        <v>147</v>
      </c>
      <c r="B153" s="519" t="str">
        <f>IF(MAX('Formet 8'!$A$12:$A$213)&lt;$A153,"",VLOOKUP($A153,'Formet 8'!$A$12:$O$213,4,0))</f>
        <v/>
      </c>
      <c r="C153" s="519" t="str">
        <f>IF(MAX('Formet 8'!$A$12:$A$213)&lt;$A153,"",VLOOKUP($A153,'Formet 8'!$A$12:$O$213,7,0))</f>
        <v/>
      </c>
      <c r="D153" s="519" t="str">
        <f>IF(MAX('Formet 8'!$A$12:$A$213)&lt;$A153,"",VLOOKUP($A153,'Formet 8'!$A$12:$O$213,9,0))</f>
        <v/>
      </c>
      <c r="E153" s="517" t="str">
        <f>IF(AND(D153=""),"",'Formet 8'!E$218)</f>
        <v/>
      </c>
      <c r="F153" s="518" t="str">
        <f t="shared" si="7"/>
        <v/>
      </c>
      <c r="G153" s="520" t="str">
        <f t="shared" si="6"/>
        <v/>
      </c>
      <c r="H153" s="1056"/>
    </row>
    <row r="154" spans="1:8" ht="15.75" hidden="1">
      <c r="A154" s="516">
        <v>148</v>
      </c>
      <c r="B154" s="519" t="str">
        <f>IF(MAX('Formet 8'!$A$12:$A$213)&lt;$A154,"",VLOOKUP($A154,'Formet 8'!$A$12:$O$213,4,0))</f>
        <v/>
      </c>
      <c r="C154" s="519" t="str">
        <f>IF(MAX('Formet 8'!$A$12:$A$213)&lt;$A154,"",VLOOKUP($A154,'Formet 8'!$A$12:$O$213,7,0))</f>
        <v/>
      </c>
      <c r="D154" s="519" t="str">
        <f>IF(MAX('Formet 8'!$A$12:$A$213)&lt;$A154,"",VLOOKUP($A154,'Formet 8'!$A$12:$O$213,9,0))</f>
        <v/>
      </c>
      <c r="E154" s="517" t="str">
        <f>IF(AND(D154=""),"",'Formet 8'!E$218)</f>
        <v/>
      </c>
      <c r="F154" s="518" t="str">
        <f t="shared" si="7"/>
        <v/>
      </c>
      <c r="G154" s="520" t="str">
        <f t="shared" si="6"/>
        <v/>
      </c>
      <c r="H154" s="1056"/>
    </row>
    <row r="155" spans="1:8" ht="15.75" hidden="1">
      <c r="A155" s="516">
        <v>149</v>
      </c>
      <c r="B155" s="519" t="str">
        <f>IF(MAX('Formet 8'!$A$12:$A$213)&lt;$A155,"",VLOOKUP($A155,'Formet 8'!$A$12:$O$213,4,0))</f>
        <v/>
      </c>
      <c r="C155" s="519" t="str">
        <f>IF(MAX('Formet 8'!$A$12:$A$213)&lt;$A155,"",VLOOKUP($A155,'Formet 8'!$A$12:$O$213,7,0))</f>
        <v/>
      </c>
      <c r="D155" s="519" t="str">
        <f>IF(MAX('Formet 8'!$A$12:$A$213)&lt;$A155,"",VLOOKUP($A155,'Formet 8'!$A$12:$O$213,9,0))</f>
        <v/>
      </c>
      <c r="E155" s="517" t="str">
        <f>IF(AND(D155=""),"",'Formet 8'!E$218)</f>
        <v/>
      </c>
      <c r="F155" s="518" t="str">
        <f t="shared" si="7"/>
        <v/>
      </c>
      <c r="G155" s="520" t="str">
        <f t="shared" si="6"/>
        <v/>
      </c>
      <c r="H155" s="1056"/>
    </row>
    <row r="156" spans="1:8" ht="15.75" hidden="1">
      <c r="A156" s="516">
        <v>150</v>
      </c>
      <c r="B156" s="519" t="str">
        <f>IF(MAX('Formet 8'!$A$12:$A$213)&lt;$A156,"",VLOOKUP($A156,'Formet 8'!$A$12:$O$213,4,0))</f>
        <v/>
      </c>
      <c r="C156" s="519" t="str">
        <f>IF(MAX('Formet 8'!$A$12:$A$213)&lt;$A156,"",VLOOKUP($A156,'Formet 8'!$A$12:$O$213,7,0))</f>
        <v/>
      </c>
      <c r="D156" s="519" t="str">
        <f>IF(MAX('Formet 8'!$A$12:$A$213)&lt;$A156,"",VLOOKUP($A156,'Formet 8'!$A$12:$O$213,9,0))</f>
        <v/>
      </c>
      <c r="E156" s="517" t="str">
        <f>IF(AND(D156=""),"",'Formet 8'!E$218)</f>
        <v/>
      </c>
      <c r="F156" s="518" t="str">
        <f t="shared" si="7"/>
        <v/>
      </c>
      <c r="G156" s="520" t="str">
        <f t="shared" si="6"/>
        <v/>
      </c>
      <c r="H156" s="1056"/>
    </row>
    <row r="157" spans="1:8" ht="15.75" hidden="1">
      <c r="A157" s="516">
        <v>151</v>
      </c>
      <c r="B157" s="519" t="str">
        <f>IF(MAX('Formet 8'!$A$12:$A$213)&lt;$A157,"",VLOOKUP($A157,'Formet 8'!$A$12:$O$213,4,0))</f>
        <v/>
      </c>
      <c r="C157" s="519" t="str">
        <f>IF(MAX('Formet 8'!$A$12:$A$213)&lt;$A157,"",VLOOKUP($A157,'Formet 8'!$A$12:$O$213,7,0))</f>
        <v/>
      </c>
      <c r="D157" s="519" t="str">
        <f>IF(MAX('Formet 8'!$A$12:$A$213)&lt;$A157,"",VLOOKUP($A157,'Formet 8'!$A$12:$O$213,9,0))</f>
        <v/>
      </c>
      <c r="E157" s="517" t="str">
        <f>IF(AND(D157=""),"",'Formet 8'!E$218)</f>
        <v/>
      </c>
      <c r="F157" s="518" t="str">
        <f t="shared" si="7"/>
        <v/>
      </c>
      <c r="G157" s="520" t="str">
        <f t="shared" si="6"/>
        <v/>
      </c>
      <c r="H157" s="1056"/>
    </row>
    <row r="158" spans="1:8" ht="15.75" hidden="1">
      <c r="A158" s="516">
        <v>152</v>
      </c>
      <c r="B158" s="519" t="str">
        <f>IF(MAX('Formet 8'!$A$12:$A$213)&lt;$A158,"",VLOOKUP($A158,'Formet 8'!$A$12:$O$213,4,0))</f>
        <v/>
      </c>
      <c r="C158" s="519" t="str">
        <f>IF(MAX('Formet 8'!$A$12:$A$213)&lt;$A158,"",VLOOKUP($A158,'Formet 8'!$A$12:$O$213,7,0))</f>
        <v/>
      </c>
      <c r="D158" s="519" t="str">
        <f>IF(MAX('Formet 8'!$A$12:$A$213)&lt;$A158,"",VLOOKUP($A158,'Formet 8'!$A$12:$O$213,9,0))</f>
        <v/>
      </c>
      <c r="E158" s="517" t="str">
        <f>IF(AND(D158=""),"",'Formet 8'!E$218)</f>
        <v/>
      </c>
      <c r="F158" s="518" t="str">
        <f t="shared" si="7"/>
        <v/>
      </c>
      <c r="G158" s="520" t="str">
        <f t="shared" si="6"/>
        <v/>
      </c>
      <c r="H158" s="1056"/>
    </row>
    <row r="159" spans="1:8" ht="15.75" hidden="1">
      <c r="A159" s="516">
        <v>153</v>
      </c>
      <c r="B159" s="519" t="str">
        <f>IF(MAX('Formet 8'!$A$12:$A$213)&lt;$A159,"",VLOOKUP($A159,'Formet 8'!$A$12:$O$213,4,0))</f>
        <v/>
      </c>
      <c r="C159" s="519" t="str">
        <f>IF(MAX('Formet 8'!$A$12:$A$213)&lt;$A159,"",VLOOKUP($A159,'Formet 8'!$A$12:$O$213,7,0))</f>
        <v/>
      </c>
      <c r="D159" s="519" t="str">
        <f>IF(MAX('Formet 8'!$A$12:$A$213)&lt;$A159,"",VLOOKUP($A159,'Formet 8'!$A$12:$O$213,9,0))</f>
        <v/>
      </c>
      <c r="E159" s="517" t="str">
        <f>IF(AND(D159=""),"",'Formet 8'!E$218)</f>
        <v/>
      </c>
      <c r="F159" s="518" t="str">
        <f t="shared" si="7"/>
        <v/>
      </c>
      <c r="G159" s="520" t="str">
        <f t="shared" si="6"/>
        <v/>
      </c>
      <c r="H159" s="1056"/>
    </row>
    <row r="160" spans="1:8" ht="15.75" hidden="1">
      <c r="A160" s="516">
        <v>154</v>
      </c>
      <c r="B160" s="519" t="str">
        <f>IF(MAX('Formet 8'!$A$12:$A$213)&lt;$A160,"",VLOOKUP($A160,'Formet 8'!$A$12:$O$213,4,0))</f>
        <v/>
      </c>
      <c r="C160" s="519" t="str">
        <f>IF(MAX('Formet 8'!$A$12:$A$213)&lt;$A160,"",VLOOKUP($A160,'Formet 8'!$A$12:$O$213,7,0))</f>
        <v/>
      </c>
      <c r="D160" s="519" t="str">
        <f>IF(MAX('Formet 8'!$A$12:$A$213)&lt;$A160,"",VLOOKUP($A160,'Formet 8'!$A$12:$O$213,9,0))</f>
        <v/>
      </c>
      <c r="E160" s="517" t="str">
        <f>IF(AND(D160=""),"",'Formet 8'!E$218)</f>
        <v/>
      </c>
      <c r="F160" s="518" t="str">
        <f t="shared" si="7"/>
        <v/>
      </c>
      <c r="G160" s="520" t="str">
        <f t="shared" si="6"/>
        <v/>
      </c>
      <c r="H160" s="1056"/>
    </row>
    <row r="161" spans="1:8" ht="15.75" hidden="1">
      <c r="A161" s="516">
        <v>155</v>
      </c>
      <c r="B161" s="519" t="str">
        <f>IF(MAX('Formet 8'!$A$12:$A$213)&lt;$A161,"",VLOOKUP($A161,'Formet 8'!$A$12:$O$213,4,0))</f>
        <v/>
      </c>
      <c r="C161" s="519" t="str">
        <f>IF(MAX('Formet 8'!$A$12:$A$213)&lt;$A161,"",VLOOKUP($A161,'Formet 8'!$A$12:$O$213,7,0))</f>
        <v/>
      </c>
      <c r="D161" s="519" t="str">
        <f>IF(MAX('Formet 8'!$A$12:$A$213)&lt;$A161,"",VLOOKUP($A161,'Formet 8'!$A$12:$O$213,9,0))</f>
        <v/>
      </c>
      <c r="E161" s="517" t="str">
        <f>IF(AND(D161=""),"",'Formet 8'!E$218)</f>
        <v/>
      </c>
      <c r="F161" s="518" t="str">
        <f t="shared" si="7"/>
        <v/>
      </c>
      <c r="G161" s="520" t="str">
        <f t="shared" si="6"/>
        <v/>
      </c>
      <c r="H161" s="1056"/>
    </row>
    <row r="162" spans="1:8" ht="15.75" hidden="1">
      <c r="A162" s="516">
        <v>156</v>
      </c>
      <c r="B162" s="519" t="str">
        <f>IF(MAX('Formet 8'!$A$12:$A$213)&lt;$A162,"",VLOOKUP($A162,'Formet 8'!$A$12:$O$213,4,0))</f>
        <v/>
      </c>
      <c r="C162" s="519" t="str">
        <f>IF(MAX('Formet 8'!$A$12:$A$213)&lt;$A162,"",VLOOKUP($A162,'Formet 8'!$A$12:$O$213,7,0))</f>
        <v/>
      </c>
      <c r="D162" s="519" t="str">
        <f>IF(MAX('Formet 8'!$A$12:$A$213)&lt;$A162,"",VLOOKUP($A162,'Formet 8'!$A$12:$O$213,9,0))</f>
        <v/>
      </c>
      <c r="E162" s="517" t="str">
        <f>IF(AND(D162=""),"",'Formet 8'!E$218)</f>
        <v/>
      </c>
      <c r="F162" s="518" t="str">
        <f t="shared" si="7"/>
        <v/>
      </c>
      <c r="G162" s="520" t="str">
        <f t="shared" si="6"/>
        <v/>
      </c>
      <c r="H162" s="1056"/>
    </row>
    <row r="163" spans="1:8" ht="15.75" hidden="1">
      <c r="A163" s="516">
        <v>157</v>
      </c>
      <c r="B163" s="519" t="str">
        <f>IF(MAX('Formet 8'!$A$12:$A$213)&lt;$A163,"",VLOOKUP($A163,'Formet 8'!$A$12:$O$213,4,0))</f>
        <v/>
      </c>
      <c r="C163" s="519" t="str">
        <f>IF(MAX('Formet 8'!$A$12:$A$213)&lt;$A163,"",VLOOKUP($A163,'Formet 8'!$A$12:$O$213,7,0))</f>
        <v/>
      </c>
      <c r="D163" s="519" t="str">
        <f>IF(MAX('Formet 8'!$A$12:$A$213)&lt;$A163,"",VLOOKUP($A163,'Formet 8'!$A$12:$O$213,9,0))</f>
        <v/>
      </c>
      <c r="E163" s="517" t="str">
        <f>IF(AND(D163=""),"",'Formet 8'!E$218)</f>
        <v/>
      </c>
      <c r="F163" s="518" t="str">
        <f t="shared" si="7"/>
        <v/>
      </c>
      <c r="G163" s="520" t="str">
        <f t="shared" si="6"/>
        <v/>
      </c>
      <c r="H163" s="1056"/>
    </row>
    <row r="164" spans="1:8" ht="15.75" hidden="1">
      <c r="A164" s="516">
        <v>158</v>
      </c>
      <c r="B164" s="519" t="str">
        <f>IF(MAX('Formet 8'!$A$12:$A$213)&lt;$A164,"",VLOOKUP($A164,'Formet 8'!$A$12:$O$213,4,0))</f>
        <v/>
      </c>
      <c r="C164" s="519" t="str">
        <f>IF(MAX('Formet 8'!$A$12:$A$213)&lt;$A164,"",VLOOKUP($A164,'Formet 8'!$A$12:$O$213,7,0))</f>
        <v/>
      </c>
      <c r="D164" s="519" t="str">
        <f>IF(MAX('Formet 8'!$A$12:$A$213)&lt;$A164,"",VLOOKUP($A164,'Formet 8'!$A$12:$O$213,9,0))</f>
        <v/>
      </c>
      <c r="E164" s="517" t="str">
        <f>IF(AND(D164=""),"",'Formet 8'!E$218)</f>
        <v/>
      </c>
      <c r="F164" s="518" t="str">
        <f t="shared" si="7"/>
        <v/>
      </c>
      <c r="G164" s="520" t="str">
        <f t="shared" si="6"/>
        <v/>
      </c>
      <c r="H164" s="1056"/>
    </row>
    <row r="165" spans="1:8" ht="15.75" hidden="1">
      <c r="A165" s="516">
        <v>159</v>
      </c>
      <c r="B165" s="519" t="str">
        <f>IF(MAX('Formet 8'!$A$12:$A$213)&lt;$A165,"",VLOOKUP($A165,'Formet 8'!$A$12:$O$213,4,0))</f>
        <v/>
      </c>
      <c r="C165" s="519" t="str">
        <f>IF(MAX('Formet 8'!$A$12:$A$213)&lt;$A165,"",VLOOKUP($A165,'Formet 8'!$A$12:$O$213,7,0))</f>
        <v/>
      </c>
      <c r="D165" s="519" t="str">
        <f>IF(MAX('Formet 8'!$A$12:$A$213)&lt;$A165,"",VLOOKUP($A165,'Formet 8'!$A$12:$O$213,9,0))</f>
        <v/>
      </c>
      <c r="E165" s="517" t="str">
        <f>IF(AND(D165=""),"",'Formet 8'!E$218)</f>
        <v/>
      </c>
      <c r="F165" s="518" t="str">
        <f t="shared" si="7"/>
        <v/>
      </c>
      <c r="G165" s="520" t="str">
        <f t="shared" si="6"/>
        <v/>
      </c>
      <c r="H165" s="1056"/>
    </row>
    <row r="166" spans="1:8" ht="15.75" hidden="1">
      <c r="A166" s="516">
        <v>160</v>
      </c>
      <c r="B166" s="519" t="str">
        <f>IF(MAX('Formet 8'!$A$12:$A$213)&lt;$A166,"",VLOOKUP($A166,'Formet 8'!$A$12:$O$213,4,0))</f>
        <v/>
      </c>
      <c r="C166" s="519" t="str">
        <f>IF(MAX('Formet 8'!$A$12:$A$213)&lt;$A166,"",VLOOKUP($A166,'Formet 8'!$A$12:$O$213,7,0))</f>
        <v/>
      </c>
      <c r="D166" s="519" t="str">
        <f>IF(MAX('Formet 8'!$A$12:$A$213)&lt;$A166,"",VLOOKUP($A166,'Formet 8'!$A$12:$O$213,9,0))</f>
        <v/>
      </c>
      <c r="E166" s="517" t="str">
        <f>IF(AND(D166=""),"",'Formet 8'!E$218)</f>
        <v/>
      </c>
      <c r="F166" s="518" t="str">
        <f t="shared" si="7"/>
        <v/>
      </c>
      <c r="G166" s="520" t="str">
        <f t="shared" si="6"/>
        <v/>
      </c>
      <c r="H166" s="1056"/>
    </row>
    <row r="167" spans="1:8" ht="15.75" hidden="1">
      <c r="A167" s="516">
        <v>161</v>
      </c>
      <c r="B167" s="519" t="str">
        <f>IF(MAX('Formet 8'!$A$12:$A$213)&lt;$A167,"",VLOOKUP($A167,'Formet 8'!$A$12:$O$213,4,0))</f>
        <v/>
      </c>
      <c r="C167" s="519" t="str">
        <f>IF(MAX('Formet 8'!$A$12:$A$213)&lt;$A167,"",VLOOKUP($A167,'Formet 8'!$A$12:$O$213,7,0))</f>
        <v/>
      </c>
      <c r="D167" s="519" t="str">
        <f>IF(MAX('Formet 8'!$A$12:$A$213)&lt;$A167,"",VLOOKUP($A167,'Formet 8'!$A$12:$O$213,9,0))</f>
        <v/>
      </c>
      <c r="E167" s="517" t="str">
        <f>IF(AND(D167=""),"",'Formet 8'!E$218)</f>
        <v/>
      </c>
      <c r="F167" s="518" t="str">
        <f t="shared" si="7"/>
        <v/>
      </c>
      <c r="G167" s="520" t="str">
        <f t="shared" si="6"/>
        <v/>
      </c>
      <c r="H167" s="1056"/>
    </row>
    <row r="168" spans="1:8" ht="15.75" hidden="1">
      <c r="A168" s="516">
        <v>162</v>
      </c>
      <c r="B168" s="519" t="str">
        <f>IF(MAX('Formet 8'!$A$12:$A$213)&lt;$A168,"",VLOOKUP($A168,'Formet 8'!$A$12:$O$213,4,0))</f>
        <v/>
      </c>
      <c r="C168" s="519" t="str">
        <f>IF(MAX('Formet 8'!$A$12:$A$213)&lt;$A168,"",VLOOKUP($A168,'Formet 8'!$A$12:$O$213,7,0))</f>
        <v/>
      </c>
      <c r="D168" s="519" t="str">
        <f>IF(MAX('Formet 8'!$A$12:$A$213)&lt;$A168,"",VLOOKUP($A168,'Formet 8'!$A$12:$O$213,9,0))</f>
        <v/>
      </c>
      <c r="E168" s="517" t="str">
        <f>IF(AND(D168=""),"",'Formet 8'!E$218)</f>
        <v/>
      </c>
      <c r="F168" s="518" t="str">
        <f t="shared" si="7"/>
        <v/>
      </c>
      <c r="G168" s="520" t="str">
        <f t="shared" si="6"/>
        <v/>
      </c>
      <c r="H168" s="1056"/>
    </row>
    <row r="169" spans="1:8" ht="15.75" hidden="1">
      <c r="A169" s="516">
        <v>163</v>
      </c>
      <c r="B169" s="519" t="str">
        <f>IF(MAX('Formet 8'!$A$12:$A$213)&lt;$A169,"",VLOOKUP($A169,'Formet 8'!$A$12:$O$213,4,0))</f>
        <v/>
      </c>
      <c r="C169" s="519" t="str">
        <f>IF(MAX('Formet 8'!$A$12:$A$213)&lt;$A169,"",VLOOKUP($A169,'Formet 8'!$A$12:$O$213,7,0))</f>
        <v/>
      </c>
      <c r="D169" s="519" t="str">
        <f>IF(MAX('Formet 8'!$A$12:$A$213)&lt;$A169,"",VLOOKUP($A169,'Formet 8'!$A$12:$O$213,9,0))</f>
        <v/>
      </c>
      <c r="E169" s="517" t="str">
        <f>IF(AND(D169=""),"",'Formet 8'!E$218)</f>
        <v/>
      </c>
      <c r="F169" s="518" t="str">
        <f t="shared" si="7"/>
        <v/>
      </c>
      <c r="G169" s="520" t="str">
        <f t="shared" si="6"/>
        <v/>
      </c>
      <c r="H169" s="1056"/>
    </row>
    <row r="170" spans="1:8" ht="15.75" hidden="1">
      <c r="A170" s="516">
        <v>164</v>
      </c>
      <c r="B170" s="519" t="str">
        <f>IF(MAX('Formet 8'!$A$12:$A$213)&lt;$A170,"",VLOOKUP($A170,'Formet 8'!$A$12:$O$213,4,0))</f>
        <v/>
      </c>
      <c r="C170" s="519" t="str">
        <f>IF(MAX('Formet 8'!$A$12:$A$213)&lt;$A170,"",VLOOKUP($A170,'Formet 8'!$A$12:$O$213,7,0))</f>
        <v/>
      </c>
      <c r="D170" s="519" t="str">
        <f>IF(MAX('Formet 8'!$A$12:$A$213)&lt;$A170,"",VLOOKUP($A170,'Formet 8'!$A$12:$O$213,9,0))</f>
        <v/>
      </c>
      <c r="E170" s="517" t="str">
        <f>IF(AND(D170=""),"",'Formet 8'!E$218)</f>
        <v/>
      </c>
      <c r="F170" s="518" t="str">
        <f t="shared" si="7"/>
        <v/>
      </c>
      <c r="G170" s="520" t="str">
        <f t="shared" si="6"/>
        <v/>
      </c>
      <c r="H170" s="1056"/>
    </row>
    <row r="171" spans="1:8" ht="15.75" hidden="1">
      <c r="A171" s="516">
        <v>165</v>
      </c>
      <c r="B171" s="519" t="str">
        <f>IF(MAX('Formet 8'!$A$12:$A$213)&lt;$A171,"",VLOOKUP($A171,'Formet 8'!$A$12:$O$213,4,0))</f>
        <v/>
      </c>
      <c r="C171" s="519" t="str">
        <f>IF(MAX('Formet 8'!$A$12:$A$213)&lt;$A171,"",VLOOKUP($A171,'Formet 8'!$A$12:$O$213,7,0))</f>
        <v/>
      </c>
      <c r="D171" s="519" t="str">
        <f>IF(MAX('Formet 8'!$A$12:$A$213)&lt;$A171,"",VLOOKUP($A171,'Formet 8'!$A$12:$O$213,9,0))</f>
        <v/>
      </c>
      <c r="E171" s="517" t="str">
        <f>IF(AND(D171=""),"",'Formet 8'!E$218)</f>
        <v/>
      </c>
      <c r="F171" s="518" t="str">
        <f t="shared" si="7"/>
        <v/>
      </c>
      <c r="G171" s="520" t="str">
        <f t="shared" si="6"/>
        <v/>
      </c>
      <c r="H171" s="1056"/>
    </row>
    <row r="172" spans="1:8" ht="15.75" hidden="1">
      <c r="A172" s="516">
        <v>166</v>
      </c>
      <c r="B172" s="519" t="str">
        <f>IF(MAX('Formet 8'!$A$12:$A$213)&lt;$A172,"",VLOOKUP($A172,'Formet 8'!$A$12:$O$213,4,0))</f>
        <v/>
      </c>
      <c r="C172" s="519" t="str">
        <f>IF(MAX('Formet 8'!$A$12:$A$213)&lt;$A172,"",VLOOKUP($A172,'Formet 8'!$A$12:$O$213,7,0))</f>
        <v/>
      </c>
      <c r="D172" s="519" t="str">
        <f>IF(MAX('Formet 8'!$A$12:$A$213)&lt;$A172,"",VLOOKUP($A172,'Formet 8'!$A$12:$O$213,9,0))</f>
        <v/>
      </c>
      <c r="E172" s="517" t="str">
        <f>IF(AND(D172=""),"",'Formet 8'!E$218)</f>
        <v/>
      </c>
      <c r="F172" s="518" t="str">
        <f t="shared" si="7"/>
        <v/>
      </c>
      <c r="G172" s="520" t="str">
        <f t="shared" si="6"/>
        <v/>
      </c>
      <c r="H172" s="1056"/>
    </row>
    <row r="173" spans="1:8" ht="15.75" hidden="1">
      <c r="A173" s="516">
        <v>167</v>
      </c>
      <c r="B173" s="519" t="str">
        <f>IF(MAX('Formet 8'!$A$12:$A$213)&lt;$A173,"",VLOOKUP($A173,'Formet 8'!$A$12:$O$213,4,0))</f>
        <v/>
      </c>
      <c r="C173" s="519" t="str">
        <f>IF(MAX('Formet 8'!$A$12:$A$213)&lt;$A173,"",VLOOKUP($A173,'Formet 8'!$A$12:$O$213,7,0))</f>
        <v/>
      </c>
      <c r="D173" s="519" t="str">
        <f>IF(MAX('Formet 8'!$A$12:$A$213)&lt;$A173,"",VLOOKUP($A173,'Formet 8'!$A$12:$O$213,9,0))</f>
        <v/>
      </c>
      <c r="E173" s="517" t="str">
        <f>IF(AND(D173=""),"",'Formet 8'!E$218)</f>
        <v/>
      </c>
      <c r="F173" s="518" t="str">
        <f t="shared" si="7"/>
        <v/>
      </c>
      <c r="G173" s="520" t="str">
        <f t="shared" si="6"/>
        <v/>
      </c>
      <c r="H173" s="1056"/>
    </row>
    <row r="174" spans="1:8" ht="15.75" hidden="1">
      <c r="A174" s="516">
        <v>168</v>
      </c>
      <c r="B174" s="519" t="str">
        <f>IF(MAX('Formet 8'!$A$12:$A$213)&lt;$A174,"",VLOOKUP($A174,'Formet 8'!$A$12:$O$213,4,0))</f>
        <v/>
      </c>
      <c r="C174" s="519" t="str">
        <f>IF(MAX('Formet 8'!$A$12:$A$213)&lt;$A174,"",VLOOKUP($A174,'Formet 8'!$A$12:$O$213,7,0))</f>
        <v/>
      </c>
      <c r="D174" s="519" t="str">
        <f>IF(MAX('Formet 8'!$A$12:$A$213)&lt;$A174,"",VLOOKUP($A174,'Formet 8'!$A$12:$O$213,9,0))</f>
        <v/>
      </c>
      <c r="E174" s="517" t="str">
        <f>IF(AND(D174=""),"",'Formet 8'!E$218)</f>
        <v/>
      </c>
      <c r="F174" s="518" t="str">
        <f t="shared" si="7"/>
        <v/>
      </c>
      <c r="G174" s="520" t="str">
        <f t="shared" si="6"/>
        <v/>
      </c>
      <c r="H174" s="1056"/>
    </row>
    <row r="175" spans="1:8" ht="15.75" hidden="1">
      <c r="A175" s="516">
        <v>169</v>
      </c>
      <c r="B175" s="519" t="str">
        <f>IF(MAX('Formet 8'!$A$12:$A$213)&lt;$A175,"",VLOOKUP($A175,'Formet 8'!$A$12:$O$213,4,0))</f>
        <v/>
      </c>
      <c r="C175" s="519" t="str">
        <f>IF(MAX('Formet 8'!$A$12:$A$213)&lt;$A175,"",VLOOKUP($A175,'Formet 8'!$A$12:$O$213,7,0))</f>
        <v/>
      </c>
      <c r="D175" s="519" t="str">
        <f>IF(MAX('Formet 8'!$A$12:$A$213)&lt;$A175,"",VLOOKUP($A175,'Formet 8'!$A$12:$O$213,9,0))</f>
        <v/>
      </c>
      <c r="E175" s="517" t="str">
        <f>IF(AND(D175=""),"",'Formet 8'!E$218)</f>
        <v/>
      </c>
      <c r="F175" s="518" t="str">
        <f t="shared" si="7"/>
        <v/>
      </c>
      <c r="G175" s="520" t="str">
        <f t="shared" si="6"/>
        <v/>
      </c>
      <c r="H175" s="1056"/>
    </row>
    <row r="176" spans="1:8" ht="15.75" hidden="1">
      <c r="A176" s="516">
        <v>170</v>
      </c>
      <c r="B176" s="519" t="str">
        <f>IF(MAX('Formet 8'!$A$12:$A$213)&lt;$A176,"",VLOOKUP($A176,'Formet 8'!$A$12:$O$213,4,0))</f>
        <v/>
      </c>
      <c r="C176" s="519" t="str">
        <f>IF(MAX('Formet 8'!$A$12:$A$213)&lt;$A176,"",VLOOKUP($A176,'Formet 8'!$A$12:$O$213,7,0))</f>
        <v/>
      </c>
      <c r="D176" s="519" t="str">
        <f>IF(MAX('Formet 8'!$A$12:$A$213)&lt;$A176,"",VLOOKUP($A176,'Formet 8'!$A$12:$O$213,9,0))</f>
        <v/>
      </c>
      <c r="E176" s="517" t="str">
        <f>IF(AND(D176=""),"",'Formet 8'!E$218)</f>
        <v/>
      </c>
      <c r="F176" s="518" t="str">
        <f t="shared" si="7"/>
        <v/>
      </c>
      <c r="G176" s="520" t="str">
        <f t="shared" si="6"/>
        <v/>
      </c>
      <c r="H176" s="1056"/>
    </row>
    <row r="177" spans="1:8" ht="15.75" hidden="1">
      <c r="A177" s="516">
        <v>171</v>
      </c>
      <c r="B177" s="519" t="str">
        <f>IF(MAX('Formet 8'!$A$12:$A$213)&lt;$A177,"",VLOOKUP($A177,'Formet 8'!$A$12:$O$213,4,0))</f>
        <v/>
      </c>
      <c r="C177" s="519" t="str">
        <f>IF(MAX('Formet 8'!$A$12:$A$213)&lt;$A177,"",VLOOKUP($A177,'Formet 8'!$A$12:$O$213,7,0))</f>
        <v/>
      </c>
      <c r="D177" s="519" t="str">
        <f>IF(MAX('Formet 8'!$A$12:$A$213)&lt;$A177,"",VLOOKUP($A177,'Formet 8'!$A$12:$O$213,9,0))</f>
        <v/>
      </c>
      <c r="E177" s="517" t="str">
        <f>IF(AND(D177=""),"",'Formet 8'!E$218)</f>
        <v/>
      </c>
      <c r="F177" s="518" t="str">
        <f t="shared" si="7"/>
        <v/>
      </c>
      <c r="G177" s="520" t="str">
        <f t="shared" si="6"/>
        <v/>
      </c>
      <c r="H177" s="1056"/>
    </row>
    <row r="178" spans="1:8" ht="15.75" hidden="1">
      <c r="A178" s="516">
        <v>172</v>
      </c>
      <c r="B178" s="519" t="str">
        <f>IF(MAX('Formet 8'!$A$12:$A$213)&lt;$A178,"",VLOOKUP($A178,'Formet 8'!$A$12:$O$213,4,0))</f>
        <v/>
      </c>
      <c r="C178" s="519" t="str">
        <f>IF(MAX('Formet 8'!$A$12:$A$213)&lt;$A178,"",VLOOKUP($A178,'Formet 8'!$A$12:$O$213,7,0))</f>
        <v/>
      </c>
      <c r="D178" s="519" t="str">
        <f>IF(MAX('Formet 8'!$A$12:$A$213)&lt;$A178,"",VLOOKUP($A178,'Formet 8'!$A$12:$O$213,9,0))</f>
        <v/>
      </c>
      <c r="E178" s="517" t="str">
        <f>IF(AND(D178=""),"",'Formet 8'!E$218)</f>
        <v/>
      </c>
      <c r="F178" s="518" t="str">
        <f t="shared" si="7"/>
        <v/>
      </c>
      <c r="G178" s="520" t="str">
        <f t="shared" si="6"/>
        <v/>
      </c>
      <c r="H178" s="1056"/>
    </row>
    <row r="179" spans="1:8" ht="15.75" hidden="1">
      <c r="A179" s="516">
        <v>173</v>
      </c>
      <c r="B179" s="519" t="str">
        <f>IF(MAX('Formet 8'!$A$12:$A$213)&lt;$A179,"",VLOOKUP($A179,'Formet 8'!$A$12:$O$213,4,0))</f>
        <v/>
      </c>
      <c r="C179" s="519" t="str">
        <f>IF(MAX('Formet 8'!$A$12:$A$213)&lt;$A179,"",VLOOKUP($A179,'Formet 8'!$A$12:$O$213,7,0))</f>
        <v/>
      </c>
      <c r="D179" s="519" t="str">
        <f>IF(MAX('Formet 8'!$A$12:$A$213)&lt;$A179,"",VLOOKUP($A179,'Formet 8'!$A$12:$O$213,9,0))</f>
        <v/>
      </c>
      <c r="E179" s="517" t="str">
        <f>IF(AND(D179=""),"",'Formet 8'!E$218)</f>
        <v/>
      </c>
      <c r="F179" s="518" t="str">
        <f t="shared" si="7"/>
        <v/>
      </c>
      <c r="G179" s="520" t="str">
        <f t="shared" si="6"/>
        <v/>
      </c>
      <c r="H179" s="1056"/>
    </row>
    <row r="180" spans="1:8" ht="15.75" hidden="1">
      <c r="A180" s="516">
        <v>174</v>
      </c>
      <c r="B180" s="519" t="str">
        <f>IF(MAX('Formet 8'!$A$12:$A$213)&lt;$A180,"",VLOOKUP($A180,'Formet 8'!$A$12:$O$213,4,0))</f>
        <v/>
      </c>
      <c r="C180" s="519" t="str">
        <f>IF(MAX('Formet 8'!$A$12:$A$213)&lt;$A180,"",VLOOKUP($A180,'Formet 8'!$A$12:$O$213,7,0))</f>
        <v/>
      </c>
      <c r="D180" s="519" t="str">
        <f>IF(MAX('Formet 8'!$A$12:$A$213)&lt;$A180,"",VLOOKUP($A180,'Formet 8'!$A$12:$O$213,9,0))</f>
        <v/>
      </c>
      <c r="E180" s="517" t="str">
        <f>IF(AND(D180=""),"",'Formet 8'!E$218)</f>
        <v/>
      </c>
      <c r="F180" s="518" t="str">
        <f t="shared" si="7"/>
        <v/>
      </c>
      <c r="G180" s="520" t="str">
        <f t="shared" si="6"/>
        <v/>
      </c>
      <c r="H180" s="1056"/>
    </row>
    <row r="181" spans="1:8" ht="15.75" hidden="1">
      <c r="A181" s="516">
        <v>175</v>
      </c>
      <c r="B181" s="519" t="str">
        <f>IF(MAX('Formet 8'!$A$12:$A$213)&lt;$A181,"",VLOOKUP($A181,'Formet 8'!$A$12:$O$213,4,0))</f>
        <v/>
      </c>
      <c r="C181" s="519" t="str">
        <f>IF(MAX('Formet 8'!$A$12:$A$213)&lt;$A181,"",VLOOKUP($A181,'Formet 8'!$A$12:$O$213,7,0))</f>
        <v/>
      </c>
      <c r="D181" s="519" t="str">
        <f>IF(MAX('Formet 8'!$A$12:$A$213)&lt;$A181,"",VLOOKUP($A181,'Formet 8'!$A$12:$O$213,9,0))</f>
        <v/>
      </c>
      <c r="E181" s="517" t="str">
        <f>IF(AND(D181=""),"",'Formet 8'!E$218)</f>
        <v/>
      </c>
      <c r="F181" s="518" t="str">
        <f t="shared" si="7"/>
        <v/>
      </c>
      <c r="G181" s="520" t="str">
        <f t="shared" si="6"/>
        <v/>
      </c>
      <c r="H181" s="1056"/>
    </row>
    <row r="182" spans="1:8" ht="15.75" hidden="1">
      <c r="A182" s="516">
        <v>176</v>
      </c>
      <c r="B182" s="519" t="str">
        <f>IF(MAX('Formet 8'!$A$12:$A$213)&lt;$A182,"",VLOOKUP($A182,'Formet 8'!$A$12:$O$213,4,0))</f>
        <v/>
      </c>
      <c r="C182" s="519" t="str">
        <f>IF(MAX('Formet 8'!$A$12:$A$213)&lt;$A182,"",VLOOKUP($A182,'Formet 8'!$A$12:$O$213,7,0))</f>
        <v/>
      </c>
      <c r="D182" s="519" t="str">
        <f>IF(MAX('Formet 8'!$A$12:$A$213)&lt;$A182,"",VLOOKUP($A182,'Formet 8'!$A$12:$O$213,9,0))</f>
        <v/>
      </c>
      <c r="E182" s="517" t="str">
        <f>IF(AND(D182=""),"",'Formet 8'!E$218)</f>
        <v/>
      </c>
      <c r="F182" s="518" t="str">
        <f t="shared" si="7"/>
        <v/>
      </c>
      <c r="G182" s="520" t="str">
        <f t="shared" si="6"/>
        <v/>
      </c>
      <c r="H182" s="1056"/>
    </row>
    <row r="183" spans="1:8" ht="15.75" hidden="1">
      <c r="A183" s="516">
        <v>177</v>
      </c>
      <c r="B183" s="519" t="str">
        <f>IF(MAX('Formet 8'!$A$12:$A$213)&lt;$A183,"",VLOOKUP($A183,'Formet 8'!$A$12:$O$213,4,0))</f>
        <v/>
      </c>
      <c r="C183" s="519" t="str">
        <f>IF(MAX('Formet 8'!$A$12:$A$213)&lt;$A183,"",VLOOKUP($A183,'Formet 8'!$A$12:$O$213,7,0))</f>
        <v/>
      </c>
      <c r="D183" s="519" t="str">
        <f>IF(MAX('Formet 8'!$A$12:$A$213)&lt;$A183,"",VLOOKUP($A183,'Formet 8'!$A$12:$O$213,9,0))</f>
        <v/>
      </c>
      <c r="E183" s="517" t="str">
        <f>IF(AND(D183=""),"",'Formet 8'!E$218)</f>
        <v/>
      </c>
      <c r="F183" s="518" t="str">
        <f t="shared" si="7"/>
        <v/>
      </c>
      <c r="G183" s="520" t="str">
        <f t="shared" si="6"/>
        <v/>
      </c>
      <c r="H183" s="1056"/>
    </row>
    <row r="184" spans="1:8" ht="15.75" hidden="1">
      <c r="A184" s="516">
        <v>178</v>
      </c>
      <c r="B184" s="519" t="str">
        <f>IF(MAX('Formet 8'!$A$12:$A$213)&lt;$A184,"",VLOOKUP($A184,'Formet 8'!$A$12:$O$213,4,0))</f>
        <v/>
      </c>
      <c r="C184" s="519" t="str">
        <f>IF(MAX('Formet 8'!$A$12:$A$213)&lt;$A184,"",VLOOKUP($A184,'Formet 8'!$A$12:$O$213,7,0))</f>
        <v/>
      </c>
      <c r="D184" s="519" t="str">
        <f>IF(MAX('Formet 8'!$A$12:$A$213)&lt;$A184,"",VLOOKUP($A184,'Formet 8'!$A$12:$O$213,9,0))</f>
        <v/>
      </c>
      <c r="E184" s="517" t="str">
        <f>IF(AND(D184=""),"",'Formet 8'!E$218)</f>
        <v/>
      </c>
      <c r="F184" s="518" t="str">
        <f t="shared" si="7"/>
        <v/>
      </c>
      <c r="G184" s="520" t="str">
        <f t="shared" si="6"/>
        <v/>
      </c>
      <c r="H184" s="1056"/>
    </row>
    <row r="185" spans="1:8" ht="15.75" hidden="1">
      <c r="A185" s="516">
        <v>179</v>
      </c>
      <c r="B185" s="519" t="str">
        <f>IF(MAX('Formet 8'!$A$12:$A$213)&lt;$A185,"",VLOOKUP($A185,'Formet 8'!$A$12:$O$213,4,0))</f>
        <v/>
      </c>
      <c r="C185" s="519" t="str">
        <f>IF(MAX('Formet 8'!$A$12:$A$213)&lt;$A185,"",VLOOKUP($A185,'Formet 8'!$A$12:$O$213,7,0))</f>
        <v/>
      </c>
      <c r="D185" s="519" t="str">
        <f>IF(MAX('Formet 8'!$A$12:$A$213)&lt;$A185,"",VLOOKUP($A185,'Formet 8'!$A$12:$O$213,9,0))</f>
        <v/>
      </c>
      <c r="E185" s="517" t="str">
        <f>IF(AND(D185=""),"",'Formet 8'!E$218)</f>
        <v/>
      </c>
      <c r="F185" s="518" t="str">
        <f t="shared" si="7"/>
        <v/>
      </c>
      <c r="G185" s="520" t="str">
        <f t="shared" si="6"/>
        <v/>
      </c>
      <c r="H185" s="1056"/>
    </row>
    <row r="186" spans="1:8" ht="15.75" hidden="1">
      <c r="A186" s="516">
        <v>180</v>
      </c>
      <c r="B186" s="519" t="str">
        <f>IF(MAX('Formet 8'!$A$12:$A$213)&lt;$A186,"",VLOOKUP($A186,'Formet 8'!$A$12:$O$213,4,0))</f>
        <v/>
      </c>
      <c r="C186" s="519" t="str">
        <f>IF(MAX('Formet 8'!$A$12:$A$213)&lt;$A186,"",VLOOKUP($A186,'Formet 8'!$A$12:$O$213,7,0))</f>
        <v/>
      </c>
      <c r="D186" s="519" t="str">
        <f>IF(MAX('Formet 8'!$A$12:$A$213)&lt;$A186,"",VLOOKUP($A186,'Formet 8'!$A$12:$O$213,9,0))</f>
        <v/>
      </c>
      <c r="E186" s="517" t="str">
        <f>IF(AND(D186=""),"",'Formet 8'!E$218)</f>
        <v/>
      </c>
      <c r="F186" s="518" t="str">
        <f t="shared" si="7"/>
        <v/>
      </c>
      <c r="G186" s="520" t="str">
        <f t="shared" si="6"/>
        <v/>
      </c>
      <c r="H186" s="1056"/>
    </row>
    <row r="187" spans="1:8" ht="15.75" hidden="1">
      <c r="A187" s="516">
        <v>181</v>
      </c>
      <c r="B187" s="519" t="str">
        <f>IF(MAX('Formet 8'!$A$12:$A$213)&lt;$A187,"",VLOOKUP($A187,'Formet 8'!$A$12:$O$213,4,0))</f>
        <v/>
      </c>
      <c r="C187" s="519" t="str">
        <f>IF(MAX('Formet 8'!$A$12:$A$213)&lt;$A187,"",VLOOKUP($A187,'Formet 8'!$A$12:$O$213,7,0))</f>
        <v/>
      </c>
      <c r="D187" s="519" t="str">
        <f>IF(MAX('Formet 8'!$A$12:$A$213)&lt;$A187,"",VLOOKUP($A187,'Formet 8'!$A$12:$O$213,9,0))</f>
        <v/>
      </c>
      <c r="E187" s="517" t="str">
        <f>IF(AND(D187=""),"",'Formet 8'!E$218)</f>
        <v/>
      </c>
      <c r="F187" s="518" t="str">
        <f t="shared" si="7"/>
        <v/>
      </c>
      <c r="G187" s="520" t="str">
        <f t="shared" si="6"/>
        <v/>
      </c>
      <c r="H187" s="1056"/>
    </row>
    <row r="188" spans="1:8" ht="15.75" hidden="1">
      <c r="A188" s="516">
        <v>182</v>
      </c>
      <c r="B188" s="519" t="str">
        <f>IF(MAX('Formet 8'!$A$12:$A$213)&lt;$A188,"",VLOOKUP($A188,'Formet 8'!$A$12:$O$213,4,0))</f>
        <v/>
      </c>
      <c r="C188" s="519" t="str">
        <f>IF(MAX('Formet 8'!$A$12:$A$213)&lt;$A188,"",VLOOKUP($A188,'Formet 8'!$A$12:$O$213,7,0))</f>
        <v/>
      </c>
      <c r="D188" s="519" t="str">
        <f>IF(MAX('Formet 8'!$A$12:$A$213)&lt;$A188,"",VLOOKUP($A188,'Formet 8'!$A$12:$O$213,9,0))</f>
        <v/>
      </c>
      <c r="E188" s="517" t="str">
        <f>IF(AND(D188=""),"",'Formet 8'!E$218)</f>
        <v/>
      </c>
      <c r="F188" s="518" t="str">
        <f t="shared" si="7"/>
        <v/>
      </c>
      <c r="G188" s="520" t="str">
        <f t="shared" si="6"/>
        <v/>
      </c>
      <c r="H188" s="1056"/>
    </row>
    <row r="189" spans="1:8" ht="15.75" hidden="1">
      <c r="A189" s="516">
        <v>183</v>
      </c>
      <c r="B189" s="519" t="str">
        <f>IF(MAX('Formet 8'!$A$12:$A$213)&lt;$A189,"",VLOOKUP($A189,'Formet 8'!$A$12:$O$213,4,0))</f>
        <v/>
      </c>
      <c r="C189" s="519" t="str">
        <f>IF(MAX('Formet 8'!$A$12:$A$213)&lt;$A189,"",VLOOKUP($A189,'Formet 8'!$A$12:$O$213,7,0))</f>
        <v/>
      </c>
      <c r="D189" s="519" t="str">
        <f>IF(MAX('Formet 8'!$A$12:$A$213)&lt;$A189,"",VLOOKUP($A189,'Formet 8'!$A$12:$O$213,9,0))</f>
        <v/>
      </c>
      <c r="E189" s="517" t="str">
        <f>IF(AND(D189=""),"",'Formet 8'!E$218)</f>
        <v/>
      </c>
      <c r="F189" s="518" t="str">
        <f t="shared" si="7"/>
        <v/>
      </c>
      <c r="G189" s="520" t="str">
        <f t="shared" si="6"/>
        <v/>
      </c>
      <c r="H189" s="1056"/>
    </row>
    <row r="190" spans="1:8" ht="15.75" hidden="1">
      <c r="A190" s="516">
        <v>184</v>
      </c>
      <c r="B190" s="519" t="str">
        <f>IF(MAX('Formet 8'!$A$12:$A$213)&lt;$A190,"",VLOOKUP($A190,'Formet 8'!$A$12:$O$213,4,0))</f>
        <v/>
      </c>
      <c r="C190" s="519" t="str">
        <f>IF(MAX('Formet 8'!$A$12:$A$213)&lt;$A190,"",VLOOKUP($A190,'Formet 8'!$A$12:$O$213,7,0))</f>
        <v/>
      </c>
      <c r="D190" s="519" t="str">
        <f>IF(MAX('Formet 8'!$A$12:$A$213)&lt;$A190,"",VLOOKUP($A190,'Formet 8'!$A$12:$O$213,9,0))</f>
        <v/>
      </c>
      <c r="E190" s="517" t="str">
        <f>IF(AND(D190=""),"",'Formet 8'!E$218)</f>
        <v/>
      </c>
      <c r="F190" s="518" t="str">
        <f t="shared" si="7"/>
        <v/>
      </c>
      <c r="G190" s="520" t="str">
        <f t="shared" si="6"/>
        <v/>
      </c>
      <c r="H190" s="1056"/>
    </row>
    <row r="191" spans="1:8" ht="15.75" hidden="1">
      <c r="A191" s="516">
        <v>185</v>
      </c>
      <c r="B191" s="519" t="str">
        <f>IF(MAX('Formet 8'!$A$12:$A$213)&lt;$A191,"",VLOOKUP($A191,'Formet 8'!$A$12:$O$213,4,0))</f>
        <v/>
      </c>
      <c r="C191" s="519" t="str">
        <f>IF(MAX('Formet 8'!$A$12:$A$213)&lt;$A191,"",VLOOKUP($A191,'Formet 8'!$A$12:$O$213,7,0))</f>
        <v/>
      </c>
      <c r="D191" s="519" t="str">
        <f>IF(MAX('Formet 8'!$A$12:$A$213)&lt;$A191,"",VLOOKUP($A191,'Formet 8'!$A$12:$O$213,9,0))</f>
        <v/>
      </c>
      <c r="E191" s="517" t="str">
        <f>IF(AND(D191=""),"",'Formet 8'!E$218)</f>
        <v/>
      </c>
      <c r="F191" s="518" t="str">
        <f t="shared" si="7"/>
        <v/>
      </c>
      <c r="G191" s="520" t="str">
        <f t="shared" si="6"/>
        <v/>
      </c>
      <c r="H191" s="1056"/>
    </row>
    <row r="192" spans="1:8" ht="15.75" hidden="1">
      <c r="A192" s="516">
        <v>186</v>
      </c>
      <c r="B192" s="519" t="str">
        <f>IF(MAX('Formet 8'!$A$12:$A$213)&lt;$A192,"",VLOOKUP($A192,'Formet 8'!$A$12:$O$213,4,0))</f>
        <v/>
      </c>
      <c r="C192" s="519" t="str">
        <f>IF(MAX('Formet 8'!$A$12:$A$213)&lt;$A192,"",VLOOKUP($A192,'Formet 8'!$A$12:$O$213,7,0))</f>
        <v/>
      </c>
      <c r="D192" s="519" t="str">
        <f>IF(MAX('Formet 8'!$A$12:$A$213)&lt;$A192,"",VLOOKUP($A192,'Formet 8'!$A$12:$O$213,9,0))</f>
        <v/>
      </c>
      <c r="E192" s="517" t="str">
        <f>IF(AND(D192=""),"",'Formet 8'!E$218)</f>
        <v/>
      </c>
      <c r="F192" s="518" t="str">
        <f t="shared" si="7"/>
        <v/>
      </c>
      <c r="G192" s="520" t="str">
        <f t="shared" si="6"/>
        <v/>
      </c>
      <c r="H192" s="1056"/>
    </row>
    <row r="193" spans="1:8" ht="15.75" hidden="1">
      <c r="A193" s="516">
        <v>187</v>
      </c>
      <c r="B193" s="519" t="str">
        <f>IF(MAX('Formet 8'!$A$12:$A$213)&lt;$A193,"",VLOOKUP($A193,'Formet 8'!$A$12:$O$213,4,0))</f>
        <v/>
      </c>
      <c r="C193" s="519" t="str">
        <f>IF(MAX('Formet 8'!$A$12:$A$213)&lt;$A193,"",VLOOKUP($A193,'Formet 8'!$A$12:$O$213,7,0))</f>
        <v/>
      </c>
      <c r="D193" s="519" t="str">
        <f>IF(MAX('Formet 8'!$A$12:$A$213)&lt;$A193,"",VLOOKUP($A193,'Formet 8'!$A$12:$O$213,9,0))</f>
        <v/>
      </c>
      <c r="E193" s="517" t="str">
        <f>IF(AND(D193=""),"",'Formet 8'!E$218)</f>
        <v/>
      </c>
      <c r="F193" s="518" t="str">
        <f t="shared" si="7"/>
        <v/>
      </c>
      <c r="G193" s="520" t="str">
        <f t="shared" si="6"/>
        <v/>
      </c>
      <c r="H193" s="1056"/>
    </row>
    <row r="194" spans="1:8" ht="15.75" hidden="1">
      <c r="A194" s="516">
        <v>188</v>
      </c>
      <c r="B194" s="519" t="str">
        <f>IF(MAX('Formet 8'!$A$12:$A$213)&lt;$A194,"",VLOOKUP($A194,'Formet 8'!$A$12:$O$213,4,0))</f>
        <v/>
      </c>
      <c r="C194" s="519" t="str">
        <f>IF(MAX('Formet 8'!$A$12:$A$213)&lt;$A194,"",VLOOKUP($A194,'Formet 8'!$A$12:$O$213,7,0))</f>
        <v/>
      </c>
      <c r="D194" s="519" t="str">
        <f>IF(MAX('Formet 8'!$A$12:$A$213)&lt;$A194,"",VLOOKUP($A194,'Formet 8'!$A$12:$O$213,9,0))</f>
        <v/>
      </c>
      <c r="E194" s="517" t="str">
        <f>IF(AND(D194=""),"",'Formet 8'!E$218)</f>
        <v/>
      </c>
      <c r="F194" s="518" t="str">
        <f t="shared" si="7"/>
        <v/>
      </c>
      <c r="G194" s="520" t="str">
        <f t="shared" si="6"/>
        <v/>
      </c>
      <c r="H194" s="1056"/>
    </row>
    <row r="195" spans="1:8" ht="15.75" hidden="1">
      <c r="A195" s="516">
        <v>189</v>
      </c>
      <c r="B195" s="519" t="str">
        <f>IF(MAX('Formet 8'!$A$12:$A$213)&lt;$A195,"",VLOOKUP($A195,'Formet 8'!$A$12:$O$213,4,0))</f>
        <v/>
      </c>
      <c r="C195" s="519" t="str">
        <f>IF(MAX('Formet 8'!$A$12:$A$213)&lt;$A195,"",VLOOKUP($A195,'Formet 8'!$A$12:$O$213,7,0))</f>
        <v/>
      </c>
      <c r="D195" s="519" t="str">
        <f>IF(MAX('Formet 8'!$A$12:$A$213)&lt;$A195,"",VLOOKUP($A195,'Formet 8'!$A$12:$O$213,9,0))</f>
        <v/>
      </c>
      <c r="E195" s="517" t="str">
        <f>IF(AND(D195=""),"",'Formet 8'!E$218)</f>
        <v/>
      </c>
      <c r="F195" s="518" t="str">
        <f t="shared" si="7"/>
        <v/>
      </c>
      <c r="G195" s="520" t="str">
        <f t="shared" si="6"/>
        <v/>
      </c>
      <c r="H195" s="1056"/>
    </row>
    <row r="196" spans="1:8" ht="15.75" hidden="1">
      <c r="A196" s="516">
        <v>190</v>
      </c>
      <c r="B196" s="519" t="str">
        <f>IF(MAX('Formet 8'!$A$12:$A$213)&lt;$A196,"",VLOOKUP($A196,'Formet 8'!$A$12:$O$213,4,0))</f>
        <v/>
      </c>
      <c r="C196" s="519" t="str">
        <f>IF(MAX('Formet 8'!$A$12:$A$213)&lt;$A196,"",VLOOKUP($A196,'Formet 8'!$A$12:$O$213,7,0))</f>
        <v/>
      </c>
      <c r="D196" s="519" t="str">
        <f>IF(MAX('Formet 8'!$A$12:$A$213)&lt;$A196,"",VLOOKUP($A196,'Formet 8'!$A$12:$O$213,9,0))</f>
        <v/>
      </c>
      <c r="E196" s="517" t="str">
        <f>IF(AND(D196=""),"",'Formet 8'!E$218)</f>
        <v/>
      </c>
      <c r="F196" s="518" t="str">
        <f t="shared" si="7"/>
        <v/>
      </c>
      <c r="G196" s="520" t="str">
        <f t="shared" si="6"/>
        <v/>
      </c>
      <c r="H196" s="1056"/>
    </row>
    <row r="197" spans="1:8" ht="15.75" hidden="1">
      <c r="A197" s="516">
        <v>191</v>
      </c>
      <c r="B197" s="519" t="str">
        <f>IF(MAX('Formet 8'!$A$12:$A$213)&lt;$A197,"",VLOOKUP($A197,'Formet 8'!$A$12:$O$213,4,0))</f>
        <v/>
      </c>
      <c r="C197" s="519" t="str">
        <f>IF(MAX('Formet 8'!$A$12:$A$213)&lt;$A197,"",VLOOKUP($A197,'Formet 8'!$A$12:$O$213,7,0))</f>
        <v/>
      </c>
      <c r="D197" s="519" t="str">
        <f>IF(MAX('Formet 8'!$A$12:$A$213)&lt;$A197,"",VLOOKUP($A197,'Formet 8'!$A$12:$O$213,9,0))</f>
        <v/>
      </c>
      <c r="E197" s="517" t="str">
        <f>IF(AND(D197=""),"",'Formet 8'!E$218)</f>
        <v/>
      </c>
      <c r="F197" s="518" t="str">
        <f t="shared" si="7"/>
        <v/>
      </c>
      <c r="G197" s="520" t="str">
        <f t="shared" si="6"/>
        <v/>
      </c>
      <c r="H197" s="1056"/>
    </row>
    <row r="198" spans="1:8" ht="15.75" hidden="1">
      <c r="A198" s="516">
        <v>192</v>
      </c>
      <c r="B198" s="519" t="str">
        <f>IF(MAX('Formet 8'!$A$12:$A$213)&lt;$A198,"",VLOOKUP($A198,'Formet 8'!$A$12:$O$213,4,0))</f>
        <v/>
      </c>
      <c r="C198" s="519" t="str">
        <f>IF(MAX('Formet 8'!$A$12:$A$213)&lt;$A198,"",VLOOKUP($A198,'Formet 8'!$A$12:$O$213,7,0))</f>
        <v/>
      </c>
      <c r="D198" s="519" t="str">
        <f>IF(MAX('Formet 8'!$A$12:$A$213)&lt;$A198,"",VLOOKUP($A198,'Formet 8'!$A$12:$O$213,9,0))</f>
        <v/>
      </c>
      <c r="E198" s="517" t="str">
        <f>IF(AND(D198=""),"",'Formet 8'!E$218)</f>
        <v/>
      </c>
      <c r="F198" s="518" t="str">
        <f t="shared" si="7"/>
        <v/>
      </c>
      <c r="G198" s="520" t="str">
        <f t="shared" si="6"/>
        <v/>
      </c>
      <c r="H198" s="1056"/>
    </row>
    <row r="199" spans="1:8" ht="15.75" hidden="1">
      <c r="A199" s="516">
        <v>193</v>
      </c>
      <c r="B199" s="519" t="str">
        <f>IF(MAX('Formet 8'!$A$12:$A$213)&lt;$A199,"",VLOOKUP($A199,'Formet 8'!$A$12:$O$213,4,0))</f>
        <v/>
      </c>
      <c r="C199" s="519" t="str">
        <f>IF(MAX('Formet 8'!$A$12:$A$213)&lt;$A199,"",VLOOKUP($A199,'Formet 8'!$A$12:$O$213,7,0))</f>
        <v/>
      </c>
      <c r="D199" s="519" t="str">
        <f>IF(MAX('Formet 8'!$A$12:$A$213)&lt;$A199,"",VLOOKUP($A199,'Formet 8'!$A$12:$O$213,9,0))</f>
        <v/>
      </c>
      <c r="E199" s="517" t="str">
        <f>IF(AND(D199=""),"",'Formet 8'!E$218)</f>
        <v/>
      </c>
      <c r="F199" s="518" t="str">
        <f t="shared" si="7"/>
        <v/>
      </c>
      <c r="G199" s="520" t="str">
        <f t="shared" si="6"/>
        <v/>
      </c>
      <c r="H199" s="1056"/>
    </row>
    <row r="200" spans="1:8" ht="15.75" hidden="1">
      <c r="A200" s="516">
        <v>194</v>
      </c>
      <c r="B200" s="519" t="str">
        <f>IF(MAX('Formet 8'!$A$12:$A$213)&lt;$A200,"",VLOOKUP($A200,'Formet 8'!$A$12:$O$213,4,0))</f>
        <v/>
      </c>
      <c r="C200" s="519" t="str">
        <f>IF(MAX('Formet 8'!$A$12:$A$213)&lt;$A200,"",VLOOKUP($A200,'Formet 8'!$A$12:$O$213,7,0))</f>
        <v/>
      </c>
      <c r="D200" s="519" t="str">
        <f>IF(MAX('Formet 8'!$A$12:$A$213)&lt;$A200,"",VLOOKUP($A200,'Formet 8'!$A$12:$O$213,9,0))</f>
        <v/>
      </c>
      <c r="E200" s="517" t="str">
        <f>IF(AND(D200=""),"",'Formet 8'!E$218)</f>
        <v/>
      </c>
      <c r="F200" s="518" t="str">
        <f t="shared" si="7"/>
        <v/>
      </c>
      <c r="G200" s="520" t="str">
        <f t="shared" ref="G200:G206" si="8">IF(AND(D200=""),"",(ROUND(D200*103%,0)*E200*3)+F200)</f>
        <v/>
      </c>
      <c r="H200" s="1056"/>
    </row>
    <row r="201" spans="1:8" ht="15.75" hidden="1">
      <c r="A201" s="516">
        <v>195</v>
      </c>
      <c r="B201" s="519" t="str">
        <f>IF(MAX('Formet 8'!$A$12:$A$213)&lt;$A201,"",VLOOKUP($A201,'Formet 8'!$A$12:$O$213,4,0))</f>
        <v/>
      </c>
      <c r="C201" s="519" t="str">
        <f>IF(MAX('Formet 8'!$A$12:$A$213)&lt;$A201,"",VLOOKUP($A201,'Formet 8'!$A$12:$O$213,7,0))</f>
        <v/>
      </c>
      <c r="D201" s="519" t="str">
        <f>IF(MAX('Formet 8'!$A$12:$A$213)&lt;$A201,"",VLOOKUP($A201,'Formet 8'!$A$12:$O$213,9,0))</f>
        <v/>
      </c>
      <c r="E201" s="517" t="str">
        <f>IF(AND(D201=""),"",'Formet 8'!E$218)</f>
        <v/>
      </c>
      <c r="F201" s="518" t="str">
        <f t="shared" si="7"/>
        <v/>
      </c>
      <c r="G201" s="520" t="str">
        <f t="shared" si="8"/>
        <v/>
      </c>
      <c r="H201" s="1056"/>
    </row>
    <row r="202" spans="1:8" ht="15.75" hidden="1">
      <c r="A202" s="516">
        <v>196</v>
      </c>
      <c r="B202" s="519" t="str">
        <f>IF(MAX('Formet 8'!$A$12:$A$213)&lt;$A202,"",VLOOKUP($A202,'Formet 8'!$A$12:$O$213,4,0))</f>
        <v/>
      </c>
      <c r="C202" s="519" t="str">
        <f>IF(MAX('Formet 8'!$A$12:$A$213)&lt;$A202,"",VLOOKUP($A202,'Formet 8'!$A$12:$O$213,7,0))</f>
        <v/>
      </c>
      <c r="D202" s="519" t="str">
        <f>IF(MAX('Formet 8'!$A$12:$A$213)&lt;$A202,"",VLOOKUP($A202,'Formet 8'!$A$12:$O$213,9,0))</f>
        <v/>
      </c>
      <c r="E202" s="517" t="str">
        <f>IF(AND(D202=""),"",'Formet 8'!E$218)</f>
        <v/>
      </c>
      <c r="F202" s="518" t="str">
        <f t="shared" si="7"/>
        <v/>
      </c>
      <c r="G202" s="520" t="str">
        <f t="shared" si="8"/>
        <v/>
      </c>
      <c r="H202" s="1056"/>
    </row>
    <row r="203" spans="1:8" ht="15.75" hidden="1">
      <c r="A203" s="516">
        <v>197</v>
      </c>
      <c r="B203" s="519" t="str">
        <f>IF(MAX('Formet 8'!$A$12:$A$213)&lt;$A203,"",VLOOKUP($A203,'Formet 8'!$A$12:$O$213,4,0))</f>
        <v/>
      </c>
      <c r="C203" s="519" t="str">
        <f>IF(MAX('Formet 8'!$A$12:$A$213)&lt;$A203,"",VLOOKUP($A203,'Formet 8'!$A$12:$O$213,7,0))</f>
        <v/>
      </c>
      <c r="D203" s="519" t="str">
        <f>IF(MAX('Formet 8'!$A$12:$A$213)&lt;$A203,"",VLOOKUP($A203,'Formet 8'!$A$12:$O$213,9,0))</f>
        <v/>
      </c>
      <c r="E203" s="517" t="str">
        <f>IF(AND(D203=""),"",'Formet 8'!E$218)</f>
        <v/>
      </c>
      <c r="F203" s="518" t="str">
        <f t="shared" si="7"/>
        <v/>
      </c>
      <c r="G203" s="520" t="str">
        <f t="shared" si="8"/>
        <v/>
      </c>
      <c r="H203" s="1056"/>
    </row>
    <row r="204" spans="1:8" ht="15.75" hidden="1">
      <c r="A204" s="516">
        <v>198</v>
      </c>
      <c r="B204" s="519" t="str">
        <f>IF(MAX('Formet 8'!$A$12:$A$213)&lt;$A204,"",VLOOKUP($A204,'Formet 8'!$A$12:$O$213,4,0))</f>
        <v/>
      </c>
      <c r="C204" s="519" t="str">
        <f>IF(MAX('Formet 8'!$A$12:$A$213)&lt;$A204,"",VLOOKUP($A204,'Formet 8'!$A$12:$O$213,7,0))</f>
        <v/>
      </c>
      <c r="D204" s="519" t="str">
        <f>IF(MAX('Formet 8'!$A$12:$A$213)&lt;$A204,"",VLOOKUP($A204,'Formet 8'!$A$12:$O$213,9,0))</f>
        <v/>
      </c>
      <c r="E204" s="517" t="str">
        <f>IF(AND(D204=""),"",'Formet 8'!E$218)</f>
        <v/>
      </c>
      <c r="F204" s="518" t="str">
        <f t="shared" ref="F204:F206" si="9">IF(AND(D204=""),"",ROUND((D204*E204)*3,0))</f>
        <v/>
      </c>
      <c r="G204" s="520" t="str">
        <f t="shared" si="8"/>
        <v/>
      </c>
      <c r="H204" s="1056"/>
    </row>
    <row r="205" spans="1:8" ht="15.75" hidden="1">
      <c r="A205" s="516">
        <v>199</v>
      </c>
      <c r="B205" s="519" t="str">
        <f>IF(MAX('Formet 8'!$A$12:$A$213)&lt;$A205,"",VLOOKUP($A205,'Formet 8'!$A$12:$O$213,4,0))</f>
        <v/>
      </c>
      <c r="C205" s="519" t="str">
        <f>IF(MAX('Formet 8'!$A$12:$A$213)&lt;$A205,"",VLOOKUP($A205,'Formet 8'!$A$12:$O$213,7,0))</f>
        <v/>
      </c>
      <c r="D205" s="519" t="str">
        <f>IF(MAX('Formet 8'!$A$12:$A$213)&lt;$A205,"",VLOOKUP($A205,'Formet 8'!$A$12:$O$213,9,0))</f>
        <v/>
      </c>
      <c r="E205" s="517" t="str">
        <f>IF(AND(D205=""),"",'Formet 8'!E$218)</f>
        <v/>
      </c>
      <c r="F205" s="518" t="str">
        <f t="shared" si="9"/>
        <v/>
      </c>
      <c r="G205" s="520" t="str">
        <f t="shared" si="8"/>
        <v/>
      </c>
      <c r="H205" s="1056"/>
    </row>
    <row r="206" spans="1:8" ht="15.75" hidden="1">
      <c r="A206" s="516">
        <v>200</v>
      </c>
      <c r="B206" s="519" t="str">
        <f>IF(MAX('Formet 8'!$A$12:$A$213)&lt;$A206,"",VLOOKUP($A206,'Formet 8'!$A$12:$O$213,4,0))</f>
        <v/>
      </c>
      <c r="C206" s="519" t="str">
        <f>IF(MAX('Formet 8'!$A$12:$A$213)&lt;$A206,"",VLOOKUP($A206,'Formet 8'!$A$12:$O$213,7,0))</f>
        <v/>
      </c>
      <c r="D206" s="519" t="str">
        <f>IF(MAX('Formet 8'!$A$12:$A$213)&lt;$A206,"",VLOOKUP($A206,'Formet 8'!$A$12:$O$213,9,0))</f>
        <v/>
      </c>
      <c r="E206" s="517" t="str">
        <f>IF(AND(D206=""),"",'Formet 8'!E$218)</f>
        <v/>
      </c>
      <c r="F206" s="518" t="str">
        <f t="shared" si="9"/>
        <v/>
      </c>
      <c r="G206" s="520" t="str">
        <f t="shared" si="8"/>
        <v/>
      </c>
      <c r="H206" s="1056"/>
    </row>
    <row r="207" spans="1:8" ht="25.5" customHeight="1">
      <c r="A207" s="1528"/>
      <c r="B207" s="1528"/>
      <c r="C207" s="1528"/>
      <c r="D207" s="1528"/>
      <c r="E207" s="1528"/>
      <c r="F207" s="521">
        <f>SUM(F7:F206)</f>
        <v>0</v>
      </c>
      <c r="G207" s="522">
        <f>SUM(G7:G206)</f>
        <v>0</v>
      </c>
      <c r="H207" s="1056"/>
    </row>
    <row r="208" spans="1:8">
      <c r="A208" s="1530"/>
      <c r="B208" s="1530"/>
      <c r="C208" s="1530"/>
      <c r="D208" s="1530"/>
      <c r="E208" s="1530"/>
      <c r="F208" s="1530"/>
      <c r="G208" s="1530"/>
      <c r="H208" s="1056"/>
    </row>
    <row r="209" spans="1:8" ht="48.75" customHeight="1">
      <c r="A209" s="1529"/>
      <c r="B209" s="1529"/>
      <c r="C209" s="1529"/>
      <c r="D209" s="1529"/>
      <c r="E209" s="1529"/>
      <c r="F209" s="1426" t="str">
        <f>'Fix Pay'!F120</f>
        <v>ç/kkukpk;Z] jkmekfo jk;eyok³k ¼vkWfQl vkbZ-Mh- la[;k %&amp;12572½</v>
      </c>
      <c r="G209" s="1426"/>
      <c r="H209" s="1056"/>
    </row>
  </sheetData>
  <sheetProtection password="DBED" sheet="1" objects="1" scenarios="1" formatColumns="0" formatRows="0"/>
  <mergeCells count="9">
    <mergeCell ref="H1:H209"/>
    <mergeCell ref="A1:G1"/>
    <mergeCell ref="A2:G2"/>
    <mergeCell ref="A3:G3"/>
    <mergeCell ref="A4:G4"/>
    <mergeCell ref="A207:E207"/>
    <mergeCell ref="A209:E209"/>
    <mergeCell ref="F209:G209"/>
    <mergeCell ref="A208:G208"/>
  </mergeCells>
  <pageMargins left="0.51181102362204722" right="0.19685039370078741" top="0.15748031496062992" bottom="0.27559055118110237" header="0.11811023622047245" footer="0.23622047244094491"/>
  <pageSetup paperSize="9" orientation="portrait" r:id="rId1"/>
</worksheet>
</file>

<file path=xl/worksheets/sheet31.xml><?xml version="1.0" encoding="utf-8"?>
<worksheet xmlns="http://schemas.openxmlformats.org/spreadsheetml/2006/main" xmlns:r="http://schemas.openxmlformats.org/officeDocument/2006/relationships">
  <sheetPr>
    <tabColor rgb="FFC00000"/>
  </sheetPr>
  <dimension ref="A1:XFC34"/>
  <sheetViews>
    <sheetView workbookViewId="0">
      <selection activeCell="I7" sqref="I7"/>
    </sheetView>
  </sheetViews>
  <sheetFormatPr defaultColWidth="0" defaultRowHeight="15" zeroHeight="1"/>
  <cols>
    <col min="1" max="1" width="5.7109375" style="1532" customWidth="1"/>
    <col min="2" max="2" width="15.28515625" style="1532" customWidth="1"/>
    <col min="3" max="3" width="13.28515625" style="1532" customWidth="1"/>
    <col min="4" max="4" width="16.5703125" style="1532" hidden="1" customWidth="1"/>
    <col min="5" max="5" width="3.7109375" style="1532" hidden="1" customWidth="1"/>
    <col min="6" max="6" width="12.7109375" style="1532" customWidth="1"/>
    <col min="7" max="7" width="9" style="1532" bestFit="1" customWidth="1"/>
    <col min="8" max="8" width="10.85546875" style="1532" bestFit="1" customWidth="1"/>
    <col min="9" max="9" width="8.28515625" style="158" customWidth="1"/>
    <col min="10" max="11" width="10.5703125" style="158" customWidth="1"/>
    <col min="12" max="12" width="1.85546875" style="158" customWidth="1"/>
    <col min="13" max="37" width="9.140625" style="158" hidden="1"/>
    <col min="38" max="64" width="3.85546875" style="158" hidden="1"/>
    <col min="65" max="16383" width="9.140625" style="158" hidden="1"/>
    <col min="16384" max="16384" width="18.85546875" style="158" hidden="1"/>
  </cols>
  <sheetData>
    <row r="1" spans="1:64" ht="20.25">
      <c r="A1" s="157"/>
      <c r="B1" s="157"/>
      <c r="C1" s="157"/>
      <c r="D1" s="157"/>
      <c r="E1" s="157"/>
      <c r="F1" s="157"/>
      <c r="G1" s="157"/>
      <c r="H1" s="157"/>
      <c r="I1" s="1536" t="str">
        <f>CONCATENATE(Master!C3,Master!E3)</f>
        <v>vkWfQl vkbZ-Mh- la[;k %12572</v>
      </c>
      <c r="J1" s="1536"/>
      <c r="K1" s="1536"/>
      <c r="L1" s="1531"/>
    </row>
    <row r="2" spans="1:64" ht="19.5">
      <c r="A2" s="1537" t="str">
        <f>Summary!$A$3</f>
        <v>Principal Govt. Sr. Sec. School Raimalwada</v>
      </c>
      <c r="B2" s="1537"/>
      <c r="C2" s="1537"/>
      <c r="D2" s="1537"/>
      <c r="E2" s="1537"/>
      <c r="F2" s="1537"/>
      <c r="G2" s="1537"/>
      <c r="H2" s="1537"/>
      <c r="I2" s="1537"/>
      <c r="J2" s="1537"/>
      <c r="K2" s="1537"/>
      <c r="L2" s="1531"/>
      <c r="M2" s="159" t="s">
        <v>301</v>
      </c>
      <c r="N2" s="160">
        <v>1300</v>
      </c>
      <c r="O2" s="160">
        <v>1400</v>
      </c>
      <c r="P2" s="160">
        <v>1650</v>
      </c>
      <c r="Q2" s="160">
        <v>1800</v>
      </c>
      <c r="R2" s="160">
        <v>1850</v>
      </c>
      <c r="S2" s="160">
        <v>1900</v>
      </c>
      <c r="T2" s="160">
        <v>2000</v>
      </c>
      <c r="U2" s="160">
        <v>2100</v>
      </c>
      <c r="V2" s="160">
        <v>2400</v>
      </c>
      <c r="W2" s="160">
        <v>2800</v>
      </c>
      <c r="X2" s="160">
        <v>3200</v>
      </c>
      <c r="Y2" s="160">
        <v>3600</v>
      </c>
      <c r="Z2" s="160">
        <v>4200</v>
      </c>
      <c r="AA2" s="160">
        <v>4800</v>
      </c>
      <c r="AB2" s="160">
        <v>5400</v>
      </c>
      <c r="AC2" s="160">
        <v>6000</v>
      </c>
      <c r="AD2" s="160">
        <v>6600</v>
      </c>
      <c r="AE2" s="160">
        <v>6800</v>
      </c>
      <c r="AF2" s="160">
        <v>7200</v>
      </c>
      <c r="AG2" s="160">
        <v>7600</v>
      </c>
      <c r="AH2" s="160">
        <v>8200</v>
      </c>
      <c r="AI2" s="160">
        <v>8700</v>
      </c>
      <c r="AJ2" s="160">
        <v>8900</v>
      </c>
      <c r="AK2" s="160">
        <v>10000</v>
      </c>
    </row>
    <row r="3" spans="1:64" ht="15.75">
      <c r="A3" s="1504" t="s">
        <v>407</v>
      </c>
      <c r="B3" s="1504"/>
      <c r="C3" s="1504"/>
      <c r="D3" s="1504"/>
      <c r="E3" s="1504"/>
      <c r="F3" s="1504"/>
      <c r="G3" s="1504"/>
      <c r="H3" s="1504"/>
      <c r="I3" s="1504"/>
      <c r="J3" s="1504"/>
      <c r="K3" s="1504"/>
      <c r="L3" s="1531"/>
      <c r="M3" s="159" t="s">
        <v>408</v>
      </c>
      <c r="N3" s="161">
        <v>4850</v>
      </c>
      <c r="O3" s="161">
        <v>5050</v>
      </c>
      <c r="P3" s="161">
        <v>5300</v>
      </c>
      <c r="Q3" s="161">
        <v>5600</v>
      </c>
      <c r="R3" s="161">
        <v>5900</v>
      </c>
      <c r="S3" s="161">
        <v>6100</v>
      </c>
      <c r="T3" s="161">
        <v>6400</v>
      </c>
      <c r="U3" s="161">
        <v>6750</v>
      </c>
      <c r="V3" s="161">
        <v>7900</v>
      </c>
      <c r="W3" s="161">
        <v>8950</v>
      </c>
      <c r="X3" s="161">
        <v>10000</v>
      </c>
      <c r="Y3" s="161">
        <v>11100</v>
      </c>
      <c r="Z3" s="161">
        <v>13050</v>
      </c>
      <c r="AA3" s="161">
        <v>15000</v>
      </c>
      <c r="AB3" s="161">
        <v>16800</v>
      </c>
      <c r="AC3" s="161">
        <v>18200</v>
      </c>
      <c r="AD3" s="161">
        <v>20200</v>
      </c>
      <c r="AE3" s="161">
        <v>21300</v>
      </c>
      <c r="AF3" s="161">
        <v>22600</v>
      </c>
      <c r="AG3" s="161">
        <v>23950</v>
      </c>
      <c r="AH3" s="161">
        <v>26650</v>
      </c>
      <c r="AI3" s="161">
        <v>36900</v>
      </c>
      <c r="AJ3" s="161">
        <v>38900</v>
      </c>
      <c r="AK3" s="161">
        <v>43800</v>
      </c>
      <c r="AL3" s="162" t="s">
        <v>409</v>
      </c>
      <c r="AM3" s="162" t="s">
        <v>410</v>
      </c>
      <c r="AN3" s="163" t="s">
        <v>411</v>
      </c>
      <c r="AO3" s="162" t="s">
        <v>412</v>
      </c>
      <c r="AP3" s="162" t="s">
        <v>413</v>
      </c>
      <c r="AQ3" s="162" t="s">
        <v>414</v>
      </c>
      <c r="AR3" s="162" t="s">
        <v>415</v>
      </c>
      <c r="AS3" s="162" t="s">
        <v>416</v>
      </c>
      <c r="AT3" s="162" t="s">
        <v>417</v>
      </c>
      <c r="AU3" s="162" t="s">
        <v>418</v>
      </c>
      <c r="AV3" s="162" t="s">
        <v>419</v>
      </c>
      <c r="AW3" s="163" t="s">
        <v>420</v>
      </c>
      <c r="AX3" s="162" t="s">
        <v>421</v>
      </c>
      <c r="AY3" s="162" t="s">
        <v>422</v>
      </c>
      <c r="AZ3" s="162" t="s">
        <v>423</v>
      </c>
      <c r="BA3" s="162" t="s">
        <v>424</v>
      </c>
      <c r="BB3" s="162" t="s">
        <v>425</v>
      </c>
      <c r="BC3" s="162" t="s">
        <v>426</v>
      </c>
      <c r="BD3" s="162" t="s">
        <v>427</v>
      </c>
      <c r="BE3" s="162" t="s">
        <v>428</v>
      </c>
      <c r="BF3" s="162" t="s">
        <v>429</v>
      </c>
      <c r="BG3" s="162" t="s">
        <v>430</v>
      </c>
      <c r="BH3" s="162" t="s">
        <v>431</v>
      </c>
      <c r="BI3" s="162" t="s">
        <v>432</v>
      </c>
      <c r="BJ3" s="162" t="s">
        <v>433</v>
      </c>
      <c r="BK3" s="162" t="s">
        <v>434</v>
      </c>
      <c r="BL3" s="163" t="s">
        <v>435</v>
      </c>
    </row>
    <row r="4" spans="1:64" ht="15.75">
      <c r="A4" s="1504" t="s">
        <v>847</v>
      </c>
      <c r="B4" s="1504"/>
      <c r="C4" s="1504"/>
      <c r="D4" s="1504"/>
      <c r="E4" s="1504"/>
      <c r="F4" s="1504"/>
      <c r="G4" s="1504"/>
      <c r="H4" s="1504"/>
      <c r="I4" s="1504"/>
      <c r="J4" s="1504"/>
      <c r="K4" s="1504"/>
      <c r="L4" s="1531"/>
    </row>
    <row r="5" spans="1:64" ht="18.75">
      <c r="A5" s="1503" t="s">
        <v>436</v>
      </c>
      <c r="B5" s="1503"/>
      <c r="C5" s="1503"/>
      <c r="D5" s="1503"/>
      <c r="E5" s="1503"/>
      <c r="F5" s="1503"/>
      <c r="G5" s="1503"/>
      <c r="H5" s="1503"/>
      <c r="I5" s="1503"/>
      <c r="J5" s="1503"/>
      <c r="K5" s="1503"/>
      <c r="L5" s="1531"/>
    </row>
    <row r="6" spans="1:64" ht="34.5" customHeight="1">
      <c r="A6" s="1535" t="str">
        <f>abc!A4</f>
        <v>BUDGET HEAD : 2202 -सामान्य शिक्षा-02-109 -राजकीय माध्यमिक विद्यालय-27 -लडकों के विद्यालय-01 -लडकों के विद्यालयों का संचालन व्यय   (STATE FUND)</v>
      </c>
      <c r="B6" s="1535"/>
      <c r="C6" s="1535"/>
      <c r="D6" s="1535"/>
      <c r="E6" s="1535"/>
      <c r="F6" s="1535"/>
      <c r="G6" s="1535"/>
      <c r="H6" s="1535"/>
      <c r="I6" s="1535"/>
      <c r="J6" s="1535"/>
      <c r="K6" s="1535"/>
      <c r="L6" s="1531"/>
    </row>
    <row r="7" spans="1:64" ht="63.75" customHeight="1">
      <c r="A7" s="38" t="s">
        <v>339</v>
      </c>
      <c r="B7" s="38" t="s">
        <v>437</v>
      </c>
      <c r="C7" s="38" t="s">
        <v>44</v>
      </c>
      <c r="D7" s="164" t="s">
        <v>438</v>
      </c>
      <c r="E7" s="164" t="s">
        <v>439</v>
      </c>
      <c r="F7" s="38" t="s">
        <v>440</v>
      </c>
      <c r="G7" s="38" t="s">
        <v>301</v>
      </c>
      <c r="H7" s="38" t="s">
        <v>921</v>
      </c>
      <c r="I7" s="38" t="s">
        <v>441</v>
      </c>
      <c r="J7" s="38" t="str">
        <f>'GA2'!K6</f>
        <v>Budget Estimate for 2027­28</v>
      </c>
      <c r="K7" s="38" t="str">
        <f>'GA2'!J6</f>
        <v>Revised Estimates for 2026­27</v>
      </c>
      <c r="L7" s="1531"/>
    </row>
    <row r="8" spans="1:64" ht="14.25" customHeight="1">
      <c r="A8" s="39">
        <v>1</v>
      </c>
      <c r="B8" s="39">
        <v>2</v>
      </c>
      <c r="C8" s="39">
        <v>3</v>
      </c>
      <c r="D8" s="39">
        <v>4</v>
      </c>
      <c r="E8" s="39">
        <v>5</v>
      </c>
      <c r="F8" s="39">
        <v>6</v>
      </c>
      <c r="G8" s="39">
        <v>7</v>
      </c>
      <c r="H8" s="39">
        <v>8</v>
      </c>
      <c r="I8" s="39">
        <v>10</v>
      </c>
      <c r="J8" s="39">
        <v>12</v>
      </c>
      <c r="K8" s="39">
        <v>13</v>
      </c>
      <c r="L8" s="1531"/>
    </row>
    <row r="9" spans="1:64" ht="33" customHeight="1">
      <c r="A9" s="165">
        <v>1</v>
      </c>
      <c r="B9" s="420" t="str">
        <f>IF('Formet 8'!D348="","",'Formet 8'!D348)</f>
        <v/>
      </c>
      <c r="C9" s="421" t="str">
        <f>IF('Formet 8'!D348="","",'Formet 8'!G348)</f>
        <v/>
      </c>
      <c r="D9" s="422" t="s">
        <v>442</v>
      </c>
      <c r="E9" s="422" t="s">
        <v>442</v>
      </c>
      <c r="F9" s="332" t="str">
        <f>IF('Formet 8'!D348="","",'Formet 8'!F348)</f>
        <v/>
      </c>
      <c r="G9" s="423" t="str">
        <f>IF('Formet 8'!D348="","",'Formet 8'!H348)</f>
        <v/>
      </c>
      <c r="H9" s="424" t="str">
        <f>IF('Formet 8'!D348="","",'Formet 8'!I348)</f>
        <v/>
      </c>
      <c r="I9" s="425" t="str">
        <f>IF('Formet 8'!D348="","",H9*12)</f>
        <v/>
      </c>
      <c r="J9" s="376" t="str">
        <f>V9</f>
        <v/>
      </c>
      <c r="K9" s="376" t="str">
        <f>S9</f>
        <v/>
      </c>
      <c r="L9" s="1531"/>
      <c r="N9" s="158" t="str">
        <f>H9</f>
        <v/>
      </c>
      <c r="O9" s="158" t="str">
        <f>IF(N9="","",ROUNDUP(N9*1.05,-2))</f>
        <v/>
      </c>
      <c r="P9" s="158" t="str">
        <f>IF(N9="","",ROUNDUP(O9*1.05,-2))</f>
        <v/>
      </c>
      <c r="Q9" s="158" t="str">
        <f>IF(N9="","",N9*6)</f>
        <v/>
      </c>
      <c r="R9" s="158" t="str">
        <f>IF(N9="","",O9*6)</f>
        <v/>
      </c>
      <c r="S9" s="158" t="str">
        <f>IF(N9="","",Q9+R9)</f>
        <v/>
      </c>
      <c r="T9" s="158" t="str">
        <f>IF(N9="","",O9*6)</f>
        <v/>
      </c>
      <c r="U9" s="158" t="str">
        <f>IF(N9="","",P9*6)</f>
        <v/>
      </c>
      <c r="V9" s="158" t="str">
        <f>IF(N9="","",T9+U9)</f>
        <v/>
      </c>
    </row>
    <row r="10" spans="1:64" ht="33" customHeight="1">
      <c r="A10" s="262">
        <v>2</v>
      </c>
      <c r="B10" s="420" t="str">
        <f>IF('Formet 8'!D349="","",'Formet 8'!D349)</f>
        <v/>
      </c>
      <c r="C10" s="421" t="str">
        <f>IF('Formet 8'!D349="","",'Formet 8'!G349)</f>
        <v/>
      </c>
      <c r="D10" s="422" t="s">
        <v>442</v>
      </c>
      <c r="E10" s="422" t="s">
        <v>442</v>
      </c>
      <c r="F10" s="332" t="str">
        <f>IF('Formet 8'!D349="","",'Formet 8'!F349)</f>
        <v/>
      </c>
      <c r="G10" s="423" t="str">
        <f>IF('Formet 8'!D349="","",'Formet 8'!H349)</f>
        <v/>
      </c>
      <c r="H10" s="424" t="str">
        <f>IF('Formet 8'!D349="","",'Formet 8'!I349)</f>
        <v/>
      </c>
      <c r="I10" s="425" t="str">
        <f>IF('Formet 8'!D349="","",H10*12)</f>
        <v/>
      </c>
      <c r="J10" s="376" t="str">
        <f t="shared" ref="J10:J28" si="0">V10</f>
        <v/>
      </c>
      <c r="K10" s="376" t="str">
        <f t="shared" ref="K10:K28" si="1">S10</f>
        <v/>
      </c>
      <c r="L10" s="1531"/>
      <c r="N10" s="158" t="str">
        <f t="shared" ref="N10:N28" si="2">H10</f>
        <v/>
      </c>
      <c r="O10" s="158" t="str">
        <f t="shared" ref="O10:O28" si="3">IF(N10="","",ROUNDUP(N10*1.05,-2))</f>
        <v/>
      </c>
      <c r="P10" s="158" t="str">
        <f t="shared" ref="P10:P28" si="4">IF(N10="","",ROUNDUP(O10*1.05,-2))</f>
        <v/>
      </c>
      <c r="Q10" s="158" t="str">
        <f t="shared" ref="Q10:Q28" si="5">IF(N10="","",N10*6)</f>
        <v/>
      </c>
      <c r="R10" s="158" t="str">
        <f t="shared" ref="R10:R28" si="6">IF(N10="","",O10*6)</f>
        <v/>
      </c>
      <c r="S10" s="158" t="str">
        <f t="shared" ref="S10:S28" si="7">IF(N10="","",Q10+R10)</f>
        <v/>
      </c>
      <c r="T10" s="158" t="str">
        <f t="shared" ref="T10:T28" si="8">IF(N10="","",O10*6)</f>
        <v/>
      </c>
      <c r="U10" s="158" t="str">
        <f t="shared" ref="U10:U28" si="9">IF(N10="","",P10*6)</f>
        <v/>
      </c>
      <c r="V10" s="158" t="str">
        <f t="shared" ref="V10:V28" si="10">IF(N10="","",T10+U10)</f>
        <v/>
      </c>
    </row>
    <row r="11" spans="1:64" ht="33" customHeight="1">
      <c r="A11" s="165">
        <v>3</v>
      </c>
      <c r="B11" s="420" t="str">
        <f>IF('Formet 8'!D350="","",'Formet 8'!D350)</f>
        <v/>
      </c>
      <c r="C11" s="421" t="str">
        <f>IF('Formet 8'!D350="","",'Formet 8'!G350)</f>
        <v/>
      </c>
      <c r="D11" s="422" t="s">
        <v>442</v>
      </c>
      <c r="E11" s="422" t="s">
        <v>442</v>
      </c>
      <c r="F11" s="332" t="str">
        <f>IF('Formet 8'!D350="","",'Formet 8'!F350)</f>
        <v/>
      </c>
      <c r="G11" s="423" t="str">
        <f>IF('Formet 8'!D350="","",'Formet 8'!H350)</f>
        <v/>
      </c>
      <c r="H11" s="424" t="str">
        <f>IF('Formet 8'!D350="","",'Formet 8'!I350)</f>
        <v/>
      </c>
      <c r="I11" s="425" t="str">
        <f>IF('Formet 8'!D350="","",H11*12)</f>
        <v/>
      </c>
      <c r="J11" s="376" t="str">
        <f t="shared" si="0"/>
        <v/>
      </c>
      <c r="K11" s="376" t="str">
        <f t="shared" si="1"/>
        <v/>
      </c>
      <c r="L11" s="1531"/>
      <c r="N11" s="158" t="str">
        <f t="shared" si="2"/>
        <v/>
      </c>
      <c r="O11" s="158" t="str">
        <f t="shared" si="3"/>
        <v/>
      </c>
      <c r="P11" s="158" t="str">
        <f t="shared" si="4"/>
        <v/>
      </c>
      <c r="Q11" s="158" t="str">
        <f t="shared" si="5"/>
        <v/>
      </c>
      <c r="R11" s="158" t="str">
        <f t="shared" si="6"/>
        <v/>
      </c>
      <c r="S11" s="158" t="str">
        <f t="shared" si="7"/>
        <v/>
      </c>
      <c r="T11" s="158" t="str">
        <f t="shared" si="8"/>
        <v/>
      </c>
      <c r="U11" s="158" t="str">
        <f t="shared" si="9"/>
        <v/>
      </c>
      <c r="V11" s="158" t="str">
        <f t="shared" si="10"/>
        <v/>
      </c>
    </row>
    <row r="12" spans="1:64" ht="33" customHeight="1">
      <c r="A12" s="262">
        <v>4</v>
      </c>
      <c r="B12" s="420" t="str">
        <f>IF('Formet 8'!D351="","",'Formet 8'!D351)</f>
        <v/>
      </c>
      <c r="C12" s="421" t="str">
        <f>IF('Formet 8'!D351="","",'Formet 8'!G351)</f>
        <v/>
      </c>
      <c r="D12" s="422" t="s">
        <v>442</v>
      </c>
      <c r="E12" s="422" t="s">
        <v>442</v>
      </c>
      <c r="F12" s="332" t="str">
        <f>IF('Formet 8'!D351="","",'Formet 8'!F351)</f>
        <v/>
      </c>
      <c r="G12" s="423" t="str">
        <f>IF('Formet 8'!D351="","",'Formet 8'!H351)</f>
        <v/>
      </c>
      <c r="H12" s="424" t="str">
        <f>IF('Formet 8'!D351="","",'Formet 8'!I351)</f>
        <v/>
      </c>
      <c r="I12" s="425" t="str">
        <f>IF('Formet 8'!D351="","",H12*12)</f>
        <v/>
      </c>
      <c r="J12" s="376" t="str">
        <f t="shared" si="0"/>
        <v/>
      </c>
      <c r="K12" s="376" t="str">
        <f t="shared" si="1"/>
        <v/>
      </c>
      <c r="L12" s="1531"/>
      <c r="N12" s="158" t="str">
        <f t="shared" si="2"/>
        <v/>
      </c>
      <c r="O12" s="158" t="str">
        <f t="shared" si="3"/>
        <v/>
      </c>
      <c r="P12" s="158" t="str">
        <f t="shared" si="4"/>
        <v/>
      </c>
      <c r="Q12" s="158" t="str">
        <f t="shared" si="5"/>
        <v/>
      </c>
      <c r="R12" s="158" t="str">
        <f t="shared" si="6"/>
        <v/>
      </c>
      <c r="S12" s="158" t="str">
        <f t="shared" si="7"/>
        <v/>
      </c>
      <c r="T12" s="158" t="str">
        <f t="shared" si="8"/>
        <v/>
      </c>
      <c r="U12" s="158" t="str">
        <f t="shared" si="9"/>
        <v/>
      </c>
      <c r="V12" s="158" t="str">
        <f t="shared" si="10"/>
        <v/>
      </c>
    </row>
    <row r="13" spans="1:64" ht="33" customHeight="1">
      <c r="A13" s="165">
        <v>5</v>
      </c>
      <c r="B13" s="420" t="str">
        <f>IF('Formet 8'!D352="","",'Formet 8'!D352)</f>
        <v/>
      </c>
      <c r="C13" s="421" t="str">
        <f>IF('Formet 8'!D352="","",'Formet 8'!G352)</f>
        <v/>
      </c>
      <c r="D13" s="422" t="s">
        <v>442</v>
      </c>
      <c r="E13" s="422" t="s">
        <v>442</v>
      </c>
      <c r="F13" s="332" t="str">
        <f>IF('Formet 8'!D352="","",'Formet 8'!F352)</f>
        <v/>
      </c>
      <c r="G13" s="423" t="str">
        <f>IF('Formet 8'!D352="","",'Formet 8'!H352)</f>
        <v/>
      </c>
      <c r="H13" s="424" t="str">
        <f>IF('Formet 8'!D352="","",'Formet 8'!I352)</f>
        <v/>
      </c>
      <c r="I13" s="425" t="str">
        <f>IF('Formet 8'!D352="","",H13*12)</f>
        <v/>
      </c>
      <c r="J13" s="376" t="str">
        <f t="shared" si="0"/>
        <v/>
      </c>
      <c r="K13" s="376" t="str">
        <f t="shared" si="1"/>
        <v/>
      </c>
      <c r="L13" s="1531"/>
      <c r="N13" s="158" t="str">
        <f t="shared" si="2"/>
        <v/>
      </c>
      <c r="O13" s="158" t="str">
        <f t="shared" si="3"/>
        <v/>
      </c>
      <c r="P13" s="158" t="str">
        <f t="shared" si="4"/>
        <v/>
      </c>
      <c r="Q13" s="158" t="str">
        <f t="shared" si="5"/>
        <v/>
      </c>
      <c r="R13" s="158" t="str">
        <f t="shared" si="6"/>
        <v/>
      </c>
      <c r="S13" s="158" t="str">
        <f t="shared" si="7"/>
        <v/>
      </c>
      <c r="T13" s="158" t="str">
        <f t="shared" si="8"/>
        <v/>
      </c>
      <c r="U13" s="158" t="str">
        <f t="shared" si="9"/>
        <v/>
      </c>
      <c r="V13" s="158" t="str">
        <f t="shared" si="10"/>
        <v/>
      </c>
    </row>
    <row r="14" spans="1:64" ht="33" customHeight="1">
      <c r="A14" s="262">
        <v>6</v>
      </c>
      <c r="B14" s="420" t="str">
        <f>IF('Formet 8'!D353="","",'Formet 8'!D353)</f>
        <v/>
      </c>
      <c r="C14" s="421" t="str">
        <f>IF('Formet 8'!D353="","",'Formet 8'!G353)</f>
        <v/>
      </c>
      <c r="D14" s="422" t="s">
        <v>442</v>
      </c>
      <c r="E14" s="422" t="s">
        <v>442</v>
      </c>
      <c r="F14" s="332" t="str">
        <f>IF('Formet 8'!D353="","",'Formet 8'!F353)</f>
        <v/>
      </c>
      <c r="G14" s="423" t="str">
        <f>IF('Formet 8'!D353="","",'Formet 8'!H353)</f>
        <v/>
      </c>
      <c r="H14" s="424" t="str">
        <f>IF('Formet 8'!D353="","",'Formet 8'!I353)</f>
        <v/>
      </c>
      <c r="I14" s="425" t="str">
        <f>IF('Formet 8'!D353="","",H14*12)</f>
        <v/>
      </c>
      <c r="J14" s="376" t="str">
        <f t="shared" si="0"/>
        <v/>
      </c>
      <c r="K14" s="376" t="str">
        <f t="shared" si="1"/>
        <v/>
      </c>
      <c r="L14" s="1531"/>
      <c r="N14" s="158" t="str">
        <f t="shared" si="2"/>
        <v/>
      </c>
      <c r="O14" s="158" t="str">
        <f t="shared" si="3"/>
        <v/>
      </c>
      <c r="P14" s="158" t="str">
        <f t="shared" si="4"/>
        <v/>
      </c>
      <c r="Q14" s="158" t="str">
        <f t="shared" si="5"/>
        <v/>
      </c>
      <c r="R14" s="158" t="str">
        <f t="shared" si="6"/>
        <v/>
      </c>
      <c r="S14" s="158" t="str">
        <f t="shared" si="7"/>
        <v/>
      </c>
      <c r="T14" s="158" t="str">
        <f t="shared" si="8"/>
        <v/>
      </c>
      <c r="U14" s="158" t="str">
        <f t="shared" si="9"/>
        <v/>
      </c>
      <c r="V14" s="158" t="str">
        <f t="shared" si="10"/>
        <v/>
      </c>
    </row>
    <row r="15" spans="1:64" ht="33" customHeight="1">
      <c r="A15" s="165">
        <v>7</v>
      </c>
      <c r="B15" s="420" t="str">
        <f>IF('Formet 8'!D354="","",'Formet 8'!D354)</f>
        <v/>
      </c>
      <c r="C15" s="421" t="str">
        <f>IF('Formet 8'!D354="","",'Formet 8'!G354)</f>
        <v/>
      </c>
      <c r="D15" s="422" t="s">
        <v>442</v>
      </c>
      <c r="E15" s="422" t="s">
        <v>442</v>
      </c>
      <c r="F15" s="332" t="str">
        <f>IF('Formet 8'!D354="","",'Formet 8'!F354)</f>
        <v/>
      </c>
      <c r="G15" s="423" t="str">
        <f>IF('Formet 8'!D354="","",'Formet 8'!H354)</f>
        <v/>
      </c>
      <c r="H15" s="424" t="str">
        <f>IF('Formet 8'!D354="","",'Formet 8'!I354)</f>
        <v/>
      </c>
      <c r="I15" s="425" t="str">
        <f>IF('Formet 8'!D354="","",H15*12)</f>
        <v/>
      </c>
      <c r="J15" s="376" t="str">
        <f t="shared" si="0"/>
        <v/>
      </c>
      <c r="K15" s="376" t="str">
        <f t="shared" si="1"/>
        <v/>
      </c>
      <c r="L15" s="1531"/>
      <c r="N15" s="158" t="str">
        <f t="shared" si="2"/>
        <v/>
      </c>
      <c r="O15" s="158" t="str">
        <f t="shared" si="3"/>
        <v/>
      </c>
      <c r="P15" s="158" t="str">
        <f t="shared" si="4"/>
        <v/>
      </c>
      <c r="Q15" s="158" t="str">
        <f t="shared" si="5"/>
        <v/>
      </c>
      <c r="R15" s="158" t="str">
        <f t="shared" si="6"/>
        <v/>
      </c>
      <c r="S15" s="158" t="str">
        <f t="shared" si="7"/>
        <v/>
      </c>
      <c r="T15" s="158" t="str">
        <f t="shared" si="8"/>
        <v/>
      </c>
      <c r="U15" s="158" t="str">
        <f t="shared" si="9"/>
        <v/>
      </c>
      <c r="V15" s="158" t="str">
        <f t="shared" si="10"/>
        <v/>
      </c>
    </row>
    <row r="16" spans="1:64" ht="33" customHeight="1">
      <c r="A16" s="262">
        <v>8</v>
      </c>
      <c r="B16" s="420" t="str">
        <f>IF('Formet 8'!D355="","",'Formet 8'!D355)</f>
        <v/>
      </c>
      <c r="C16" s="421" t="str">
        <f>IF('Formet 8'!D355="","",'Formet 8'!G355)</f>
        <v/>
      </c>
      <c r="D16" s="422" t="s">
        <v>442</v>
      </c>
      <c r="E16" s="422" t="s">
        <v>442</v>
      </c>
      <c r="F16" s="332" t="str">
        <f>IF('Formet 8'!D355="","",'Formet 8'!F355)</f>
        <v/>
      </c>
      <c r="G16" s="423" t="str">
        <f>IF('Formet 8'!D355="","",'Formet 8'!H355)</f>
        <v/>
      </c>
      <c r="H16" s="424" t="str">
        <f>IF('Formet 8'!D355="","",'Formet 8'!I355)</f>
        <v/>
      </c>
      <c r="I16" s="425" t="str">
        <f>IF('Formet 8'!D355="","",H16*12)</f>
        <v/>
      </c>
      <c r="J16" s="376" t="str">
        <f t="shared" si="0"/>
        <v/>
      </c>
      <c r="K16" s="376" t="str">
        <f t="shared" si="1"/>
        <v/>
      </c>
      <c r="L16" s="1531"/>
      <c r="N16" s="158" t="str">
        <f t="shared" si="2"/>
        <v/>
      </c>
      <c r="O16" s="158" t="str">
        <f t="shared" si="3"/>
        <v/>
      </c>
      <c r="P16" s="158" t="str">
        <f t="shared" si="4"/>
        <v/>
      </c>
      <c r="Q16" s="158" t="str">
        <f t="shared" si="5"/>
        <v/>
      </c>
      <c r="R16" s="158" t="str">
        <f t="shared" si="6"/>
        <v/>
      </c>
      <c r="S16" s="158" t="str">
        <f t="shared" si="7"/>
        <v/>
      </c>
      <c r="T16" s="158" t="str">
        <f t="shared" si="8"/>
        <v/>
      </c>
      <c r="U16" s="158" t="str">
        <f t="shared" si="9"/>
        <v/>
      </c>
      <c r="V16" s="158" t="str">
        <f t="shared" si="10"/>
        <v/>
      </c>
    </row>
    <row r="17" spans="1:62" ht="33" customHeight="1">
      <c r="A17" s="165">
        <v>9</v>
      </c>
      <c r="B17" s="420" t="str">
        <f>IF('Formet 8'!D356="","",'Formet 8'!D356)</f>
        <v/>
      </c>
      <c r="C17" s="421" t="str">
        <f>IF('Formet 8'!D356="","",'Formet 8'!G356)</f>
        <v/>
      </c>
      <c r="D17" s="422" t="s">
        <v>442</v>
      </c>
      <c r="E17" s="422" t="s">
        <v>442</v>
      </c>
      <c r="F17" s="332" t="str">
        <f>IF('Formet 8'!D356="","",'Formet 8'!F356)</f>
        <v/>
      </c>
      <c r="G17" s="423" t="str">
        <f>IF('Formet 8'!D356="","",'Formet 8'!H356)</f>
        <v/>
      </c>
      <c r="H17" s="424" t="str">
        <f>IF('Formet 8'!D356="","",'Formet 8'!I356)</f>
        <v/>
      </c>
      <c r="I17" s="425" t="str">
        <f>IF('Formet 8'!D356="","",H17*12)</f>
        <v/>
      </c>
      <c r="J17" s="376" t="str">
        <f t="shared" si="0"/>
        <v/>
      </c>
      <c r="K17" s="376" t="str">
        <f t="shared" si="1"/>
        <v/>
      </c>
      <c r="L17" s="1531"/>
      <c r="N17" s="158" t="str">
        <f t="shared" si="2"/>
        <v/>
      </c>
      <c r="O17" s="158" t="str">
        <f t="shared" si="3"/>
        <v/>
      </c>
      <c r="P17" s="158" t="str">
        <f t="shared" si="4"/>
        <v/>
      </c>
      <c r="Q17" s="158" t="str">
        <f t="shared" si="5"/>
        <v/>
      </c>
      <c r="R17" s="158" t="str">
        <f t="shared" si="6"/>
        <v/>
      </c>
      <c r="S17" s="158" t="str">
        <f t="shared" si="7"/>
        <v/>
      </c>
      <c r="T17" s="158" t="str">
        <f t="shared" si="8"/>
        <v/>
      </c>
      <c r="U17" s="158" t="str">
        <f t="shared" si="9"/>
        <v/>
      </c>
      <c r="V17" s="158" t="str">
        <f t="shared" si="10"/>
        <v/>
      </c>
    </row>
    <row r="18" spans="1:62" ht="33" customHeight="1">
      <c r="A18" s="262">
        <v>10</v>
      </c>
      <c r="B18" s="420" t="str">
        <f>IF('Formet 8'!D357="","",'Formet 8'!D357)</f>
        <v/>
      </c>
      <c r="C18" s="421" t="str">
        <f>IF('Formet 8'!D357="","",'Formet 8'!G357)</f>
        <v/>
      </c>
      <c r="D18" s="422" t="s">
        <v>442</v>
      </c>
      <c r="E18" s="422" t="s">
        <v>442</v>
      </c>
      <c r="F18" s="332" t="str">
        <f>IF('Formet 8'!D357="","",'Formet 8'!F357)</f>
        <v/>
      </c>
      <c r="G18" s="423" t="str">
        <f>IF('Formet 8'!D357="","",'Formet 8'!H357)</f>
        <v/>
      </c>
      <c r="H18" s="424" t="str">
        <f>IF('Formet 8'!D357="","",'Formet 8'!I357)</f>
        <v/>
      </c>
      <c r="I18" s="425" t="str">
        <f>IF('Formet 8'!D357="","",H18*12)</f>
        <v/>
      </c>
      <c r="J18" s="376" t="str">
        <f t="shared" si="0"/>
        <v/>
      </c>
      <c r="K18" s="376" t="str">
        <f t="shared" si="1"/>
        <v/>
      </c>
      <c r="L18" s="1531"/>
      <c r="N18" s="158" t="str">
        <f t="shared" si="2"/>
        <v/>
      </c>
      <c r="O18" s="158" t="str">
        <f t="shared" si="3"/>
        <v/>
      </c>
      <c r="P18" s="158" t="str">
        <f t="shared" si="4"/>
        <v/>
      </c>
      <c r="Q18" s="158" t="str">
        <f t="shared" si="5"/>
        <v/>
      </c>
      <c r="R18" s="158" t="str">
        <f t="shared" si="6"/>
        <v/>
      </c>
      <c r="S18" s="158" t="str">
        <f t="shared" si="7"/>
        <v/>
      </c>
      <c r="T18" s="158" t="str">
        <f t="shared" si="8"/>
        <v/>
      </c>
      <c r="U18" s="158" t="str">
        <f t="shared" si="9"/>
        <v/>
      </c>
      <c r="V18" s="158" t="str">
        <f t="shared" si="10"/>
        <v/>
      </c>
    </row>
    <row r="19" spans="1:62" ht="33" customHeight="1">
      <c r="A19" s="165">
        <v>11</v>
      </c>
      <c r="B19" s="420" t="str">
        <f>IF('Formet 8'!D358="","",'Formet 8'!D358)</f>
        <v/>
      </c>
      <c r="C19" s="421" t="str">
        <f>IF('Formet 8'!D358="","",'Formet 8'!G358)</f>
        <v/>
      </c>
      <c r="D19" s="422" t="s">
        <v>442</v>
      </c>
      <c r="E19" s="422" t="s">
        <v>442</v>
      </c>
      <c r="F19" s="332" t="str">
        <f>IF('Formet 8'!D358="","",'Formet 8'!F358)</f>
        <v/>
      </c>
      <c r="G19" s="423" t="str">
        <f>IF('Formet 8'!D358="","",'Formet 8'!H358)</f>
        <v/>
      </c>
      <c r="H19" s="424" t="str">
        <f>IF('Formet 8'!D358="","",'Formet 8'!I358)</f>
        <v/>
      </c>
      <c r="I19" s="425" t="str">
        <f>IF('Formet 8'!D358="","",H19*12)</f>
        <v/>
      </c>
      <c r="J19" s="376" t="str">
        <f t="shared" si="0"/>
        <v/>
      </c>
      <c r="K19" s="376" t="str">
        <f t="shared" si="1"/>
        <v/>
      </c>
      <c r="L19" s="1531"/>
      <c r="N19" s="158" t="str">
        <f t="shared" si="2"/>
        <v/>
      </c>
      <c r="O19" s="158" t="str">
        <f t="shared" si="3"/>
        <v/>
      </c>
      <c r="P19" s="158" t="str">
        <f t="shared" si="4"/>
        <v/>
      </c>
      <c r="Q19" s="158" t="str">
        <f t="shared" si="5"/>
        <v/>
      </c>
      <c r="R19" s="158" t="str">
        <f t="shared" si="6"/>
        <v/>
      </c>
      <c r="S19" s="158" t="str">
        <f t="shared" si="7"/>
        <v/>
      </c>
      <c r="T19" s="158" t="str">
        <f t="shared" si="8"/>
        <v/>
      </c>
      <c r="U19" s="158" t="str">
        <f t="shared" si="9"/>
        <v/>
      </c>
      <c r="V19" s="158" t="str">
        <f t="shared" si="10"/>
        <v/>
      </c>
    </row>
    <row r="20" spans="1:62" ht="33" customHeight="1">
      <c r="A20" s="262">
        <v>12</v>
      </c>
      <c r="B20" s="420" t="str">
        <f>IF('Formet 8'!D359="","",'Formet 8'!D359)</f>
        <v/>
      </c>
      <c r="C20" s="421" t="str">
        <f>IF('Formet 8'!D359="","",'Formet 8'!G359)</f>
        <v/>
      </c>
      <c r="D20" s="422" t="s">
        <v>442</v>
      </c>
      <c r="E20" s="422" t="s">
        <v>442</v>
      </c>
      <c r="F20" s="332" t="str">
        <f>IF('Formet 8'!D359="","",'Formet 8'!F359)</f>
        <v/>
      </c>
      <c r="G20" s="423" t="str">
        <f>IF('Formet 8'!D359="","",'Formet 8'!H359)</f>
        <v/>
      </c>
      <c r="H20" s="424" t="str">
        <f>IF('Formet 8'!D359="","",'Formet 8'!I359)</f>
        <v/>
      </c>
      <c r="I20" s="425" t="str">
        <f>IF('Formet 8'!D359="","",H20*12)</f>
        <v/>
      </c>
      <c r="J20" s="376" t="str">
        <f t="shared" si="0"/>
        <v/>
      </c>
      <c r="K20" s="376" t="str">
        <f t="shared" si="1"/>
        <v/>
      </c>
      <c r="L20" s="1531"/>
      <c r="N20" s="158" t="str">
        <f t="shared" si="2"/>
        <v/>
      </c>
      <c r="O20" s="158" t="str">
        <f t="shared" si="3"/>
        <v/>
      </c>
      <c r="P20" s="158" t="str">
        <f t="shared" si="4"/>
        <v/>
      </c>
      <c r="Q20" s="158" t="str">
        <f t="shared" si="5"/>
        <v/>
      </c>
      <c r="R20" s="158" t="str">
        <f t="shared" si="6"/>
        <v/>
      </c>
      <c r="S20" s="158" t="str">
        <f t="shared" si="7"/>
        <v/>
      </c>
      <c r="T20" s="158" t="str">
        <f t="shared" si="8"/>
        <v/>
      </c>
      <c r="U20" s="158" t="str">
        <f t="shared" si="9"/>
        <v/>
      </c>
      <c r="V20" s="158" t="str">
        <f t="shared" si="10"/>
        <v/>
      </c>
    </row>
    <row r="21" spans="1:62" ht="33" customHeight="1">
      <c r="A21" s="165">
        <v>13</v>
      </c>
      <c r="B21" s="420" t="str">
        <f>IF('Formet 8'!D360="","",'Formet 8'!D360)</f>
        <v/>
      </c>
      <c r="C21" s="421" t="str">
        <f>IF('Formet 8'!D360="","",'Formet 8'!G360)</f>
        <v/>
      </c>
      <c r="D21" s="422" t="s">
        <v>442</v>
      </c>
      <c r="E21" s="422" t="s">
        <v>442</v>
      </c>
      <c r="F21" s="332" t="str">
        <f>IF('Formet 8'!D360="","",'Formet 8'!F360)</f>
        <v/>
      </c>
      <c r="G21" s="423" t="str">
        <f>IF('Formet 8'!D360="","",'Formet 8'!H360)</f>
        <v/>
      </c>
      <c r="H21" s="424" t="str">
        <f>IF('Formet 8'!D360="","",'Formet 8'!I360)</f>
        <v/>
      </c>
      <c r="I21" s="425" t="str">
        <f>IF('Formet 8'!D360="","",H21*12)</f>
        <v/>
      </c>
      <c r="J21" s="376" t="str">
        <f t="shared" si="0"/>
        <v/>
      </c>
      <c r="K21" s="376" t="str">
        <f t="shared" si="1"/>
        <v/>
      </c>
      <c r="L21" s="1531"/>
      <c r="N21" s="158" t="str">
        <f t="shared" si="2"/>
        <v/>
      </c>
      <c r="O21" s="158" t="str">
        <f t="shared" si="3"/>
        <v/>
      </c>
      <c r="P21" s="158" t="str">
        <f t="shared" si="4"/>
        <v/>
      </c>
      <c r="Q21" s="158" t="str">
        <f t="shared" si="5"/>
        <v/>
      </c>
      <c r="R21" s="158" t="str">
        <f t="shared" si="6"/>
        <v/>
      </c>
      <c r="S21" s="158" t="str">
        <f t="shared" si="7"/>
        <v/>
      </c>
      <c r="T21" s="158" t="str">
        <f t="shared" si="8"/>
        <v/>
      </c>
      <c r="U21" s="158" t="str">
        <f t="shared" si="9"/>
        <v/>
      </c>
      <c r="V21" s="158" t="str">
        <f t="shared" si="10"/>
        <v/>
      </c>
    </row>
    <row r="22" spans="1:62" ht="33" customHeight="1">
      <c r="A22" s="262">
        <v>14</v>
      </c>
      <c r="B22" s="420" t="str">
        <f>IF('Formet 8'!D361="","",'Formet 8'!D361)</f>
        <v/>
      </c>
      <c r="C22" s="421" t="str">
        <f>IF('Formet 8'!D361="","",'Formet 8'!G361)</f>
        <v/>
      </c>
      <c r="D22" s="422" t="s">
        <v>442</v>
      </c>
      <c r="E22" s="422" t="s">
        <v>442</v>
      </c>
      <c r="F22" s="332" t="str">
        <f>IF('Formet 8'!D361="","",'Formet 8'!F361)</f>
        <v/>
      </c>
      <c r="G22" s="423" t="str">
        <f>IF('Formet 8'!D361="","",'Formet 8'!H361)</f>
        <v/>
      </c>
      <c r="H22" s="424" t="str">
        <f>IF('Formet 8'!D361="","",'Formet 8'!I361)</f>
        <v/>
      </c>
      <c r="I22" s="425" t="str">
        <f>IF('Formet 8'!D361="","",H22*12)</f>
        <v/>
      </c>
      <c r="J22" s="376" t="str">
        <f t="shared" si="0"/>
        <v/>
      </c>
      <c r="K22" s="376" t="str">
        <f t="shared" si="1"/>
        <v/>
      </c>
      <c r="L22" s="1531"/>
      <c r="N22" s="158" t="str">
        <f t="shared" si="2"/>
        <v/>
      </c>
      <c r="O22" s="158" t="str">
        <f t="shared" si="3"/>
        <v/>
      </c>
      <c r="P22" s="158" t="str">
        <f t="shared" si="4"/>
        <v/>
      </c>
      <c r="Q22" s="158" t="str">
        <f t="shared" si="5"/>
        <v/>
      </c>
      <c r="R22" s="158" t="str">
        <f t="shared" si="6"/>
        <v/>
      </c>
      <c r="S22" s="158" t="str">
        <f t="shared" si="7"/>
        <v/>
      </c>
      <c r="T22" s="158" t="str">
        <f t="shared" si="8"/>
        <v/>
      </c>
      <c r="U22" s="158" t="str">
        <f t="shared" si="9"/>
        <v/>
      </c>
      <c r="V22" s="158" t="str">
        <f t="shared" si="10"/>
        <v/>
      </c>
    </row>
    <row r="23" spans="1:62" ht="33" customHeight="1">
      <c r="A23" s="165">
        <v>15</v>
      </c>
      <c r="B23" s="420" t="str">
        <f>IF('Formet 8'!D362="","",'Formet 8'!D362)</f>
        <v/>
      </c>
      <c r="C23" s="421" t="str">
        <f>IF('Formet 8'!D362="","",'Formet 8'!G362)</f>
        <v/>
      </c>
      <c r="D23" s="422" t="s">
        <v>442</v>
      </c>
      <c r="E23" s="422" t="s">
        <v>442</v>
      </c>
      <c r="F23" s="332" t="str">
        <f>IF('Formet 8'!D362="","",'Formet 8'!F362)</f>
        <v/>
      </c>
      <c r="G23" s="423" t="str">
        <f>IF('Formet 8'!D362="","",'Formet 8'!H362)</f>
        <v/>
      </c>
      <c r="H23" s="424" t="str">
        <f>IF('Formet 8'!D362="","",'Formet 8'!I362)</f>
        <v/>
      </c>
      <c r="I23" s="425" t="str">
        <f>IF('Formet 8'!D362="","",H23*12)</f>
        <v/>
      </c>
      <c r="J23" s="376" t="str">
        <f t="shared" si="0"/>
        <v/>
      </c>
      <c r="K23" s="376" t="str">
        <f t="shared" si="1"/>
        <v/>
      </c>
      <c r="L23" s="1531"/>
      <c r="N23" s="158" t="str">
        <f t="shared" si="2"/>
        <v/>
      </c>
      <c r="O23" s="158" t="str">
        <f t="shared" si="3"/>
        <v/>
      </c>
      <c r="P23" s="158" t="str">
        <f t="shared" si="4"/>
        <v/>
      </c>
      <c r="Q23" s="158" t="str">
        <f t="shared" si="5"/>
        <v/>
      </c>
      <c r="R23" s="158" t="str">
        <f t="shared" si="6"/>
        <v/>
      </c>
      <c r="S23" s="158" t="str">
        <f t="shared" si="7"/>
        <v/>
      </c>
      <c r="T23" s="158" t="str">
        <f t="shared" si="8"/>
        <v/>
      </c>
      <c r="U23" s="158" t="str">
        <f t="shared" si="9"/>
        <v/>
      </c>
      <c r="V23" s="158" t="str">
        <f t="shared" si="10"/>
        <v/>
      </c>
    </row>
    <row r="24" spans="1:62" ht="33" hidden="1" customHeight="1">
      <c r="A24" s="262">
        <v>16</v>
      </c>
      <c r="B24" s="420" t="str">
        <f>IF('Formet 8'!D363="","",'Formet 8'!D363)</f>
        <v/>
      </c>
      <c r="C24" s="421" t="str">
        <f>IF('Formet 8'!D363="","",'Formet 8'!G363)</f>
        <v/>
      </c>
      <c r="D24" s="422" t="s">
        <v>442</v>
      </c>
      <c r="E24" s="422" t="s">
        <v>442</v>
      </c>
      <c r="F24" s="332" t="str">
        <f>IF('Formet 8'!D363="","",'Formet 8'!F363)</f>
        <v/>
      </c>
      <c r="G24" s="423" t="str">
        <f>IF('Formet 8'!D363="","",'Formet 8'!H363)</f>
        <v/>
      </c>
      <c r="H24" s="424" t="str">
        <f>IF('Formet 8'!D363="","",'Formet 8'!I363)</f>
        <v/>
      </c>
      <c r="I24" s="425" t="str">
        <f>IF('Formet 8'!D363="","",H24*12)</f>
        <v/>
      </c>
      <c r="J24" s="376" t="str">
        <f t="shared" si="0"/>
        <v/>
      </c>
      <c r="K24" s="376" t="str">
        <f t="shared" si="1"/>
        <v/>
      </c>
      <c r="L24" s="1531"/>
      <c r="N24" s="158" t="str">
        <f t="shared" si="2"/>
        <v/>
      </c>
      <c r="O24" s="158" t="str">
        <f t="shared" si="3"/>
        <v/>
      </c>
      <c r="P24" s="158" t="str">
        <f t="shared" si="4"/>
        <v/>
      </c>
      <c r="Q24" s="158" t="str">
        <f t="shared" si="5"/>
        <v/>
      </c>
      <c r="R24" s="158" t="str">
        <f t="shared" si="6"/>
        <v/>
      </c>
      <c r="S24" s="158" t="str">
        <f t="shared" si="7"/>
        <v/>
      </c>
      <c r="T24" s="158" t="str">
        <f t="shared" si="8"/>
        <v/>
      </c>
      <c r="U24" s="158" t="str">
        <f t="shared" si="9"/>
        <v/>
      </c>
      <c r="V24" s="158" t="str">
        <f t="shared" si="10"/>
        <v/>
      </c>
    </row>
    <row r="25" spans="1:62" ht="33" hidden="1" customHeight="1">
      <c r="A25" s="165">
        <v>17</v>
      </c>
      <c r="B25" s="420" t="str">
        <f>IF('Formet 8'!D364="","",'Formet 8'!D364)</f>
        <v/>
      </c>
      <c r="C25" s="421" t="str">
        <f>IF('Formet 8'!D364="","",'Formet 8'!G364)</f>
        <v/>
      </c>
      <c r="D25" s="422" t="s">
        <v>442</v>
      </c>
      <c r="E25" s="422" t="s">
        <v>442</v>
      </c>
      <c r="F25" s="332" t="str">
        <f>IF('Formet 8'!D364="","",'Formet 8'!F364)</f>
        <v/>
      </c>
      <c r="G25" s="423" t="str">
        <f>IF('Formet 8'!D364="","",'Formet 8'!H364)</f>
        <v/>
      </c>
      <c r="H25" s="424" t="str">
        <f>IF('Formet 8'!D364="","",'Formet 8'!I364)</f>
        <v/>
      </c>
      <c r="I25" s="425" t="str">
        <f>IF('Formet 8'!D364="","",H25*12)</f>
        <v/>
      </c>
      <c r="J25" s="376" t="str">
        <f t="shared" si="0"/>
        <v/>
      </c>
      <c r="K25" s="376" t="str">
        <f t="shared" si="1"/>
        <v/>
      </c>
      <c r="L25" s="1531"/>
      <c r="N25" s="158" t="str">
        <f t="shared" si="2"/>
        <v/>
      </c>
      <c r="O25" s="158" t="str">
        <f t="shared" si="3"/>
        <v/>
      </c>
      <c r="P25" s="158" t="str">
        <f t="shared" si="4"/>
        <v/>
      </c>
      <c r="Q25" s="158" t="str">
        <f t="shared" si="5"/>
        <v/>
      </c>
      <c r="R25" s="158" t="str">
        <f t="shared" si="6"/>
        <v/>
      </c>
      <c r="S25" s="158" t="str">
        <f t="shared" si="7"/>
        <v/>
      </c>
      <c r="T25" s="158" t="str">
        <f t="shared" si="8"/>
        <v/>
      </c>
      <c r="U25" s="158" t="str">
        <f t="shared" si="9"/>
        <v/>
      </c>
      <c r="V25" s="158" t="str">
        <f t="shared" si="10"/>
        <v/>
      </c>
    </row>
    <row r="26" spans="1:62" ht="33" hidden="1" customHeight="1">
      <c r="A26" s="262">
        <v>18</v>
      </c>
      <c r="B26" s="420" t="str">
        <f>IF('Formet 8'!D365="","",'Formet 8'!D365)</f>
        <v/>
      </c>
      <c r="C26" s="421" t="str">
        <f>IF('Formet 8'!D365="","",'Formet 8'!G365)</f>
        <v/>
      </c>
      <c r="D26" s="422" t="s">
        <v>442</v>
      </c>
      <c r="E26" s="422" t="s">
        <v>442</v>
      </c>
      <c r="F26" s="332" t="str">
        <f>IF('Formet 8'!D365="","",'Formet 8'!F365)</f>
        <v/>
      </c>
      <c r="G26" s="423" t="str">
        <f>IF('Formet 8'!D365="","",'Formet 8'!H365)</f>
        <v/>
      </c>
      <c r="H26" s="424" t="str">
        <f>IF('Formet 8'!D365="","",'Formet 8'!I365)</f>
        <v/>
      </c>
      <c r="I26" s="425" t="str">
        <f>IF('Formet 8'!D365="","",H26*12)</f>
        <v/>
      </c>
      <c r="J26" s="376" t="str">
        <f t="shared" si="0"/>
        <v/>
      </c>
      <c r="K26" s="376" t="str">
        <f t="shared" si="1"/>
        <v/>
      </c>
      <c r="L26" s="1531"/>
      <c r="N26" s="158" t="str">
        <f t="shared" si="2"/>
        <v/>
      </c>
      <c r="O26" s="158" t="str">
        <f t="shared" si="3"/>
        <v/>
      </c>
      <c r="P26" s="158" t="str">
        <f t="shared" si="4"/>
        <v/>
      </c>
      <c r="Q26" s="158" t="str">
        <f t="shared" si="5"/>
        <v/>
      </c>
      <c r="R26" s="158" t="str">
        <f t="shared" si="6"/>
        <v/>
      </c>
      <c r="S26" s="158" t="str">
        <f t="shared" si="7"/>
        <v/>
      </c>
      <c r="T26" s="158" t="str">
        <f t="shared" si="8"/>
        <v/>
      </c>
      <c r="U26" s="158" t="str">
        <f t="shared" si="9"/>
        <v/>
      </c>
      <c r="V26" s="158" t="str">
        <f t="shared" si="10"/>
        <v/>
      </c>
    </row>
    <row r="27" spans="1:62" ht="33" hidden="1" customHeight="1">
      <c r="A27" s="165">
        <v>19</v>
      </c>
      <c r="B27" s="420" t="str">
        <f>IF('Formet 8'!D366="","",'Formet 8'!D366)</f>
        <v/>
      </c>
      <c r="C27" s="421" t="str">
        <f>IF('Formet 8'!D366="","",'Formet 8'!G366)</f>
        <v/>
      </c>
      <c r="D27" s="422" t="s">
        <v>442</v>
      </c>
      <c r="E27" s="422" t="s">
        <v>442</v>
      </c>
      <c r="F27" s="332" t="str">
        <f>IF('Formet 8'!D366="","",'Formet 8'!F366)</f>
        <v/>
      </c>
      <c r="G27" s="423" t="str">
        <f>IF('Formet 8'!D366="","",'Formet 8'!H366)</f>
        <v/>
      </c>
      <c r="H27" s="424" t="str">
        <f>IF('Formet 8'!D366="","",'Formet 8'!I366)</f>
        <v/>
      </c>
      <c r="I27" s="425" t="str">
        <f>IF('Formet 8'!D366="","",H27*12)</f>
        <v/>
      </c>
      <c r="J27" s="376" t="str">
        <f t="shared" si="0"/>
        <v/>
      </c>
      <c r="K27" s="376" t="str">
        <f t="shared" si="1"/>
        <v/>
      </c>
      <c r="L27" s="1531"/>
      <c r="N27" s="158" t="str">
        <f t="shared" si="2"/>
        <v/>
      </c>
      <c r="O27" s="158" t="str">
        <f t="shared" si="3"/>
        <v/>
      </c>
      <c r="P27" s="158" t="str">
        <f t="shared" si="4"/>
        <v/>
      </c>
      <c r="Q27" s="158" t="str">
        <f t="shared" si="5"/>
        <v/>
      </c>
      <c r="R27" s="158" t="str">
        <f t="shared" si="6"/>
        <v/>
      </c>
      <c r="S27" s="158" t="str">
        <f t="shared" si="7"/>
        <v/>
      </c>
      <c r="T27" s="158" t="str">
        <f t="shared" si="8"/>
        <v/>
      </c>
      <c r="U27" s="158" t="str">
        <f t="shared" si="9"/>
        <v/>
      </c>
      <c r="V27" s="158" t="str">
        <f t="shared" si="10"/>
        <v/>
      </c>
    </row>
    <row r="28" spans="1:62" ht="33" hidden="1" customHeight="1">
      <c r="A28" s="262">
        <v>20</v>
      </c>
      <c r="B28" s="420" t="str">
        <f>IF('Formet 8'!D367="","",'Formet 8'!D367)</f>
        <v/>
      </c>
      <c r="C28" s="421" t="str">
        <f>IF('Formet 8'!D367="","",'Formet 8'!G367)</f>
        <v/>
      </c>
      <c r="D28" s="422" t="s">
        <v>442</v>
      </c>
      <c r="E28" s="422" t="s">
        <v>442</v>
      </c>
      <c r="F28" s="332" t="str">
        <f>IF('Formet 8'!D367="","",'Formet 8'!F367)</f>
        <v/>
      </c>
      <c r="G28" s="423" t="str">
        <f>IF('Formet 8'!D367="","",'Formet 8'!H367)</f>
        <v/>
      </c>
      <c r="H28" s="424" t="str">
        <f>IF('Formet 8'!D367="","",'Formet 8'!I367)</f>
        <v/>
      </c>
      <c r="I28" s="425" t="str">
        <f>IF('Formet 8'!D367="","",H28*12)</f>
        <v/>
      </c>
      <c r="J28" s="376" t="str">
        <f t="shared" si="0"/>
        <v/>
      </c>
      <c r="K28" s="376" t="str">
        <f t="shared" si="1"/>
        <v/>
      </c>
      <c r="L28" s="1531"/>
      <c r="N28" s="158" t="str">
        <f t="shared" si="2"/>
        <v/>
      </c>
      <c r="O28" s="158" t="str">
        <f t="shared" si="3"/>
        <v/>
      </c>
      <c r="P28" s="158" t="str">
        <f t="shared" si="4"/>
        <v/>
      </c>
      <c r="Q28" s="158" t="str">
        <f t="shared" si="5"/>
        <v/>
      </c>
      <c r="R28" s="158" t="str">
        <f t="shared" si="6"/>
        <v/>
      </c>
      <c r="S28" s="158" t="str">
        <f t="shared" si="7"/>
        <v/>
      </c>
      <c r="T28" s="158" t="str">
        <f t="shared" si="8"/>
        <v/>
      </c>
      <c r="U28" s="158" t="str">
        <f t="shared" si="9"/>
        <v/>
      </c>
      <c r="V28" s="158" t="str">
        <f t="shared" si="10"/>
        <v/>
      </c>
    </row>
    <row r="29" spans="1:62" s="167" customFormat="1" ht="36" customHeight="1">
      <c r="A29" s="1538" t="s">
        <v>67</v>
      </c>
      <c r="B29" s="1539"/>
      <c r="C29" s="1539"/>
      <c r="D29" s="1539"/>
      <c r="E29" s="1539"/>
      <c r="F29" s="1539"/>
      <c r="G29" s="1539"/>
      <c r="H29" s="1540"/>
      <c r="I29" s="166">
        <f>SUM(I9:I28)</f>
        <v>0</v>
      </c>
      <c r="J29" s="166">
        <f t="shared" ref="J29:K29" si="11">SUM(J9:J28)</f>
        <v>0</v>
      </c>
      <c r="K29" s="166">
        <f t="shared" si="11"/>
        <v>0</v>
      </c>
      <c r="L29" s="1531"/>
      <c r="AL29" s="158"/>
      <c r="AM29" s="158"/>
      <c r="AN29" s="158"/>
      <c r="AO29" s="158"/>
      <c r="AP29" s="158"/>
      <c r="AQ29" s="158"/>
      <c r="AR29" s="158"/>
      <c r="AS29" s="158"/>
      <c r="AT29" s="158"/>
      <c r="AU29" s="158"/>
      <c r="AV29" s="158"/>
      <c r="AW29" s="158"/>
      <c r="AX29" s="158"/>
      <c r="AY29" s="158"/>
      <c r="AZ29" s="158"/>
      <c r="BA29" s="158"/>
      <c r="BB29" s="158"/>
      <c r="BC29" s="158"/>
      <c r="BD29" s="158"/>
      <c r="BE29" s="158"/>
      <c r="BF29" s="158"/>
      <c r="BG29" s="158"/>
      <c r="BH29" s="158"/>
      <c r="BI29" s="158"/>
      <c r="BJ29" s="158"/>
    </row>
    <row r="30" spans="1:62">
      <c r="I30" s="1532"/>
      <c r="J30" s="1532"/>
      <c r="K30" s="1532"/>
      <c r="L30" s="1531"/>
    </row>
    <row r="31" spans="1:62" ht="15" customHeight="1">
      <c r="A31" s="1533"/>
      <c r="B31" s="1533"/>
      <c r="C31" s="1533"/>
      <c r="D31" s="1533"/>
      <c r="E31" s="1533"/>
      <c r="F31" s="1533"/>
      <c r="G31" s="1533"/>
      <c r="H31" s="1533"/>
      <c r="I31" s="157"/>
      <c r="J31" s="157"/>
      <c r="K31" s="157"/>
      <c r="L31" s="1531"/>
    </row>
    <row r="32" spans="1:62" ht="18.75">
      <c r="A32" s="1533"/>
      <c r="B32" s="1533"/>
      <c r="C32" s="1533"/>
      <c r="D32" s="1533"/>
      <c r="E32" s="1533"/>
      <c r="F32" s="1533"/>
      <c r="G32" s="1533"/>
      <c r="H32" s="1533"/>
      <c r="I32" s="1163" t="str">
        <f>Master!E2</f>
        <v>ç/kkukpk;Z]</v>
      </c>
      <c r="J32" s="1163"/>
      <c r="K32" s="1163"/>
      <c r="L32" s="1531"/>
    </row>
    <row r="33" spans="1:12" ht="15" customHeight="1">
      <c r="A33" s="1533"/>
      <c r="B33" s="1533"/>
      <c r="C33" s="1533"/>
      <c r="D33" s="1533"/>
      <c r="E33" s="1533"/>
      <c r="F33" s="1533"/>
      <c r="G33" s="1533"/>
      <c r="H33" s="1533"/>
      <c r="I33" s="1534" t="str">
        <f>Master!H2</f>
        <v>jkmekfo jk;eyok³k</v>
      </c>
      <c r="J33" s="1534"/>
      <c r="K33" s="1534"/>
      <c r="L33" s="1531"/>
    </row>
    <row r="34" spans="1:12" ht="15" customHeight="1">
      <c r="A34" s="1533"/>
      <c r="B34" s="1533"/>
      <c r="C34" s="1533"/>
      <c r="D34" s="1533"/>
      <c r="E34" s="1533"/>
      <c r="F34" s="1533"/>
      <c r="G34" s="1533"/>
      <c r="H34" s="1533"/>
      <c r="I34" s="1534"/>
      <c r="J34" s="1534"/>
      <c r="K34" s="1534"/>
      <c r="L34" s="1531"/>
    </row>
  </sheetData>
  <sheetProtection password="DBED" sheet="1" objects="1" scenarios="1" formatColumns="0" formatRows="0"/>
  <protectedRanges>
    <protectedRange sqref="H9:H29 I29:K29" name="Range1_3"/>
    <protectedRange sqref="G29" name="Range1_4"/>
  </protectedRanges>
  <mergeCells count="12">
    <mergeCell ref="L1:L34"/>
    <mergeCell ref="I30:K30"/>
    <mergeCell ref="A30:H1048576"/>
    <mergeCell ref="I33:K34"/>
    <mergeCell ref="A6:K6"/>
    <mergeCell ref="I1:K1"/>
    <mergeCell ref="A2:K2"/>
    <mergeCell ref="A3:K3"/>
    <mergeCell ref="A4:K4"/>
    <mergeCell ref="A5:K5"/>
    <mergeCell ref="I32:K32"/>
    <mergeCell ref="A29:H29"/>
  </mergeCells>
  <pageMargins left="0.43307086614173229" right="0.17" top="0.23622047244094491" bottom="0.51181102362204722" header="0.19685039370078741" footer="0.31496062992125984"/>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dimension ref="A1:O41"/>
  <sheetViews>
    <sheetView workbookViewId="0">
      <selection activeCell="M14" sqref="M14"/>
    </sheetView>
  </sheetViews>
  <sheetFormatPr defaultColWidth="9.140625" defaultRowHeight="16.5"/>
  <cols>
    <col min="1" max="1" width="3.140625" style="175" customWidth="1"/>
    <col min="2" max="2" width="10.42578125" style="175" customWidth="1"/>
    <col min="3" max="3" width="5.140625" style="175" bestFit="1" customWidth="1"/>
    <col min="4" max="4" width="37.140625" style="175" customWidth="1"/>
    <col min="5" max="6" width="18.7109375" style="175" customWidth="1"/>
    <col min="7" max="7" width="9.7109375" style="14" customWidth="1"/>
    <col min="8" max="8" width="9.7109375" style="175" customWidth="1"/>
    <col min="9" max="16384" width="9.140625" style="175"/>
  </cols>
  <sheetData>
    <row r="1" spans="1:15" ht="16.5" customHeight="1">
      <c r="A1" s="183"/>
      <c r="B1" s="183"/>
      <c r="C1" s="183"/>
      <c r="D1" s="183"/>
      <c r="E1" s="1551">
        <f>Summary!$C$1</f>
        <v>12572</v>
      </c>
      <c r="F1" s="1551"/>
    </row>
    <row r="2" spans="1:15" ht="30" customHeight="1">
      <c r="A2" s="1552" t="str">
        <f>Summary!$A$2</f>
        <v>ç/kkukpk;Z] jkmekfo jk;eyok³k ¼vkWfQl vkbZ-Mh- la[;k %&amp;12572½</v>
      </c>
      <c r="B2" s="1552"/>
      <c r="C2" s="1552"/>
      <c r="D2" s="1552"/>
      <c r="E2" s="1552"/>
      <c r="F2" s="1552"/>
      <c r="H2" s="176"/>
    </row>
    <row r="3" spans="1:15" ht="21.75">
      <c r="A3" s="1553" t="s">
        <v>521</v>
      </c>
      <c r="B3" s="1553"/>
      <c r="C3" s="1553"/>
      <c r="D3" s="1553"/>
      <c r="E3" s="1553"/>
      <c r="F3" s="1553"/>
      <c r="H3" s="177"/>
    </row>
    <row r="4" spans="1:15">
      <c r="A4" s="1550" t="s">
        <v>444</v>
      </c>
      <c r="B4" s="1550"/>
      <c r="C4" s="1550"/>
      <c r="D4" s="1550"/>
      <c r="E4" s="1554" t="s">
        <v>445</v>
      </c>
      <c r="F4" s="1554"/>
    </row>
    <row r="5" spans="1:15" ht="20.25">
      <c r="A5" s="1550" t="s">
        <v>446</v>
      </c>
      <c r="B5" s="1550"/>
      <c r="C5" s="1550"/>
      <c r="D5" s="1550"/>
      <c r="E5" s="184"/>
      <c r="F5" s="184"/>
      <c r="H5" s="178"/>
    </row>
    <row r="6" spans="1:15" ht="31.5">
      <c r="A6" s="1542" t="s">
        <v>36</v>
      </c>
      <c r="B6" s="1542"/>
      <c r="C6" s="1542"/>
      <c r="D6" s="1542"/>
      <c r="E6" s="185" t="s">
        <v>530</v>
      </c>
      <c r="F6" s="185" t="s">
        <v>531</v>
      </c>
      <c r="H6" s="179"/>
      <c r="I6" s="179"/>
      <c r="J6" s="179"/>
      <c r="K6" s="179"/>
      <c r="L6" s="179"/>
      <c r="M6" s="179"/>
      <c r="N6" s="179"/>
      <c r="O6" s="179"/>
    </row>
    <row r="7" spans="1:15" ht="41.1" customHeight="1">
      <c r="A7" s="1543" t="s">
        <v>447</v>
      </c>
      <c r="B7" s="1546" t="s">
        <v>448</v>
      </c>
      <c r="C7" s="186" t="s">
        <v>447</v>
      </c>
      <c r="D7" s="187" t="s">
        <v>449</v>
      </c>
      <c r="E7" s="180"/>
      <c r="F7" s="181"/>
      <c r="H7" s="179"/>
      <c r="I7" s="179"/>
      <c r="J7" s="179"/>
      <c r="K7" s="179"/>
      <c r="L7" s="179"/>
      <c r="M7" s="179"/>
      <c r="N7" s="179"/>
      <c r="O7" s="179"/>
    </row>
    <row r="8" spans="1:15" ht="41.1" customHeight="1">
      <c r="A8" s="1544"/>
      <c r="B8" s="1547"/>
      <c r="C8" s="186" t="s">
        <v>450</v>
      </c>
      <c r="D8" s="188" t="s">
        <v>451</v>
      </c>
      <c r="E8" s="181">
        <v>0</v>
      </c>
      <c r="F8" s="181">
        <v>0</v>
      </c>
      <c r="H8" s="179"/>
      <c r="I8" s="179"/>
      <c r="J8" s="179"/>
      <c r="K8" s="179"/>
      <c r="L8" s="179"/>
      <c r="M8" s="179"/>
      <c r="N8" s="179"/>
      <c r="O8" s="179"/>
    </row>
    <row r="9" spans="1:15" ht="41.1" customHeight="1">
      <c r="A9" s="1545"/>
      <c r="B9" s="1548"/>
      <c r="C9" s="186" t="s">
        <v>452</v>
      </c>
      <c r="D9" s="188" t="s">
        <v>451</v>
      </c>
      <c r="E9" s="181">
        <v>0</v>
      </c>
      <c r="F9" s="181">
        <v>0</v>
      </c>
      <c r="H9" s="179"/>
      <c r="I9" s="179"/>
      <c r="J9" s="179"/>
      <c r="K9" s="179"/>
      <c r="L9" s="179"/>
      <c r="M9" s="179"/>
      <c r="N9" s="179"/>
      <c r="O9" s="179"/>
    </row>
    <row r="10" spans="1:15" ht="41.1" customHeight="1">
      <c r="A10" s="1549" t="s">
        <v>453</v>
      </c>
      <c r="B10" s="1549"/>
      <c r="C10" s="1549"/>
      <c r="D10" s="1549"/>
      <c r="E10" s="182">
        <f>SUM(E7:E9)</f>
        <v>0</v>
      </c>
      <c r="F10" s="182">
        <f>SUM(F7:F9)</f>
        <v>0</v>
      </c>
      <c r="H10" s="179"/>
      <c r="I10" s="179"/>
      <c r="J10" s="179"/>
      <c r="K10" s="179"/>
      <c r="L10" s="179"/>
      <c r="M10" s="179"/>
      <c r="N10" s="179"/>
      <c r="O10" s="179"/>
    </row>
    <row r="11" spans="1:15" ht="41.1" customHeight="1">
      <c r="A11" s="1543" t="s">
        <v>454</v>
      </c>
      <c r="B11" s="1546" t="s">
        <v>455</v>
      </c>
      <c r="C11" s="189" t="s">
        <v>447</v>
      </c>
      <c r="D11" s="188" t="s">
        <v>456</v>
      </c>
      <c r="E11" s="181">
        <v>0</v>
      </c>
      <c r="F11" s="181">
        <v>0</v>
      </c>
      <c r="H11" s="179"/>
      <c r="I11" s="179"/>
      <c r="J11" s="179"/>
      <c r="K11" s="179"/>
      <c r="L11" s="179"/>
      <c r="M11" s="179"/>
      <c r="N11" s="179"/>
      <c r="O11" s="179"/>
    </row>
    <row r="12" spans="1:15" ht="41.1" customHeight="1">
      <c r="A12" s="1544"/>
      <c r="B12" s="1547"/>
      <c r="C12" s="189" t="s">
        <v>454</v>
      </c>
      <c r="D12" s="190" t="s">
        <v>457</v>
      </c>
      <c r="E12" s="181">
        <v>0</v>
      </c>
      <c r="F12" s="181">
        <v>0</v>
      </c>
      <c r="H12" s="179"/>
      <c r="I12" s="179"/>
      <c r="J12" s="179"/>
      <c r="K12" s="179"/>
      <c r="L12" s="179"/>
      <c r="M12" s="179"/>
      <c r="N12" s="179"/>
      <c r="O12" s="179"/>
    </row>
    <row r="13" spans="1:15" ht="41.1" customHeight="1">
      <c r="A13" s="1545"/>
      <c r="B13" s="1548"/>
      <c r="C13" s="189" t="s">
        <v>458</v>
      </c>
      <c r="D13" s="188" t="s">
        <v>459</v>
      </c>
      <c r="E13" s="181">
        <v>0</v>
      </c>
      <c r="F13" s="181">
        <v>0</v>
      </c>
      <c r="H13" s="179"/>
      <c r="I13" s="179"/>
      <c r="J13" s="179"/>
      <c r="K13" s="179"/>
      <c r="L13" s="179"/>
      <c r="M13" s="179"/>
      <c r="N13" s="179"/>
      <c r="O13" s="179"/>
    </row>
    <row r="14" spans="1:15" ht="45" customHeight="1">
      <c r="A14" s="1541" t="s">
        <v>460</v>
      </c>
      <c r="B14" s="1541"/>
      <c r="C14" s="1541"/>
      <c r="D14" s="1541"/>
      <c r="E14" s="182">
        <f>SUM(E10:E13)</f>
        <v>0</v>
      </c>
      <c r="F14" s="182">
        <f>SUM(F10:F13)</f>
        <v>0</v>
      </c>
      <c r="H14" s="179"/>
      <c r="I14" s="179"/>
      <c r="J14" s="179"/>
      <c r="K14" s="179"/>
      <c r="L14" s="179"/>
      <c r="M14" s="179"/>
      <c r="N14" s="179"/>
      <c r="O14" s="179"/>
    </row>
    <row r="15" spans="1:15" ht="20.25">
      <c r="A15" s="191"/>
      <c r="B15" s="191"/>
      <c r="C15" s="191"/>
      <c r="D15" s="191"/>
      <c r="E15" s="191"/>
      <c r="F15" s="191"/>
      <c r="H15" s="179"/>
      <c r="I15" s="179"/>
      <c r="J15" s="179"/>
      <c r="K15" s="179"/>
      <c r="L15" s="179"/>
      <c r="M15" s="179"/>
      <c r="N15" s="179"/>
      <c r="O15" s="179"/>
    </row>
    <row r="16" spans="1:15" ht="20.25">
      <c r="A16" s="191"/>
      <c r="B16" s="191"/>
      <c r="C16" s="191"/>
      <c r="D16" s="191"/>
      <c r="E16" s="191"/>
      <c r="F16" s="191"/>
      <c r="H16" s="179"/>
      <c r="I16" s="179"/>
      <c r="J16" s="179"/>
      <c r="K16" s="179"/>
      <c r="L16" s="179"/>
      <c r="M16" s="179"/>
      <c r="N16" s="179"/>
      <c r="O16" s="179"/>
    </row>
    <row r="17" spans="1:15" ht="20.25">
      <c r="A17" s="191"/>
      <c r="B17" s="191"/>
      <c r="C17" s="191"/>
      <c r="D17" s="191"/>
      <c r="E17" s="191"/>
      <c r="F17" s="191"/>
      <c r="H17" s="179"/>
      <c r="I17" s="179"/>
      <c r="J17" s="179"/>
      <c r="K17" s="179"/>
      <c r="L17" s="179"/>
      <c r="M17" s="179"/>
      <c r="N17" s="179"/>
      <c r="O17" s="179"/>
    </row>
    <row r="18" spans="1:15" ht="20.25">
      <c r="A18" s="191"/>
      <c r="B18" s="191"/>
      <c r="C18" s="191"/>
      <c r="D18" s="191"/>
      <c r="E18" s="1127" t="str">
        <f>Master!E2</f>
        <v>ç/kkukpk;Z]</v>
      </c>
      <c r="F18" s="1127"/>
      <c r="H18" s="179"/>
      <c r="I18" s="179"/>
      <c r="J18" s="179"/>
      <c r="K18" s="179"/>
      <c r="L18" s="179"/>
      <c r="M18" s="179"/>
      <c r="N18" s="179"/>
      <c r="O18" s="179"/>
    </row>
    <row r="19" spans="1:15" ht="56.25" customHeight="1">
      <c r="A19" s="191"/>
      <c r="B19" s="191"/>
      <c r="C19" s="191"/>
      <c r="D19" s="191"/>
      <c r="E19" s="1128">
        <f>Master!F2</f>
        <v>0</v>
      </c>
      <c r="F19" s="1128"/>
      <c r="H19" s="179"/>
      <c r="I19" s="179"/>
      <c r="J19" s="179"/>
      <c r="K19" s="179"/>
      <c r="L19" s="179"/>
      <c r="M19" s="179"/>
      <c r="N19" s="179"/>
      <c r="O19" s="179"/>
    </row>
    <row r="20" spans="1:15" ht="20.25">
      <c r="A20" s="179"/>
      <c r="B20" s="179"/>
      <c r="C20" s="179"/>
      <c r="D20" s="179"/>
      <c r="E20" s="179"/>
      <c r="F20" s="179"/>
      <c r="H20" s="179"/>
      <c r="I20" s="179"/>
      <c r="J20" s="179"/>
      <c r="K20" s="179"/>
      <c r="L20" s="179"/>
      <c r="M20" s="179"/>
      <c r="N20" s="179"/>
      <c r="O20" s="179"/>
    </row>
    <row r="21" spans="1:15" ht="20.25">
      <c r="A21" s="179"/>
      <c r="B21" s="179"/>
      <c r="C21" s="179"/>
      <c r="D21" s="179"/>
      <c r="E21" s="179"/>
      <c r="F21" s="179"/>
      <c r="H21" s="179"/>
      <c r="I21" s="179"/>
      <c r="J21" s="179"/>
      <c r="K21" s="179"/>
      <c r="L21" s="179"/>
      <c r="M21" s="179"/>
      <c r="N21" s="179"/>
      <c r="O21" s="179"/>
    </row>
    <row r="22" spans="1:15" ht="20.25">
      <c r="A22" s="179"/>
      <c r="B22" s="179"/>
      <c r="C22" s="179"/>
      <c r="D22" s="179"/>
      <c r="E22" s="179"/>
      <c r="F22" s="179"/>
      <c r="H22" s="179"/>
      <c r="I22" s="179"/>
      <c r="J22" s="179"/>
      <c r="K22" s="179"/>
      <c r="L22" s="179"/>
      <c r="M22" s="179"/>
      <c r="N22" s="179"/>
      <c r="O22" s="179"/>
    </row>
    <row r="23" spans="1:15" ht="20.25">
      <c r="A23" s="179"/>
      <c r="B23" s="179"/>
      <c r="C23" s="179"/>
      <c r="D23" s="179"/>
      <c r="E23" s="179"/>
      <c r="F23" s="179"/>
      <c r="H23" s="179"/>
      <c r="I23" s="179"/>
      <c r="J23" s="179"/>
      <c r="K23" s="179"/>
      <c r="L23" s="179"/>
      <c r="M23" s="179"/>
      <c r="N23" s="179"/>
      <c r="O23" s="179"/>
    </row>
    <row r="24" spans="1:15" ht="20.25">
      <c r="A24" s="179"/>
      <c r="B24" s="179"/>
      <c r="C24" s="179"/>
      <c r="D24" s="179"/>
      <c r="E24" s="179"/>
      <c r="F24" s="179"/>
      <c r="H24" s="179"/>
      <c r="I24" s="179"/>
      <c r="J24" s="179"/>
      <c r="K24" s="179"/>
      <c r="L24" s="179"/>
      <c r="M24" s="179"/>
      <c r="N24" s="179"/>
      <c r="O24" s="179"/>
    </row>
    <row r="25" spans="1:15" ht="20.25">
      <c r="A25" s="179"/>
      <c r="B25" s="179"/>
      <c r="C25" s="179"/>
      <c r="D25" s="179"/>
      <c r="E25" s="179"/>
      <c r="F25" s="179"/>
      <c r="H25" s="179"/>
      <c r="I25" s="179"/>
      <c r="J25" s="179"/>
      <c r="K25" s="179"/>
      <c r="L25" s="179"/>
      <c r="M25" s="179"/>
      <c r="N25" s="179"/>
      <c r="O25" s="179"/>
    </row>
    <row r="26" spans="1:15" ht="20.25">
      <c r="A26" s="179"/>
      <c r="B26" s="179"/>
      <c r="C26" s="179"/>
      <c r="D26" s="179"/>
      <c r="E26" s="179"/>
      <c r="F26" s="179"/>
      <c r="H26" s="179"/>
      <c r="I26" s="179"/>
      <c r="J26" s="179"/>
      <c r="K26" s="179"/>
      <c r="L26" s="179"/>
      <c r="M26" s="179"/>
      <c r="N26" s="179"/>
      <c r="O26" s="179"/>
    </row>
    <row r="27" spans="1:15" ht="20.25">
      <c r="A27" s="179"/>
      <c r="B27" s="179"/>
      <c r="C27" s="179"/>
      <c r="D27" s="179"/>
      <c r="E27" s="179"/>
      <c r="F27" s="179"/>
      <c r="H27" s="179"/>
      <c r="I27" s="179"/>
      <c r="J27" s="179"/>
      <c r="K27" s="179"/>
      <c r="L27" s="179"/>
      <c r="M27" s="179"/>
      <c r="N27" s="179"/>
      <c r="O27" s="179"/>
    </row>
    <row r="28" spans="1:15" ht="20.25">
      <c r="A28" s="179"/>
      <c r="B28" s="179"/>
      <c r="C28" s="179"/>
      <c r="D28" s="179"/>
      <c r="E28" s="179"/>
      <c r="F28" s="179"/>
      <c r="H28" s="179"/>
      <c r="I28" s="179"/>
      <c r="J28" s="179"/>
      <c r="K28" s="179"/>
      <c r="L28" s="179"/>
      <c r="M28" s="179"/>
      <c r="N28" s="179"/>
      <c r="O28" s="179"/>
    </row>
    <row r="29" spans="1:15" ht="20.25">
      <c r="A29" s="179"/>
      <c r="B29" s="179"/>
      <c r="C29" s="179"/>
      <c r="D29" s="179"/>
      <c r="E29" s="179"/>
      <c r="F29" s="179"/>
      <c r="H29" s="179"/>
      <c r="I29" s="179"/>
      <c r="J29" s="179"/>
      <c r="K29" s="179"/>
      <c r="L29" s="179"/>
      <c r="M29" s="179"/>
      <c r="N29" s="179"/>
      <c r="O29" s="179"/>
    </row>
    <row r="30" spans="1:15" ht="20.25">
      <c r="A30" s="179"/>
      <c r="B30" s="179"/>
      <c r="C30" s="179"/>
      <c r="D30" s="179"/>
      <c r="E30" s="179"/>
      <c r="F30" s="179"/>
      <c r="H30" s="179"/>
      <c r="I30" s="179"/>
      <c r="J30" s="179"/>
      <c r="K30" s="179"/>
      <c r="L30" s="179"/>
      <c r="M30" s="179"/>
      <c r="N30" s="179"/>
      <c r="O30" s="179"/>
    </row>
    <row r="31" spans="1:15" ht="20.25">
      <c r="A31" s="179"/>
      <c r="B31" s="179"/>
      <c r="C31" s="179"/>
      <c r="D31" s="179"/>
      <c r="E31" s="179"/>
      <c r="F31" s="179"/>
      <c r="H31" s="179"/>
      <c r="I31" s="179"/>
      <c r="J31" s="179"/>
      <c r="K31" s="179"/>
      <c r="L31" s="179"/>
      <c r="M31" s="179"/>
      <c r="N31" s="179"/>
      <c r="O31" s="179"/>
    </row>
    <row r="32" spans="1:15" ht="20.25">
      <c r="A32" s="179"/>
      <c r="B32" s="179"/>
      <c r="C32" s="179"/>
      <c r="D32" s="179"/>
      <c r="E32" s="179"/>
      <c r="F32" s="179"/>
      <c r="H32" s="179"/>
      <c r="I32" s="179"/>
      <c r="J32" s="179"/>
      <c r="K32" s="179"/>
      <c r="L32" s="179"/>
      <c r="M32" s="179"/>
      <c r="N32" s="179"/>
      <c r="O32" s="179"/>
    </row>
    <row r="33" spans="1:15" ht="20.25">
      <c r="A33" s="179"/>
      <c r="B33" s="179"/>
      <c r="C33" s="179"/>
      <c r="D33" s="179"/>
      <c r="E33" s="179"/>
      <c r="F33" s="179"/>
      <c r="H33" s="179"/>
      <c r="I33" s="179"/>
      <c r="J33" s="179"/>
      <c r="K33" s="179"/>
      <c r="L33" s="179"/>
      <c r="M33" s="179"/>
      <c r="N33" s="179"/>
      <c r="O33" s="179"/>
    </row>
    <row r="34" spans="1:15" ht="20.25">
      <c r="A34" s="179"/>
      <c r="B34" s="179"/>
      <c r="C34" s="179"/>
      <c r="D34" s="179"/>
      <c r="E34" s="179"/>
      <c r="F34" s="179"/>
      <c r="H34" s="179"/>
      <c r="I34" s="179"/>
      <c r="J34" s="179"/>
      <c r="K34" s="179"/>
      <c r="L34" s="179"/>
      <c r="M34" s="179"/>
      <c r="N34" s="179"/>
      <c r="O34" s="179"/>
    </row>
    <row r="35" spans="1:15" ht="20.25">
      <c r="A35" s="179"/>
      <c r="B35" s="179"/>
      <c r="C35" s="179"/>
      <c r="D35" s="179"/>
      <c r="E35" s="179"/>
      <c r="F35" s="179"/>
      <c r="H35" s="179"/>
      <c r="I35" s="179"/>
      <c r="J35" s="179"/>
      <c r="K35" s="179"/>
      <c r="L35" s="179"/>
      <c r="M35" s="179"/>
      <c r="N35" s="179"/>
      <c r="O35" s="179"/>
    </row>
    <row r="36" spans="1:15" ht="20.25">
      <c r="A36" s="179"/>
      <c r="B36" s="179"/>
      <c r="C36" s="179"/>
      <c r="D36" s="179"/>
      <c r="E36" s="179"/>
      <c r="F36" s="179"/>
      <c r="H36" s="179"/>
      <c r="I36" s="179"/>
      <c r="J36" s="179"/>
      <c r="K36" s="179"/>
      <c r="L36" s="179"/>
      <c r="M36" s="179"/>
      <c r="N36" s="179"/>
      <c r="O36" s="179"/>
    </row>
    <row r="37" spans="1:15" ht="20.25">
      <c r="A37" s="179"/>
      <c r="B37" s="179"/>
      <c r="C37" s="179"/>
      <c r="D37" s="179"/>
      <c r="E37" s="179"/>
      <c r="F37" s="179"/>
      <c r="H37" s="179"/>
      <c r="I37" s="179"/>
      <c r="J37" s="179"/>
      <c r="K37" s="179"/>
      <c r="L37" s="179"/>
      <c r="M37" s="179"/>
      <c r="N37" s="179"/>
      <c r="O37" s="179"/>
    </row>
    <row r="38" spans="1:15" ht="20.25">
      <c r="A38" s="179"/>
      <c r="B38" s="179"/>
      <c r="C38" s="179"/>
      <c r="D38" s="179"/>
      <c r="E38" s="179"/>
      <c r="F38" s="179"/>
      <c r="H38" s="179"/>
      <c r="I38" s="179"/>
      <c r="J38" s="179"/>
      <c r="K38" s="179"/>
      <c r="L38" s="179"/>
      <c r="M38" s="179"/>
      <c r="N38" s="179"/>
      <c r="O38" s="179"/>
    </row>
    <row r="39" spans="1:15" ht="20.25">
      <c r="A39" s="179"/>
      <c r="B39" s="179"/>
      <c r="C39" s="179"/>
      <c r="D39" s="179"/>
      <c r="E39" s="179"/>
      <c r="F39" s="179"/>
      <c r="H39" s="179"/>
      <c r="I39" s="179"/>
      <c r="J39" s="179"/>
      <c r="K39" s="179"/>
      <c r="L39" s="179"/>
      <c r="M39" s="179"/>
      <c r="N39" s="179"/>
      <c r="O39" s="179"/>
    </row>
    <row r="40" spans="1:15" ht="20.25">
      <c r="A40" s="179"/>
      <c r="B40" s="179"/>
      <c r="C40" s="179"/>
      <c r="D40" s="179"/>
      <c r="E40" s="179"/>
      <c r="F40" s="179"/>
      <c r="H40" s="179"/>
      <c r="I40" s="179"/>
      <c r="J40" s="179"/>
      <c r="K40" s="179"/>
      <c r="L40" s="179"/>
      <c r="M40" s="179"/>
      <c r="N40" s="179"/>
      <c r="O40" s="179"/>
    </row>
    <row r="41" spans="1:15" ht="20.25">
      <c r="A41" s="179"/>
      <c r="B41" s="179"/>
      <c r="C41" s="179"/>
      <c r="D41" s="179"/>
      <c r="E41" s="179"/>
      <c r="F41" s="179"/>
      <c r="H41" s="179"/>
      <c r="I41" s="179"/>
      <c r="J41" s="179"/>
      <c r="K41" s="179"/>
      <c r="L41" s="179"/>
      <c r="M41" s="179"/>
      <c r="N41" s="179"/>
      <c r="O41" s="179"/>
    </row>
  </sheetData>
  <mergeCells count="15">
    <mergeCell ref="A5:D5"/>
    <mergeCell ref="E1:F1"/>
    <mergeCell ref="A2:F2"/>
    <mergeCell ref="A3:F3"/>
    <mergeCell ref="A4:D4"/>
    <mergeCell ref="E4:F4"/>
    <mergeCell ref="A14:D14"/>
    <mergeCell ref="E18:F18"/>
    <mergeCell ref="E19:F19"/>
    <mergeCell ref="A6:D6"/>
    <mergeCell ref="A7:A9"/>
    <mergeCell ref="B7:B9"/>
    <mergeCell ref="A10:D10"/>
    <mergeCell ref="A11:A13"/>
    <mergeCell ref="B11:B13"/>
  </mergeCells>
  <pageMargins left="0.7" right="0.7" top="0.75" bottom="0.75" header="0.3" footer="0.3"/>
  <pageSetup paperSize="9" orientation="portrait" horizontalDpi="300" verticalDpi="300" r:id="rId1"/>
</worksheet>
</file>

<file path=xl/worksheets/sheet33.xml><?xml version="1.0" encoding="utf-8"?>
<worksheet xmlns="http://schemas.openxmlformats.org/spreadsheetml/2006/main" xmlns:r="http://schemas.openxmlformats.org/officeDocument/2006/relationships">
  <sheetPr>
    <tabColor theme="7" tint="-0.249977111117893"/>
  </sheetPr>
  <dimension ref="A1:L16"/>
  <sheetViews>
    <sheetView workbookViewId="0">
      <selection activeCell="G7" sqref="G7"/>
    </sheetView>
  </sheetViews>
  <sheetFormatPr defaultColWidth="0" defaultRowHeight="15" zeroHeight="1"/>
  <cols>
    <col min="1" max="1" width="6.5703125" style="17" customWidth="1"/>
    <col min="2" max="2" width="12.7109375" style="17" customWidth="1"/>
    <col min="3" max="3" width="10.85546875" style="17" customWidth="1"/>
    <col min="4" max="4" width="12.28515625" style="17" customWidth="1"/>
    <col min="5" max="5" width="14.28515625" style="17" customWidth="1"/>
    <col min="6" max="6" width="12" style="15" customWidth="1"/>
    <col min="7" max="7" width="9.140625" style="15" customWidth="1"/>
    <col min="8" max="8" width="13.42578125" style="15" customWidth="1"/>
    <col min="9" max="9" width="12.28515625" style="15" customWidth="1"/>
    <col min="10" max="10" width="14.5703125" style="15" customWidth="1"/>
    <col min="11" max="11" width="14.28515625" style="15" customWidth="1"/>
    <col min="12" max="12" width="3.5703125" style="15" customWidth="1"/>
    <col min="13" max="16384" width="9.140625" style="15" hidden="1"/>
  </cols>
  <sheetData>
    <row r="1" spans="1:12" ht="15.75">
      <c r="A1" s="83"/>
      <c r="B1" s="83"/>
      <c r="C1" s="83"/>
      <c r="D1" s="1331"/>
      <c r="E1" s="1331"/>
      <c r="F1" s="41"/>
      <c r="I1" s="1331">
        <f>Summary!$C$1</f>
        <v>12572</v>
      </c>
      <c r="J1" s="1331"/>
      <c r="K1" s="1331"/>
      <c r="L1" s="1481"/>
    </row>
    <row r="2" spans="1:12" ht="20.25">
      <c r="A2" s="1484" t="str">
        <f>Summary!$A$2</f>
        <v>ç/kkukpk;Z] jkmekfo jk;eyok³k ¼vkWfQl vkbZ-Mh- la[;k %&amp;12572½</v>
      </c>
      <c r="B2" s="1484"/>
      <c r="C2" s="1484"/>
      <c r="D2" s="1484"/>
      <c r="E2" s="1484"/>
      <c r="F2" s="1484"/>
      <c r="G2" s="1484"/>
      <c r="H2" s="1484"/>
      <c r="I2" s="1484"/>
      <c r="J2" s="1484"/>
      <c r="K2" s="1484"/>
      <c r="L2" s="1481"/>
    </row>
    <row r="3" spans="1:12" ht="20.25">
      <c r="A3" s="1484" t="s">
        <v>466</v>
      </c>
      <c r="B3" s="1484"/>
      <c r="C3" s="1484"/>
      <c r="D3" s="1484"/>
      <c r="E3" s="1484"/>
      <c r="F3" s="1484"/>
      <c r="G3" s="1484"/>
      <c r="H3" s="1484"/>
      <c r="I3" s="1484"/>
      <c r="J3" s="1484"/>
      <c r="K3" s="1484"/>
      <c r="L3" s="1481"/>
    </row>
    <row r="4" spans="1:12" ht="40.5" customHeight="1">
      <c r="A4" s="1555" t="str">
        <f>Summary!A5</f>
        <v>BUDGET HEAD : 2202 -सामान्य शिक्षा-02-109 -राजकीय माध्यमिक विद्यालय-27 -लडकों के विद्यालय-01 -लडकों के विद्यालयों का संचालन व्यय   (STATE FUND)</v>
      </c>
      <c r="B4" s="1555"/>
      <c r="C4" s="1555"/>
      <c r="D4" s="1555"/>
      <c r="E4" s="1555"/>
      <c r="F4" s="1555"/>
      <c r="G4" s="1555"/>
      <c r="H4" s="1555"/>
      <c r="I4" s="1555"/>
      <c r="J4" s="1555"/>
      <c r="K4" s="1555"/>
      <c r="L4" s="1481"/>
    </row>
    <row r="5" spans="1:12" ht="56.25">
      <c r="A5" s="196" t="s">
        <v>467</v>
      </c>
      <c r="B5" s="196" t="s">
        <v>468</v>
      </c>
      <c r="C5" s="196" t="s">
        <v>406</v>
      </c>
      <c r="D5" s="196" t="s">
        <v>363</v>
      </c>
      <c r="E5" s="196" t="s">
        <v>38</v>
      </c>
      <c r="F5" s="196" t="s">
        <v>469</v>
      </c>
      <c r="G5" s="196" t="s">
        <v>363</v>
      </c>
      <c r="H5" s="196" t="s">
        <v>38</v>
      </c>
      <c r="I5" s="196" t="s">
        <v>404</v>
      </c>
      <c r="J5" s="196" t="s">
        <v>922</v>
      </c>
      <c r="K5" s="196" t="s">
        <v>470</v>
      </c>
      <c r="L5" s="1481"/>
    </row>
    <row r="6" spans="1:12" ht="15.75">
      <c r="A6" s="200">
        <v>1</v>
      </c>
      <c r="B6" s="200">
        <v>4</v>
      </c>
      <c r="C6" s="200">
        <v>5</v>
      </c>
      <c r="D6" s="200">
        <v>6</v>
      </c>
      <c r="E6" s="200" t="s">
        <v>471</v>
      </c>
      <c r="F6" s="200">
        <v>8</v>
      </c>
      <c r="G6" s="200">
        <v>9</v>
      </c>
      <c r="H6" s="200" t="s">
        <v>472</v>
      </c>
      <c r="I6" s="200" t="s">
        <v>473</v>
      </c>
      <c r="J6" s="200">
        <v>12</v>
      </c>
      <c r="K6" s="200" t="s">
        <v>474</v>
      </c>
      <c r="L6" s="1481"/>
    </row>
    <row r="7" spans="1:12" ht="64.5" customHeight="1">
      <c r="A7" s="203">
        <v>1</v>
      </c>
      <c r="B7" s="529">
        <v>0</v>
      </c>
      <c r="C7" s="529">
        <v>0</v>
      </c>
      <c r="D7" s="530">
        <v>2350</v>
      </c>
      <c r="E7" s="530">
        <f>C7*D7</f>
        <v>0</v>
      </c>
      <c r="F7" s="529">
        <v>0</v>
      </c>
      <c r="G7" s="530">
        <v>2000</v>
      </c>
      <c r="H7" s="530">
        <f>F7*G7</f>
        <v>0</v>
      </c>
      <c r="I7" s="530">
        <f>E7+H7</f>
        <v>0</v>
      </c>
      <c r="J7" s="529">
        <v>0</v>
      </c>
      <c r="K7" s="530">
        <v>0</v>
      </c>
      <c r="L7" s="1481"/>
    </row>
    <row r="8" spans="1:12">
      <c r="A8" s="1556"/>
      <c r="B8" s="1556"/>
      <c r="C8" s="1556"/>
      <c r="D8" s="1556"/>
      <c r="E8" s="1556"/>
      <c r="F8" s="1556"/>
      <c r="G8" s="1556"/>
      <c r="H8" s="1556"/>
      <c r="I8" s="1558"/>
      <c r="J8" s="1558"/>
      <c r="K8" s="1558"/>
      <c r="L8" s="1481"/>
    </row>
    <row r="9" spans="1:12">
      <c r="A9" s="1557"/>
      <c r="B9" s="1557"/>
      <c r="C9" s="1557"/>
      <c r="D9" s="1557"/>
      <c r="E9" s="1557"/>
      <c r="F9" s="1557"/>
      <c r="G9" s="1557"/>
      <c r="H9" s="1557"/>
      <c r="I9" s="1559"/>
      <c r="J9" s="1559"/>
      <c r="K9" s="1559"/>
      <c r="L9" s="1481"/>
    </row>
    <row r="10" spans="1:12" ht="18.75">
      <c r="A10" s="1557"/>
      <c r="B10" s="1557"/>
      <c r="C10" s="1557"/>
      <c r="D10" s="1557"/>
      <c r="E10" s="1557"/>
      <c r="F10" s="1557"/>
      <c r="G10" s="1557"/>
      <c r="H10" s="1557"/>
      <c r="I10" s="1127" t="str">
        <f>Master!E2</f>
        <v>ç/kkukpk;Z]</v>
      </c>
      <c r="J10" s="1127"/>
      <c r="K10" s="1127"/>
      <c r="L10" s="1481"/>
    </row>
    <row r="11" spans="1:12" ht="15" customHeight="1">
      <c r="A11" s="1557"/>
      <c r="B11" s="1557"/>
      <c r="C11" s="1557"/>
      <c r="D11" s="1557"/>
      <c r="E11" s="1557"/>
      <c r="F11" s="1557"/>
      <c r="G11" s="1557"/>
      <c r="H11" s="1557"/>
      <c r="I11" s="1128" t="str">
        <f>Master!H2</f>
        <v>jkmekfo jk;eyok³k</v>
      </c>
      <c r="J11" s="1128"/>
      <c r="K11" s="1128"/>
      <c r="L11" s="1481"/>
    </row>
    <row r="12" spans="1:12" ht="15" customHeight="1">
      <c r="A12" s="1557"/>
      <c r="B12" s="1557"/>
      <c r="C12" s="1557"/>
      <c r="D12" s="1557"/>
      <c r="E12" s="1557"/>
      <c r="F12" s="1557"/>
      <c r="G12" s="1557"/>
      <c r="H12" s="1557"/>
      <c r="I12" s="1128"/>
      <c r="J12" s="1128"/>
      <c r="K12" s="1128"/>
      <c r="L12" s="1481"/>
    </row>
    <row r="13" spans="1:12" ht="15" hidden="1" customHeight="1">
      <c r="A13" s="1557"/>
      <c r="B13" s="1557"/>
      <c r="C13" s="1557"/>
      <c r="D13" s="1557"/>
      <c r="E13" s="1557"/>
      <c r="F13" s="1557"/>
      <c r="G13" s="1557"/>
      <c r="H13" s="1557"/>
      <c r="I13" s="1128"/>
      <c r="J13" s="1128"/>
      <c r="K13" s="1128"/>
    </row>
    <row r="14" spans="1:12" ht="15" hidden="1" customHeight="1">
      <c r="A14" s="154"/>
      <c r="B14" s="154"/>
      <c r="C14" s="154"/>
      <c r="D14" s="97"/>
      <c r="E14" s="97"/>
      <c r="F14" s="97"/>
    </row>
    <row r="15" spans="1:12" hidden="1">
      <c r="A15" s="154"/>
      <c r="B15" s="154"/>
      <c r="C15" s="154"/>
      <c r="D15" s="154"/>
      <c r="E15" s="154"/>
      <c r="F15" s="41"/>
    </row>
    <row r="16" spans="1:12" hidden="1">
      <c r="A16" s="154"/>
      <c r="B16" s="154"/>
      <c r="C16" s="154"/>
      <c r="D16" s="154"/>
      <c r="E16" s="154"/>
      <c r="F16" s="41"/>
    </row>
  </sheetData>
  <sheetProtection password="DBED" sheet="1" objects="1" scenarios="1" formatColumns="0" formatRows="0"/>
  <mergeCells count="10">
    <mergeCell ref="L1:L12"/>
    <mergeCell ref="I1:K1"/>
    <mergeCell ref="A2:K2"/>
    <mergeCell ref="A3:K3"/>
    <mergeCell ref="A4:K4"/>
    <mergeCell ref="I11:K13"/>
    <mergeCell ref="I10:K10"/>
    <mergeCell ref="D1:E1"/>
    <mergeCell ref="A8:H13"/>
    <mergeCell ref="I8:K9"/>
  </mergeCells>
  <pageMargins left="0.7" right="0.7" top="0.75" bottom="0.75" header="0.3" footer="0.3"/>
  <pageSetup paperSize="9" orientation="landscape" horizontalDpi="300" verticalDpi="300" r:id="rId1"/>
</worksheet>
</file>

<file path=xl/worksheets/sheet34.xml><?xml version="1.0" encoding="utf-8"?>
<worksheet xmlns="http://schemas.openxmlformats.org/spreadsheetml/2006/main" xmlns:r="http://schemas.openxmlformats.org/officeDocument/2006/relationships">
  <dimension ref="A1:K46"/>
  <sheetViews>
    <sheetView workbookViewId="0">
      <selection activeCell="A4" sqref="A4:I4"/>
    </sheetView>
  </sheetViews>
  <sheetFormatPr defaultColWidth="9.140625" defaultRowHeight="15"/>
  <cols>
    <col min="1" max="1" width="5.42578125" style="17" customWidth="1"/>
    <col min="2" max="2" width="17" style="17" customWidth="1"/>
    <col min="3" max="3" width="16.5703125" style="17" customWidth="1"/>
    <col min="4" max="4" width="14.85546875" style="17" customWidth="1"/>
    <col min="5" max="5" width="15.7109375" style="17" customWidth="1"/>
    <col min="6" max="6" width="15.5703125" style="15" customWidth="1"/>
    <col min="7" max="7" width="17.85546875" style="15" customWidth="1"/>
    <col min="8" max="8" width="17" style="15" customWidth="1"/>
    <col min="9" max="9" width="17.5703125" style="15" customWidth="1"/>
    <col min="10" max="10" width="14.5703125" style="15" customWidth="1"/>
    <col min="11" max="11" width="14.28515625" style="15" customWidth="1"/>
    <col min="12" max="16384" width="9.140625" style="15"/>
  </cols>
  <sheetData>
    <row r="1" spans="1:11" ht="15.75">
      <c r="A1" s="83"/>
      <c r="B1" s="83"/>
      <c r="C1" s="83"/>
      <c r="D1" s="1331"/>
      <c r="E1" s="1331"/>
      <c r="F1" s="41"/>
      <c r="H1" s="1331">
        <f>Summary!$C$1</f>
        <v>12572</v>
      </c>
      <c r="I1" s="1331"/>
      <c r="J1" s="194"/>
      <c r="K1" s="194"/>
    </row>
    <row r="2" spans="1:11" ht="20.25">
      <c r="A2" s="1484" t="str">
        <f>Summary!$A$2</f>
        <v>ç/kkukpk;Z] jkmekfo jk;eyok³k ¼vkWfQl vkbZ-Mh- la[;k %&amp;12572½</v>
      </c>
      <c r="B2" s="1484"/>
      <c r="C2" s="1484"/>
      <c r="D2" s="1484"/>
      <c r="E2" s="1484"/>
      <c r="F2" s="1484"/>
      <c r="G2" s="1484"/>
      <c r="H2" s="1484"/>
      <c r="I2" s="1484"/>
      <c r="J2" s="205"/>
      <c r="K2" s="205"/>
    </row>
    <row r="3" spans="1:11" ht="20.25">
      <c r="A3" s="1484" t="s">
        <v>483</v>
      </c>
      <c r="B3" s="1484"/>
      <c r="C3" s="1484"/>
      <c r="D3" s="1484"/>
      <c r="E3" s="1484"/>
      <c r="F3" s="1484"/>
      <c r="G3" s="1484"/>
      <c r="H3" s="1484"/>
      <c r="I3" s="1484"/>
      <c r="J3" s="205"/>
      <c r="K3" s="205"/>
    </row>
    <row r="4" spans="1:11" ht="16.5" customHeight="1">
      <c r="A4" s="1561" t="str">
        <f>Summary!A5</f>
        <v>BUDGET HEAD : 2202 -सामान्य शिक्षा-02-109 -राजकीय माध्यमिक विद्यालय-27 -लडकों के विद्यालय-01 -लडकों के विद्यालयों का संचालन व्यय   (STATE FUND)</v>
      </c>
      <c r="B4" s="1561"/>
      <c r="C4" s="1561"/>
      <c r="D4" s="1561"/>
      <c r="E4" s="1561"/>
      <c r="F4" s="1561"/>
      <c r="G4" s="1561"/>
      <c r="H4" s="1561"/>
      <c r="I4" s="1561"/>
      <c r="J4" s="206"/>
      <c r="K4" s="206"/>
    </row>
    <row r="5" spans="1:11" ht="18.75">
      <c r="A5" s="1560" t="s">
        <v>522</v>
      </c>
      <c r="B5" s="1560"/>
      <c r="C5" s="1560"/>
      <c r="D5" s="1560"/>
      <c r="E5" s="1560"/>
      <c r="F5" s="1560"/>
      <c r="G5" s="1560"/>
      <c r="H5" s="1560"/>
      <c r="I5" s="1560"/>
    </row>
    <row r="6" spans="1:11" ht="32.25" customHeight="1">
      <c r="A6" s="207" t="s">
        <v>481</v>
      </c>
      <c r="B6" s="207" t="s">
        <v>475</v>
      </c>
      <c r="C6" s="207" t="s">
        <v>476</v>
      </c>
      <c r="D6" s="207" t="s">
        <v>479</v>
      </c>
      <c r="E6" s="207" t="s">
        <v>480</v>
      </c>
      <c r="F6" s="207" t="s">
        <v>482</v>
      </c>
      <c r="G6" s="207" t="s">
        <v>477</v>
      </c>
      <c r="H6" s="207" t="s">
        <v>331</v>
      </c>
      <c r="I6" s="208" t="s">
        <v>478</v>
      </c>
    </row>
    <row r="7" spans="1:11">
      <c r="A7" s="199">
        <v>1</v>
      </c>
      <c r="B7" s="202" t="str">
        <f>IF(AND(Master!D61=""),"",Master!D61)</f>
        <v/>
      </c>
      <c r="C7" s="199" t="str">
        <f>IF(AND(Master!E61=""),"",Master!E61)</f>
        <v/>
      </c>
      <c r="D7" s="199"/>
      <c r="E7" s="199"/>
      <c r="F7" s="199"/>
      <c r="G7" s="199"/>
      <c r="H7" s="201" t="str">
        <f>IF(AND(B7=""),"",D7+E7+F7+G7)</f>
        <v/>
      </c>
      <c r="I7" s="199"/>
    </row>
    <row r="8" spans="1:11">
      <c r="A8" s="199">
        <v>2</v>
      </c>
      <c r="B8" s="202" t="str">
        <f>IF(AND(Master!D62=""),"",Master!D62)</f>
        <v/>
      </c>
      <c r="C8" s="199" t="str">
        <f>IF(AND(Master!E62=""),"",Master!E62)</f>
        <v/>
      </c>
      <c r="D8" s="199"/>
      <c r="E8" s="199"/>
      <c r="F8" s="199"/>
      <c r="G8" s="199"/>
      <c r="H8" s="201" t="str">
        <f t="shared" ref="H8:H37" si="0">IF(AND(B8=""),"",D8+E8+F8+G8)</f>
        <v/>
      </c>
      <c r="I8" s="199"/>
    </row>
    <row r="9" spans="1:11">
      <c r="A9" s="199">
        <v>3</v>
      </c>
      <c r="B9" s="202" t="str">
        <f>IF(AND(Master!D63=""),"",Master!D63)</f>
        <v/>
      </c>
      <c r="C9" s="199" t="str">
        <f>IF(AND(Master!E63=""),"",Master!E63)</f>
        <v/>
      </c>
      <c r="D9" s="199"/>
      <c r="E9" s="199"/>
      <c r="F9" s="199"/>
      <c r="G9" s="199"/>
      <c r="H9" s="201" t="str">
        <f t="shared" si="0"/>
        <v/>
      </c>
      <c r="I9" s="199"/>
    </row>
    <row r="10" spans="1:11">
      <c r="A10" s="199">
        <v>4</v>
      </c>
      <c r="B10" s="202" t="str">
        <f>IF(AND(Master!D64=""),"",Master!D64)</f>
        <v/>
      </c>
      <c r="C10" s="199" t="str">
        <f>IF(AND(Master!E64=""),"",Master!E64)</f>
        <v/>
      </c>
      <c r="D10" s="199"/>
      <c r="E10" s="199"/>
      <c r="F10" s="199"/>
      <c r="G10" s="199"/>
      <c r="H10" s="201" t="str">
        <f t="shared" si="0"/>
        <v/>
      </c>
      <c r="I10" s="199"/>
    </row>
    <row r="11" spans="1:11">
      <c r="A11" s="199">
        <v>5</v>
      </c>
      <c r="B11" s="202" t="str">
        <f>IF(AND(Master!D65=""),"",Master!D65)</f>
        <v/>
      </c>
      <c r="C11" s="199" t="str">
        <f>IF(AND(Master!E65=""),"",Master!E65)</f>
        <v/>
      </c>
      <c r="D11" s="199"/>
      <c r="E11" s="199"/>
      <c r="F11" s="199"/>
      <c r="G11" s="199"/>
      <c r="H11" s="201" t="str">
        <f t="shared" si="0"/>
        <v/>
      </c>
      <c r="I11" s="199"/>
    </row>
    <row r="12" spans="1:11">
      <c r="A12" s="199">
        <v>6</v>
      </c>
      <c r="B12" s="202" t="str">
        <f>IF(AND(Master!D66=""),"",Master!D66)</f>
        <v/>
      </c>
      <c r="C12" s="199" t="str">
        <f>IF(AND(Master!E66=""),"",Master!E66)</f>
        <v/>
      </c>
      <c r="D12" s="199"/>
      <c r="E12" s="199"/>
      <c r="F12" s="199"/>
      <c r="G12" s="199"/>
      <c r="H12" s="201" t="str">
        <f t="shared" si="0"/>
        <v/>
      </c>
      <c r="I12" s="199"/>
    </row>
    <row r="13" spans="1:11">
      <c r="A13" s="199">
        <v>7</v>
      </c>
      <c r="B13" s="202" t="str">
        <f>IF(AND(Master!D67=""),"",Master!D67)</f>
        <v/>
      </c>
      <c r="C13" s="199" t="str">
        <f>IF(AND(Master!E67=""),"",Master!E67)</f>
        <v/>
      </c>
      <c r="D13" s="199"/>
      <c r="E13" s="199"/>
      <c r="F13" s="199"/>
      <c r="G13" s="199"/>
      <c r="H13" s="201" t="str">
        <f t="shared" si="0"/>
        <v/>
      </c>
      <c r="I13" s="199"/>
    </row>
    <row r="14" spans="1:11">
      <c r="A14" s="199">
        <v>8</v>
      </c>
      <c r="B14" s="202" t="str">
        <f>IF(AND(Master!D68=""),"",Master!D68)</f>
        <v/>
      </c>
      <c r="C14" s="199" t="str">
        <f>IF(AND(Master!E68=""),"",Master!E68)</f>
        <v/>
      </c>
      <c r="D14" s="199"/>
      <c r="E14" s="199"/>
      <c r="F14" s="199"/>
      <c r="G14" s="199"/>
      <c r="H14" s="201" t="str">
        <f t="shared" si="0"/>
        <v/>
      </c>
      <c r="I14" s="199"/>
    </row>
    <row r="15" spans="1:11">
      <c r="A15" s="199">
        <v>9</v>
      </c>
      <c r="B15" s="202" t="str">
        <f>IF(AND(Master!D69=""),"",Master!D69)</f>
        <v/>
      </c>
      <c r="C15" s="199" t="str">
        <f>IF(AND(Master!E69=""),"",Master!E69)</f>
        <v/>
      </c>
      <c r="D15" s="199"/>
      <c r="E15" s="199"/>
      <c r="F15" s="199"/>
      <c r="G15" s="199"/>
      <c r="H15" s="201" t="str">
        <f t="shared" si="0"/>
        <v/>
      </c>
      <c r="I15" s="199"/>
    </row>
    <row r="16" spans="1:11">
      <c r="A16" s="199">
        <v>10</v>
      </c>
      <c r="B16" s="202" t="str">
        <f>IF(AND(Master!D70=""),"",Master!D70)</f>
        <v/>
      </c>
      <c r="C16" s="199" t="str">
        <f>IF(AND(Master!E70=""),"",Master!E70)</f>
        <v/>
      </c>
      <c r="D16" s="199"/>
      <c r="E16" s="199"/>
      <c r="F16" s="199"/>
      <c r="G16" s="199"/>
      <c r="H16" s="201" t="str">
        <f t="shared" si="0"/>
        <v/>
      </c>
      <c r="I16" s="199"/>
    </row>
    <row r="17" spans="1:9" hidden="1">
      <c r="A17" s="199">
        <v>11</v>
      </c>
      <c r="B17" s="202" t="str">
        <f>IF(AND(Master!D71=""),"",Master!D71)</f>
        <v/>
      </c>
      <c r="C17" s="199" t="str">
        <f>IF(AND(Master!E71=""),"",Master!E71)</f>
        <v/>
      </c>
      <c r="D17" s="199"/>
      <c r="E17" s="199"/>
      <c r="F17" s="199"/>
      <c r="G17" s="199"/>
      <c r="H17" s="201" t="str">
        <f t="shared" si="0"/>
        <v/>
      </c>
      <c r="I17" s="199"/>
    </row>
    <row r="18" spans="1:9" hidden="1">
      <c r="A18" s="199">
        <v>12</v>
      </c>
      <c r="B18" s="202" t="str">
        <f>IF(AND(Master!D72=""),"",Master!D72)</f>
        <v/>
      </c>
      <c r="C18" s="199" t="str">
        <f>IF(AND(Master!E72=""),"",Master!E72)</f>
        <v/>
      </c>
      <c r="D18" s="199"/>
      <c r="E18" s="199"/>
      <c r="F18" s="199"/>
      <c r="G18" s="199"/>
      <c r="H18" s="201" t="str">
        <f t="shared" si="0"/>
        <v/>
      </c>
      <c r="I18" s="199"/>
    </row>
    <row r="19" spans="1:9" hidden="1">
      <c r="A19" s="199">
        <v>13</v>
      </c>
      <c r="B19" s="202" t="str">
        <f>IF(AND(Master!D73=""),"",Master!D73)</f>
        <v/>
      </c>
      <c r="C19" s="199" t="str">
        <f>IF(AND(Master!E73=""),"",Master!E73)</f>
        <v/>
      </c>
      <c r="D19" s="199"/>
      <c r="E19" s="199"/>
      <c r="F19" s="199"/>
      <c r="G19" s="199"/>
      <c r="H19" s="201" t="str">
        <f t="shared" si="0"/>
        <v/>
      </c>
      <c r="I19" s="199"/>
    </row>
    <row r="20" spans="1:9" hidden="1">
      <c r="A20" s="199">
        <v>14</v>
      </c>
      <c r="B20" s="202" t="str">
        <f>IF(AND(Master!D74=""),"",Master!D74)</f>
        <v/>
      </c>
      <c r="C20" s="199" t="str">
        <f>IF(AND(Master!E74=""),"",Master!E74)</f>
        <v/>
      </c>
      <c r="D20" s="199"/>
      <c r="E20" s="199"/>
      <c r="F20" s="199"/>
      <c r="G20" s="199"/>
      <c r="H20" s="201" t="str">
        <f t="shared" si="0"/>
        <v/>
      </c>
      <c r="I20" s="199"/>
    </row>
    <row r="21" spans="1:9" hidden="1">
      <c r="A21" s="199">
        <v>15</v>
      </c>
      <c r="B21" s="202" t="str">
        <f>IF(AND(Master!D75=""),"",Master!D75)</f>
        <v/>
      </c>
      <c r="C21" s="199" t="str">
        <f>IF(AND(Master!E75=""),"",Master!E75)</f>
        <v/>
      </c>
      <c r="D21" s="199"/>
      <c r="E21" s="199"/>
      <c r="F21" s="199"/>
      <c r="G21" s="199"/>
      <c r="H21" s="201" t="str">
        <f t="shared" si="0"/>
        <v/>
      </c>
      <c r="I21" s="199"/>
    </row>
    <row r="22" spans="1:9" hidden="1">
      <c r="A22" s="199">
        <v>16</v>
      </c>
      <c r="B22" s="202" t="str">
        <f>IF(AND(Master!D76=""),"",Master!D76)</f>
        <v/>
      </c>
      <c r="C22" s="199" t="str">
        <f>IF(AND(Master!E76=""),"",Master!E76)</f>
        <v/>
      </c>
      <c r="D22" s="199"/>
      <c r="E22" s="199"/>
      <c r="F22" s="199"/>
      <c r="G22" s="199"/>
      <c r="H22" s="201" t="str">
        <f t="shared" si="0"/>
        <v/>
      </c>
      <c r="I22" s="199"/>
    </row>
    <row r="23" spans="1:9" hidden="1">
      <c r="A23" s="199">
        <v>17</v>
      </c>
      <c r="B23" s="202" t="str">
        <f>IF(AND(Master!D77=""),"",Master!D77)</f>
        <v/>
      </c>
      <c r="C23" s="199" t="str">
        <f>IF(AND(Master!E77=""),"",Master!E77)</f>
        <v/>
      </c>
      <c r="D23" s="199"/>
      <c r="E23" s="199"/>
      <c r="F23" s="199"/>
      <c r="G23" s="199"/>
      <c r="H23" s="201" t="str">
        <f t="shared" si="0"/>
        <v/>
      </c>
      <c r="I23" s="199"/>
    </row>
    <row r="24" spans="1:9" hidden="1">
      <c r="A24" s="199">
        <v>18</v>
      </c>
      <c r="B24" s="202" t="str">
        <f>IF(AND(Master!D78=""),"",Master!D78)</f>
        <v/>
      </c>
      <c r="C24" s="199" t="str">
        <f>IF(AND(Master!E78=""),"",Master!E78)</f>
        <v/>
      </c>
      <c r="D24" s="199"/>
      <c r="E24" s="199"/>
      <c r="F24" s="199"/>
      <c r="G24" s="199"/>
      <c r="H24" s="201" t="str">
        <f t="shared" si="0"/>
        <v/>
      </c>
      <c r="I24" s="199"/>
    </row>
    <row r="25" spans="1:9" hidden="1">
      <c r="A25" s="199">
        <v>19</v>
      </c>
      <c r="B25" s="202" t="str">
        <f>IF(AND(Master!D79=""),"",Master!D79)</f>
        <v/>
      </c>
      <c r="C25" s="199" t="str">
        <f>IF(AND(Master!E79=""),"",Master!E79)</f>
        <v/>
      </c>
      <c r="D25" s="199"/>
      <c r="E25" s="199"/>
      <c r="F25" s="199"/>
      <c r="G25" s="199"/>
      <c r="H25" s="201" t="str">
        <f t="shared" si="0"/>
        <v/>
      </c>
      <c r="I25" s="199"/>
    </row>
    <row r="26" spans="1:9" hidden="1">
      <c r="A26" s="199">
        <v>20</v>
      </c>
      <c r="B26" s="202" t="str">
        <f>IF(AND(Master!D80=""),"",Master!D80)</f>
        <v/>
      </c>
      <c r="C26" s="199" t="str">
        <f>IF(AND(Master!E80=""),"",Master!E80)</f>
        <v/>
      </c>
      <c r="D26" s="199"/>
      <c r="E26" s="199"/>
      <c r="F26" s="199"/>
      <c r="G26" s="199"/>
      <c r="H26" s="201" t="str">
        <f t="shared" si="0"/>
        <v/>
      </c>
      <c r="I26" s="199"/>
    </row>
    <row r="27" spans="1:9" hidden="1">
      <c r="A27" s="199">
        <v>21</v>
      </c>
      <c r="B27" s="202" t="str">
        <f>IF(AND(Master!D81=""),"",Master!D81)</f>
        <v/>
      </c>
      <c r="C27" s="199" t="str">
        <f>IF(AND(Master!E81=""),"",Master!E81)</f>
        <v/>
      </c>
      <c r="D27" s="199"/>
      <c r="E27" s="199"/>
      <c r="F27" s="199"/>
      <c r="G27" s="199"/>
      <c r="H27" s="201" t="str">
        <f t="shared" si="0"/>
        <v/>
      </c>
      <c r="I27" s="199"/>
    </row>
    <row r="28" spans="1:9" hidden="1">
      <c r="A28" s="199">
        <v>22</v>
      </c>
      <c r="B28" s="202" t="str">
        <f>IF(AND(Master!D82=""),"",Master!D82)</f>
        <v/>
      </c>
      <c r="C28" s="199" t="str">
        <f>IF(AND(Master!E82=""),"",Master!E82)</f>
        <v/>
      </c>
      <c r="D28" s="199"/>
      <c r="E28" s="199"/>
      <c r="F28" s="199"/>
      <c r="G28" s="199"/>
      <c r="H28" s="201" t="str">
        <f t="shared" si="0"/>
        <v/>
      </c>
      <c r="I28" s="199"/>
    </row>
    <row r="29" spans="1:9" hidden="1">
      <c r="A29" s="199">
        <v>23</v>
      </c>
      <c r="B29" s="202" t="str">
        <f>IF(AND(Master!D83=""),"",Master!D83)</f>
        <v/>
      </c>
      <c r="C29" s="199" t="str">
        <f>IF(AND(Master!E83=""),"",Master!E83)</f>
        <v/>
      </c>
      <c r="D29" s="199"/>
      <c r="E29" s="199"/>
      <c r="F29" s="199"/>
      <c r="G29" s="199"/>
      <c r="H29" s="201" t="str">
        <f t="shared" si="0"/>
        <v/>
      </c>
      <c r="I29" s="199"/>
    </row>
    <row r="30" spans="1:9" hidden="1">
      <c r="A30" s="199">
        <v>24</v>
      </c>
      <c r="B30" s="202" t="str">
        <f>IF(AND(Master!D84=""),"",Master!D84)</f>
        <v/>
      </c>
      <c r="C30" s="199" t="str">
        <f>IF(AND(Master!E84=""),"",Master!E84)</f>
        <v/>
      </c>
      <c r="D30" s="199"/>
      <c r="E30" s="199"/>
      <c r="F30" s="199"/>
      <c r="G30" s="199"/>
      <c r="H30" s="201" t="str">
        <f t="shared" si="0"/>
        <v/>
      </c>
      <c r="I30" s="199"/>
    </row>
    <row r="31" spans="1:9" hidden="1">
      <c r="A31" s="199">
        <v>25</v>
      </c>
      <c r="B31" s="202" t="str">
        <f>IF(AND(Master!D85=""),"",Master!D85)</f>
        <v/>
      </c>
      <c r="C31" s="199" t="str">
        <f>IF(AND(Master!E85=""),"",Master!E85)</f>
        <v/>
      </c>
      <c r="D31" s="199"/>
      <c r="E31" s="199"/>
      <c r="F31" s="199"/>
      <c r="G31" s="199"/>
      <c r="H31" s="201" t="str">
        <f t="shared" si="0"/>
        <v/>
      </c>
      <c r="I31" s="199"/>
    </row>
    <row r="32" spans="1:9" hidden="1">
      <c r="A32" s="199">
        <v>26</v>
      </c>
      <c r="B32" s="202" t="str">
        <f>IF(AND(Master!D86=""),"",Master!D86)</f>
        <v/>
      </c>
      <c r="C32" s="199" t="str">
        <f>IF(AND(Master!E86=""),"",Master!E86)</f>
        <v/>
      </c>
      <c r="D32" s="199"/>
      <c r="E32" s="199"/>
      <c r="F32" s="199"/>
      <c r="G32" s="199"/>
      <c r="H32" s="201" t="str">
        <f t="shared" si="0"/>
        <v/>
      </c>
      <c r="I32" s="199"/>
    </row>
    <row r="33" spans="1:11" hidden="1">
      <c r="A33" s="199">
        <v>27</v>
      </c>
      <c r="B33" s="202" t="str">
        <f>IF(AND(Master!D87=""),"",Master!D87)</f>
        <v/>
      </c>
      <c r="C33" s="199" t="str">
        <f>IF(AND(Master!E87=""),"",Master!E87)</f>
        <v/>
      </c>
      <c r="D33" s="199"/>
      <c r="E33" s="199"/>
      <c r="F33" s="199"/>
      <c r="G33" s="199"/>
      <c r="H33" s="201" t="str">
        <f t="shared" si="0"/>
        <v/>
      </c>
      <c r="I33" s="199"/>
    </row>
    <row r="34" spans="1:11" hidden="1">
      <c r="A34" s="199">
        <v>28</v>
      </c>
      <c r="B34" s="202" t="str">
        <f>IF(AND(Master!D88=""),"",Master!D88)</f>
        <v/>
      </c>
      <c r="C34" s="199" t="str">
        <f>IF(AND(Master!E88=""),"",Master!E88)</f>
        <v/>
      </c>
      <c r="D34" s="199"/>
      <c r="E34" s="199"/>
      <c r="F34" s="199"/>
      <c r="G34" s="199"/>
      <c r="H34" s="201" t="str">
        <f t="shared" si="0"/>
        <v/>
      </c>
      <c r="I34" s="199"/>
    </row>
    <row r="35" spans="1:11" hidden="1">
      <c r="A35" s="199">
        <v>29</v>
      </c>
      <c r="B35" s="202" t="str">
        <f>IF(AND(Master!D89=""),"",Master!D89)</f>
        <v/>
      </c>
      <c r="C35" s="199" t="str">
        <f>IF(AND(Master!E89=""),"",Master!E89)</f>
        <v/>
      </c>
      <c r="D35" s="199"/>
      <c r="E35" s="199"/>
      <c r="F35" s="199"/>
      <c r="G35" s="199"/>
      <c r="H35" s="201" t="str">
        <f t="shared" si="0"/>
        <v/>
      </c>
      <c r="I35" s="199"/>
    </row>
    <row r="36" spans="1:11" hidden="1">
      <c r="A36" s="199">
        <v>30</v>
      </c>
      <c r="B36" s="202" t="str">
        <f>IF(AND(Master!D90=""),"",Master!D90)</f>
        <v/>
      </c>
      <c r="C36" s="199" t="str">
        <f>IF(AND(Master!E90=""),"",Master!E90)</f>
        <v/>
      </c>
      <c r="D36" s="199"/>
      <c r="E36" s="199"/>
      <c r="F36" s="199"/>
      <c r="G36" s="199"/>
      <c r="H36" s="201" t="str">
        <f t="shared" si="0"/>
        <v/>
      </c>
      <c r="I36" s="199"/>
    </row>
    <row r="37" spans="1:11" hidden="1">
      <c r="A37" s="199">
        <v>31</v>
      </c>
      <c r="B37" s="202" t="str">
        <f>IF(AND(Master!D91=""),"",Master!D91)</f>
        <v/>
      </c>
      <c r="C37" s="199" t="str">
        <f>IF(AND(Master!E91=""),"",Master!E91)</f>
        <v/>
      </c>
      <c r="D37" s="199"/>
      <c r="E37" s="199"/>
      <c r="F37" s="199"/>
      <c r="G37" s="199"/>
      <c r="H37" s="201" t="str">
        <f t="shared" si="0"/>
        <v/>
      </c>
      <c r="I37" s="199"/>
    </row>
    <row r="38" spans="1:11">
      <c r="A38" s="83"/>
      <c r="B38" s="83"/>
      <c r="C38" s="83"/>
      <c r="D38" s="83"/>
      <c r="E38" s="83"/>
      <c r="F38" s="41"/>
    </row>
    <row r="39" spans="1:11">
      <c r="A39" s="83"/>
      <c r="B39" s="83"/>
      <c r="C39" s="83"/>
      <c r="D39" s="83"/>
      <c r="E39" s="83"/>
      <c r="F39" s="41"/>
    </row>
    <row r="40" spans="1:11" ht="18.75">
      <c r="A40" s="83"/>
      <c r="B40" s="83"/>
      <c r="C40" s="83"/>
      <c r="D40" s="150"/>
      <c r="E40" s="150"/>
      <c r="F40" s="96"/>
      <c r="H40" s="1127" t="str">
        <f>Master!E2</f>
        <v>ç/kkukpk;Z]</v>
      </c>
      <c r="I40" s="1127"/>
      <c r="J40" s="150"/>
      <c r="K40" s="150"/>
    </row>
    <row r="41" spans="1:11" ht="18.75" customHeight="1">
      <c r="A41" s="83"/>
      <c r="B41" s="83"/>
      <c r="C41" s="154"/>
      <c r="D41" s="28"/>
      <c r="E41" s="28"/>
      <c r="F41" s="97"/>
      <c r="H41" s="1128">
        <f>Master!F2</f>
        <v>0</v>
      </c>
      <c r="I41" s="1128"/>
      <c r="J41" s="28"/>
      <c r="K41" s="28"/>
    </row>
    <row r="42" spans="1:11" ht="18.75" customHeight="1">
      <c r="A42" s="83"/>
      <c r="B42" s="83"/>
      <c r="C42" s="97"/>
      <c r="D42" s="28"/>
      <c r="E42" s="28"/>
      <c r="F42" s="97"/>
      <c r="H42" s="1128"/>
      <c r="I42" s="1128"/>
      <c r="J42" s="28"/>
      <c r="K42" s="28"/>
    </row>
    <row r="43" spans="1:11" ht="15" customHeight="1">
      <c r="A43" s="83"/>
      <c r="B43" s="83"/>
      <c r="C43" s="97"/>
      <c r="D43" s="28"/>
      <c r="E43" s="28"/>
      <c r="F43" s="97"/>
      <c r="I43" s="28"/>
      <c r="J43" s="28"/>
      <c r="K43" s="28"/>
    </row>
    <row r="44" spans="1:11" ht="15" customHeight="1">
      <c r="A44" s="154"/>
      <c r="B44" s="154"/>
      <c r="C44" s="154"/>
      <c r="D44" s="97"/>
      <c r="E44" s="97"/>
      <c r="F44" s="97"/>
    </row>
    <row r="45" spans="1:11">
      <c r="A45" s="154"/>
      <c r="B45" s="154"/>
      <c r="C45" s="154"/>
      <c r="D45" s="154"/>
      <c r="E45" s="154"/>
      <c r="F45" s="41"/>
    </row>
    <row r="46" spans="1:11">
      <c r="A46" s="154"/>
      <c r="B46" s="154"/>
      <c r="C46" s="154"/>
      <c r="D46" s="154"/>
      <c r="E46" s="154"/>
      <c r="F46" s="41"/>
    </row>
  </sheetData>
  <mergeCells count="8">
    <mergeCell ref="H40:I40"/>
    <mergeCell ref="H41:I42"/>
    <mergeCell ref="D1:E1"/>
    <mergeCell ref="A5:I5"/>
    <mergeCell ref="H1:I1"/>
    <mergeCell ref="A2:I2"/>
    <mergeCell ref="A3:I3"/>
    <mergeCell ref="A4:I4"/>
  </mergeCells>
  <pageMargins left="0.45" right="0.45" top="0.75" bottom="0.75" header="0.3" footer="0.3"/>
  <pageSetup paperSize="9" orientation="landscape" horizontalDpi="300" verticalDpi="300" r:id="rId1"/>
</worksheet>
</file>

<file path=xl/worksheets/sheet35.xml><?xml version="1.0" encoding="utf-8"?>
<worksheet xmlns="http://schemas.openxmlformats.org/spreadsheetml/2006/main" xmlns:r="http://schemas.openxmlformats.org/officeDocument/2006/relationships">
  <dimension ref="A1:H17"/>
  <sheetViews>
    <sheetView workbookViewId="0">
      <selection activeCell="M9" sqref="M9"/>
    </sheetView>
  </sheetViews>
  <sheetFormatPr defaultColWidth="9.140625" defaultRowHeight="15"/>
  <cols>
    <col min="1" max="1" width="6.42578125" style="195" customWidth="1"/>
    <col min="2" max="2" width="13.140625" style="195" customWidth="1"/>
    <col min="3" max="3" width="28" style="195" customWidth="1"/>
    <col min="4" max="4" width="16.42578125" style="195" customWidth="1"/>
    <col min="5" max="5" width="12.28515625" style="195" customWidth="1"/>
    <col min="6" max="6" width="19.28515625" style="195" customWidth="1"/>
    <col min="7" max="7" width="18.42578125" style="195" customWidth="1"/>
    <col min="8" max="8" width="17.85546875" style="195" customWidth="1"/>
    <col min="9" max="16384" width="9.140625" style="195"/>
  </cols>
  <sheetData>
    <row r="1" spans="1:8" ht="26.25" customHeight="1">
      <c r="A1" s="1564" t="str">
        <f>Summary!A2</f>
        <v>ç/kkukpk;Z] jkmekfo jk;eyok³k ¼vkWfQl vkbZ-Mh- la[;k %&amp;12572½</v>
      </c>
      <c r="B1" s="1564"/>
      <c r="C1" s="1564"/>
      <c r="D1" s="1564"/>
      <c r="E1" s="1564"/>
      <c r="F1" s="1564"/>
      <c r="G1" s="1564"/>
      <c r="H1" s="1564"/>
    </row>
    <row r="2" spans="1:8" ht="18.75" customHeight="1">
      <c r="A2" s="209"/>
      <c r="B2" s="209"/>
    </row>
    <row r="3" spans="1:8" ht="18.75" customHeight="1">
      <c r="A3" s="1565" t="s">
        <v>484</v>
      </c>
      <c r="B3" s="1565"/>
      <c r="C3" s="1565"/>
      <c r="D3" s="1565"/>
      <c r="E3" s="1565"/>
      <c r="F3" s="1565"/>
      <c r="G3" s="1565"/>
      <c r="H3" s="1565"/>
    </row>
    <row r="4" spans="1:8" ht="18.75" customHeight="1">
      <c r="A4" s="1562">
        <f>Summary!$C$1</f>
        <v>12572</v>
      </c>
      <c r="B4" s="1562"/>
      <c r="C4" s="1563" t="str">
        <f>Summary!A5</f>
        <v>BUDGET HEAD : 2202 -सामान्य शिक्षा-02-109 -राजकीय माध्यमिक विद्यालय-27 -लडकों के विद्यालय-01 -लडकों के विद्यालयों का संचालन व्यय   (STATE FUND)</v>
      </c>
      <c r="D4" s="1563"/>
      <c r="E4" s="1563"/>
      <c r="F4" s="1563"/>
      <c r="G4" s="1563"/>
      <c r="H4" s="1563"/>
    </row>
    <row r="5" spans="1:8" ht="29.25" customHeight="1">
      <c r="A5" s="1566" t="s">
        <v>523</v>
      </c>
      <c r="B5" s="1566"/>
      <c r="C5" s="1566"/>
      <c r="D5" s="1566"/>
      <c r="E5" s="1566"/>
      <c r="F5" s="1566"/>
      <c r="G5" s="1566"/>
      <c r="H5" s="1566"/>
    </row>
    <row r="6" spans="1:8" ht="18.75" customHeight="1">
      <c r="A6" s="1567"/>
      <c r="B6" s="1567"/>
      <c r="C6" s="1567"/>
      <c r="D6" s="1567"/>
      <c r="E6" s="1567"/>
      <c r="F6" s="1567"/>
      <c r="G6" s="1567"/>
      <c r="H6" s="1567"/>
    </row>
    <row r="7" spans="1:8" s="211" customFormat="1" ht="75.75" customHeight="1">
      <c r="A7" s="210" t="s">
        <v>485</v>
      </c>
      <c r="B7" s="210" t="s">
        <v>486</v>
      </c>
      <c r="C7" s="210" t="s">
        <v>487</v>
      </c>
      <c r="D7" s="210" t="s">
        <v>488</v>
      </c>
      <c r="E7" s="210" t="s">
        <v>489</v>
      </c>
      <c r="F7" s="210" t="s">
        <v>490</v>
      </c>
      <c r="G7" s="210" t="s">
        <v>491</v>
      </c>
      <c r="H7" s="210" t="s">
        <v>492</v>
      </c>
    </row>
    <row r="8" spans="1:8" s="211" customFormat="1" ht="20.25" customHeight="1">
      <c r="A8" s="210">
        <v>1</v>
      </c>
      <c r="B8" s="210">
        <v>2</v>
      </c>
      <c r="C8" s="210">
        <v>3</v>
      </c>
      <c r="D8" s="210">
        <v>4</v>
      </c>
      <c r="E8" s="210">
        <v>5</v>
      </c>
      <c r="F8" s="210">
        <v>6</v>
      </c>
      <c r="G8" s="210">
        <v>7</v>
      </c>
      <c r="H8" s="210">
        <v>8</v>
      </c>
    </row>
    <row r="9" spans="1:8" s="214" customFormat="1" ht="37.5" customHeight="1">
      <c r="A9" s="212"/>
      <c r="B9" s="212"/>
      <c r="C9" s="213"/>
      <c r="D9" s="212"/>
      <c r="E9" s="212"/>
      <c r="F9" s="212"/>
      <c r="G9" s="212"/>
      <c r="H9" s="212"/>
    </row>
    <row r="10" spans="1:8" s="214" customFormat="1" ht="37.5" customHeight="1">
      <c r="A10" s="212"/>
      <c r="B10" s="212"/>
      <c r="C10" s="213"/>
      <c r="D10" s="212"/>
      <c r="E10" s="215" t="s">
        <v>493</v>
      </c>
      <c r="F10" s="212"/>
      <c r="G10" s="212"/>
      <c r="H10" s="212"/>
    </row>
    <row r="11" spans="1:8" s="214" customFormat="1" ht="37.5" customHeight="1">
      <c r="A11" s="212"/>
      <c r="B11" s="212"/>
      <c r="C11" s="213"/>
      <c r="D11" s="212"/>
      <c r="E11" s="212"/>
      <c r="F11" s="212"/>
      <c r="G11" s="212"/>
      <c r="H11" s="212"/>
    </row>
    <row r="12" spans="1:8" s="214" customFormat="1" ht="37.5" customHeight="1">
      <c r="A12" s="212"/>
      <c r="B12" s="212"/>
      <c r="C12" s="213"/>
      <c r="D12" s="213"/>
      <c r="E12" s="212"/>
      <c r="F12" s="212"/>
      <c r="G12" s="212" t="s">
        <v>404</v>
      </c>
      <c r="H12" s="212">
        <f>SUM(H9:H11)</f>
        <v>0</v>
      </c>
    </row>
    <row r="15" spans="1:8" ht="18.75">
      <c r="F15" s="1127" t="str">
        <f>Master!E2</f>
        <v>ç/kkukpk;Z]</v>
      </c>
      <c r="G15" s="1127"/>
    </row>
    <row r="16" spans="1:8" ht="18.75" customHeight="1">
      <c r="F16" s="1501">
        <f>Master!F2</f>
        <v>0</v>
      </c>
      <c r="G16" s="1501"/>
    </row>
    <row r="17" spans="6:7">
      <c r="F17" s="1501"/>
      <c r="G17" s="1501"/>
    </row>
  </sheetData>
  <mergeCells count="8">
    <mergeCell ref="A4:B4"/>
    <mergeCell ref="C4:H4"/>
    <mergeCell ref="F15:G15"/>
    <mergeCell ref="F16:G17"/>
    <mergeCell ref="A1:H1"/>
    <mergeCell ref="A3:H3"/>
    <mergeCell ref="A5:H5"/>
    <mergeCell ref="A6:H6"/>
  </mergeCells>
  <pageMargins left="0.7" right="0.7" top="0.75" bottom="0.75" header="0.3" footer="0.3"/>
  <pageSetup paperSize="9" orientation="landscape" horizontalDpi="300" verticalDpi="300" r:id="rId1"/>
  <drawing r:id="rId2"/>
</worksheet>
</file>

<file path=xl/worksheets/sheet36.xml><?xml version="1.0" encoding="utf-8"?>
<worksheet xmlns="http://schemas.openxmlformats.org/spreadsheetml/2006/main" xmlns:r="http://schemas.openxmlformats.org/officeDocument/2006/relationships">
  <sheetPr>
    <tabColor theme="9" tint="-0.499984740745262"/>
  </sheetPr>
  <dimension ref="A1:L35"/>
  <sheetViews>
    <sheetView topLeftCell="A7" workbookViewId="0">
      <selection activeCell="H10" sqref="H10"/>
    </sheetView>
  </sheetViews>
  <sheetFormatPr defaultColWidth="0" defaultRowHeight="15" zeroHeight="1"/>
  <cols>
    <col min="1" max="1" width="5.42578125" style="1366" customWidth="1"/>
    <col min="2" max="2" width="35.28515625" style="1366" customWidth="1"/>
    <col min="3" max="6" width="12.140625" style="1366" customWidth="1"/>
    <col min="7" max="7" width="12.140625" style="432" customWidth="1"/>
    <col min="8" max="8" width="34.28515625" style="432" customWidth="1"/>
    <col min="9" max="9" width="3.140625" style="432" customWidth="1"/>
    <col min="10" max="12" width="0" style="432" hidden="1" customWidth="1"/>
    <col min="13" max="16384" width="9.140625" style="432" hidden="1"/>
  </cols>
  <sheetData>
    <row r="1" spans="1:9" ht="26.25">
      <c r="A1" s="431"/>
      <c r="B1" s="431"/>
      <c r="C1" s="431"/>
      <c r="D1" s="1581" t="s">
        <v>726</v>
      </c>
      <c r="G1" s="1374">
        <f>[3]Summary!$C$1</f>
        <v>32940</v>
      </c>
      <c r="H1" s="1374"/>
      <c r="I1" s="1364"/>
    </row>
    <row r="2" spans="1:9" ht="26.25">
      <c r="A2" s="1367" t="str">
        <f>abc!A2</f>
        <v>ç/kkukpk;Z] jkmekfo jk;eyok³k ¼vkWfQl vkbZ-Mh- la[;k %&amp;12572½</v>
      </c>
      <c r="B2" s="1367"/>
      <c r="C2" s="1367"/>
      <c r="D2" s="1367"/>
      <c r="E2" s="1367"/>
      <c r="F2" s="1367"/>
      <c r="G2" s="1367"/>
      <c r="H2" s="1367"/>
      <c r="I2" s="1364"/>
    </row>
    <row r="3" spans="1:9" ht="23.25">
      <c r="A3" s="1568" t="s">
        <v>727</v>
      </c>
      <c r="B3" s="1568"/>
      <c r="C3" s="1568"/>
      <c r="D3" s="1568"/>
      <c r="E3" s="1568"/>
      <c r="F3" s="1568"/>
      <c r="G3" s="1568"/>
      <c r="H3" s="1568"/>
      <c r="I3" s="1364"/>
    </row>
    <row r="4" spans="1:9" ht="18.75" customHeight="1">
      <c r="A4" s="1377" t="s">
        <v>742</v>
      </c>
      <c r="B4" s="1377"/>
      <c r="C4" s="1571" t="s">
        <v>765</v>
      </c>
      <c r="D4" s="1571"/>
      <c r="E4" s="1571"/>
      <c r="F4" s="1571"/>
      <c r="G4" s="433"/>
      <c r="H4" s="434" t="s">
        <v>270</v>
      </c>
      <c r="I4" s="1364"/>
    </row>
    <row r="5" spans="1:9">
      <c r="A5" s="1572" t="str">
        <f>A!A4</f>
        <v>BUDGET HEAD : 2202 -सामान्य शिक्षा-02-109 -राजकीय माध्यमिक विद्यालय-27 -लडकों के विद्यालय-01 -लडकों के विद्यालयों का संचालन व्यय   (STATE FUND)</v>
      </c>
      <c r="B5" s="1573"/>
      <c r="C5" s="1573"/>
      <c r="D5" s="1573"/>
      <c r="E5" s="1573"/>
      <c r="F5" s="1573"/>
      <c r="G5" s="1573"/>
      <c r="H5" s="1574"/>
      <c r="I5" s="1364"/>
    </row>
    <row r="6" spans="1:9" ht="18.75">
      <c r="A6" s="1575" t="s">
        <v>5</v>
      </c>
      <c r="B6" s="1576" t="s">
        <v>36</v>
      </c>
      <c r="C6" s="1577" t="s">
        <v>728</v>
      </c>
      <c r="D6" s="1578"/>
      <c r="E6" s="1578"/>
      <c r="F6" s="1578"/>
      <c r="G6" s="1579"/>
      <c r="H6" s="435" t="s">
        <v>729</v>
      </c>
      <c r="I6" s="1364"/>
    </row>
    <row r="7" spans="1:9" ht="18.75">
      <c r="A7" s="1575"/>
      <c r="B7" s="1576"/>
      <c r="C7" s="436" t="s">
        <v>267</v>
      </c>
      <c r="D7" s="436" t="s">
        <v>268</v>
      </c>
      <c r="E7" s="436" t="s">
        <v>269</v>
      </c>
      <c r="F7" s="436" t="s">
        <v>730</v>
      </c>
      <c r="G7" s="436" t="s">
        <v>404</v>
      </c>
      <c r="H7" s="437" t="s">
        <v>265</v>
      </c>
      <c r="I7" s="1364"/>
    </row>
    <row r="8" spans="1:9">
      <c r="A8" s="438">
        <v>1</v>
      </c>
      <c r="B8" s="439">
        <v>2</v>
      </c>
      <c r="C8" s="438">
        <v>3</v>
      </c>
      <c r="D8" s="438">
        <v>4</v>
      </c>
      <c r="E8" s="438">
        <v>5</v>
      </c>
      <c r="F8" s="438">
        <v>6</v>
      </c>
      <c r="G8" s="438">
        <v>7</v>
      </c>
      <c r="H8" s="438">
        <v>8</v>
      </c>
      <c r="I8" s="1364"/>
    </row>
    <row r="9" spans="1:9" ht="15.75">
      <c r="A9" s="438">
        <v>1</v>
      </c>
      <c r="B9" s="440" t="s">
        <v>848</v>
      </c>
      <c r="C9" s="426">
        <f>'P-7'!C13</f>
        <v>35380</v>
      </c>
      <c r="D9" s="426">
        <f>'P-7'!D13</f>
        <v>50000</v>
      </c>
      <c r="E9" s="427">
        <f>'P-7'!E13</f>
        <v>28260</v>
      </c>
      <c r="F9" s="426">
        <f>'P-7'!F13</f>
        <v>2000</v>
      </c>
      <c r="G9" s="428">
        <f>SUM(C9:F9)</f>
        <v>115640</v>
      </c>
      <c r="H9" s="426">
        <f>'P-7'!H13</f>
        <v>996188</v>
      </c>
      <c r="I9" s="1364"/>
    </row>
    <row r="10" spans="1:9">
      <c r="A10" s="438">
        <v>2</v>
      </c>
      <c r="B10" s="436" t="s">
        <v>849</v>
      </c>
      <c r="C10" s="426">
        <v>0</v>
      </c>
      <c r="D10" s="426">
        <v>0</v>
      </c>
      <c r="E10" s="427">
        <v>0</v>
      </c>
      <c r="F10" s="426">
        <v>0</v>
      </c>
      <c r="G10" s="428">
        <f>SUM(C10:F10)</f>
        <v>0</v>
      </c>
      <c r="H10" s="426">
        <v>52500000</v>
      </c>
      <c r="I10" s="1364"/>
    </row>
    <row r="11" spans="1:9" ht="18.75">
      <c r="A11" s="438">
        <v>3</v>
      </c>
      <c r="B11" s="440" t="s">
        <v>404</v>
      </c>
      <c r="C11" s="428">
        <f t="shared" ref="C11:G11" si="0">C9+C10</f>
        <v>35380</v>
      </c>
      <c r="D11" s="428">
        <f t="shared" si="0"/>
        <v>50000</v>
      </c>
      <c r="E11" s="428">
        <f t="shared" si="0"/>
        <v>28260</v>
      </c>
      <c r="F11" s="428">
        <f t="shared" si="0"/>
        <v>2000</v>
      </c>
      <c r="G11" s="428">
        <f t="shared" si="0"/>
        <v>115640</v>
      </c>
      <c r="H11" s="429">
        <f>H9+H10</f>
        <v>53496188</v>
      </c>
      <c r="I11" s="1364"/>
    </row>
    <row r="12" spans="1:9" ht="15.75">
      <c r="A12" s="438">
        <v>4</v>
      </c>
      <c r="B12" s="440" t="s">
        <v>850</v>
      </c>
      <c r="C12" s="426">
        <v>0</v>
      </c>
      <c r="D12" s="426">
        <v>0</v>
      </c>
      <c r="E12" s="427">
        <v>0</v>
      </c>
      <c r="F12" s="426">
        <v>0</v>
      </c>
      <c r="G12" s="426">
        <v>0</v>
      </c>
      <c r="H12" s="430">
        <f>'Formet 9'!I11</f>
        <v>0</v>
      </c>
      <c r="I12" s="1364"/>
    </row>
    <row r="13" spans="1:9">
      <c r="A13" s="441">
        <v>5</v>
      </c>
      <c r="B13" s="442" t="s">
        <v>851</v>
      </c>
      <c r="C13" s="443">
        <f t="shared" ref="C13:G13" si="1">C11-C12</f>
        <v>35380</v>
      </c>
      <c r="D13" s="443">
        <f t="shared" si="1"/>
        <v>50000</v>
      </c>
      <c r="E13" s="443">
        <f t="shared" si="1"/>
        <v>28260</v>
      </c>
      <c r="F13" s="443">
        <f t="shared" si="1"/>
        <v>2000</v>
      </c>
      <c r="G13" s="443">
        <f t="shared" si="1"/>
        <v>115640</v>
      </c>
      <c r="H13" s="443">
        <f>H11-H12</f>
        <v>53496188</v>
      </c>
      <c r="I13" s="1364"/>
    </row>
    <row r="14" spans="1:9">
      <c r="A14" s="432"/>
      <c r="B14" s="432"/>
      <c r="C14" s="432"/>
      <c r="D14" s="432"/>
      <c r="E14" s="432"/>
      <c r="F14" s="432"/>
      <c r="I14" s="1364"/>
    </row>
    <row r="15" spans="1:9" ht="18.75">
      <c r="A15" s="1580" t="s">
        <v>731</v>
      </c>
      <c r="B15" s="1580"/>
      <c r="C15" s="1580"/>
      <c r="D15" s="1580"/>
      <c r="E15" s="1580"/>
      <c r="F15" s="1580"/>
      <c r="G15" s="1580"/>
      <c r="H15" s="1580"/>
      <c r="I15" s="1364"/>
    </row>
    <row r="16" spans="1:9" ht="18.75">
      <c r="A16" s="1575" t="s">
        <v>5</v>
      </c>
      <c r="B16" s="1576" t="s">
        <v>36</v>
      </c>
      <c r="C16" s="1577" t="s">
        <v>728</v>
      </c>
      <c r="D16" s="1578"/>
      <c r="E16" s="1578"/>
      <c r="F16" s="1578"/>
      <c r="G16" s="1579"/>
      <c r="H16" s="435" t="s">
        <v>729</v>
      </c>
      <c r="I16" s="1364"/>
    </row>
    <row r="17" spans="1:12" ht="18.75">
      <c r="A17" s="1575"/>
      <c r="B17" s="1576"/>
      <c r="C17" s="436" t="s">
        <v>267</v>
      </c>
      <c r="D17" s="436" t="s">
        <v>268</v>
      </c>
      <c r="E17" s="436" t="s">
        <v>269</v>
      </c>
      <c r="F17" s="436" t="s">
        <v>730</v>
      </c>
      <c r="G17" s="436" t="s">
        <v>404</v>
      </c>
      <c r="H17" s="437" t="s">
        <v>265</v>
      </c>
      <c r="I17" s="1364"/>
    </row>
    <row r="18" spans="1:12">
      <c r="A18" s="438">
        <v>1</v>
      </c>
      <c r="B18" s="439">
        <v>2</v>
      </c>
      <c r="C18" s="438">
        <v>3</v>
      </c>
      <c r="D18" s="438">
        <v>4</v>
      </c>
      <c r="E18" s="438">
        <v>5</v>
      </c>
      <c r="F18" s="438">
        <v>6</v>
      </c>
      <c r="G18" s="438">
        <v>7</v>
      </c>
      <c r="H18" s="438">
        <v>8</v>
      </c>
      <c r="I18" s="1364"/>
    </row>
    <row r="19" spans="1:12" ht="15.75">
      <c r="A19" s="438">
        <v>1</v>
      </c>
      <c r="B19" s="440" t="s">
        <v>848</v>
      </c>
      <c r="C19" s="426">
        <v>0</v>
      </c>
      <c r="D19" s="426">
        <v>0</v>
      </c>
      <c r="E19" s="427">
        <v>0</v>
      </c>
      <c r="F19" s="428">
        <v>0</v>
      </c>
      <c r="G19" s="426">
        <v>0</v>
      </c>
      <c r="H19" s="426">
        <v>0</v>
      </c>
      <c r="I19" s="1364"/>
    </row>
    <row r="20" spans="1:12">
      <c r="A20" s="438">
        <v>2</v>
      </c>
      <c r="B20" s="436" t="s">
        <v>849</v>
      </c>
      <c r="C20" s="426">
        <v>0</v>
      </c>
      <c r="D20" s="426">
        <v>0</v>
      </c>
      <c r="E20" s="427">
        <v>0</v>
      </c>
      <c r="F20" s="428">
        <v>0</v>
      </c>
      <c r="G20" s="426">
        <v>0</v>
      </c>
      <c r="H20" s="426">
        <v>0</v>
      </c>
      <c r="I20" s="1364"/>
      <c r="L20" s="432" t="s">
        <v>741</v>
      </c>
    </row>
    <row r="21" spans="1:12" ht="18.75">
      <c r="A21" s="438">
        <v>3</v>
      </c>
      <c r="B21" s="440" t="s">
        <v>404</v>
      </c>
      <c r="C21" s="428">
        <f t="shared" ref="C21:H21" si="2">C19+C20</f>
        <v>0</v>
      </c>
      <c r="D21" s="428">
        <f t="shared" si="2"/>
        <v>0</v>
      </c>
      <c r="E21" s="428">
        <f t="shared" si="2"/>
        <v>0</v>
      </c>
      <c r="F21" s="428">
        <f t="shared" si="2"/>
        <v>0</v>
      </c>
      <c r="G21" s="428">
        <f t="shared" si="2"/>
        <v>0</v>
      </c>
      <c r="H21" s="429">
        <f t="shared" si="2"/>
        <v>0</v>
      </c>
      <c r="I21" s="1364"/>
    </row>
    <row r="22" spans="1:12" ht="15.75">
      <c r="A22" s="438">
        <v>4</v>
      </c>
      <c r="B22" s="440" t="s">
        <v>850</v>
      </c>
      <c r="C22" s="426">
        <v>0</v>
      </c>
      <c r="D22" s="426">
        <v>0</v>
      </c>
      <c r="E22" s="427">
        <v>0</v>
      </c>
      <c r="F22" s="428">
        <v>0</v>
      </c>
      <c r="G22" s="426">
        <v>0</v>
      </c>
      <c r="H22" s="426">
        <v>0</v>
      </c>
      <c r="I22" s="1364"/>
    </row>
    <row r="23" spans="1:12">
      <c r="A23" s="441">
        <v>5</v>
      </c>
      <c r="B23" s="442" t="s">
        <v>851</v>
      </c>
      <c r="C23" s="443">
        <f t="shared" ref="C23:H23" si="3">C21-C22</f>
        <v>0</v>
      </c>
      <c r="D23" s="443">
        <f t="shared" si="3"/>
        <v>0</v>
      </c>
      <c r="E23" s="443">
        <f t="shared" si="3"/>
        <v>0</v>
      </c>
      <c r="F23" s="443">
        <f t="shared" si="3"/>
        <v>0</v>
      </c>
      <c r="G23" s="443">
        <f t="shared" si="3"/>
        <v>0</v>
      </c>
      <c r="H23" s="443">
        <f t="shared" si="3"/>
        <v>0</v>
      </c>
      <c r="I23" s="1364"/>
    </row>
    <row r="24" spans="1:12" ht="15.75">
      <c r="A24" s="1569" t="s">
        <v>545</v>
      </c>
      <c r="B24" s="1569"/>
      <c r="C24" s="1569"/>
      <c r="D24" s="1569"/>
      <c r="E24" s="1569"/>
      <c r="F24" s="1569"/>
      <c r="G24" s="1569"/>
      <c r="H24" s="1569"/>
      <c r="I24" s="1364"/>
    </row>
    <row r="25" spans="1:12" ht="18.75">
      <c r="G25" s="1372"/>
      <c r="H25" s="1372"/>
      <c r="I25" s="1364"/>
    </row>
    <row r="26" spans="1:12">
      <c r="G26" s="1570" t="str">
        <f>sharansh!B2</f>
        <v>ç/kkukpk;Z] jkmekfo jk;eyok³k ¼vkWfQl vkbZ-Mh- la[;k %&amp;12572½</v>
      </c>
      <c r="H26" s="1570"/>
      <c r="I26" s="1364"/>
    </row>
    <row r="27" spans="1:12">
      <c r="G27" s="1570"/>
      <c r="H27" s="1570"/>
      <c r="I27" s="1364"/>
    </row>
    <row r="28" spans="1:12">
      <c r="G28" s="1570"/>
      <c r="H28" s="1570"/>
      <c r="I28" s="1364"/>
    </row>
    <row r="29" spans="1:12" ht="15" hidden="1" customHeight="1">
      <c r="I29" s="1364"/>
    </row>
    <row r="30" spans="1:12" ht="15" hidden="1" customHeight="1"/>
    <row r="31" spans="1:12" ht="15" hidden="1" customHeight="1"/>
    <row r="32" spans="1:12" ht="15" hidden="1" customHeight="1"/>
    <row r="33" ht="15" hidden="1" customHeight="1"/>
    <row r="34" ht="15" hidden="1" customHeight="1"/>
    <row r="35" ht="15" hidden="1" customHeight="1"/>
  </sheetData>
  <sheetProtection password="98FD" sheet="1" objects="1" scenarios="1" formatColumns="0" formatRows="0"/>
  <mergeCells count="19">
    <mergeCell ref="B16:B17"/>
    <mergeCell ref="C16:G16"/>
    <mergeCell ref="D1:F1"/>
    <mergeCell ref="G1:H1"/>
    <mergeCell ref="A2:H2"/>
    <mergeCell ref="A3:H3"/>
    <mergeCell ref="A24:H24"/>
    <mergeCell ref="I1:I29"/>
    <mergeCell ref="A25:F1048576"/>
    <mergeCell ref="G25:H25"/>
    <mergeCell ref="G26:H28"/>
    <mergeCell ref="A4:B4"/>
    <mergeCell ref="C4:F4"/>
    <mergeCell ref="A5:H5"/>
    <mergeCell ref="A6:A7"/>
    <mergeCell ref="B6:B7"/>
    <mergeCell ref="C6:G6"/>
    <mergeCell ref="A15:H15"/>
    <mergeCell ref="A16:A17"/>
  </mergeCells>
  <pageMargins left="0.23" right="0.22" top="0.42" bottom="0.45" header="0.3" footer="0.3"/>
  <pageSetup paperSize="9" orientation="landscape" verticalDpi="0" r:id="rId1"/>
</worksheet>
</file>

<file path=xl/worksheets/sheet37.xml><?xml version="1.0" encoding="utf-8"?>
<worksheet xmlns="http://schemas.openxmlformats.org/spreadsheetml/2006/main" xmlns:r="http://schemas.openxmlformats.org/officeDocument/2006/relationships">
  <sheetPr>
    <tabColor theme="2" tint="-0.249977111117893"/>
  </sheetPr>
  <dimension ref="A1:I35"/>
  <sheetViews>
    <sheetView topLeftCell="A10" workbookViewId="0">
      <selection activeCell="C10" sqref="C10"/>
    </sheetView>
  </sheetViews>
  <sheetFormatPr defaultColWidth="0" defaultRowHeight="15" zeroHeight="1"/>
  <cols>
    <col min="1" max="1" width="5.28515625" style="1366" customWidth="1"/>
    <col min="2" max="2" width="28" style="1366" customWidth="1"/>
    <col min="3" max="6" width="11.7109375" style="1366" customWidth="1"/>
    <col min="7" max="7" width="11.7109375" style="432" customWidth="1"/>
    <col min="8" max="8" width="34.28515625" style="432" customWidth="1"/>
    <col min="9" max="9" width="3.28515625" style="432" customWidth="1"/>
    <col min="10" max="16384" width="9.140625" style="432" hidden="1"/>
  </cols>
  <sheetData>
    <row r="1" spans="1:8" s="1364" customFormat="1" ht="26.25">
      <c r="A1" s="431"/>
      <c r="B1" s="431"/>
      <c r="C1" s="431"/>
      <c r="D1" s="1581" t="s">
        <v>732</v>
      </c>
      <c r="E1" s="1366"/>
      <c r="F1" s="1366"/>
      <c r="G1" s="1374">
        <f>[3]Summary!$C$1</f>
        <v>32940</v>
      </c>
      <c r="H1" s="1374"/>
    </row>
    <row r="2" spans="1:8" s="1364" customFormat="1" ht="26.25">
      <c r="A2" s="1367" t="str">
        <f>'P-14'!A2:H2</f>
        <v>ç/kkukpk;Z] jkmekfo jk;eyok³k ¼vkWfQl vkbZ-Mh- la[;k %&amp;12572½</v>
      </c>
      <c r="B2" s="1367"/>
      <c r="C2" s="1367"/>
      <c r="D2" s="1367"/>
      <c r="E2" s="1367"/>
      <c r="F2" s="1367"/>
      <c r="G2" s="1367"/>
      <c r="H2" s="1367"/>
    </row>
    <row r="3" spans="1:8" s="1364" customFormat="1" ht="23.25">
      <c r="A3" s="1568" t="s">
        <v>727</v>
      </c>
      <c r="B3" s="1568"/>
      <c r="C3" s="1568"/>
      <c r="D3" s="1568"/>
      <c r="E3" s="1568"/>
      <c r="F3" s="1568"/>
      <c r="G3" s="1568"/>
      <c r="H3" s="1568"/>
    </row>
    <row r="4" spans="1:8" s="1364" customFormat="1" ht="18.75">
      <c r="A4" s="1377" t="s">
        <v>742</v>
      </c>
      <c r="B4" s="1377"/>
      <c r="C4" s="1571" t="str">
        <f>'P-14'!C4</f>
        <v>2202-01-197-16-(01)</v>
      </c>
      <c r="D4" s="1571"/>
      <c r="E4" s="1571"/>
      <c r="F4" s="1571"/>
      <c r="G4" s="1571"/>
      <c r="H4" s="444" t="s">
        <v>270</v>
      </c>
    </row>
    <row r="5" spans="1:8" s="1364" customFormat="1" ht="15" customHeight="1">
      <c r="A5" s="1572" t="str">
        <f>A!A4</f>
        <v>BUDGET HEAD : 2202 -सामान्य शिक्षा-02-109 -राजकीय माध्यमिक विद्यालय-27 -लडकों के विद्यालय-01 -लडकों के विद्यालयों का संचालन व्यय   (STATE FUND)</v>
      </c>
      <c r="B5" s="1573"/>
      <c r="C5" s="1573"/>
      <c r="D5" s="1573"/>
      <c r="E5" s="1573"/>
      <c r="F5" s="1573"/>
      <c r="G5" s="1573"/>
      <c r="H5" s="1574"/>
    </row>
    <row r="6" spans="1:8" s="1364" customFormat="1" ht="18.75">
      <c r="A6" s="1575" t="s">
        <v>5</v>
      </c>
      <c r="B6" s="1576" t="s">
        <v>36</v>
      </c>
      <c r="C6" s="1577" t="s">
        <v>728</v>
      </c>
      <c r="D6" s="1578"/>
      <c r="E6" s="1578"/>
      <c r="F6" s="1578"/>
      <c r="G6" s="1579"/>
      <c r="H6" s="435" t="s">
        <v>729</v>
      </c>
    </row>
    <row r="7" spans="1:8" s="1364" customFormat="1" ht="18.75">
      <c r="A7" s="1575"/>
      <c r="B7" s="1576"/>
      <c r="C7" s="436" t="s">
        <v>267</v>
      </c>
      <c r="D7" s="436" t="s">
        <v>268</v>
      </c>
      <c r="E7" s="436" t="s">
        <v>269</v>
      </c>
      <c r="F7" s="436" t="s">
        <v>730</v>
      </c>
      <c r="G7" s="436" t="s">
        <v>404</v>
      </c>
      <c r="H7" s="437" t="s">
        <v>265</v>
      </c>
    </row>
    <row r="8" spans="1:8" s="1364" customFormat="1">
      <c r="A8" s="438">
        <v>1</v>
      </c>
      <c r="B8" s="439">
        <v>2</v>
      </c>
      <c r="C8" s="438">
        <v>3</v>
      </c>
      <c r="D8" s="438">
        <v>4</v>
      </c>
      <c r="E8" s="438">
        <v>5</v>
      </c>
      <c r="F8" s="438">
        <v>6</v>
      </c>
      <c r="G8" s="438">
        <v>7</v>
      </c>
      <c r="H8" s="438">
        <v>8</v>
      </c>
    </row>
    <row r="9" spans="1:8" s="1364" customFormat="1" ht="15.75">
      <c r="A9" s="438">
        <v>1</v>
      </c>
      <c r="B9" s="440" t="s">
        <v>780</v>
      </c>
      <c r="C9" s="426">
        <v>49510</v>
      </c>
      <c r="D9" s="426">
        <v>50000</v>
      </c>
      <c r="E9" s="427">
        <v>50000</v>
      </c>
      <c r="F9" s="426">
        <v>2000</v>
      </c>
      <c r="G9" s="428">
        <f>SUM(C9:F9)</f>
        <v>151510</v>
      </c>
      <c r="H9" s="426">
        <v>-452705</v>
      </c>
    </row>
    <row r="10" spans="1:8" s="1364" customFormat="1">
      <c r="A10" s="438">
        <v>2</v>
      </c>
      <c r="B10" s="436" t="s">
        <v>781</v>
      </c>
      <c r="C10" s="426">
        <v>0</v>
      </c>
      <c r="D10" s="426">
        <v>0</v>
      </c>
      <c r="E10" s="427">
        <v>0</v>
      </c>
      <c r="F10" s="426">
        <v>0</v>
      </c>
      <c r="G10" s="428">
        <f>SUM(C10:F10)</f>
        <v>0</v>
      </c>
      <c r="H10" s="426">
        <v>85000000</v>
      </c>
    </row>
    <row r="11" spans="1:8" s="1364" customFormat="1" ht="18.75">
      <c r="A11" s="438">
        <v>3</v>
      </c>
      <c r="B11" s="440" t="s">
        <v>404</v>
      </c>
      <c r="C11" s="428">
        <f t="shared" ref="C11:G11" si="0">C9+C10</f>
        <v>49510</v>
      </c>
      <c r="D11" s="428">
        <f t="shared" si="0"/>
        <v>50000</v>
      </c>
      <c r="E11" s="428">
        <f t="shared" si="0"/>
        <v>50000</v>
      </c>
      <c r="F11" s="428">
        <f t="shared" si="0"/>
        <v>2000</v>
      </c>
      <c r="G11" s="428">
        <f t="shared" si="0"/>
        <v>151510</v>
      </c>
      <c r="H11" s="429">
        <f>H9+H10</f>
        <v>84547295</v>
      </c>
    </row>
    <row r="12" spans="1:8" s="1364" customFormat="1" ht="31.5">
      <c r="A12" s="438">
        <v>4</v>
      </c>
      <c r="B12" s="440" t="s">
        <v>852</v>
      </c>
      <c r="C12" s="426">
        <v>14130</v>
      </c>
      <c r="D12" s="426">
        <v>0</v>
      </c>
      <c r="E12" s="427">
        <v>21740</v>
      </c>
      <c r="F12" s="426">
        <v>0</v>
      </c>
      <c r="G12" s="426">
        <v>0</v>
      </c>
      <c r="H12" s="430">
        <v>83551107</v>
      </c>
    </row>
    <row r="13" spans="1:8" s="1364" customFormat="1">
      <c r="A13" s="441">
        <v>5</v>
      </c>
      <c r="B13" s="442" t="s">
        <v>853</v>
      </c>
      <c r="C13" s="443">
        <f t="shared" ref="C13:G13" si="1">C11-C12</f>
        <v>35380</v>
      </c>
      <c r="D13" s="443">
        <f t="shared" si="1"/>
        <v>50000</v>
      </c>
      <c r="E13" s="443">
        <f t="shared" si="1"/>
        <v>28260</v>
      </c>
      <c r="F13" s="443">
        <f t="shared" si="1"/>
        <v>2000</v>
      </c>
      <c r="G13" s="443">
        <f t="shared" si="1"/>
        <v>151510</v>
      </c>
      <c r="H13" s="443">
        <f>H11-H12</f>
        <v>996188</v>
      </c>
    </row>
    <row r="14" spans="1:8" s="1364" customFormat="1">
      <c r="A14" s="432"/>
      <c r="B14" s="432"/>
      <c r="C14" s="432"/>
      <c r="D14" s="432"/>
      <c r="E14" s="432"/>
      <c r="F14" s="432"/>
      <c r="G14" s="432"/>
      <c r="H14" s="432"/>
    </row>
    <row r="15" spans="1:8" s="1364" customFormat="1" ht="18.75">
      <c r="A15" s="1580" t="s">
        <v>731</v>
      </c>
      <c r="B15" s="1580"/>
      <c r="C15" s="1580"/>
      <c r="D15" s="1580"/>
      <c r="E15" s="1580"/>
      <c r="F15" s="1580"/>
      <c r="G15" s="1580"/>
      <c r="H15" s="1580"/>
    </row>
    <row r="16" spans="1:8" s="1364" customFormat="1" ht="18.75">
      <c r="A16" s="1575" t="s">
        <v>5</v>
      </c>
      <c r="B16" s="1576" t="s">
        <v>36</v>
      </c>
      <c r="C16" s="1577" t="s">
        <v>728</v>
      </c>
      <c r="D16" s="1578"/>
      <c r="E16" s="1578"/>
      <c r="F16" s="1578"/>
      <c r="G16" s="1579"/>
      <c r="H16" s="435" t="s">
        <v>729</v>
      </c>
    </row>
    <row r="17" spans="1:8" s="1364" customFormat="1" ht="18.75">
      <c r="A17" s="1575"/>
      <c r="B17" s="1576"/>
      <c r="C17" s="436" t="s">
        <v>267</v>
      </c>
      <c r="D17" s="436" t="s">
        <v>268</v>
      </c>
      <c r="E17" s="436" t="s">
        <v>269</v>
      </c>
      <c r="F17" s="436" t="s">
        <v>730</v>
      </c>
      <c r="G17" s="436" t="s">
        <v>404</v>
      </c>
      <c r="H17" s="437" t="s">
        <v>265</v>
      </c>
    </row>
    <row r="18" spans="1:8" s="1364" customFormat="1">
      <c r="A18" s="438">
        <v>1</v>
      </c>
      <c r="B18" s="439">
        <v>2</v>
      </c>
      <c r="C18" s="438">
        <v>3</v>
      </c>
      <c r="D18" s="438">
        <v>4</v>
      </c>
      <c r="E18" s="438">
        <v>5</v>
      </c>
      <c r="F18" s="438">
        <v>6</v>
      </c>
      <c r="G18" s="438">
        <v>7</v>
      </c>
      <c r="H18" s="438">
        <v>8</v>
      </c>
    </row>
    <row r="19" spans="1:8" s="1364" customFormat="1" ht="15.75">
      <c r="A19" s="438">
        <v>1</v>
      </c>
      <c r="B19" s="440" t="s">
        <v>780</v>
      </c>
      <c r="C19" s="426">
        <v>0</v>
      </c>
      <c r="D19" s="426">
        <v>0</v>
      </c>
      <c r="E19" s="427">
        <v>0</v>
      </c>
      <c r="F19" s="428">
        <v>0</v>
      </c>
      <c r="G19" s="426">
        <v>0</v>
      </c>
      <c r="H19" s="426">
        <v>0</v>
      </c>
    </row>
    <row r="20" spans="1:8" s="1364" customFormat="1">
      <c r="A20" s="438">
        <v>2</v>
      </c>
      <c r="B20" s="436" t="s">
        <v>781</v>
      </c>
      <c r="C20" s="426">
        <v>0</v>
      </c>
      <c r="D20" s="426">
        <v>0</v>
      </c>
      <c r="E20" s="427">
        <v>0</v>
      </c>
      <c r="F20" s="428">
        <v>0</v>
      </c>
      <c r="G20" s="426">
        <v>0</v>
      </c>
      <c r="H20" s="426">
        <v>0</v>
      </c>
    </row>
    <row r="21" spans="1:8" s="1364" customFormat="1" ht="18.75">
      <c r="A21" s="438">
        <v>3</v>
      </c>
      <c r="B21" s="440" t="s">
        <v>404</v>
      </c>
      <c r="C21" s="428">
        <f t="shared" ref="C21:H21" si="2">C19+C20</f>
        <v>0</v>
      </c>
      <c r="D21" s="428">
        <f t="shared" si="2"/>
        <v>0</v>
      </c>
      <c r="E21" s="428">
        <f t="shared" si="2"/>
        <v>0</v>
      </c>
      <c r="F21" s="428">
        <f t="shared" si="2"/>
        <v>0</v>
      </c>
      <c r="G21" s="428">
        <f t="shared" si="2"/>
        <v>0</v>
      </c>
      <c r="H21" s="429">
        <f t="shared" si="2"/>
        <v>0</v>
      </c>
    </row>
    <row r="22" spans="1:8" s="1364" customFormat="1" ht="31.5">
      <c r="A22" s="438">
        <v>4</v>
      </c>
      <c r="B22" s="440" t="s">
        <v>852</v>
      </c>
      <c r="C22" s="426">
        <v>0</v>
      </c>
      <c r="D22" s="426">
        <v>0</v>
      </c>
      <c r="E22" s="427">
        <v>0</v>
      </c>
      <c r="F22" s="428">
        <v>0</v>
      </c>
      <c r="G22" s="426">
        <v>0</v>
      </c>
      <c r="H22" s="426">
        <v>0</v>
      </c>
    </row>
    <row r="23" spans="1:8" s="1364" customFormat="1">
      <c r="A23" s="441">
        <v>5</v>
      </c>
      <c r="B23" s="442" t="s">
        <v>853</v>
      </c>
      <c r="C23" s="443">
        <f t="shared" ref="C23:H23" si="3">C21-C22</f>
        <v>0</v>
      </c>
      <c r="D23" s="443">
        <f t="shared" si="3"/>
        <v>0</v>
      </c>
      <c r="E23" s="443">
        <f t="shared" si="3"/>
        <v>0</v>
      </c>
      <c r="F23" s="443">
        <f t="shared" si="3"/>
        <v>0</v>
      </c>
      <c r="G23" s="443">
        <f t="shared" si="3"/>
        <v>0</v>
      </c>
      <c r="H23" s="443">
        <f t="shared" si="3"/>
        <v>0</v>
      </c>
    </row>
    <row r="24" spans="1:8" s="1364" customFormat="1" ht="15.75">
      <c r="A24" s="1569" t="s">
        <v>545</v>
      </c>
      <c r="B24" s="1569"/>
      <c r="C24" s="1569"/>
      <c r="D24" s="1569"/>
      <c r="E24" s="1569"/>
      <c r="F24" s="1569"/>
      <c r="G24" s="1569"/>
      <c r="H24" s="1569"/>
    </row>
    <row r="25" spans="1:8" s="1364" customFormat="1" ht="18.75">
      <c r="A25" s="1366"/>
      <c r="B25" s="1366"/>
      <c r="C25" s="1366"/>
      <c r="D25" s="1366"/>
      <c r="E25" s="1366"/>
      <c r="F25" s="1366"/>
      <c r="G25" s="1372"/>
      <c r="H25" s="1372"/>
    </row>
    <row r="26" spans="1:8" s="1364" customFormat="1">
      <c r="A26" s="1366"/>
      <c r="B26" s="1366"/>
      <c r="C26" s="1366"/>
      <c r="D26" s="1366"/>
      <c r="E26" s="1366"/>
      <c r="F26" s="1366"/>
      <c r="G26" s="1570" t="str">
        <f>'P-14'!G26</f>
        <v>ç/kkukpk;Z] jkmekfo jk;eyok³k ¼vkWfQl vkbZ-Mh- la[;k %&amp;12572½</v>
      </c>
      <c r="H26" s="1570"/>
    </row>
    <row r="27" spans="1:8" s="1364" customFormat="1">
      <c r="A27" s="1366"/>
      <c r="B27" s="1366"/>
      <c r="C27" s="1366"/>
      <c r="D27" s="1366"/>
      <c r="E27" s="1366"/>
      <c r="F27" s="1366"/>
      <c r="G27" s="1570"/>
      <c r="H27" s="1570"/>
    </row>
    <row r="28" spans="1:8" s="1364" customFormat="1">
      <c r="A28" s="1366"/>
      <c r="B28" s="1366"/>
      <c r="C28" s="1366"/>
      <c r="D28" s="1366"/>
      <c r="E28" s="1366"/>
      <c r="F28" s="1366"/>
      <c r="G28" s="1570"/>
      <c r="H28" s="1570"/>
    </row>
    <row r="29" spans="1:8" s="1364" customFormat="1" ht="15" hidden="1" customHeight="1">
      <c r="A29" s="1366"/>
      <c r="B29" s="1366"/>
      <c r="C29" s="1366"/>
      <c r="D29" s="1366"/>
      <c r="E29" s="1366"/>
      <c r="F29" s="1366"/>
      <c r="G29" s="432"/>
      <c r="H29" s="432"/>
    </row>
    <row r="30" spans="1:8" ht="15" hidden="1" customHeight="1"/>
    <row r="31" spans="1:8" ht="15" hidden="1" customHeight="1"/>
    <row r="32" spans="1:8" ht="15" hidden="1" customHeight="1"/>
    <row r="33" ht="15" hidden="1" customHeight="1"/>
    <row r="34" ht="15" hidden="1" customHeight="1"/>
    <row r="35" ht="15" hidden="1" customHeight="1"/>
  </sheetData>
  <sheetProtection password="98FD" sheet="1" objects="1" scenarios="1" formatColumns="0" formatRows="0"/>
  <mergeCells count="19">
    <mergeCell ref="B16:B17"/>
    <mergeCell ref="C16:G16"/>
    <mergeCell ref="D1:F1"/>
    <mergeCell ref="G1:H1"/>
    <mergeCell ref="A2:H2"/>
    <mergeCell ref="A3:H3"/>
    <mergeCell ref="A24:H24"/>
    <mergeCell ref="I1:XFD29"/>
    <mergeCell ref="A25:F1048576"/>
    <mergeCell ref="G25:H25"/>
    <mergeCell ref="G26:H28"/>
    <mergeCell ref="A4:B4"/>
    <mergeCell ref="C4:G4"/>
    <mergeCell ref="A5:H5"/>
    <mergeCell ref="A6:A7"/>
    <mergeCell ref="B6:B7"/>
    <mergeCell ref="C6:G6"/>
    <mergeCell ref="A15:H15"/>
    <mergeCell ref="A16:A17"/>
  </mergeCells>
  <pageMargins left="0.7" right="0.25" top="0.35" bottom="0.34" header="0.3" footer="0.3"/>
  <pageSetup paperSize="9" orientation="landscape" verticalDpi="0" r:id="rId1"/>
</worksheet>
</file>

<file path=xl/worksheets/sheet38.xml><?xml version="1.0" encoding="utf-8"?>
<worksheet xmlns="http://schemas.openxmlformats.org/spreadsheetml/2006/main" xmlns:r="http://schemas.openxmlformats.org/officeDocument/2006/relationships">
  <sheetPr>
    <tabColor rgb="FFFFFF00"/>
  </sheetPr>
  <dimension ref="A1:K16"/>
  <sheetViews>
    <sheetView workbookViewId="0">
      <selection activeCell="B9" sqref="B9"/>
    </sheetView>
  </sheetViews>
  <sheetFormatPr defaultColWidth="0" defaultRowHeight="15" zeroHeight="1"/>
  <cols>
    <col min="1" max="1" width="5.42578125" style="1364" customWidth="1"/>
    <col min="2" max="2" width="34.7109375" style="1364" customWidth="1"/>
    <col min="3" max="3" width="10.7109375" style="1364" customWidth="1"/>
    <col min="4" max="5" width="13.28515625" style="1364" customWidth="1"/>
    <col min="6" max="6" width="10" style="1364" customWidth="1"/>
    <col min="7" max="7" width="13.28515625" style="1364" customWidth="1"/>
    <col min="8" max="8" width="11.7109375" style="1364" customWidth="1"/>
    <col min="9" max="9" width="13.28515625" style="1364" customWidth="1"/>
    <col min="10" max="10" width="13.140625" style="1364" customWidth="1"/>
    <col min="11" max="11" width="3.42578125" style="432" customWidth="1"/>
    <col min="12" max="16384" width="9.140625" style="432" hidden="1"/>
  </cols>
  <sheetData>
    <row r="1" spans="1:11" ht="18.75">
      <c r="A1" s="431"/>
      <c r="B1" s="431"/>
      <c r="C1" s="431"/>
      <c r="D1" s="431"/>
      <c r="E1" s="431"/>
      <c r="F1" s="431"/>
      <c r="G1" s="431"/>
      <c r="H1" s="431"/>
      <c r="I1" s="1374">
        <f>[3]Summary!$C$1</f>
        <v>32940</v>
      </c>
      <c r="J1" s="1374"/>
      <c r="K1" s="1364"/>
    </row>
    <row r="2" spans="1:11" ht="26.25">
      <c r="A2" s="1367" t="str">
        <f>'P-14'!A2:H2</f>
        <v>ç/kkukpk;Z] jkmekfo jk;eyok³k ¼vkWfQl vkbZ-Mh- la[;k %&amp;12572½</v>
      </c>
      <c r="B2" s="1367"/>
      <c r="C2" s="1367"/>
      <c r="D2" s="1367"/>
      <c r="E2" s="1367"/>
      <c r="F2" s="1367"/>
      <c r="G2" s="1367"/>
      <c r="H2" s="1367"/>
      <c r="I2" s="1367"/>
      <c r="J2" s="1367"/>
      <c r="K2" s="1364"/>
    </row>
    <row r="3" spans="1:11" ht="23.25">
      <c r="A3" s="1585" t="s">
        <v>743</v>
      </c>
      <c r="B3" s="1585"/>
      <c r="C3" s="1585"/>
      <c r="D3" s="1585"/>
      <c r="E3" s="1585"/>
      <c r="F3" s="1585"/>
      <c r="G3" s="1585"/>
      <c r="H3" s="1585"/>
      <c r="I3" s="1376" t="s">
        <v>270</v>
      </c>
      <c r="J3" s="1376"/>
      <c r="K3" s="1364"/>
    </row>
    <row r="4" spans="1:11" ht="18.75">
      <c r="A4" s="1590" t="s">
        <v>733</v>
      </c>
      <c r="B4" s="1590"/>
      <c r="C4" s="1590"/>
      <c r="D4" s="1590"/>
      <c r="E4" s="1590"/>
      <c r="F4" s="1590"/>
      <c r="G4" s="1590"/>
      <c r="H4" s="1590"/>
      <c r="I4" s="1590"/>
      <c r="J4" s="1590"/>
      <c r="K4" s="1364"/>
    </row>
    <row r="5" spans="1:11" ht="19.5" customHeight="1">
      <c r="A5" s="1586" t="str">
        <f>abc!A4</f>
        <v>BUDGET HEAD : 2202 -सामान्य शिक्षा-02-109 -राजकीय माध्यमिक विद्यालय-27 -लडकों के विद्यालय-01 -लडकों के विद्यालयों का संचालन व्यय   (STATE FUND)</v>
      </c>
      <c r="B5" s="1586"/>
      <c r="C5" s="1586"/>
      <c r="D5" s="1586"/>
      <c r="E5" s="1586"/>
      <c r="F5" s="1586"/>
      <c r="G5" s="1586"/>
      <c r="H5" s="1586"/>
      <c r="I5" s="1586"/>
      <c r="J5" s="1586"/>
      <c r="K5" s="1364"/>
    </row>
    <row r="6" spans="1:11">
      <c r="A6" s="1575" t="s">
        <v>5</v>
      </c>
      <c r="B6" s="1591" t="s">
        <v>734</v>
      </c>
      <c r="C6" s="1583" t="s">
        <v>735</v>
      </c>
      <c r="D6" s="1582" t="s">
        <v>736</v>
      </c>
      <c r="E6" s="1583" t="s">
        <v>737</v>
      </c>
      <c r="F6" s="1575" t="s">
        <v>854</v>
      </c>
      <c r="G6" s="1583" t="s">
        <v>855</v>
      </c>
      <c r="H6" s="1587"/>
      <c r="I6" s="1588"/>
      <c r="J6" s="1582" t="s">
        <v>857</v>
      </c>
      <c r="K6" s="1364"/>
    </row>
    <row r="7" spans="1:11" ht="38.25">
      <c r="A7" s="1575"/>
      <c r="B7" s="1591"/>
      <c r="C7" s="1584"/>
      <c r="D7" s="1108"/>
      <c r="E7" s="1584"/>
      <c r="F7" s="1575"/>
      <c r="G7" s="445" t="s">
        <v>738</v>
      </c>
      <c r="H7" s="445" t="s">
        <v>739</v>
      </c>
      <c r="I7" s="661" t="s">
        <v>856</v>
      </c>
      <c r="J7" s="1108"/>
      <c r="K7" s="1364"/>
    </row>
    <row r="8" spans="1:11">
      <c r="A8" s="438">
        <v>1</v>
      </c>
      <c r="B8" s="439">
        <v>2</v>
      </c>
      <c r="C8" s="438">
        <v>3</v>
      </c>
      <c r="D8" s="438">
        <v>4</v>
      </c>
      <c r="E8" s="438">
        <v>5</v>
      </c>
      <c r="F8" s="438">
        <v>6</v>
      </c>
      <c r="G8" s="438">
        <v>7</v>
      </c>
      <c r="H8" s="438">
        <v>8</v>
      </c>
      <c r="I8" s="438">
        <v>9</v>
      </c>
      <c r="J8" s="438">
        <v>10</v>
      </c>
      <c r="K8" s="1364"/>
    </row>
    <row r="9" spans="1:11" ht="51">
      <c r="A9" s="438">
        <v>1</v>
      </c>
      <c r="B9" s="446" t="str">
        <f>abc!A4</f>
        <v>BUDGET HEAD : 2202 -सामान्य शिक्षा-02-109 -राजकीय माध्यमिक विद्यालय-27 -लडकों के विद्यालय-01 -लडकों के विद्यालयों का संचालन व्यय   (STATE FUND)</v>
      </c>
      <c r="C9" s="426" t="s">
        <v>744</v>
      </c>
      <c r="D9" s="426" t="s">
        <v>740</v>
      </c>
      <c r="E9" s="427" t="s">
        <v>610</v>
      </c>
      <c r="F9" s="428">
        <f>'P-14'!H9</f>
        <v>996188</v>
      </c>
      <c r="G9" s="427" t="s">
        <v>768</v>
      </c>
      <c r="H9" s="426">
        <f>'P-14'!H10</f>
        <v>52500000</v>
      </c>
      <c r="I9" s="426">
        <f>'P-14'!H12</f>
        <v>0</v>
      </c>
      <c r="J9" s="428">
        <f>F9+H9-I9</f>
        <v>53496188</v>
      </c>
      <c r="K9" s="1364"/>
    </row>
    <row r="10" spans="1:11">
      <c r="A10" s="431"/>
      <c r="B10" s="431"/>
      <c r="C10" s="431"/>
      <c r="D10" s="431"/>
      <c r="E10" s="431"/>
      <c r="F10" s="431"/>
      <c r="G10" s="431"/>
      <c r="H10" s="431"/>
      <c r="I10" s="431"/>
      <c r="J10" s="431"/>
      <c r="K10" s="1364"/>
    </row>
    <row r="11" spans="1:11" ht="15.75">
      <c r="A11" s="1569" t="s">
        <v>545</v>
      </c>
      <c r="B11" s="1569"/>
      <c r="C11" s="1569"/>
      <c r="D11" s="1569"/>
      <c r="E11" s="1569"/>
      <c r="F11" s="1569"/>
      <c r="G11" s="1569"/>
      <c r="H11" s="1569"/>
      <c r="I11" s="1569"/>
      <c r="J11" s="1569"/>
      <c r="K11" s="1364"/>
    </row>
    <row r="12" spans="1:11" ht="18.75">
      <c r="A12" s="1366"/>
      <c r="B12" s="1366"/>
      <c r="C12" s="1366"/>
      <c r="D12" s="1366"/>
      <c r="E12" s="1366"/>
      <c r="F12" s="1366"/>
      <c r="G12" s="1366"/>
      <c r="H12" s="1366"/>
      <c r="I12" s="1372"/>
      <c r="J12" s="1372"/>
      <c r="K12" s="1364"/>
    </row>
    <row r="13" spans="1:11">
      <c r="A13" s="1366"/>
      <c r="B13" s="1366"/>
      <c r="C13" s="1366"/>
      <c r="D13" s="1366"/>
      <c r="E13" s="1366"/>
      <c r="F13" s="1366"/>
      <c r="G13" s="1366"/>
      <c r="H13" s="1366"/>
      <c r="I13" s="1589" t="str">
        <f>'P-7'!G26</f>
        <v>ç/kkukpk;Z] jkmekfo jk;eyok³k ¼vkWfQl vkbZ-Mh- la[;k %&amp;12572½</v>
      </c>
      <c r="J13" s="1589"/>
      <c r="K13" s="1364"/>
    </row>
    <row r="14" spans="1:11">
      <c r="A14" s="1366"/>
      <c r="B14" s="1366"/>
      <c r="C14" s="1366"/>
      <c r="D14" s="1366"/>
      <c r="E14" s="1366"/>
      <c r="F14" s="1366"/>
      <c r="G14" s="1366"/>
      <c r="H14" s="1366"/>
      <c r="I14" s="1589"/>
      <c r="J14" s="1589"/>
      <c r="K14" s="1364"/>
    </row>
    <row r="15" spans="1:11">
      <c r="A15" s="1366"/>
      <c r="B15" s="1366"/>
      <c r="C15" s="1366"/>
      <c r="D15" s="1366"/>
      <c r="E15" s="1366"/>
      <c r="F15" s="1366"/>
      <c r="G15" s="1366"/>
      <c r="H15" s="1366"/>
      <c r="I15" s="1589"/>
      <c r="J15" s="1589"/>
      <c r="K15" s="1364"/>
    </row>
    <row r="16" spans="1:11">
      <c r="K16" s="1364"/>
    </row>
  </sheetData>
  <sheetProtection password="98FD" sheet="1" objects="1" scenarios="1" formatColumns="0" formatRows="0"/>
  <mergeCells count="20">
    <mergeCell ref="K1:K16"/>
    <mergeCell ref="A16:J1048576"/>
    <mergeCell ref="A12:H15"/>
    <mergeCell ref="A11:J11"/>
    <mergeCell ref="I12:J12"/>
    <mergeCell ref="I13:J15"/>
    <mergeCell ref="I1:J1"/>
    <mergeCell ref="A2:J2"/>
    <mergeCell ref="A4:J4"/>
    <mergeCell ref="A6:A7"/>
    <mergeCell ref="B6:B7"/>
    <mergeCell ref="C6:C7"/>
    <mergeCell ref="D6:D7"/>
    <mergeCell ref="E6:E7"/>
    <mergeCell ref="A3:H3"/>
    <mergeCell ref="I3:J3"/>
    <mergeCell ref="A5:J5"/>
    <mergeCell ref="F6:F7"/>
    <mergeCell ref="G6:I6"/>
    <mergeCell ref="J6:J7"/>
  </mergeCells>
  <pageMargins left="0.44" right="0.21" top="0.23" bottom="0.75" header="0.2" footer="0.3"/>
  <pageSetup paperSize="9" orientation="landscape" verticalDpi="0" r:id="rId1"/>
</worksheet>
</file>

<file path=xl/worksheets/sheet39.xml><?xml version="1.0" encoding="utf-8"?>
<worksheet xmlns="http://schemas.openxmlformats.org/spreadsheetml/2006/main" xmlns:r="http://schemas.openxmlformats.org/officeDocument/2006/relationships">
  <sheetPr>
    <tabColor rgb="FF00B050"/>
  </sheetPr>
  <dimension ref="A1:K153"/>
  <sheetViews>
    <sheetView workbookViewId="0">
      <selection activeCell="I6" sqref="I6:I7"/>
    </sheetView>
  </sheetViews>
  <sheetFormatPr defaultColWidth="9.140625" defaultRowHeight="15" zeroHeight="1"/>
  <cols>
    <col min="1" max="1" width="5.42578125" style="432" customWidth="1"/>
    <col min="2" max="2" width="23.85546875" style="432" customWidth="1"/>
    <col min="3" max="3" width="10.5703125" style="432" customWidth="1"/>
    <col min="4" max="4" width="11" style="432" customWidth="1"/>
    <col min="5" max="5" width="12.42578125" style="432" customWidth="1"/>
    <col min="6" max="6" width="21.7109375" style="432" customWidth="1"/>
    <col min="7" max="7" width="15.140625" style="432" customWidth="1"/>
    <col min="8" max="8" width="9.140625" style="432" hidden="1" customWidth="1"/>
    <col min="9" max="9" width="13.42578125" style="432" customWidth="1"/>
    <col min="10" max="10" width="20.140625" style="432" customWidth="1"/>
    <col min="11" max="11" width="4" style="432" customWidth="1"/>
    <col min="12" max="16384" width="9.140625" style="432"/>
  </cols>
  <sheetData>
    <row r="1" spans="1:11" ht="30.75">
      <c r="A1" s="1603" t="str">
        <f>CONCATENATE(abc!A2,"  ","¼",abc!C3,abc!D3,"½")</f>
        <v>ç/kkukpk;Z] jkmekfo jk;eyok³k ¼vkWfQl vkbZ-Mh- la[;k %&amp;12572½  ¼MhMhvks dksM&amp;12572½</v>
      </c>
      <c r="B1" s="1603"/>
      <c r="C1" s="1603"/>
      <c r="D1" s="1603"/>
      <c r="E1" s="1603"/>
      <c r="F1" s="1603"/>
      <c r="G1" s="1603"/>
      <c r="H1" s="1603"/>
      <c r="I1" s="1603"/>
      <c r="J1" s="1603"/>
      <c r="K1" s="1364"/>
    </row>
    <row r="2" spans="1:11" ht="23.25">
      <c r="A2" s="1604" t="str">
        <f>Master!G5</f>
        <v>2202-02-109-(27)-(01) STATE FUND</v>
      </c>
      <c r="B2" s="1604"/>
      <c r="C2" s="1604"/>
      <c r="D2" s="1604"/>
      <c r="E2" s="1604"/>
      <c r="F2" s="1604"/>
      <c r="G2" s="1604"/>
      <c r="H2" s="1604"/>
      <c r="I2" s="1604"/>
      <c r="J2" s="1604"/>
      <c r="K2" s="1364"/>
    </row>
    <row r="3" spans="1:11">
      <c r="A3" s="1605" t="str">
        <f>abc!A4</f>
        <v>BUDGET HEAD : 2202 -सामान्य शिक्षा-02-109 -राजकीय माध्यमिक विद्यालय-27 -लडकों के विद्यालय-01 -लडकों के विद्यालयों का संचालन व्यय   (STATE FUND)</v>
      </c>
      <c r="B3" s="1605"/>
      <c r="C3" s="1605"/>
      <c r="D3" s="1605"/>
      <c r="E3" s="1605"/>
      <c r="F3" s="1605"/>
      <c r="G3" s="1605"/>
      <c r="H3" s="1605"/>
      <c r="I3" s="1605"/>
      <c r="J3" s="1605"/>
      <c r="K3" s="1364"/>
    </row>
    <row r="4" spans="1:11" ht="15.75" customHeight="1">
      <c r="A4" s="1607" t="s">
        <v>748</v>
      </c>
      <c r="B4" s="1607"/>
      <c r="C4" s="1607"/>
      <c r="D4" s="1607"/>
      <c r="E4" s="1607"/>
      <c r="F4" s="1607"/>
      <c r="G4" s="1607"/>
      <c r="H4" s="1607"/>
      <c r="I4" s="1607"/>
      <c r="J4" s="1607"/>
      <c r="K4" s="1364"/>
    </row>
    <row r="5" spans="1:11" ht="24" customHeight="1">
      <c r="A5" s="1606" t="s">
        <v>749</v>
      </c>
      <c r="B5" s="1606"/>
      <c r="C5" s="1606"/>
      <c r="D5" s="1606"/>
      <c r="E5" s="1606"/>
      <c r="F5" s="1606"/>
      <c r="G5" s="1606"/>
      <c r="H5" s="1606"/>
      <c r="I5" s="1606"/>
      <c r="J5" s="1606"/>
      <c r="K5" s="1364"/>
    </row>
    <row r="6" spans="1:11" ht="15.75" customHeight="1">
      <c r="A6" s="1600" t="s">
        <v>5</v>
      </c>
      <c r="B6" s="1601" t="s">
        <v>43</v>
      </c>
      <c r="C6" s="1598" t="s">
        <v>44</v>
      </c>
      <c r="D6" s="1602" t="s">
        <v>45</v>
      </c>
      <c r="E6" s="1598" t="s">
        <v>46</v>
      </c>
      <c r="F6" s="1598" t="s">
        <v>47</v>
      </c>
      <c r="G6" s="1598" t="s">
        <v>48</v>
      </c>
      <c r="H6" s="1598" t="s">
        <v>49</v>
      </c>
      <c r="I6" s="1599" t="s">
        <v>747</v>
      </c>
      <c r="J6" s="1599" t="s">
        <v>52</v>
      </c>
      <c r="K6" s="1364"/>
    </row>
    <row r="7" spans="1:11" ht="15" customHeight="1">
      <c r="A7" s="1600"/>
      <c r="B7" s="1601"/>
      <c r="C7" s="1598"/>
      <c r="D7" s="1602"/>
      <c r="E7" s="1598"/>
      <c r="F7" s="1598"/>
      <c r="G7" s="1598"/>
      <c r="H7" s="1598"/>
      <c r="I7" s="1599"/>
      <c r="J7" s="1599"/>
      <c r="K7" s="1364"/>
    </row>
    <row r="8" spans="1:11" ht="13.5" customHeight="1">
      <c r="A8" s="745">
        <v>1</v>
      </c>
      <c r="B8" s="746" t="str">
        <f>'Formet 8'!D27</f>
        <v/>
      </c>
      <c r="C8" s="747" t="str">
        <f>'Formet 8'!G27</f>
        <v/>
      </c>
      <c r="D8" s="748" t="str">
        <f>'Formet 8'!H27</f>
        <v/>
      </c>
      <c r="E8" s="747" t="str">
        <f>'Formet 8'!I27</f>
        <v/>
      </c>
      <c r="F8" s="749" t="str">
        <f>'Formet 8'!E27</f>
        <v/>
      </c>
      <c r="G8" s="749" t="str">
        <f>'Formet 8'!F27</f>
        <v/>
      </c>
      <c r="H8" s="750"/>
      <c r="I8" s="750" t="str">
        <f>IF(B8="","",IF(D8&gt;=13,0,6774))</f>
        <v/>
      </c>
      <c r="J8" s="744" t="str">
        <f>IF(B8="","","NON GAZETTED - REGULAR")</f>
        <v/>
      </c>
      <c r="K8" s="1364"/>
    </row>
    <row r="9" spans="1:11" ht="13.5" customHeight="1">
      <c r="A9" s="745">
        <v>2</v>
      </c>
      <c r="B9" s="746" t="str">
        <f>'Formet 8'!D28</f>
        <v/>
      </c>
      <c r="C9" s="747" t="str">
        <f>'Formet 8'!G28</f>
        <v/>
      </c>
      <c r="D9" s="748" t="str">
        <f>'Formet 8'!H28</f>
        <v/>
      </c>
      <c r="E9" s="747" t="str">
        <f>'Formet 8'!I28</f>
        <v/>
      </c>
      <c r="F9" s="749" t="str">
        <f>'Formet 8'!E28</f>
        <v/>
      </c>
      <c r="G9" s="749" t="str">
        <f>'Formet 8'!F28</f>
        <v/>
      </c>
      <c r="H9" s="750"/>
      <c r="I9" s="750" t="str">
        <f t="shared" ref="I9:I72" si="0">IF(B9="","",IF(D9&gt;=13,0,6774))</f>
        <v/>
      </c>
      <c r="J9" s="744" t="str">
        <f t="shared" ref="J9:J72" si="1">IF(B9="","","NON GAZETTED - REGULAR")</f>
        <v/>
      </c>
      <c r="K9" s="1364"/>
    </row>
    <row r="10" spans="1:11" ht="13.5" customHeight="1">
      <c r="A10" s="745">
        <v>3</v>
      </c>
      <c r="B10" s="746" t="str">
        <f>'Formet 8'!D29</f>
        <v/>
      </c>
      <c r="C10" s="747" t="str">
        <f>'Formet 8'!G29</f>
        <v/>
      </c>
      <c r="D10" s="748" t="str">
        <f>'Formet 8'!H29</f>
        <v/>
      </c>
      <c r="E10" s="747" t="str">
        <f>'Formet 8'!I29</f>
        <v/>
      </c>
      <c r="F10" s="749" t="str">
        <f>'Formet 8'!E29</f>
        <v/>
      </c>
      <c r="G10" s="749" t="str">
        <f>'Formet 8'!F29</f>
        <v/>
      </c>
      <c r="H10" s="750"/>
      <c r="I10" s="750" t="str">
        <f t="shared" si="0"/>
        <v/>
      </c>
      <c r="J10" s="744" t="str">
        <f t="shared" si="1"/>
        <v/>
      </c>
      <c r="K10" s="1364"/>
    </row>
    <row r="11" spans="1:11" ht="13.5" customHeight="1">
      <c r="A11" s="745">
        <v>4</v>
      </c>
      <c r="B11" s="746" t="str">
        <f>'Formet 8'!D30</f>
        <v/>
      </c>
      <c r="C11" s="747" t="str">
        <f>'Formet 8'!G30</f>
        <v/>
      </c>
      <c r="D11" s="748" t="str">
        <f>'Formet 8'!H30</f>
        <v/>
      </c>
      <c r="E11" s="747" t="str">
        <f>'Formet 8'!I30</f>
        <v/>
      </c>
      <c r="F11" s="749" t="str">
        <f>'Formet 8'!E30</f>
        <v/>
      </c>
      <c r="G11" s="749" t="str">
        <f>'Formet 8'!F30</f>
        <v/>
      </c>
      <c r="H11" s="750"/>
      <c r="I11" s="750" t="str">
        <f t="shared" si="0"/>
        <v/>
      </c>
      <c r="J11" s="744" t="str">
        <f t="shared" si="1"/>
        <v/>
      </c>
      <c r="K11" s="1364"/>
    </row>
    <row r="12" spans="1:11" ht="13.5" customHeight="1">
      <c r="A12" s="745">
        <v>5</v>
      </c>
      <c r="B12" s="746" t="str">
        <f>'Formet 8'!D31</f>
        <v/>
      </c>
      <c r="C12" s="747" t="str">
        <f>'Formet 8'!G31</f>
        <v/>
      </c>
      <c r="D12" s="748" t="str">
        <f>'Formet 8'!H31</f>
        <v/>
      </c>
      <c r="E12" s="747" t="str">
        <f>'Formet 8'!I31</f>
        <v/>
      </c>
      <c r="F12" s="749" t="str">
        <f>'Formet 8'!E31</f>
        <v/>
      </c>
      <c r="G12" s="749" t="str">
        <f>'Formet 8'!F31</f>
        <v/>
      </c>
      <c r="H12" s="750"/>
      <c r="I12" s="750" t="str">
        <f t="shared" si="0"/>
        <v/>
      </c>
      <c r="J12" s="744" t="str">
        <f t="shared" si="1"/>
        <v/>
      </c>
      <c r="K12" s="1364"/>
    </row>
    <row r="13" spans="1:11" ht="13.5" customHeight="1">
      <c r="A13" s="745">
        <v>6</v>
      </c>
      <c r="B13" s="746" t="str">
        <f>'Formet 8'!D32</f>
        <v/>
      </c>
      <c r="C13" s="747" t="str">
        <f>'Formet 8'!G32</f>
        <v/>
      </c>
      <c r="D13" s="748" t="str">
        <f>'Formet 8'!H32</f>
        <v/>
      </c>
      <c r="E13" s="747" t="str">
        <f>'Formet 8'!I32</f>
        <v/>
      </c>
      <c r="F13" s="749" t="str">
        <f>'Formet 8'!E32</f>
        <v/>
      </c>
      <c r="G13" s="749" t="str">
        <f>'Formet 8'!F32</f>
        <v/>
      </c>
      <c r="H13" s="750"/>
      <c r="I13" s="750" t="str">
        <f t="shared" si="0"/>
        <v/>
      </c>
      <c r="J13" s="744" t="str">
        <f t="shared" si="1"/>
        <v/>
      </c>
      <c r="K13" s="1364"/>
    </row>
    <row r="14" spans="1:11" ht="13.5" customHeight="1">
      <c r="A14" s="745">
        <v>7</v>
      </c>
      <c r="B14" s="746" t="str">
        <f>'Formet 8'!D33</f>
        <v/>
      </c>
      <c r="C14" s="747" t="str">
        <f>'Formet 8'!G33</f>
        <v/>
      </c>
      <c r="D14" s="748" t="str">
        <f>'Formet 8'!H33</f>
        <v/>
      </c>
      <c r="E14" s="747" t="str">
        <f>'Formet 8'!I33</f>
        <v/>
      </c>
      <c r="F14" s="749" t="str">
        <f>'Formet 8'!E33</f>
        <v/>
      </c>
      <c r="G14" s="749" t="str">
        <f>'Formet 8'!F33</f>
        <v/>
      </c>
      <c r="H14" s="750"/>
      <c r="I14" s="750" t="str">
        <f t="shared" si="0"/>
        <v/>
      </c>
      <c r="J14" s="744" t="str">
        <f t="shared" si="1"/>
        <v/>
      </c>
      <c r="K14" s="1364"/>
    </row>
    <row r="15" spans="1:11" ht="13.5" customHeight="1">
      <c r="A15" s="745">
        <v>8</v>
      </c>
      <c r="B15" s="746" t="str">
        <f>'Formet 8'!D34</f>
        <v/>
      </c>
      <c r="C15" s="747" t="str">
        <f>'Formet 8'!G34</f>
        <v/>
      </c>
      <c r="D15" s="748" t="str">
        <f>'Formet 8'!H34</f>
        <v/>
      </c>
      <c r="E15" s="747" t="str">
        <f>'Formet 8'!I34</f>
        <v/>
      </c>
      <c r="F15" s="749" t="str">
        <f>'Formet 8'!E34</f>
        <v/>
      </c>
      <c r="G15" s="749" t="str">
        <f>'Formet 8'!F34</f>
        <v/>
      </c>
      <c r="H15" s="750"/>
      <c r="I15" s="750" t="str">
        <f t="shared" si="0"/>
        <v/>
      </c>
      <c r="J15" s="744" t="str">
        <f t="shared" si="1"/>
        <v/>
      </c>
      <c r="K15" s="1364"/>
    </row>
    <row r="16" spans="1:11" ht="13.5" customHeight="1">
      <c r="A16" s="745">
        <v>9</v>
      </c>
      <c r="B16" s="746" t="str">
        <f>'Formet 8'!D35</f>
        <v/>
      </c>
      <c r="C16" s="747" t="str">
        <f>'Formet 8'!G35</f>
        <v/>
      </c>
      <c r="D16" s="748" t="str">
        <f>'Formet 8'!H35</f>
        <v/>
      </c>
      <c r="E16" s="747" t="str">
        <f>'Formet 8'!I35</f>
        <v/>
      </c>
      <c r="F16" s="749" t="str">
        <f>'Formet 8'!E35</f>
        <v/>
      </c>
      <c r="G16" s="749" t="str">
        <f>'Formet 8'!F35</f>
        <v/>
      </c>
      <c r="H16" s="750"/>
      <c r="I16" s="750" t="str">
        <f t="shared" si="0"/>
        <v/>
      </c>
      <c r="J16" s="744" t="str">
        <f t="shared" si="1"/>
        <v/>
      </c>
      <c r="K16" s="1364"/>
    </row>
    <row r="17" spans="1:11" ht="13.5" customHeight="1">
      <c r="A17" s="745">
        <v>10</v>
      </c>
      <c r="B17" s="746" t="str">
        <f>'Formet 8'!D36</f>
        <v/>
      </c>
      <c r="C17" s="747" t="str">
        <f>'Formet 8'!G36</f>
        <v/>
      </c>
      <c r="D17" s="748" t="str">
        <f>'Formet 8'!H36</f>
        <v/>
      </c>
      <c r="E17" s="747" t="str">
        <f>'Formet 8'!I36</f>
        <v/>
      </c>
      <c r="F17" s="749" t="str">
        <f>'Formet 8'!E36</f>
        <v/>
      </c>
      <c r="G17" s="749" t="str">
        <f>'Formet 8'!F36</f>
        <v/>
      </c>
      <c r="H17" s="750"/>
      <c r="I17" s="750" t="str">
        <f t="shared" si="0"/>
        <v/>
      </c>
      <c r="J17" s="744" t="str">
        <f t="shared" si="1"/>
        <v/>
      </c>
      <c r="K17" s="1364"/>
    </row>
    <row r="18" spans="1:11" ht="13.5" customHeight="1">
      <c r="A18" s="745">
        <v>11</v>
      </c>
      <c r="B18" s="746" t="str">
        <f>'Formet 8'!D37</f>
        <v/>
      </c>
      <c r="C18" s="747" t="str">
        <f>'Formet 8'!G37</f>
        <v/>
      </c>
      <c r="D18" s="748" t="str">
        <f>'Formet 8'!H37</f>
        <v/>
      </c>
      <c r="E18" s="747" t="str">
        <f>'Formet 8'!I37</f>
        <v/>
      </c>
      <c r="F18" s="749" t="str">
        <f>'Formet 8'!E37</f>
        <v/>
      </c>
      <c r="G18" s="749" t="str">
        <f>'Formet 8'!F37</f>
        <v/>
      </c>
      <c r="H18" s="750"/>
      <c r="I18" s="750" t="str">
        <f t="shared" si="0"/>
        <v/>
      </c>
      <c r="J18" s="744" t="str">
        <f t="shared" si="1"/>
        <v/>
      </c>
      <c r="K18" s="1364"/>
    </row>
    <row r="19" spans="1:11" ht="13.5" customHeight="1">
      <c r="A19" s="745">
        <v>12</v>
      </c>
      <c r="B19" s="746" t="str">
        <f>'Formet 8'!D38</f>
        <v/>
      </c>
      <c r="C19" s="747" t="str">
        <f>'Formet 8'!G38</f>
        <v/>
      </c>
      <c r="D19" s="748" t="str">
        <f>'Formet 8'!H38</f>
        <v/>
      </c>
      <c r="E19" s="747" t="str">
        <f>'Formet 8'!I38</f>
        <v/>
      </c>
      <c r="F19" s="749" t="str">
        <f>'Formet 8'!E38</f>
        <v/>
      </c>
      <c r="G19" s="749" t="str">
        <f>'Formet 8'!F38</f>
        <v/>
      </c>
      <c r="H19" s="750"/>
      <c r="I19" s="750" t="str">
        <f t="shared" si="0"/>
        <v/>
      </c>
      <c r="J19" s="744" t="str">
        <f t="shared" si="1"/>
        <v/>
      </c>
      <c r="K19" s="1364"/>
    </row>
    <row r="20" spans="1:11" ht="13.5" customHeight="1">
      <c r="A20" s="745">
        <v>13</v>
      </c>
      <c r="B20" s="746" t="str">
        <f>'Formet 8'!D39</f>
        <v/>
      </c>
      <c r="C20" s="747" t="str">
        <f>'Formet 8'!G39</f>
        <v/>
      </c>
      <c r="D20" s="748" t="str">
        <f>'Formet 8'!H39</f>
        <v/>
      </c>
      <c r="E20" s="747" t="str">
        <f>'Formet 8'!I39</f>
        <v/>
      </c>
      <c r="F20" s="749" t="str">
        <f>'Formet 8'!E39</f>
        <v/>
      </c>
      <c r="G20" s="749" t="str">
        <f>'Formet 8'!F39</f>
        <v/>
      </c>
      <c r="H20" s="750"/>
      <c r="I20" s="750" t="str">
        <f t="shared" si="0"/>
        <v/>
      </c>
      <c r="J20" s="744" t="str">
        <f t="shared" si="1"/>
        <v/>
      </c>
      <c r="K20" s="1364"/>
    </row>
    <row r="21" spans="1:11" ht="13.5" customHeight="1">
      <c r="A21" s="745">
        <v>14</v>
      </c>
      <c r="B21" s="746" t="str">
        <f>'Formet 8'!D40</f>
        <v/>
      </c>
      <c r="C21" s="747" t="str">
        <f>'Formet 8'!G40</f>
        <v/>
      </c>
      <c r="D21" s="748" t="str">
        <f>'Formet 8'!H40</f>
        <v/>
      </c>
      <c r="E21" s="747" t="str">
        <f>'Formet 8'!I40</f>
        <v/>
      </c>
      <c r="F21" s="749" t="str">
        <f>'Formet 8'!E40</f>
        <v/>
      </c>
      <c r="G21" s="749" t="str">
        <f>'Formet 8'!F40</f>
        <v/>
      </c>
      <c r="H21" s="750"/>
      <c r="I21" s="750" t="str">
        <f t="shared" si="0"/>
        <v/>
      </c>
      <c r="J21" s="744" t="str">
        <f t="shared" si="1"/>
        <v/>
      </c>
      <c r="K21" s="1364"/>
    </row>
    <row r="22" spans="1:11" ht="13.5" customHeight="1">
      <c r="A22" s="745">
        <v>15</v>
      </c>
      <c r="B22" s="746" t="str">
        <f>'Formet 8'!D41</f>
        <v/>
      </c>
      <c r="C22" s="747" t="str">
        <f>'Formet 8'!G41</f>
        <v/>
      </c>
      <c r="D22" s="748" t="str">
        <f>'Formet 8'!H41</f>
        <v/>
      </c>
      <c r="E22" s="747" t="str">
        <f>'Formet 8'!I41</f>
        <v/>
      </c>
      <c r="F22" s="749" t="str">
        <f>'Formet 8'!E41</f>
        <v/>
      </c>
      <c r="G22" s="749" t="str">
        <f>'Formet 8'!F41</f>
        <v/>
      </c>
      <c r="H22" s="750"/>
      <c r="I22" s="750" t="str">
        <f t="shared" si="0"/>
        <v/>
      </c>
      <c r="J22" s="744" t="str">
        <f t="shared" si="1"/>
        <v/>
      </c>
      <c r="K22" s="1364"/>
    </row>
    <row r="23" spans="1:11" ht="13.5" customHeight="1">
      <c r="A23" s="745">
        <v>16</v>
      </c>
      <c r="B23" s="746" t="str">
        <f>'Formet 8'!D42</f>
        <v/>
      </c>
      <c r="C23" s="747" t="str">
        <f>'Formet 8'!G42</f>
        <v/>
      </c>
      <c r="D23" s="748" t="str">
        <f>'Formet 8'!H42</f>
        <v/>
      </c>
      <c r="E23" s="747" t="str">
        <f>'Formet 8'!I42</f>
        <v/>
      </c>
      <c r="F23" s="749" t="str">
        <f>'Formet 8'!E42</f>
        <v/>
      </c>
      <c r="G23" s="749" t="str">
        <f>'Formet 8'!F42</f>
        <v/>
      </c>
      <c r="H23" s="750"/>
      <c r="I23" s="750" t="str">
        <f t="shared" si="0"/>
        <v/>
      </c>
      <c r="J23" s="744" t="str">
        <f t="shared" si="1"/>
        <v/>
      </c>
      <c r="K23" s="1364"/>
    </row>
    <row r="24" spans="1:11" ht="13.5" customHeight="1">
      <c r="A24" s="745">
        <v>17</v>
      </c>
      <c r="B24" s="746" t="str">
        <f>'Formet 8'!D43</f>
        <v/>
      </c>
      <c r="C24" s="747" t="str">
        <f>'Formet 8'!G43</f>
        <v/>
      </c>
      <c r="D24" s="748" t="str">
        <f>'Formet 8'!H43</f>
        <v/>
      </c>
      <c r="E24" s="747" t="str">
        <f>'Formet 8'!I43</f>
        <v/>
      </c>
      <c r="F24" s="749" t="str">
        <f>'Formet 8'!E43</f>
        <v/>
      </c>
      <c r="G24" s="749" t="str">
        <f>'Formet 8'!F43</f>
        <v/>
      </c>
      <c r="H24" s="750"/>
      <c r="I24" s="750" t="str">
        <f t="shared" si="0"/>
        <v/>
      </c>
      <c r="J24" s="744" t="str">
        <f t="shared" si="1"/>
        <v/>
      </c>
      <c r="K24" s="1364"/>
    </row>
    <row r="25" spans="1:11" ht="13.5" customHeight="1">
      <c r="A25" s="745">
        <v>18</v>
      </c>
      <c r="B25" s="746" t="str">
        <f>'Formet 8'!D44</f>
        <v/>
      </c>
      <c r="C25" s="747" t="str">
        <f>'Formet 8'!G44</f>
        <v/>
      </c>
      <c r="D25" s="748" t="str">
        <f>'Formet 8'!H44</f>
        <v/>
      </c>
      <c r="E25" s="747" t="str">
        <f>'Formet 8'!I44</f>
        <v/>
      </c>
      <c r="F25" s="749" t="str">
        <f>'Formet 8'!E44</f>
        <v/>
      </c>
      <c r="G25" s="749" t="str">
        <f>'Formet 8'!F44</f>
        <v/>
      </c>
      <c r="H25" s="750"/>
      <c r="I25" s="750" t="str">
        <f t="shared" si="0"/>
        <v/>
      </c>
      <c r="J25" s="744" t="str">
        <f t="shared" si="1"/>
        <v/>
      </c>
      <c r="K25" s="1364"/>
    </row>
    <row r="26" spans="1:11" ht="13.5" customHeight="1">
      <c r="A26" s="745">
        <v>19</v>
      </c>
      <c r="B26" s="746" t="str">
        <f>'Formet 8'!D45</f>
        <v/>
      </c>
      <c r="C26" s="747" t="str">
        <f>'Formet 8'!G45</f>
        <v/>
      </c>
      <c r="D26" s="748" t="str">
        <f>'Formet 8'!H45</f>
        <v/>
      </c>
      <c r="E26" s="747" t="str">
        <f>'Formet 8'!I45</f>
        <v/>
      </c>
      <c r="F26" s="749" t="str">
        <f>'Formet 8'!E45</f>
        <v/>
      </c>
      <c r="G26" s="749" t="str">
        <f>'Formet 8'!F45</f>
        <v/>
      </c>
      <c r="H26" s="750"/>
      <c r="I26" s="750" t="str">
        <f t="shared" si="0"/>
        <v/>
      </c>
      <c r="J26" s="744" t="str">
        <f t="shared" si="1"/>
        <v/>
      </c>
      <c r="K26" s="1364"/>
    </row>
    <row r="27" spans="1:11" ht="13.5" customHeight="1">
      <c r="A27" s="745">
        <v>20</v>
      </c>
      <c r="B27" s="746" t="str">
        <f>'Formet 8'!D46</f>
        <v/>
      </c>
      <c r="C27" s="747" t="str">
        <f>'Formet 8'!G46</f>
        <v/>
      </c>
      <c r="D27" s="748" t="str">
        <f>'Formet 8'!H46</f>
        <v/>
      </c>
      <c r="E27" s="747" t="str">
        <f>'Formet 8'!I46</f>
        <v/>
      </c>
      <c r="F27" s="749" t="str">
        <f>'Formet 8'!E46</f>
        <v/>
      </c>
      <c r="G27" s="749" t="str">
        <f>'Formet 8'!F46</f>
        <v/>
      </c>
      <c r="H27" s="750"/>
      <c r="I27" s="750" t="str">
        <f t="shared" si="0"/>
        <v/>
      </c>
      <c r="J27" s="744" t="str">
        <f t="shared" si="1"/>
        <v/>
      </c>
      <c r="K27" s="1364"/>
    </row>
    <row r="28" spans="1:11" ht="13.5" customHeight="1">
      <c r="A28" s="745">
        <v>21</v>
      </c>
      <c r="B28" s="746" t="str">
        <f>'Formet 8'!D47</f>
        <v/>
      </c>
      <c r="C28" s="747" t="str">
        <f>'Formet 8'!G47</f>
        <v/>
      </c>
      <c r="D28" s="748" t="str">
        <f>'Formet 8'!H47</f>
        <v/>
      </c>
      <c r="E28" s="747" t="str">
        <f>'Formet 8'!I47</f>
        <v/>
      </c>
      <c r="F28" s="749" t="str">
        <f>'Formet 8'!E47</f>
        <v/>
      </c>
      <c r="G28" s="749" t="str">
        <f>'Formet 8'!F47</f>
        <v/>
      </c>
      <c r="H28" s="750"/>
      <c r="I28" s="750" t="str">
        <f t="shared" si="0"/>
        <v/>
      </c>
      <c r="J28" s="744" t="str">
        <f t="shared" si="1"/>
        <v/>
      </c>
      <c r="K28" s="1364"/>
    </row>
    <row r="29" spans="1:11" ht="13.5" customHeight="1">
      <c r="A29" s="745">
        <v>22</v>
      </c>
      <c r="B29" s="746" t="str">
        <f>'Formet 8'!D48</f>
        <v/>
      </c>
      <c r="C29" s="747" t="str">
        <f>'Formet 8'!G48</f>
        <v/>
      </c>
      <c r="D29" s="748" t="str">
        <f>'Formet 8'!H48</f>
        <v/>
      </c>
      <c r="E29" s="747" t="str">
        <f>'Formet 8'!I48</f>
        <v/>
      </c>
      <c r="F29" s="749" t="str">
        <f>'Formet 8'!E48</f>
        <v/>
      </c>
      <c r="G29" s="749" t="str">
        <f>'Formet 8'!F48</f>
        <v/>
      </c>
      <c r="H29" s="750"/>
      <c r="I29" s="750" t="str">
        <f t="shared" si="0"/>
        <v/>
      </c>
      <c r="J29" s="744" t="str">
        <f t="shared" si="1"/>
        <v/>
      </c>
      <c r="K29" s="1364"/>
    </row>
    <row r="30" spans="1:11" ht="13.5" customHeight="1">
      <c r="A30" s="745">
        <v>23</v>
      </c>
      <c r="B30" s="746" t="str">
        <f>'Formet 8'!D49</f>
        <v/>
      </c>
      <c r="C30" s="747" t="str">
        <f>'Formet 8'!G49</f>
        <v/>
      </c>
      <c r="D30" s="748" t="str">
        <f>'Formet 8'!H49</f>
        <v/>
      </c>
      <c r="E30" s="747" t="str">
        <f>'Formet 8'!I49</f>
        <v/>
      </c>
      <c r="F30" s="749" t="str">
        <f>'Formet 8'!E49</f>
        <v/>
      </c>
      <c r="G30" s="749" t="str">
        <f>'Formet 8'!F49</f>
        <v/>
      </c>
      <c r="H30" s="750"/>
      <c r="I30" s="750" t="str">
        <f t="shared" si="0"/>
        <v/>
      </c>
      <c r="J30" s="744" t="str">
        <f t="shared" si="1"/>
        <v/>
      </c>
      <c r="K30" s="1364"/>
    </row>
    <row r="31" spans="1:11" ht="13.5" customHeight="1">
      <c r="A31" s="745">
        <v>24</v>
      </c>
      <c r="B31" s="746" t="str">
        <f>'Formet 8'!D50</f>
        <v/>
      </c>
      <c r="C31" s="747" t="str">
        <f>'Formet 8'!G50</f>
        <v/>
      </c>
      <c r="D31" s="748" t="str">
        <f>'Formet 8'!H50</f>
        <v/>
      </c>
      <c r="E31" s="747" t="str">
        <f>'Formet 8'!I50</f>
        <v/>
      </c>
      <c r="F31" s="749" t="str">
        <f>'Formet 8'!E50</f>
        <v/>
      </c>
      <c r="G31" s="749" t="str">
        <f>'Formet 8'!F50</f>
        <v/>
      </c>
      <c r="H31" s="750"/>
      <c r="I31" s="750" t="str">
        <f t="shared" si="0"/>
        <v/>
      </c>
      <c r="J31" s="744" t="str">
        <f t="shared" si="1"/>
        <v/>
      </c>
      <c r="K31" s="1364"/>
    </row>
    <row r="32" spans="1:11" ht="13.5" customHeight="1">
      <c r="A32" s="745">
        <v>25</v>
      </c>
      <c r="B32" s="746" t="str">
        <f>'Formet 8'!D51</f>
        <v/>
      </c>
      <c r="C32" s="747" t="str">
        <f>'Formet 8'!G51</f>
        <v/>
      </c>
      <c r="D32" s="748" t="str">
        <f>'Formet 8'!H51</f>
        <v/>
      </c>
      <c r="E32" s="747" t="str">
        <f>'Formet 8'!I51</f>
        <v/>
      </c>
      <c r="F32" s="749" t="str">
        <f>'Formet 8'!E51</f>
        <v/>
      </c>
      <c r="G32" s="749" t="str">
        <f>'Formet 8'!F51</f>
        <v/>
      </c>
      <c r="H32" s="750"/>
      <c r="I32" s="750" t="str">
        <f t="shared" si="0"/>
        <v/>
      </c>
      <c r="J32" s="744" t="str">
        <f t="shared" si="1"/>
        <v/>
      </c>
      <c r="K32" s="1364"/>
    </row>
    <row r="33" spans="1:11" ht="13.5" customHeight="1">
      <c r="A33" s="745">
        <v>26</v>
      </c>
      <c r="B33" s="746" t="str">
        <f>'Formet 8'!D52</f>
        <v/>
      </c>
      <c r="C33" s="747" t="str">
        <f>'Formet 8'!G52</f>
        <v/>
      </c>
      <c r="D33" s="748" t="str">
        <f>'Formet 8'!H52</f>
        <v/>
      </c>
      <c r="E33" s="747" t="str">
        <f>'Formet 8'!I52</f>
        <v/>
      </c>
      <c r="F33" s="749" t="str">
        <f>'Formet 8'!E52</f>
        <v/>
      </c>
      <c r="G33" s="749" t="str">
        <f>'Formet 8'!F52</f>
        <v/>
      </c>
      <c r="H33" s="750"/>
      <c r="I33" s="750" t="str">
        <f t="shared" si="0"/>
        <v/>
      </c>
      <c r="J33" s="744" t="str">
        <f t="shared" si="1"/>
        <v/>
      </c>
      <c r="K33" s="1364"/>
    </row>
    <row r="34" spans="1:11" ht="13.5" customHeight="1">
      <c r="A34" s="745">
        <v>27</v>
      </c>
      <c r="B34" s="746" t="str">
        <f>'Formet 8'!D53</f>
        <v/>
      </c>
      <c r="C34" s="747" t="str">
        <f>'Formet 8'!G53</f>
        <v/>
      </c>
      <c r="D34" s="748" t="str">
        <f>'Formet 8'!H53</f>
        <v/>
      </c>
      <c r="E34" s="747" t="str">
        <f>'Formet 8'!I53</f>
        <v/>
      </c>
      <c r="F34" s="749" t="str">
        <f>'Formet 8'!E53</f>
        <v/>
      </c>
      <c r="G34" s="749" t="str">
        <f>'Formet 8'!F53</f>
        <v/>
      </c>
      <c r="H34" s="750"/>
      <c r="I34" s="750" t="str">
        <f t="shared" si="0"/>
        <v/>
      </c>
      <c r="J34" s="744" t="str">
        <f t="shared" si="1"/>
        <v/>
      </c>
      <c r="K34" s="1364"/>
    </row>
    <row r="35" spans="1:11" ht="13.5" customHeight="1">
      <c r="A35" s="745">
        <v>28</v>
      </c>
      <c r="B35" s="746" t="str">
        <f>'Formet 8'!D54</f>
        <v/>
      </c>
      <c r="C35" s="747" t="str">
        <f>'Formet 8'!G54</f>
        <v/>
      </c>
      <c r="D35" s="748" t="str">
        <f>'Formet 8'!H54</f>
        <v/>
      </c>
      <c r="E35" s="747" t="str">
        <f>'Formet 8'!I54</f>
        <v/>
      </c>
      <c r="F35" s="749" t="str">
        <f>'Formet 8'!E54</f>
        <v/>
      </c>
      <c r="G35" s="749" t="str">
        <f>'Formet 8'!F54</f>
        <v/>
      </c>
      <c r="H35" s="750"/>
      <c r="I35" s="750" t="str">
        <f t="shared" si="0"/>
        <v/>
      </c>
      <c r="J35" s="744" t="str">
        <f t="shared" si="1"/>
        <v/>
      </c>
      <c r="K35" s="1364"/>
    </row>
    <row r="36" spans="1:11" ht="13.5" customHeight="1">
      <c r="A36" s="745">
        <v>29</v>
      </c>
      <c r="B36" s="746" t="str">
        <f>'Formet 8'!D55</f>
        <v/>
      </c>
      <c r="C36" s="747" t="str">
        <f>'Formet 8'!G55</f>
        <v/>
      </c>
      <c r="D36" s="748" t="str">
        <f>'Formet 8'!H55</f>
        <v/>
      </c>
      <c r="E36" s="747" t="str">
        <f>'Formet 8'!I55</f>
        <v/>
      </c>
      <c r="F36" s="749" t="str">
        <f>'Formet 8'!E55</f>
        <v/>
      </c>
      <c r="G36" s="749" t="str">
        <f>'Formet 8'!F55</f>
        <v/>
      </c>
      <c r="H36" s="750"/>
      <c r="I36" s="750" t="str">
        <f t="shared" si="0"/>
        <v/>
      </c>
      <c r="J36" s="744" t="str">
        <f t="shared" si="1"/>
        <v/>
      </c>
      <c r="K36" s="1364"/>
    </row>
    <row r="37" spans="1:11" ht="13.5" customHeight="1">
      <c r="A37" s="745">
        <v>30</v>
      </c>
      <c r="B37" s="746" t="str">
        <f>'Formet 8'!D56</f>
        <v/>
      </c>
      <c r="C37" s="747" t="str">
        <f>'Formet 8'!G56</f>
        <v/>
      </c>
      <c r="D37" s="748" t="str">
        <f>'Formet 8'!H56</f>
        <v/>
      </c>
      <c r="E37" s="747" t="str">
        <f>'Formet 8'!I56</f>
        <v/>
      </c>
      <c r="F37" s="749" t="str">
        <f>'Formet 8'!E56</f>
        <v/>
      </c>
      <c r="G37" s="749" t="str">
        <f>'Formet 8'!F56</f>
        <v/>
      </c>
      <c r="H37" s="750"/>
      <c r="I37" s="750" t="str">
        <f t="shared" si="0"/>
        <v/>
      </c>
      <c r="J37" s="744" t="str">
        <f t="shared" si="1"/>
        <v/>
      </c>
      <c r="K37" s="1364"/>
    </row>
    <row r="38" spans="1:11" ht="13.5" customHeight="1">
      <c r="A38" s="745">
        <v>31</v>
      </c>
      <c r="B38" s="746" t="str">
        <f>'Formet 8'!D57</f>
        <v/>
      </c>
      <c r="C38" s="747" t="str">
        <f>'Formet 8'!G57</f>
        <v/>
      </c>
      <c r="D38" s="748" t="str">
        <f>'Formet 8'!H57</f>
        <v/>
      </c>
      <c r="E38" s="747" t="str">
        <f>'Formet 8'!I57</f>
        <v/>
      </c>
      <c r="F38" s="749" t="str">
        <f>'Formet 8'!E57</f>
        <v/>
      </c>
      <c r="G38" s="749" t="str">
        <f>'Formet 8'!F57</f>
        <v/>
      </c>
      <c r="H38" s="750"/>
      <c r="I38" s="750" t="str">
        <f t="shared" si="0"/>
        <v/>
      </c>
      <c r="J38" s="744" t="str">
        <f t="shared" si="1"/>
        <v/>
      </c>
      <c r="K38" s="1364"/>
    </row>
    <row r="39" spans="1:11" ht="13.5" customHeight="1">
      <c r="A39" s="745">
        <v>32</v>
      </c>
      <c r="B39" s="746" t="str">
        <f>'Formet 8'!D58</f>
        <v/>
      </c>
      <c r="C39" s="747" t="str">
        <f>'Formet 8'!G58</f>
        <v/>
      </c>
      <c r="D39" s="748" t="str">
        <f>'Formet 8'!H58</f>
        <v/>
      </c>
      <c r="E39" s="747" t="str">
        <f>'Formet 8'!I58</f>
        <v/>
      </c>
      <c r="F39" s="749" t="str">
        <f>'Formet 8'!E58</f>
        <v/>
      </c>
      <c r="G39" s="749" t="str">
        <f>'Formet 8'!F58</f>
        <v/>
      </c>
      <c r="H39" s="750"/>
      <c r="I39" s="750" t="str">
        <f t="shared" si="0"/>
        <v/>
      </c>
      <c r="J39" s="744" t="str">
        <f t="shared" si="1"/>
        <v/>
      </c>
      <c r="K39" s="1364"/>
    </row>
    <row r="40" spans="1:11" ht="13.5" customHeight="1">
      <c r="A40" s="745">
        <v>33</v>
      </c>
      <c r="B40" s="746" t="str">
        <f>'Formet 8'!D59</f>
        <v/>
      </c>
      <c r="C40" s="747" t="str">
        <f>'Formet 8'!G59</f>
        <v/>
      </c>
      <c r="D40" s="748" t="str">
        <f>'Formet 8'!H59</f>
        <v/>
      </c>
      <c r="E40" s="747" t="str">
        <f>'Formet 8'!I59</f>
        <v/>
      </c>
      <c r="F40" s="749" t="str">
        <f>'Formet 8'!E59</f>
        <v/>
      </c>
      <c r="G40" s="749" t="str">
        <f>'Formet 8'!F59</f>
        <v/>
      </c>
      <c r="H40" s="750"/>
      <c r="I40" s="750" t="str">
        <f t="shared" si="0"/>
        <v/>
      </c>
      <c r="J40" s="744" t="str">
        <f t="shared" si="1"/>
        <v/>
      </c>
      <c r="K40" s="1364"/>
    </row>
    <row r="41" spans="1:11" ht="13.5" customHeight="1">
      <c r="A41" s="745">
        <v>34</v>
      </c>
      <c r="B41" s="746" t="str">
        <f>'Formet 8'!D60</f>
        <v/>
      </c>
      <c r="C41" s="747" t="str">
        <f>'Formet 8'!G60</f>
        <v/>
      </c>
      <c r="D41" s="748" t="str">
        <f>'Formet 8'!H60</f>
        <v/>
      </c>
      <c r="E41" s="747" t="str">
        <f>'Formet 8'!I60</f>
        <v/>
      </c>
      <c r="F41" s="749" t="str">
        <f>'Formet 8'!E60</f>
        <v/>
      </c>
      <c r="G41" s="749" t="str">
        <f>'Formet 8'!F60</f>
        <v/>
      </c>
      <c r="H41" s="750"/>
      <c r="I41" s="750" t="str">
        <f t="shared" si="0"/>
        <v/>
      </c>
      <c r="J41" s="744" t="str">
        <f t="shared" si="1"/>
        <v/>
      </c>
      <c r="K41" s="1364"/>
    </row>
    <row r="42" spans="1:11" ht="13.5" customHeight="1">
      <c r="A42" s="745">
        <v>35</v>
      </c>
      <c r="B42" s="746" t="str">
        <f>'Formet 8'!D61</f>
        <v/>
      </c>
      <c r="C42" s="747" t="str">
        <f>'Formet 8'!G61</f>
        <v/>
      </c>
      <c r="D42" s="748" t="str">
        <f>'Formet 8'!H61</f>
        <v/>
      </c>
      <c r="E42" s="747" t="str">
        <f>'Formet 8'!I61</f>
        <v/>
      </c>
      <c r="F42" s="749" t="str">
        <f>'Formet 8'!E61</f>
        <v/>
      </c>
      <c r="G42" s="749" t="str">
        <f>'Formet 8'!F61</f>
        <v/>
      </c>
      <c r="H42" s="750"/>
      <c r="I42" s="750" t="str">
        <f t="shared" si="0"/>
        <v/>
      </c>
      <c r="J42" s="744" t="str">
        <f t="shared" si="1"/>
        <v/>
      </c>
      <c r="K42" s="1364"/>
    </row>
    <row r="43" spans="1:11" ht="13.5" customHeight="1">
      <c r="A43" s="745">
        <v>36</v>
      </c>
      <c r="B43" s="746" t="str">
        <f>'Formet 8'!D62</f>
        <v/>
      </c>
      <c r="C43" s="747" t="str">
        <f>'Formet 8'!G62</f>
        <v/>
      </c>
      <c r="D43" s="748" t="str">
        <f>'Formet 8'!H62</f>
        <v/>
      </c>
      <c r="E43" s="747" t="str">
        <f>'Formet 8'!I62</f>
        <v/>
      </c>
      <c r="F43" s="749" t="str">
        <f>'Formet 8'!E62</f>
        <v/>
      </c>
      <c r="G43" s="749" t="str">
        <f>'Formet 8'!F62</f>
        <v/>
      </c>
      <c r="H43" s="750"/>
      <c r="I43" s="750" t="str">
        <f t="shared" si="0"/>
        <v/>
      </c>
      <c r="J43" s="744" t="str">
        <f t="shared" si="1"/>
        <v/>
      </c>
      <c r="K43" s="1364"/>
    </row>
    <row r="44" spans="1:11" ht="13.5" customHeight="1">
      <c r="A44" s="745">
        <v>37</v>
      </c>
      <c r="B44" s="746" t="str">
        <f>'Formet 8'!D63</f>
        <v/>
      </c>
      <c r="C44" s="747" t="str">
        <f>'Formet 8'!G63</f>
        <v/>
      </c>
      <c r="D44" s="748" t="str">
        <f>'Formet 8'!H63</f>
        <v/>
      </c>
      <c r="E44" s="747" t="str">
        <f>'Formet 8'!I63</f>
        <v/>
      </c>
      <c r="F44" s="749" t="str">
        <f>'Formet 8'!E63</f>
        <v/>
      </c>
      <c r="G44" s="749" t="str">
        <f>'Formet 8'!F63</f>
        <v/>
      </c>
      <c r="H44" s="750"/>
      <c r="I44" s="750" t="str">
        <f t="shared" si="0"/>
        <v/>
      </c>
      <c r="J44" s="744" t="str">
        <f t="shared" si="1"/>
        <v/>
      </c>
      <c r="K44" s="1364"/>
    </row>
    <row r="45" spans="1:11" ht="13.5" customHeight="1">
      <c r="A45" s="745">
        <v>38</v>
      </c>
      <c r="B45" s="746" t="str">
        <f>'Formet 8'!D64</f>
        <v/>
      </c>
      <c r="C45" s="747" t="str">
        <f>'Formet 8'!G64</f>
        <v/>
      </c>
      <c r="D45" s="748" t="str">
        <f>'Formet 8'!H64</f>
        <v/>
      </c>
      <c r="E45" s="747" t="str">
        <f>'Formet 8'!I64</f>
        <v/>
      </c>
      <c r="F45" s="749" t="str">
        <f>'Formet 8'!E64</f>
        <v/>
      </c>
      <c r="G45" s="749" t="str">
        <f>'Formet 8'!F64</f>
        <v/>
      </c>
      <c r="H45" s="750"/>
      <c r="I45" s="750" t="str">
        <f t="shared" si="0"/>
        <v/>
      </c>
      <c r="J45" s="744" t="str">
        <f t="shared" si="1"/>
        <v/>
      </c>
      <c r="K45" s="1364"/>
    </row>
    <row r="46" spans="1:11" ht="13.5" customHeight="1">
      <c r="A46" s="745">
        <v>39</v>
      </c>
      <c r="B46" s="746" t="str">
        <f>'Formet 8'!D65</f>
        <v/>
      </c>
      <c r="C46" s="747" t="str">
        <f>'Formet 8'!G65</f>
        <v/>
      </c>
      <c r="D46" s="748" t="str">
        <f>'Formet 8'!H65</f>
        <v/>
      </c>
      <c r="E46" s="747" t="str">
        <f>'Formet 8'!I65</f>
        <v/>
      </c>
      <c r="F46" s="749" t="str">
        <f>'Formet 8'!E65</f>
        <v/>
      </c>
      <c r="G46" s="749" t="str">
        <f>'Formet 8'!F65</f>
        <v/>
      </c>
      <c r="H46" s="750"/>
      <c r="I46" s="750" t="str">
        <f t="shared" si="0"/>
        <v/>
      </c>
      <c r="J46" s="744" t="str">
        <f t="shared" si="1"/>
        <v/>
      </c>
      <c r="K46" s="1364"/>
    </row>
    <row r="47" spans="1:11" ht="13.5" customHeight="1">
      <c r="A47" s="745">
        <v>40</v>
      </c>
      <c r="B47" s="746" t="str">
        <f>'Formet 8'!D66</f>
        <v/>
      </c>
      <c r="C47" s="747" t="str">
        <f>'Formet 8'!G66</f>
        <v/>
      </c>
      <c r="D47" s="748" t="str">
        <f>'Formet 8'!H66</f>
        <v/>
      </c>
      <c r="E47" s="747" t="str">
        <f>'Formet 8'!I66</f>
        <v/>
      </c>
      <c r="F47" s="749" t="str">
        <f>'Formet 8'!E66</f>
        <v/>
      </c>
      <c r="G47" s="749" t="str">
        <f>'Formet 8'!F66</f>
        <v/>
      </c>
      <c r="H47" s="750"/>
      <c r="I47" s="750" t="str">
        <f t="shared" si="0"/>
        <v/>
      </c>
      <c r="J47" s="744" t="str">
        <f t="shared" si="1"/>
        <v/>
      </c>
      <c r="K47" s="1364"/>
    </row>
    <row r="48" spans="1:11" ht="13.5" customHeight="1">
      <c r="A48" s="745">
        <v>41</v>
      </c>
      <c r="B48" s="746" t="str">
        <f>'Formet 8'!D67</f>
        <v/>
      </c>
      <c r="C48" s="747" t="str">
        <f>'Formet 8'!G67</f>
        <v/>
      </c>
      <c r="D48" s="748" t="str">
        <f>'Formet 8'!H67</f>
        <v/>
      </c>
      <c r="E48" s="747" t="str">
        <f>'Formet 8'!I67</f>
        <v/>
      </c>
      <c r="F48" s="749" t="str">
        <f>'Formet 8'!E67</f>
        <v/>
      </c>
      <c r="G48" s="749" t="str">
        <f>'Formet 8'!F67</f>
        <v/>
      </c>
      <c r="H48" s="750"/>
      <c r="I48" s="750" t="str">
        <f t="shared" si="0"/>
        <v/>
      </c>
      <c r="J48" s="744" t="str">
        <f t="shared" si="1"/>
        <v/>
      </c>
      <c r="K48" s="1364"/>
    </row>
    <row r="49" spans="1:11" ht="13.5" customHeight="1">
      <c r="A49" s="745">
        <v>42</v>
      </c>
      <c r="B49" s="746" t="str">
        <f>'Formet 8'!D68</f>
        <v/>
      </c>
      <c r="C49" s="747" t="str">
        <f>'Formet 8'!G68</f>
        <v/>
      </c>
      <c r="D49" s="748" t="str">
        <f>'Formet 8'!H68</f>
        <v/>
      </c>
      <c r="E49" s="747" t="str">
        <f>'Formet 8'!I68</f>
        <v/>
      </c>
      <c r="F49" s="749" t="str">
        <f>'Formet 8'!E68</f>
        <v/>
      </c>
      <c r="G49" s="749" t="str">
        <f>'Formet 8'!F68</f>
        <v/>
      </c>
      <c r="H49" s="750"/>
      <c r="I49" s="750" t="str">
        <f t="shared" si="0"/>
        <v/>
      </c>
      <c r="J49" s="744" t="str">
        <f t="shared" si="1"/>
        <v/>
      </c>
      <c r="K49" s="1364"/>
    </row>
    <row r="50" spans="1:11" ht="13.5" customHeight="1">
      <c r="A50" s="745">
        <v>43</v>
      </c>
      <c r="B50" s="746" t="str">
        <f>'Formet 8'!D69</f>
        <v/>
      </c>
      <c r="C50" s="747" t="str">
        <f>'Formet 8'!G69</f>
        <v/>
      </c>
      <c r="D50" s="748" t="str">
        <f>'Formet 8'!H69</f>
        <v/>
      </c>
      <c r="E50" s="747" t="str">
        <f>'Formet 8'!I69</f>
        <v/>
      </c>
      <c r="F50" s="749" t="str">
        <f>'Formet 8'!E69</f>
        <v/>
      </c>
      <c r="G50" s="749" t="str">
        <f>'Formet 8'!F69</f>
        <v/>
      </c>
      <c r="H50" s="750"/>
      <c r="I50" s="750" t="str">
        <f t="shared" si="0"/>
        <v/>
      </c>
      <c r="J50" s="744" t="str">
        <f t="shared" si="1"/>
        <v/>
      </c>
      <c r="K50" s="1364"/>
    </row>
    <row r="51" spans="1:11" ht="13.5" customHeight="1">
      <c r="A51" s="745">
        <v>44</v>
      </c>
      <c r="B51" s="746" t="str">
        <f>'Formet 8'!D70</f>
        <v/>
      </c>
      <c r="C51" s="747" t="str">
        <f>'Formet 8'!G70</f>
        <v/>
      </c>
      <c r="D51" s="748" t="str">
        <f>'Formet 8'!H70</f>
        <v/>
      </c>
      <c r="E51" s="747" t="str">
        <f>'Formet 8'!I70</f>
        <v/>
      </c>
      <c r="F51" s="749" t="str">
        <f>'Formet 8'!E70</f>
        <v/>
      </c>
      <c r="G51" s="749" t="str">
        <f>'Formet 8'!F70</f>
        <v/>
      </c>
      <c r="H51" s="750"/>
      <c r="I51" s="750" t="str">
        <f t="shared" si="0"/>
        <v/>
      </c>
      <c r="J51" s="744" t="str">
        <f t="shared" si="1"/>
        <v/>
      </c>
      <c r="K51" s="1364"/>
    </row>
    <row r="52" spans="1:11" ht="13.5" customHeight="1">
      <c r="A52" s="745">
        <v>45</v>
      </c>
      <c r="B52" s="746" t="str">
        <f>'Formet 8'!D71</f>
        <v/>
      </c>
      <c r="C52" s="747" t="str">
        <f>'Formet 8'!G71</f>
        <v/>
      </c>
      <c r="D52" s="748" t="str">
        <f>'Formet 8'!H71</f>
        <v/>
      </c>
      <c r="E52" s="747" t="str">
        <f>'Formet 8'!I71</f>
        <v/>
      </c>
      <c r="F52" s="749" t="str">
        <f>'Formet 8'!E71</f>
        <v/>
      </c>
      <c r="G52" s="749" t="str">
        <f>'Formet 8'!F71</f>
        <v/>
      </c>
      <c r="H52" s="750"/>
      <c r="I52" s="750" t="str">
        <f t="shared" si="0"/>
        <v/>
      </c>
      <c r="J52" s="744" t="str">
        <f t="shared" si="1"/>
        <v/>
      </c>
      <c r="K52" s="1364"/>
    </row>
    <row r="53" spans="1:11" ht="13.5" customHeight="1">
      <c r="A53" s="745">
        <v>46</v>
      </c>
      <c r="B53" s="746" t="str">
        <f>'Formet 8'!D72</f>
        <v/>
      </c>
      <c r="C53" s="747" t="str">
        <f>'Formet 8'!G72</f>
        <v/>
      </c>
      <c r="D53" s="748" t="str">
        <f>'Formet 8'!H72</f>
        <v/>
      </c>
      <c r="E53" s="747" t="str">
        <f>'Formet 8'!I72</f>
        <v/>
      </c>
      <c r="F53" s="749" t="str">
        <f>'Formet 8'!E72</f>
        <v/>
      </c>
      <c r="G53" s="749" t="str">
        <f>'Formet 8'!F72</f>
        <v/>
      </c>
      <c r="H53" s="750"/>
      <c r="I53" s="750" t="str">
        <f t="shared" si="0"/>
        <v/>
      </c>
      <c r="J53" s="744" t="str">
        <f t="shared" si="1"/>
        <v/>
      </c>
      <c r="K53" s="1364"/>
    </row>
    <row r="54" spans="1:11" ht="13.5" customHeight="1">
      <c r="A54" s="745">
        <v>47</v>
      </c>
      <c r="B54" s="746" t="str">
        <f>'Formet 8'!D73</f>
        <v/>
      </c>
      <c r="C54" s="747" t="str">
        <f>'Formet 8'!G73</f>
        <v/>
      </c>
      <c r="D54" s="748" t="str">
        <f>'Formet 8'!H73</f>
        <v/>
      </c>
      <c r="E54" s="747" t="str">
        <f>'Formet 8'!I73</f>
        <v/>
      </c>
      <c r="F54" s="749" t="str">
        <f>'Formet 8'!E73</f>
        <v/>
      </c>
      <c r="G54" s="749" t="str">
        <f>'Formet 8'!F73</f>
        <v/>
      </c>
      <c r="H54" s="750"/>
      <c r="I54" s="750" t="str">
        <f t="shared" si="0"/>
        <v/>
      </c>
      <c r="J54" s="744" t="str">
        <f t="shared" si="1"/>
        <v/>
      </c>
      <c r="K54" s="1364"/>
    </row>
    <row r="55" spans="1:11" ht="13.5" customHeight="1">
      <c r="A55" s="745">
        <v>48</v>
      </c>
      <c r="B55" s="746" t="str">
        <f>'Formet 8'!D74</f>
        <v/>
      </c>
      <c r="C55" s="747" t="str">
        <f>'Formet 8'!G74</f>
        <v/>
      </c>
      <c r="D55" s="748" t="str">
        <f>'Formet 8'!H74</f>
        <v/>
      </c>
      <c r="E55" s="747" t="str">
        <f>'Formet 8'!I74</f>
        <v/>
      </c>
      <c r="F55" s="749" t="str">
        <f>'Formet 8'!E74</f>
        <v/>
      </c>
      <c r="G55" s="749" t="str">
        <f>'Formet 8'!F74</f>
        <v/>
      </c>
      <c r="H55" s="750"/>
      <c r="I55" s="750" t="str">
        <f t="shared" si="0"/>
        <v/>
      </c>
      <c r="J55" s="744" t="str">
        <f t="shared" si="1"/>
        <v/>
      </c>
      <c r="K55" s="1364"/>
    </row>
    <row r="56" spans="1:11" ht="13.5" customHeight="1">
      <c r="A56" s="745">
        <v>49</v>
      </c>
      <c r="B56" s="746" t="str">
        <f>'Formet 8'!D75</f>
        <v/>
      </c>
      <c r="C56" s="747" t="str">
        <f>'Formet 8'!G75</f>
        <v/>
      </c>
      <c r="D56" s="748" t="str">
        <f>'Formet 8'!H75</f>
        <v/>
      </c>
      <c r="E56" s="747" t="str">
        <f>'Formet 8'!I75</f>
        <v/>
      </c>
      <c r="F56" s="749" t="str">
        <f>'Formet 8'!E75</f>
        <v/>
      </c>
      <c r="G56" s="749" t="str">
        <f>'Formet 8'!F75</f>
        <v/>
      </c>
      <c r="H56" s="750"/>
      <c r="I56" s="750" t="str">
        <f t="shared" si="0"/>
        <v/>
      </c>
      <c r="J56" s="744" t="str">
        <f t="shared" si="1"/>
        <v/>
      </c>
      <c r="K56" s="1364"/>
    </row>
    <row r="57" spans="1:11" ht="13.5" customHeight="1">
      <c r="A57" s="745">
        <v>50</v>
      </c>
      <c r="B57" s="746" t="str">
        <f>'Formet 8'!D76</f>
        <v/>
      </c>
      <c r="C57" s="747" t="str">
        <f>'Formet 8'!G76</f>
        <v/>
      </c>
      <c r="D57" s="748" t="str">
        <f>'Formet 8'!H76</f>
        <v/>
      </c>
      <c r="E57" s="747" t="str">
        <f>'Formet 8'!I76</f>
        <v/>
      </c>
      <c r="F57" s="749" t="str">
        <f>'Formet 8'!E76</f>
        <v/>
      </c>
      <c r="G57" s="749" t="str">
        <f>'Formet 8'!F76</f>
        <v/>
      </c>
      <c r="H57" s="750"/>
      <c r="I57" s="750" t="str">
        <f t="shared" si="0"/>
        <v/>
      </c>
      <c r="J57" s="744" t="str">
        <f t="shared" si="1"/>
        <v/>
      </c>
      <c r="K57" s="1364"/>
    </row>
    <row r="58" spans="1:11" ht="13.5" hidden="1" customHeight="1">
      <c r="A58" s="745">
        <v>51</v>
      </c>
      <c r="B58" s="746" t="str">
        <f>'Formet 8'!D77</f>
        <v/>
      </c>
      <c r="C58" s="747" t="str">
        <f>'Formet 8'!G77</f>
        <v/>
      </c>
      <c r="D58" s="748" t="str">
        <f>'Formet 8'!H77</f>
        <v/>
      </c>
      <c r="E58" s="747" t="str">
        <f>'Formet 8'!I77</f>
        <v/>
      </c>
      <c r="F58" s="749" t="str">
        <f>'Formet 8'!E77</f>
        <v/>
      </c>
      <c r="G58" s="749" t="str">
        <f>'Formet 8'!F77</f>
        <v/>
      </c>
      <c r="H58" s="750"/>
      <c r="I58" s="750" t="str">
        <f t="shared" si="0"/>
        <v/>
      </c>
      <c r="J58" s="744" t="str">
        <f t="shared" si="1"/>
        <v/>
      </c>
      <c r="K58" s="1364"/>
    </row>
    <row r="59" spans="1:11" ht="13.5" hidden="1" customHeight="1">
      <c r="A59" s="745">
        <v>52</v>
      </c>
      <c r="B59" s="746" t="str">
        <f>'Formet 8'!D78</f>
        <v/>
      </c>
      <c r="C59" s="747" t="str">
        <f>'Formet 8'!G78</f>
        <v/>
      </c>
      <c r="D59" s="748" t="str">
        <f>'Formet 8'!H78</f>
        <v/>
      </c>
      <c r="E59" s="747" t="str">
        <f>'Formet 8'!I78</f>
        <v/>
      </c>
      <c r="F59" s="749" t="str">
        <f>'Formet 8'!E78</f>
        <v/>
      </c>
      <c r="G59" s="749" t="str">
        <f>'Formet 8'!F78</f>
        <v/>
      </c>
      <c r="H59" s="750"/>
      <c r="I59" s="750" t="str">
        <f t="shared" si="0"/>
        <v/>
      </c>
      <c r="J59" s="744" t="str">
        <f t="shared" si="1"/>
        <v/>
      </c>
      <c r="K59" s="1364"/>
    </row>
    <row r="60" spans="1:11" ht="13.5" hidden="1" customHeight="1">
      <c r="A60" s="745">
        <v>53</v>
      </c>
      <c r="B60" s="746" t="str">
        <f>'Formet 8'!D79</f>
        <v/>
      </c>
      <c r="C60" s="747" t="str">
        <f>'Formet 8'!G79</f>
        <v/>
      </c>
      <c r="D60" s="748" t="str">
        <f>'Formet 8'!H79</f>
        <v/>
      </c>
      <c r="E60" s="747" t="str">
        <f>'Formet 8'!I79</f>
        <v/>
      </c>
      <c r="F60" s="749" t="str">
        <f>'Formet 8'!E79</f>
        <v/>
      </c>
      <c r="G60" s="749" t="str">
        <f>'Formet 8'!F79</f>
        <v/>
      </c>
      <c r="H60" s="750"/>
      <c r="I60" s="750" t="str">
        <f t="shared" si="0"/>
        <v/>
      </c>
      <c r="J60" s="744" t="str">
        <f t="shared" si="1"/>
        <v/>
      </c>
      <c r="K60" s="1364"/>
    </row>
    <row r="61" spans="1:11" ht="13.5" hidden="1" customHeight="1">
      <c r="A61" s="745">
        <v>54</v>
      </c>
      <c r="B61" s="746" t="str">
        <f>'Formet 8'!D80</f>
        <v/>
      </c>
      <c r="C61" s="747" t="str">
        <f>'Formet 8'!G80</f>
        <v/>
      </c>
      <c r="D61" s="748" t="str">
        <f>'Formet 8'!H80</f>
        <v/>
      </c>
      <c r="E61" s="747" t="str">
        <f>'Formet 8'!I80</f>
        <v/>
      </c>
      <c r="F61" s="749" t="str">
        <f>'Formet 8'!E80</f>
        <v/>
      </c>
      <c r="G61" s="749" t="str">
        <f>'Formet 8'!F80</f>
        <v/>
      </c>
      <c r="H61" s="750"/>
      <c r="I61" s="750" t="str">
        <f t="shared" si="0"/>
        <v/>
      </c>
      <c r="J61" s="744" t="str">
        <f t="shared" si="1"/>
        <v/>
      </c>
      <c r="K61" s="1364"/>
    </row>
    <row r="62" spans="1:11" ht="13.5" hidden="1" customHeight="1">
      <c r="A62" s="745">
        <v>55</v>
      </c>
      <c r="B62" s="746" t="str">
        <f>'Formet 8'!D81</f>
        <v/>
      </c>
      <c r="C62" s="747" t="str">
        <f>'Formet 8'!G81</f>
        <v/>
      </c>
      <c r="D62" s="748" t="str">
        <f>'Formet 8'!H81</f>
        <v/>
      </c>
      <c r="E62" s="747" t="str">
        <f>'Formet 8'!I81</f>
        <v/>
      </c>
      <c r="F62" s="749" t="str">
        <f>'Formet 8'!E81</f>
        <v/>
      </c>
      <c r="G62" s="749" t="str">
        <f>'Formet 8'!F81</f>
        <v/>
      </c>
      <c r="H62" s="750"/>
      <c r="I62" s="750" t="str">
        <f t="shared" si="0"/>
        <v/>
      </c>
      <c r="J62" s="744" t="str">
        <f t="shared" si="1"/>
        <v/>
      </c>
      <c r="K62" s="1364"/>
    </row>
    <row r="63" spans="1:11" ht="13.5" hidden="1" customHeight="1">
      <c r="A63" s="745">
        <v>56</v>
      </c>
      <c r="B63" s="746" t="str">
        <f>'Formet 8'!D82</f>
        <v/>
      </c>
      <c r="C63" s="747" t="str">
        <f>'Formet 8'!G82</f>
        <v/>
      </c>
      <c r="D63" s="748" t="str">
        <f>'Formet 8'!H82</f>
        <v/>
      </c>
      <c r="E63" s="747" t="str">
        <f>'Formet 8'!I82</f>
        <v/>
      </c>
      <c r="F63" s="749" t="str">
        <f>'Formet 8'!E82</f>
        <v/>
      </c>
      <c r="G63" s="749" t="str">
        <f>'Formet 8'!F82</f>
        <v/>
      </c>
      <c r="H63" s="750"/>
      <c r="I63" s="750" t="str">
        <f t="shared" si="0"/>
        <v/>
      </c>
      <c r="J63" s="744" t="str">
        <f t="shared" si="1"/>
        <v/>
      </c>
      <c r="K63" s="1364"/>
    </row>
    <row r="64" spans="1:11" ht="13.5" hidden="1" customHeight="1">
      <c r="A64" s="745">
        <v>57</v>
      </c>
      <c r="B64" s="746" t="str">
        <f>'Formet 8'!D83</f>
        <v/>
      </c>
      <c r="C64" s="747" t="str">
        <f>'Formet 8'!G83</f>
        <v/>
      </c>
      <c r="D64" s="748" t="str">
        <f>'Formet 8'!H83</f>
        <v/>
      </c>
      <c r="E64" s="747" t="str">
        <f>'Formet 8'!I83</f>
        <v/>
      </c>
      <c r="F64" s="749" t="str">
        <f>'Formet 8'!E83</f>
        <v/>
      </c>
      <c r="G64" s="749" t="str">
        <f>'Formet 8'!F83</f>
        <v/>
      </c>
      <c r="H64" s="750"/>
      <c r="I64" s="750" t="str">
        <f t="shared" si="0"/>
        <v/>
      </c>
      <c r="J64" s="744" t="str">
        <f t="shared" si="1"/>
        <v/>
      </c>
      <c r="K64" s="1364"/>
    </row>
    <row r="65" spans="1:11" ht="13.5" hidden="1" customHeight="1">
      <c r="A65" s="745">
        <v>58</v>
      </c>
      <c r="B65" s="746" t="str">
        <f>'Formet 8'!D84</f>
        <v/>
      </c>
      <c r="C65" s="747" t="str">
        <f>'Formet 8'!G84</f>
        <v/>
      </c>
      <c r="D65" s="748" t="str">
        <f>'Formet 8'!H84</f>
        <v/>
      </c>
      <c r="E65" s="747" t="str">
        <f>'Formet 8'!I84</f>
        <v/>
      </c>
      <c r="F65" s="749" t="str">
        <f>'Formet 8'!E84</f>
        <v/>
      </c>
      <c r="G65" s="749" t="str">
        <f>'Formet 8'!F84</f>
        <v/>
      </c>
      <c r="H65" s="750"/>
      <c r="I65" s="750" t="str">
        <f t="shared" si="0"/>
        <v/>
      </c>
      <c r="J65" s="744" t="str">
        <f t="shared" si="1"/>
        <v/>
      </c>
      <c r="K65" s="1364"/>
    </row>
    <row r="66" spans="1:11" ht="13.5" hidden="1" customHeight="1">
      <c r="A66" s="745">
        <v>59</v>
      </c>
      <c r="B66" s="746" t="str">
        <f>'Formet 8'!D85</f>
        <v/>
      </c>
      <c r="C66" s="747" t="str">
        <f>'Formet 8'!G85</f>
        <v/>
      </c>
      <c r="D66" s="748" t="str">
        <f>'Formet 8'!H85</f>
        <v/>
      </c>
      <c r="E66" s="747" t="str">
        <f>'Formet 8'!I85</f>
        <v/>
      </c>
      <c r="F66" s="749" t="str">
        <f>'Formet 8'!E85</f>
        <v/>
      </c>
      <c r="G66" s="749" t="str">
        <f>'Formet 8'!F85</f>
        <v/>
      </c>
      <c r="H66" s="750"/>
      <c r="I66" s="750" t="str">
        <f t="shared" si="0"/>
        <v/>
      </c>
      <c r="J66" s="744" t="str">
        <f t="shared" si="1"/>
        <v/>
      </c>
      <c r="K66" s="1364"/>
    </row>
    <row r="67" spans="1:11" ht="13.5" hidden="1" customHeight="1">
      <c r="A67" s="745">
        <v>60</v>
      </c>
      <c r="B67" s="746" t="str">
        <f>'Formet 8'!D86</f>
        <v/>
      </c>
      <c r="C67" s="747" t="str">
        <f>'Formet 8'!G86</f>
        <v/>
      </c>
      <c r="D67" s="748" t="str">
        <f>'Formet 8'!H86</f>
        <v/>
      </c>
      <c r="E67" s="747" t="str">
        <f>'Formet 8'!I86</f>
        <v/>
      </c>
      <c r="F67" s="749" t="str">
        <f>'Formet 8'!E86</f>
        <v/>
      </c>
      <c r="G67" s="749" t="str">
        <f>'Formet 8'!F86</f>
        <v/>
      </c>
      <c r="H67" s="750"/>
      <c r="I67" s="750" t="str">
        <f t="shared" si="0"/>
        <v/>
      </c>
      <c r="J67" s="744" t="str">
        <f t="shared" si="1"/>
        <v/>
      </c>
      <c r="K67" s="1364"/>
    </row>
    <row r="68" spans="1:11" ht="13.5" hidden="1" customHeight="1">
      <c r="A68" s="745">
        <v>61</v>
      </c>
      <c r="B68" s="746" t="str">
        <f>'Formet 8'!D87</f>
        <v/>
      </c>
      <c r="C68" s="747" t="str">
        <f>'Formet 8'!G87</f>
        <v/>
      </c>
      <c r="D68" s="748" t="str">
        <f>'Formet 8'!H87</f>
        <v/>
      </c>
      <c r="E68" s="747" t="str">
        <f>'Formet 8'!I87</f>
        <v/>
      </c>
      <c r="F68" s="749" t="str">
        <f>'Formet 8'!E87</f>
        <v/>
      </c>
      <c r="G68" s="749" t="str">
        <f>'Formet 8'!F87</f>
        <v/>
      </c>
      <c r="H68" s="750"/>
      <c r="I68" s="750" t="str">
        <f t="shared" si="0"/>
        <v/>
      </c>
      <c r="J68" s="744" t="str">
        <f t="shared" si="1"/>
        <v/>
      </c>
      <c r="K68" s="1364"/>
    </row>
    <row r="69" spans="1:11" ht="13.5" hidden="1" customHeight="1">
      <c r="A69" s="745">
        <v>62</v>
      </c>
      <c r="B69" s="746" t="str">
        <f>'Formet 8'!D88</f>
        <v/>
      </c>
      <c r="C69" s="747" t="str">
        <f>'Formet 8'!G88</f>
        <v/>
      </c>
      <c r="D69" s="748" t="str">
        <f>'Formet 8'!H88</f>
        <v/>
      </c>
      <c r="E69" s="747" t="str">
        <f>'Formet 8'!I88</f>
        <v/>
      </c>
      <c r="F69" s="749" t="str">
        <f>'Formet 8'!E88</f>
        <v/>
      </c>
      <c r="G69" s="749" t="str">
        <f>'Formet 8'!F88</f>
        <v/>
      </c>
      <c r="H69" s="750"/>
      <c r="I69" s="750" t="str">
        <f t="shared" si="0"/>
        <v/>
      </c>
      <c r="J69" s="744" t="str">
        <f t="shared" si="1"/>
        <v/>
      </c>
      <c r="K69" s="1364"/>
    </row>
    <row r="70" spans="1:11" ht="13.5" hidden="1" customHeight="1">
      <c r="A70" s="745">
        <v>63</v>
      </c>
      <c r="B70" s="746" t="str">
        <f>'Formet 8'!D89</f>
        <v/>
      </c>
      <c r="C70" s="747" t="str">
        <f>'Formet 8'!G89</f>
        <v/>
      </c>
      <c r="D70" s="748" t="str">
        <f>'Formet 8'!H89</f>
        <v/>
      </c>
      <c r="E70" s="747" t="str">
        <f>'Formet 8'!I89</f>
        <v/>
      </c>
      <c r="F70" s="749" t="str">
        <f>'Formet 8'!E89</f>
        <v/>
      </c>
      <c r="G70" s="749" t="str">
        <f>'Formet 8'!F89</f>
        <v/>
      </c>
      <c r="H70" s="750"/>
      <c r="I70" s="750" t="str">
        <f t="shared" si="0"/>
        <v/>
      </c>
      <c r="J70" s="744" t="str">
        <f t="shared" si="1"/>
        <v/>
      </c>
      <c r="K70" s="1364"/>
    </row>
    <row r="71" spans="1:11" ht="13.5" hidden="1" customHeight="1">
      <c r="A71" s="745">
        <v>64</v>
      </c>
      <c r="B71" s="746" t="str">
        <f>'Formet 8'!D90</f>
        <v/>
      </c>
      <c r="C71" s="747" t="str">
        <f>'Formet 8'!G90</f>
        <v/>
      </c>
      <c r="D71" s="748" t="str">
        <f>'Formet 8'!H90</f>
        <v/>
      </c>
      <c r="E71" s="747" t="str">
        <f>'Formet 8'!I90</f>
        <v/>
      </c>
      <c r="F71" s="749" t="str">
        <f>'Formet 8'!E90</f>
        <v/>
      </c>
      <c r="G71" s="749" t="str">
        <f>'Formet 8'!F90</f>
        <v/>
      </c>
      <c r="H71" s="750"/>
      <c r="I71" s="750" t="str">
        <f t="shared" si="0"/>
        <v/>
      </c>
      <c r="J71" s="744" t="str">
        <f t="shared" si="1"/>
        <v/>
      </c>
      <c r="K71" s="1364"/>
    </row>
    <row r="72" spans="1:11" ht="13.5" hidden="1" customHeight="1">
      <c r="A72" s="745">
        <v>65</v>
      </c>
      <c r="B72" s="746" t="str">
        <f>'Formet 8'!D91</f>
        <v/>
      </c>
      <c r="C72" s="747" t="str">
        <f>'Formet 8'!G91</f>
        <v/>
      </c>
      <c r="D72" s="748" t="str">
        <f>'Formet 8'!H91</f>
        <v/>
      </c>
      <c r="E72" s="747" t="str">
        <f>'Formet 8'!I91</f>
        <v/>
      </c>
      <c r="F72" s="749" t="str">
        <f>'Formet 8'!E91</f>
        <v/>
      </c>
      <c r="G72" s="749" t="str">
        <f>'Formet 8'!F91</f>
        <v/>
      </c>
      <c r="H72" s="750"/>
      <c r="I72" s="750" t="str">
        <f t="shared" si="0"/>
        <v/>
      </c>
      <c r="J72" s="744" t="str">
        <f t="shared" si="1"/>
        <v/>
      </c>
      <c r="K72" s="1364"/>
    </row>
    <row r="73" spans="1:11" ht="13.5" hidden="1" customHeight="1">
      <c r="A73" s="745">
        <v>66</v>
      </c>
      <c r="B73" s="746" t="str">
        <f>'Formet 8'!D92</f>
        <v/>
      </c>
      <c r="C73" s="747" t="str">
        <f>'Formet 8'!G92</f>
        <v/>
      </c>
      <c r="D73" s="748" t="str">
        <f>'Formet 8'!H92</f>
        <v/>
      </c>
      <c r="E73" s="747" t="str">
        <f>'Formet 8'!I92</f>
        <v/>
      </c>
      <c r="F73" s="749" t="str">
        <f>'Formet 8'!E92</f>
        <v/>
      </c>
      <c r="G73" s="749" t="str">
        <f>'Formet 8'!F92</f>
        <v/>
      </c>
      <c r="H73" s="750"/>
      <c r="I73" s="750" t="str">
        <f t="shared" ref="I73:I136" si="2">IF(B73="","",IF(D73&gt;=13,0,6774))</f>
        <v/>
      </c>
      <c r="J73" s="744" t="str">
        <f t="shared" ref="J73:J136" si="3">IF(B73="","","NON GAZETTED - REGULAR")</f>
        <v/>
      </c>
      <c r="K73" s="1364"/>
    </row>
    <row r="74" spans="1:11" ht="13.5" hidden="1" customHeight="1">
      <c r="A74" s="745">
        <v>67</v>
      </c>
      <c r="B74" s="746" t="str">
        <f>'Formet 8'!D93</f>
        <v/>
      </c>
      <c r="C74" s="747" t="str">
        <f>'Formet 8'!G93</f>
        <v/>
      </c>
      <c r="D74" s="748" t="str">
        <f>'Formet 8'!H93</f>
        <v/>
      </c>
      <c r="E74" s="747" t="str">
        <f>'Formet 8'!I93</f>
        <v/>
      </c>
      <c r="F74" s="749" t="str">
        <f>'Formet 8'!E93</f>
        <v/>
      </c>
      <c r="G74" s="749" t="str">
        <f>'Formet 8'!F93</f>
        <v/>
      </c>
      <c r="H74" s="750"/>
      <c r="I74" s="750" t="str">
        <f t="shared" si="2"/>
        <v/>
      </c>
      <c r="J74" s="744" t="str">
        <f t="shared" si="3"/>
        <v/>
      </c>
      <c r="K74" s="1364"/>
    </row>
    <row r="75" spans="1:11" ht="13.5" hidden="1" customHeight="1">
      <c r="A75" s="745">
        <v>68</v>
      </c>
      <c r="B75" s="746" t="str">
        <f>'Formet 8'!D94</f>
        <v/>
      </c>
      <c r="C75" s="747" t="str">
        <f>'Formet 8'!G94</f>
        <v/>
      </c>
      <c r="D75" s="748" t="str">
        <f>'Formet 8'!H94</f>
        <v/>
      </c>
      <c r="E75" s="747" t="str">
        <f>'Formet 8'!I94</f>
        <v/>
      </c>
      <c r="F75" s="749" t="str">
        <f>'Formet 8'!E94</f>
        <v/>
      </c>
      <c r="G75" s="749" t="str">
        <f>'Formet 8'!F94</f>
        <v/>
      </c>
      <c r="H75" s="750"/>
      <c r="I75" s="750" t="str">
        <f t="shared" si="2"/>
        <v/>
      </c>
      <c r="J75" s="744" t="str">
        <f t="shared" si="3"/>
        <v/>
      </c>
      <c r="K75" s="1364"/>
    </row>
    <row r="76" spans="1:11" ht="13.5" hidden="1" customHeight="1">
      <c r="A76" s="745">
        <v>69</v>
      </c>
      <c r="B76" s="746" t="str">
        <f>'Formet 8'!D95</f>
        <v/>
      </c>
      <c r="C76" s="747" t="str">
        <f>'Formet 8'!G95</f>
        <v/>
      </c>
      <c r="D76" s="748" t="str">
        <f>'Formet 8'!H95</f>
        <v/>
      </c>
      <c r="E76" s="747" t="str">
        <f>'Formet 8'!I95</f>
        <v/>
      </c>
      <c r="F76" s="749" t="str">
        <f>'Formet 8'!E95</f>
        <v/>
      </c>
      <c r="G76" s="749" t="str">
        <f>'Formet 8'!F95</f>
        <v/>
      </c>
      <c r="H76" s="750"/>
      <c r="I76" s="750" t="str">
        <f t="shared" si="2"/>
        <v/>
      </c>
      <c r="J76" s="744" t="str">
        <f t="shared" si="3"/>
        <v/>
      </c>
      <c r="K76" s="1364"/>
    </row>
    <row r="77" spans="1:11" ht="13.5" hidden="1" customHeight="1">
      <c r="A77" s="745">
        <v>70</v>
      </c>
      <c r="B77" s="746" t="str">
        <f>'Formet 8'!D96</f>
        <v/>
      </c>
      <c r="C77" s="747" t="str">
        <f>'Formet 8'!G96</f>
        <v/>
      </c>
      <c r="D77" s="748" t="str">
        <f>'Formet 8'!H96</f>
        <v/>
      </c>
      <c r="E77" s="747" t="str">
        <f>'Formet 8'!I96</f>
        <v/>
      </c>
      <c r="F77" s="749" t="str">
        <f>'Formet 8'!E96</f>
        <v/>
      </c>
      <c r="G77" s="749" t="str">
        <f>'Formet 8'!F96</f>
        <v/>
      </c>
      <c r="H77" s="750"/>
      <c r="I77" s="750" t="str">
        <f t="shared" si="2"/>
        <v/>
      </c>
      <c r="J77" s="744" t="str">
        <f t="shared" si="3"/>
        <v/>
      </c>
      <c r="K77" s="1364"/>
    </row>
    <row r="78" spans="1:11" ht="13.5" hidden="1" customHeight="1">
      <c r="A78" s="745">
        <v>71</v>
      </c>
      <c r="B78" s="746" t="str">
        <f>'Formet 8'!D97</f>
        <v/>
      </c>
      <c r="C78" s="747" t="str">
        <f>'Formet 8'!G97</f>
        <v/>
      </c>
      <c r="D78" s="748" t="str">
        <f>'Formet 8'!H97</f>
        <v/>
      </c>
      <c r="E78" s="747" t="str">
        <f>'Formet 8'!I97</f>
        <v/>
      </c>
      <c r="F78" s="749" t="str">
        <f>'Formet 8'!E97</f>
        <v/>
      </c>
      <c r="G78" s="749" t="str">
        <f>'Formet 8'!F97</f>
        <v/>
      </c>
      <c r="H78" s="750"/>
      <c r="I78" s="750" t="str">
        <f t="shared" si="2"/>
        <v/>
      </c>
      <c r="J78" s="744" t="str">
        <f t="shared" si="3"/>
        <v/>
      </c>
      <c r="K78" s="1364"/>
    </row>
    <row r="79" spans="1:11" ht="13.5" hidden="1" customHeight="1">
      <c r="A79" s="745">
        <v>72</v>
      </c>
      <c r="B79" s="746" t="str">
        <f>'Formet 8'!D98</f>
        <v/>
      </c>
      <c r="C79" s="747" t="str">
        <f>'Formet 8'!G98</f>
        <v/>
      </c>
      <c r="D79" s="748" t="str">
        <f>'Formet 8'!H98</f>
        <v/>
      </c>
      <c r="E79" s="747" t="str">
        <f>'Formet 8'!I98</f>
        <v/>
      </c>
      <c r="F79" s="749" t="str">
        <f>'Formet 8'!E98</f>
        <v/>
      </c>
      <c r="G79" s="749" t="str">
        <f>'Formet 8'!F98</f>
        <v/>
      </c>
      <c r="H79" s="750"/>
      <c r="I79" s="750" t="str">
        <f t="shared" si="2"/>
        <v/>
      </c>
      <c r="J79" s="744" t="str">
        <f t="shared" si="3"/>
        <v/>
      </c>
      <c r="K79" s="1364"/>
    </row>
    <row r="80" spans="1:11" ht="13.5" hidden="1" customHeight="1">
      <c r="A80" s="745">
        <v>73</v>
      </c>
      <c r="B80" s="746" t="str">
        <f>'Formet 8'!D99</f>
        <v/>
      </c>
      <c r="C80" s="747" t="str">
        <f>'Formet 8'!G99</f>
        <v/>
      </c>
      <c r="D80" s="748" t="str">
        <f>'Formet 8'!H99</f>
        <v/>
      </c>
      <c r="E80" s="747" t="str">
        <f>'Formet 8'!I99</f>
        <v/>
      </c>
      <c r="F80" s="749" t="str">
        <f>'Formet 8'!E99</f>
        <v/>
      </c>
      <c r="G80" s="749" t="str">
        <f>'Formet 8'!F99</f>
        <v/>
      </c>
      <c r="H80" s="750"/>
      <c r="I80" s="750" t="str">
        <f t="shared" si="2"/>
        <v/>
      </c>
      <c r="J80" s="744" t="str">
        <f t="shared" si="3"/>
        <v/>
      </c>
      <c r="K80" s="1364"/>
    </row>
    <row r="81" spans="1:11" ht="13.5" hidden="1" customHeight="1">
      <c r="A81" s="745">
        <v>74</v>
      </c>
      <c r="B81" s="746" t="str">
        <f>'Formet 8'!D100</f>
        <v/>
      </c>
      <c r="C81" s="747" t="str">
        <f>'Formet 8'!G100</f>
        <v/>
      </c>
      <c r="D81" s="748" t="str">
        <f>'Formet 8'!H100</f>
        <v/>
      </c>
      <c r="E81" s="747" t="str">
        <f>'Formet 8'!I100</f>
        <v/>
      </c>
      <c r="F81" s="749" t="str">
        <f>'Formet 8'!E100</f>
        <v/>
      </c>
      <c r="G81" s="749" t="str">
        <f>'Formet 8'!F100</f>
        <v/>
      </c>
      <c r="H81" s="750"/>
      <c r="I81" s="750" t="str">
        <f t="shared" si="2"/>
        <v/>
      </c>
      <c r="J81" s="744" t="str">
        <f t="shared" si="3"/>
        <v/>
      </c>
      <c r="K81" s="1364"/>
    </row>
    <row r="82" spans="1:11" ht="13.5" hidden="1" customHeight="1">
      <c r="A82" s="745">
        <v>75</v>
      </c>
      <c r="B82" s="746" t="str">
        <f>'Formet 8'!D101</f>
        <v/>
      </c>
      <c r="C82" s="747" t="str">
        <f>'Formet 8'!G101</f>
        <v/>
      </c>
      <c r="D82" s="748" t="str">
        <f>'Formet 8'!H101</f>
        <v/>
      </c>
      <c r="E82" s="747" t="str">
        <f>'Formet 8'!I101</f>
        <v/>
      </c>
      <c r="F82" s="749" t="str">
        <f>'Formet 8'!E101</f>
        <v/>
      </c>
      <c r="G82" s="749" t="str">
        <f>'Formet 8'!F101</f>
        <v/>
      </c>
      <c r="H82" s="750"/>
      <c r="I82" s="750" t="str">
        <f t="shared" si="2"/>
        <v/>
      </c>
      <c r="J82" s="744" t="str">
        <f t="shared" si="3"/>
        <v/>
      </c>
      <c r="K82" s="1364"/>
    </row>
    <row r="83" spans="1:11" ht="13.5" hidden="1" customHeight="1">
      <c r="A83" s="745">
        <v>76</v>
      </c>
      <c r="B83" s="746" t="str">
        <f>'Formet 8'!D102</f>
        <v/>
      </c>
      <c r="C83" s="747" t="str">
        <f>'Formet 8'!G102</f>
        <v/>
      </c>
      <c r="D83" s="748" t="str">
        <f>'Formet 8'!H102</f>
        <v/>
      </c>
      <c r="E83" s="747" t="str">
        <f>'Formet 8'!I102</f>
        <v/>
      </c>
      <c r="F83" s="749" t="str">
        <f>'Formet 8'!E102</f>
        <v/>
      </c>
      <c r="G83" s="749" t="str">
        <f>'Formet 8'!F102</f>
        <v/>
      </c>
      <c r="H83" s="750"/>
      <c r="I83" s="750" t="str">
        <f t="shared" si="2"/>
        <v/>
      </c>
      <c r="J83" s="744" t="str">
        <f t="shared" si="3"/>
        <v/>
      </c>
      <c r="K83" s="1364"/>
    </row>
    <row r="84" spans="1:11" ht="13.5" hidden="1" customHeight="1">
      <c r="A84" s="745">
        <v>77</v>
      </c>
      <c r="B84" s="746" t="str">
        <f>'Formet 8'!D103</f>
        <v/>
      </c>
      <c r="C84" s="747" t="str">
        <f>'Formet 8'!G103</f>
        <v/>
      </c>
      <c r="D84" s="748" t="str">
        <f>'Formet 8'!H103</f>
        <v/>
      </c>
      <c r="E84" s="747" t="str">
        <f>'Formet 8'!I103</f>
        <v/>
      </c>
      <c r="F84" s="749" t="str">
        <f>'Formet 8'!E103</f>
        <v/>
      </c>
      <c r="G84" s="749" t="str">
        <f>'Formet 8'!F103</f>
        <v/>
      </c>
      <c r="H84" s="750"/>
      <c r="I84" s="750" t="str">
        <f t="shared" si="2"/>
        <v/>
      </c>
      <c r="J84" s="744" t="str">
        <f t="shared" si="3"/>
        <v/>
      </c>
      <c r="K84" s="1364"/>
    </row>
    <row r="85" spans="1:11" ht="13.5" hidden="1" customHeight="1">
      <c r="A85" s="745">
        <v>78</v>
      </c>
      <c r="B85" s="746" t="str">
        <f>'Formet 8'!D104</f>
        <v/>
      </c>
      <c r="C85" s="747" t="str">
        <f>'Formet 8'!G104</f>
        <v/>
      </c>
      <c r="D85" s="748" t="str">
        <f>'Formet 8'!H104</f>
        <v/>
      </c>
      <c r="E85" s="747" t="str">
        <f>'Formet 8'!I104</f>
        <v/>
      </c>
      <c r="F85" s="749" t="str">
        <f>'Formet 8'!E104</f>
        <v/>
      </c>
      <c r="G85" s="749" t="str">
        <f>'Formet 8'!F104</f>
        <v/>
      </c>
      <c r="H85" s="750"/>
      <c r="I85" s="750" t="str">
        <f t="shared" si="2"/>
        <v/>
      </c>
      <c r="J85" s="744" t="str">
        <f t="shared" si="3"/>
        <v/>
      </c>
      <c r="K85" s="1364"/>
    </row>
    <row r="86" spans="1:11" ht="13.5" hidden="1" customHeight="1">
      <c r="A86" s="745">
        <v>79</v>
      </c>
      <c r="B86" s="746" t="str">
        <f>'Formet 8'!D105</f>
        <v/>
      </c>
      <c r="C86" s="747" t="str">
        <f>'Formet 8'!G105</f>
        <v/>
      </c>
      <c r="D86" s="748" t="str">
        <f>'Formet 8'!H105</f>
        <v/>
      </c>
      <c r="E86" s="747" t="str">
        <f>'Formet 8'!I105</f>
        <v/>
      </c>
      <c r="F86" s="749" t="str">
        <f>'Formet 8'!E105</f>
        <v/>
      </c>
      <c r="G86" s="749" t="str">
        <f>'Formet 8'!F105</f>
        <v/>
      </c>
      <c r="H86" s="750"/>
      <c r="I86" s="750" t="str">
        <f t="shared" si="2"/>
        <v/>
      </c>
      <c r="J86" s="744" t="str">
        <f t="shared" si="3"/>
        <v/>
      </c>
      <c r="K86" s="1364"/>
    </row>
    <row r="87" spans="1:11" ht="13.5" hidden="1" customHeight="1">
      <c r="A87" s="745">
        <v>80</v>
      </c>
      <c r="B87" s="746" t="str">
        <f>'Formet 8'!D106</f>
        <v/>
      </c>
      <c r="C87" s="747" t="str">
        <f>'Formet 8'!G106</f>
        <v/>
      </c>
      <c r="D87" s="748" t="str">
        <f>'Formet 8'!H106</f>
        <v/>
      </c>
      <c r="E87" s="747" t="str">
        <f>'Formet 8'!I106</f>
        <v/>
      </c>
      <c r="F87" s="749" t="str">
        <f>'Formet 8'!E106</f>
        <v/>
      </c>
      <c r="G87" s="749" t="str">
        <f>'Formet 8'!F106</f>
        <v/>
      </c>
      <c r="H87" s="750"/>
      <c r="I87" s="750" t="str">
        <f t="shared" si="2"/>
        <v/>
      </c>
      <c r="J87" s="744" t="str">
        <f t="shared" si="3"/>
        <v/>
      </c>
      <c r="K87" s="1364"/>
    </row>
    <row r="88" spans="1:11" ht="13.5" hidden="1" customHeight="1">
      <c r="A88" s="745">
        <v>81</v>
      </c>
      <c r="B88" s="746" t="str">
        <f>'Formet 8'!D107</f>
        <v/>
      </c>
      <c r="C88" s="747" t="str">
        <f>'Formet 8'!G107</f>
        <v/>
      </c>
      <c r="D88" s="748" t="str">
        <f>'Formet 8'!H107</f>
        <v/>
      </c>
      <c r="E88" s="747" t="str">
        <f>'Formet 8'!I107</f>
        <v/>
      </c>
      <c r="F88" s="749" t="str">
        <f>'Formet 8'!E107</f>
        <v/>
      </c>
      <c r="G88" s="749" t="str">
        <f>'Formet 8'!F107</f>
        <v/>
      </c>
      <c r="H88" s="750"/>
      <c r="I88" s="750" t="str">
        <f t="shared" si="2"/>
        <v/>
      </c>
      <c r="J88" s="744" t="str">
        <f t="shared" si="3"/>
        <v/>
      </c>
      <c r="K88" s="1364"/>
    </row>
    <row r="89" spans="1:11" ht="13.5" hidden="1" customHeight="1">
      <c r="A89" s="745">
        <v>82</v>
      </c>
      <c r="B89" s="746" t="str">
        <f>'Formet 8'!D108</f>
        <v/>
      </c>
      <c r="C89" s="747" t="str">
        <f>'Formet 8'!G108</f>
        <v/>
      </c>
      <c r="D89" s="748" t="str">
        <f>'Formet 8'!H108</f>
        <v/>
      </c>
      <c r="E89" s="747" t="str">
        <f>'Formet 8'!I108</f>
        <v/>
      </c>
      <c r="F89" s="749" t="str">
        <f>'Formet 8'!E108</f>
        <v/>
      </c>
      <c r="G89" s="749" t="str">
        <f>'Formet 8'!F108</f>
        <v/>
      </c>
      <c r="H89" s="750"/>
      <c r="I89" s="750" t="str">
        <f t="shared" si="2"/>
        <v/>
      </c>
      <c r="J89" s="744" t="str">
        <f t="shared" si="3"/>
        <v/>
      </c>
      <c r="K89" s="1364"/>
    </row>
    <row r="90" spans="1:11" ht="13.5" hidden="1" customHeight="1">
      <c r="A90" s="745">
        <v>83</v>
      </c>
      <c r="B90" s="746" t="str">
        <f>'Formet 8'!D109</f>
        <v/>
      </c>
      <c r="C90" s="747" t="str">
        <f>'Formet 8'!G109</f>
        <v/>
      </c>
      <c r="D90" s="748" t="str">
        <f>'Formet 8'!H109</f>
        <v/>
      </c>
      <c r="E90" s="747" t="str">
        <f>'Formet 8'!I109</f>
        <v/>
      </c>
      <c r="F90" s="749" t="str">
        <f>'Formet 8'!E109</f>
        <v/>
      </c>
      <c r="G90" s="749" t="str">
        <f>'Formet 8'!F109</f>
        <v/>
      </c>
      <c r="H90" s="750"/>
      <c r="I90" s="750" t="str">
        <f t="shared" si="2"/>
        <v/>
      </c>
      <c r="J90" s="744" t="str">
        <f t="shared" si="3"/>
        <v/>
      </c>
      <c r="K90" s="1364"/>
    </row>
    <row r="91" spans="1:11" ht="13.5" hidden="1" customHeight="1">
      <c r="A91" s="745">
        <v>84</v>
      </c>
      <c r="B91" s="746" t="str">
        <f>'Formet 8'!D110</f>
        <v/>
      </c>
      <c r="C91" s="747" t="str">
        <f>'Formet 8'!G110</f>
        <v/>
      </c>
      <c r="D91" s="748" t="str">
        <f>'Formet 8'!H110</f>
        <v/>
      </c>
      <c r="E91" s="747" t="str">
        <f>'Formet 8'!I110</f>
        <v/>
      </c>
      <c r="F91" s="749" t="str">
        <f>'Formet 8'!E110</f>
        <v/>
      </c>
      <c r="G91" s="749" t="str">
        <f>'Formet 8'!F110</f>
        <v/>
      </c>
      <c r="H91" s="750"/>
      <c r="I91" s="750" t="str">
        <f t="shared" si="2"/>
        <v/>
      </c>
      <c r="J91" s="744" t="str">
        <f t="shared" si="3"/>
        <v/>
      </c>
      <c r="K91" s="1364"/>
    </row>
    <row r="92" spans="1:11" ht="13.5" hidden="1" customHeight="1">
      <c r="A92" s="745">
        <v>85</v>
      </c>
      <c r="B92" s="746" t="str">
        <f>'Formet 8'!D111</f>
        <v/>
      </c>
      <c r="C92" s="747" t="str">
        <f>'Formet 8'!G111</f>
        <v/>
      </c>
      <c r="D92" s="748" t="str">
        <f>'Formet 8'!H111</f>
        <v/>
      </c>
      <c r="E92" s="747" t="str">
        <f>'Formet 8'!I111</f>
        <v/>
      </c>
      <c r="F92" s="749" t="str">
        <f>'Formet 8'!E111</f>
        <v/>
      </c>
      <c r="G92" s="749" t="str">
        <f>'Formet 8'!F111</f>
        <v/>
      </c>
      <c r="H92" s="750"/>
      <c r="I92" s="750" t="str">
        <f t="shared" si="2"/>
        <v/>
      </c>
      <c r="J92" s="744" t="str">
        <f t="shared" si="3"/>
        <v/>
      </c>
      <c r="K92" s="1364"/>
    </row>
    <row r="93" spans="1:11" ht="13.5" hidden="1" customHeight="1">
      <c r="A93" s="745">
        <v>86</v>
      </c>
      <c r="B93" s="746" t="str">
        <f>'Formet 8'!D112</f>
        <v/>
      </c>
      <c r="C93" s="747" t="str">
        <f>'Formet 8'!G112</f>
        <v/>
      </c>
      <c r="D93" s="748" t="str">
        <f>'Formet 8'!H112</f>
        <v/>
      </c>
      <c r="E93" s="747" t="str">
        <f>'Formet 8'!I112</f>
        <v/>
      </c>
      <c r="F93" s="749" t="str">
        <f>'Formet 8'!E112</f>
        <v/>
      </c>
      <c r="G93" s="749" t="str">
        <f>'Formet 8'!F112</f>
        <v/>
      </c>
      <c r="H93" s="750"/>
      <c r="I93" s="750" t="str">
        <f t="shared" si="2"/>
        <v/>
      </c>
      <c r="J93" s="744" t="str">
        <f t="shared" si="3"/>
        <v/>
      </c>
      <c r="K93" s="1364"/>
    </row>
    <row r="94" spans="1:11" ht="13.5" hidden="1" customHeight="1">
      <c r="A94" s="745">
        <v>87</v>
      </c>
      <c r="B94" s="746" t="str">
        <f>'Formet 8'!D113</f>
        <v/>
      </c>
      <c r="C94" s="747" t="str">
        <f>'Formet 8'!G113</f>
        <v/>
      </c>
      <c r="D94" s="748" t="str">
        <f>'Formet 8'!H113</f>
        <v/>
      </c>
      <c r="E94" s="747" t="str">
        <f>'Formet 8'!I113</f>
        <v/>
      </c>
      <c r="F94" s="749" t="str">
        <f>'Formet 8'!E113</f>
        <v/>
      </c>
      <c r="G94" s="749" t="str">
        <f>'Formet 8'!F113</f>
        <v/>
      </c>
      <c r="H94" s="750"/>
      <c r="I94" s="750" t="str">
        <f t="shared" si="2"/>
        <v/>
      </c>
      <c r="J94" s="744" t="str">
        <f t="shared" si="3"/>
        <v/>
      </c>
      <c r="K94" s="1364"/>
    </row>
    <row r="95" spans="1:11" ht="13.5" hidden="1" customHeight="1">
      <c r="A95" s="745">
        <v>88</v>
      </c>
      <c r="B95" s="746" t="str">
        <f>'Formet 8'!D114</f>
        <v/>
      </c>
      <c r="C95" s="747" t="str">
        <f>'Formet 8'!G114</f>
        <v/>
      </c>
      <c r="D95" s="748" t="str">
        <f>'Formet 8'!H114</f>
        <v/>
      </c>
      <c r="E95" s="747" t="str">
        <f>'Formet 8'!I114</f>
        <v/>
      </c>
      <c r="F95" s="749" t="str">
        <f>'Formet 8'!E114</f>
        <v/>
      </c>
      <c r="G95" s="749" t="str">
        <f>'Formet 8'!F114</f>
        <v/>
      </c>
      <c r="H95" s="750"/>
      <c r="I95" s="750" t="str">
        <f t="shared" si="2"/>
        <v/>
      </c>
      <c r="J95" s="744" t="str">
        <f t="shared" si="3"/>
        <v/>
      </c>
      <c r="K95" s="1364"/>
    </row>
    <row r="96" spans="1:11" ht="13.5" hidden="1" customHeight="1">
      <c r="A96" s="745">
        <v>89</v>
      </c>
      <c r="B96" s="746" t="str">
        <f>'Formet 8'!D115</f>
        <v/>
      </c>
      <c r="C96" s="747" t="str">
        <f>'Formet 8'!G115</f>
        <v/>
      </c>
      <c r="D96" s="748" t="str">
        <f>'Formet 8'!H115</f>
        <v/>
      </c>
      <c r="E96" s="747" t="str">
        <f>'Formet 8'!I115</f>
        <v/>
      </c>
      <c r="F96" s="749" t="str">
        <f>'Formet 8'!E115</f>
        <v/>
      </c>
      <c r="G96" s="749" t="str">
        <f>'Formet 8'!F115</f>
        <v/>
      </c>
      <c r="H96" s="750"/>
      <c r="I96" s="750" t="str">
        <f t="shared" si="2"/>
        <v/>
      </c>
      <c r="J96" s="744" t="str">
        <f t="shared" si="3"/>
        <v/>
      </c>
      <c r="K96" s="1364"/>
    </row>
    <row r="97" spans="1:11" ht="13.5" hidden="1" customHeight="1">
      <c r="A97" s="745">
        <v>90</v>
      </c>
      <c r="B97" s="746" t="str">
        <f>'Formet 8'!D116</f>
        <v/>
      </c>
      <c r="C97" s="747" t="str">
        <f>'Formet 8'!G116</f>
        <v/>
      </c>
      <c r="D97" s="748" t="str">
        <f>'Formet 8'!H116</f>
        <v/>
      </c>
      <c r="E97" s="747" t="str">
        <f>'Formet 8'!I116</f>
        <v/>
      </c>
      <c r="F97" s="749" t="str">
        <f>'Formet 8'!E116</f>
        <v/>
      </c>
      <c r="G97" s="749" t="str">
        <f>'Formet 8'!F116</f>
        <v/>
      </c>
      <c r="H97" s="750"/>
      <c r="I97" s="750" t="str">
        <f t="shared" si="2"/>
        <v/>
      </c>
      <c r="J97" s="744" t="str">
        <f t="shared" si="3"/>
        <v/>
      </c>
      <c r="K97" s="1364"/>
    </row>
    <row r="98" spans="1:11" ht="13.5" hidden="1" customHeight="1">
      <c r="A98" s="745">
        <v>91</v>
      </c>
      <c r="B98" s="746" t="str">
        <f>'Formet 8'!D117</f>
        <v/>
      </c>
      <c r="C98" s="747" t="str">
        <f>'Formet 8'!G117</f>
        <v/>
      </c>
      <c r="D98" s="748" t="str">
        <f>'Formet 8'!H117</f>
        <v/>
      </c>
      <c r="E98" s="747" t="str">
        <f>'Formet 8'!I117</f>
        <v/>
      </c>
      <c r="F98" s="749" t="str">
        <f>'Formet 8'!E117</f>
        <v/>
      </c>
      <c r="G98" s="749" t="str">
        <f>'Formet 8'!F117</f>
        <v/>
      </c>
      <c r="H98" s="750"/>
      <c r="I98" s="750" t="str">
        <f t="shared" si="2"/>
        <v/>
      </c>
      <c r="J98" s="744" t="str">
        <f t="shared" si="3"/>
        <v/>
      </c>
      <c r="K98" s="1364"/>
    </row>
    <row r="99" spans="1:11" ht="13.5" hidden="1" customHeight="1">
      <c r="A99" s="745">
        <v>92</v>
      </c>
      <c r="B99" s="746" t="str">
        <f>'Formet 8'!D118</f>
        <v/>
      </c>
      <c r="C99" s="747" t="str">
        <f>'Formet 8'!G118</f>
        <v/>
      </c>
      <c r="D99" s="748" t="str">
        <f>'Formet 8'!H118</f>
        <v/>
      </c>
      <c r="E99" s="747" t="str">
        <f>'Formet 8'!I118</f>
        <v/>
      </c>
      <c r="F99" s="749" t="str">
        <f>'Formet 8'!E118</f>
        <v/>
      </c>
      <c r="G99" s="749" t="str">
        <f>'Formet 8'!F118</f>
        <v/>
      </c>
      <c r="H99" s="750"/>
      <c r="I99" s="750" t="str">
        <f t="shared" si="2"/>
        <v/>
      </c>
      <c r="J99" s="744" t="str">
        <f t="shared" si="3"/>
        <v/>
      </c>
      <c r="K99" s="1364"/>
    </row>
    <row r="100" spans="1:11" ht="13.5" hidden="1" customHeight="1">
      <c r="A100" s="745">
        <v>93</v>
      </c>
      <c r="B100" s="746" t="str">
        <f>'Formet 8'!D119</f>
        <v/>
      </c>
      <c r="C100" s="747" t="str">
        <f>'Formet 8'!G119</f>
        <v/>
      </c>
      <c r="D100" s="748" t="str">
        <f>'Formet 8'!H119</f>
        <v/>
      </c>
      <c r="E100" s="747" t="str">
        <f>'Formet 8'!I119</f>
        <v/>
      </c>
      <c r="F100" s="749" t="str">
        <f>'Formet 8'!E119</f>
        <v/>
      </c>
      <c r="G100" s="749" t="str">
        <f>'Formet 8'!F119</f>
        <v/>
      </c>
      <c r="H100" s="750"/>
      <c r="I100" s="750" t="str">
        <f t="shared" si="2"/>
        <v/>
      </c>
      <c r="J100" s="744" t="str">
        <f t="shared" si="3"/>
        <v/>
      </c>
      <c r="K100" s="1364"/>
    </row>
    <row r="101" spans="1:11" ht="13.5" hidden="1" customHeight="1">
      <c r="A101" s="745">
        <v>94</v>
      </c>
      <c r="B101" s="746" t="str">
        <f>'Formet 8'!D120</f>
        <v/>
      </c>
      <c r="C101" s="747" t="str">
        <f>'Formet 8'!G120</f>
        <v/>
      </c>
      <c r="D101" s="748" t="str">
        <f>'Formet 8'!H120</f>
        <v/>
      </c>
      <c r="E101" s="747" t="str">
        <f>'Formet 8'!I120</f>
        <v/>
      </c>
      <c r="F101" s="749" t="str">
        <f>'Formet 8'!E120</f>
        <v/>
      </c>
      <c r="G101" s="749" t="str">
        <f>'Formet 8'!F120</f>
        <v/>
      </c>
      <c r="H101" s="750"/>
      <c r="I101" s="750" t="str">
        <f t="shared" si="2"/>
        <v/>
      </c>
      <c r="J101" s="744" t="str">
        <f t="shared" si="3"/>
        <v/>
      </c>
      <c r="K101" s="1364"/>
    </row>
    <row r="102" spans="1:11" ht="13.5" hidden="1" customHeight="1">
      <c r="A102" s="745">
        <v>95</v>
      </c>
      <c r="B102" s="746" t="str">
        <f>'Formet 8'!D121</f>
        <v/>
      </c>
      <c r="C102" s="747" t="str">
        <f>'Formet 8'!G121</f>
        <v/>
      </c>
      <c r="D102" s="748" t="str">
        <f>'Formet 8'!H121</f>
        <v/>
      </c>
      <c r="E102" s="747" t="str">
        <f>'Formet 8'!I121</f>
        <v/>
      </c>
      <c r="F102" s="749" t="str">
        <f>'Formet 8'!E121</f>
        <v/>
      </c>
      <c r="G102" s="749" t="str">
        <f>'Formet 8'!F121</f>
        <v/>
      </c>
      <c r="H102" s="750"/>
      <c r="I102" s="750" t="str">
        <f t="shared" si="2"/>
        <v/>
      </c>
      <c r="J102" s="744" t="str">
        <f t="shared" si="3"/>
        <v/>
      </c>
      <c r="K102" s="1364"/>
    </row>
    <row r="103" spans="1:11" ht="13.5" hidden="1" customHeight="1">
      <c r="A103" s="745">
        <v>96</v>
      </c>
      <c r="B103" s="746" t="str">
        <f>'Formet 8'!D122</f>
        <v/>
      </c>
      <c r="C103" s="747" t="str">
        <f>'Formet 8'!G122</f>
        <v/>
      </c>
      <c r="D103" s="748" t="str">
        <f>'Formet 8'!H122</f>
        <v/>
      </c>
      <c r="E103" s="747" t="str">
        <f>'Formet 8'!I122</f>
        <v/>
      </c>
      <c r="F103" s="749" t="str">
        <f>'Formet 8'!E122</f>
        <v/>
      </c>
      <c r="G103" s="749" t="str">
        <f>'Formet 8'!F122</f>
        <v/>
      </c>
      <c r="H103" s="750"/>
      <c r="I103" s="750" t="str">
        <f t="shared" si="2"/>
        <v/>
      </c>
      <c r="J103" s="744" t="str">
        <f t="shared" si="3"/>
        <v/>
      </c>
      <c r="K103" s="1364"/>
    </row>
    <row r="104" spans="1:11" ht="13.5" hidden="1" customHeight="1">
      <c r="A104" s="745">
        <v>97</v>
      </c>
      <c r="B104" s="746" t="str">
        <f>'Formet 8'!D123</f>
        <v/>
      </c>
      <c r="C104" s="747" t="str">
        <f>'Formet 8'!G123</f>
        <v/>
      </c>
      <c r="D104" s="748" t="str">
        <f>'Formet 8'!H123</f>
        <v/>
      </c>
      <c r="E104" s="747" t="str">
        <f>'Formet 8'!I123</f>
        <v/>
      </c>
      <c r="F104" s="749" t="str">
        <f>'Formet 8'!E123</f>
        <v/>
      </c>
      <c r="G104" s="749" t="str">
        <f>'Formet 8'!F123</f>
        <v/>
      </c>
      <c r="H104" s="750"/>
      <c r="I104" s="750" t="str">
        <f t="shared" si="2"/>
        <v/>
      </c>
      <c r="J104" s="744" t="str">
        <f t="shared" si="3"/>
        <v/>
      </c>
      <c r="K104" s="1364"/>
    </row>
    <row r="105" spans="1:11" ht="13.5" hidden="1" customHeight="1">
      <c r="A105" s="745">
        <v>98</v>
      </c>
      <c r="B105" s="746" t="str">
        <f>'Formet 8'!D124</f>
        <v/>
      </c>
      <c r="C105" s="747" t="str">
        <f>'Formet 8'!G124</f>
        <v/>
      </c>
      <c r="D105" s="748" t="str">
        <f>'Formet 8'!H124</f>
        <v/>
      </c>
      <c r="E105" s="747" t="str">
        <f>'Formet 8'!I124</f>
        <v/>
      </c>
      <c r="F105" s="749" t="str">
        <f>'Formet 8'!E124</f>
        <v/>
      </c>
      <c r="G105" s="749" t="str">
        <f>'Formet 8'!F124</f>
        <v/>
      </c>
      <c r="H105" s="750"/>
      <c r="I105" s="750" t="str">
        <f t="shared" si="2"/>
        <v/>
      </c>
      <c r="J105" s="744" t="str">
        <f t="shared" si="3"/>
        <v/>
      </c>
      <c r="K105" s="1364"/>
    </row>
    <row r="106" spans="1:11" ht="13.5" hidden="1" customHeight="1">
      <c r="A106" s="745">
        <v>99</v>
      </c>
      <c r="B106" s="746" t="str">
        <f>'Formet 8'!D125</f>
        <v/>
      </c>
      <c r="C106" s="747" t="str">
        <f>'Formet 8'!G125</f>
        <v/>
      </c>
      <c r="D106" s="748" t="str">
        <f>'Formet 8'!H125</f>
        <v/>
      </c>
      <c r="E106" s="747" t="str">
        <f>'Formet 8'!I125</f>
        <v/>
      </c>
      <c r="F106" s="749" t="str">
        <f>'Formet 8'!E125</f>
        <v/>
      </c>
      <c r="G106" s="749" t="str">
        <f>'Formet 8'!F125</f>
        <v/>
      </c>
      <c r="H106" s="750"/>
      <c r="I106" s="750" t="str">
        <f t="shared" si="2"/>
        <v/>
      </c>
      <c r="J106" s="744" t="str">
        <f t="shared" si="3"/>
        <v/>
      </c>
      <c r="K106" s="1364"/>
    </row>
    <row r="107" spans="1:11" ht="13.5" hidden="1" customHeight="1">
      <c r="A107" s="745">
        <v>100</v>
      </c>
      <c r="B107" s="746" t="str">
        <f>'Formet 8'!D126</f>
        <v/>
      </c>
      <c r="C107" s="747" t="str">
        <f>'Formet 8'!G126</f>
        <v/>
      </c>
      <c r="D107" s="748" t="str">
        <f>'Formet 8'!H126</f>
        <v/>
      </c>
      <c r="E107" s="747" t="str">
        <f>'Formet 8'!I126</f>
        <v/>
      </c>
      <c r="F107" s="749" t="str">
        <f>'Formet 8'!E126</f>
        <v/>
      </c>
      <c r="G107" s="749" t="str">
        <f>'Formet 8'!F126</f>
        <v/>
      </c>
      <c r="H107" s="750"/>
      <c r="I107" s="750" t="str">
        <f t="shared" si="2"/>
        <v/>
      </c>
      <c r="J107" s="744" t="str">
        <f t="shared" si="3"/>
        <v/>
      </c>
      <c r="K107" s="1364"/>
    </row>
    <row r="108" spans="1:11" ht="13.5" hidden="1" customHeight="1">
      <c r="A108" s="745">
        <v>101</v>
      </c>
      <c r="B108" s="746" t="str">
        <f>'Formet 8'!D127</f>
        <v/>
      </c>
      <c r="C108" s="747" t="str">
        <f>'Formet 8'!G127</f>
        <v/>
      </c>
      <c r="D108" s="748" t="str">
        <f>'Formet 8'!H127</f>
        <v/>
      </c>
      <c r="E108" s="747" t="str">
        <f>'Formet 8'!I127</f>
        <v/>
      </c>
      <c r="F108" s="749" t="str">
        <f>'Formet 8'!E127</f>
        <v/>
      </c>
      <c r="G108" s="749" t="str">
        <f>'Formet 8'!F127</f>
        <v/>
      </c>
      <c r="H108" s="750"/>
      <c r="I108" s="750" t="str">
        <f t="shared" si="2"/>
        <v/>
      </c>
      <c r="J108" s="744" t="str">
        <f t="shared" si="3"/>
        <v/>
      </c>
      <c r="K108" s="1364"/>
    </row>
    <row r="109" spans="1:11" ht="13.5" hidden="1" customHeight="1">
      <c r="A109" s="745">
        <v>102</v>
      </c>
      <c r="B109" s="746" t="str">
        <f>'Formet 8'!D128</f>
        <v/>
      </c>
      <c r="C109" s="747" t="str">
        <f>'Formet 8'!G128</f>
        <v/>
      </c>
      <c r="D109" s="748" t="str">
        <f>'Formet 8'!H128</f>
        <v/>
      </c>
      <c r="E109" s="747" t="str">
        <f>'Formet 8'!I128</f>
        <v/>
      </c>
      <c r="F109" s="749" t="str">
        <f>'Formet 8'!E128</f>
        <v/>
      </c>
      <c r="G109" s="749" t="str">
        <f>'Formet 8'!F128</f>
        <v/>
      </c>
      <c r="H109" s="750"/>
      <c r="I109" s="750" t="str">
        <f t="shared" si="2"/>
        <v/>
      </c>
      <c r="J109" s="744" t="str">
        <f t="shared" si="3"/>
        <v/>
      </c>
      <c r="K109" s="1364"/>
    </row>
    <row r="110" spans="1:11" ht="13.5" hidden="1" customHeight="1">
      <c r="A110" s="745">
        <v>103</v>
      </c>
      <c r="B110" s="746" t="str">
        <f>'Formet 8'!D129</f>
        <v/>
      </c>
      <c r="C110" s="747" t="str">
        <f>'Formet 8'!G129</f>
        <v/>
      </c>
      <c r="D110" s="748" t="str">
        <f>'Formet 8'!H129</f>
        <v/>
      </c>
      <c r="E110" s="747" t="str">
        <f>'Formet 8'!I129</f>
        <v/>
      </c>
      <c r="F110" s="749" t="str">
        <f>'Formet 8'!E129</f>
        <v/>
      </c>
      <c r="G110" s="749" t="str">
        <f>'Formet 8'!F129</f>
        <v/>
      </c>
      <c r="H110" s="750"/>
      <c r="I110" s="750" t="str">
        <f t="shared" si="2"/>
        <v/>
      </c>
      <c r="J110" s="744" t="str">
        <f t="shared" si="3"/>
        <v/>
      </c>
      <c r="K110" s="1364"/>
    </row>
    <row r="111" spans="1:11" ht="13.5" hidden="1" customHeight="1">
      <c r="A111" s="745">
        <v>104</v>
      </c>
      <c r="B111" s="746" t="str">
        <f>'Formet 8'!D130</f>
        <v/>
      </c>
      <c r="C111" s="747" t="str">
        <f>'Formet 8'!G130</f>
        <v/>
      </c>
      <c r="D111" s="748" t="str">
        <f>'Formet 8'!H130</f>
        <v/>
      </c>
      <c r="E111" s="747" t="str">
        <f>'Formet 8'!I130</f>
        <v/>
      </c>
      <c r="F111" s="749" t="str">
        <f>'Formet 8'!E130</f>
        <v/>
      </c>
      <c r="G111" s="749" t="str">
        <f>'Formet 8'!F130</f>
        <v/>
      </c>
      <c r="H111" s="750"/>
      <c r="I111" s="750" t="str">
        <f t="shared" si="2"/>
        <v/>
      </c>
      <c r="J111" s="744" t="str">
        <f t="shared" si="3"/>
        <v/>
      </c>
      <c r="K111" s="1364"/>
    </row>
    <row r="112" spans="1:11" ht="13.5" hidden="1" customHeight="1">
      <c r="A112" s="745">
        <v>105</v>
      </c>
      <c r="B112" s="746" t="str">
        <f>'Formet 8'!D131</f>
        <v/>
      </c>
      <c r="C112" s="747" t="str">
        <f>'Formet 8'!G131</f>
        <v/>
      </c>
      <c r="D112" s="748" t="str">
        <f>'Formet 8'!H131</f>
        <v/>
      </c>
      <c r="E112" s="747" t="str">
        <f>'Formet 8'!I131</f>
        <v/>
      </c>
      <c r="F112" s="749" t="str">
        <f>'Formet 8'!E131</f>
        <v/>
      </c>
      <c r="G112" s="749" t="str">
        <f>'Formet 8'!F131</f>
        <v/>
      </c>
      <c r="H112" s="750"/>
      <c r="I112" s="750" t="str">
        <f t="shared" si="2"/>
        <v/>
      </c>
      <c r="J112" s="744" t="str">
        <f t="shared" si="3"/>
        <v/>
      </c>
      <c r="K112" s="1364"/>
    </row>
    <row r="113" spans="1:11" ht="13.5" hidden="1" customHeight="1">
      <c r="A113" s="745">
        <v>106</v>
      </c>
      <c r="B113" s="746" t="str">
        <f>'Formet 8'!D132</f>
        <v/>
      </c>
      <c r="C113" s="747" t="str">
        <f>'Formet 8'!G132</f>
        <v/>
      </c>
      <c r="D113" s="748" t="str">
        <f>'Formet 8'!H132</f>
        <v/>
      </c>
      <c r="E113" s="747" t="str">
        <f>'Formet 8'!I132</f>
        <v/>
      </c>
      <c r="F113" s="749" t="str">
        <f>'Formet 8'!E132</f>
        <v/>
      </c>
      <c r="G113" s="749" t="str">
        <f>'Formet 8'!F132</f>
        <v/>
      </c>
      <c r="H113" s="750"/>
      <c r="I113" s="750" t="str">
        <f t="shared" si="2"/>
        <v/>
      </c>
      <c r="J113" s="744" t="str">
        <f t="shared" si="3"/>
        <v/>
      </c>
      <c r="K113" s="1364"/>
    </row>
    <row r="114" spans="1:11" ht="13.5" hidden="1" customHeight="1">
      <c r="A114" s="745">
        <v>107</v>
      </c>
      <c r="B114" s="746" t="str">
        <f>'Formet 8'!D133</f>
        <v/>
      </c>
      <c r="C114" s="747" t="str">
        <f>'Formet 8'!G133</f>
        <v/>
      </c>
      <c r="D114" s="748" t="str">
        <f>'Formet 8'!H133</f>
        <v/>
      </c>
      <c r="E114" s="747" t="str">
        <f>'Formet 8'!I133</f>
        <v/>
      </c>
      <c r="F114" s="749" t="str">
        <f>'Formet 8'!E133</f>
        <v/>
      </c>
      <c r="G114" s="749" t="str">
        <f>'Formet 8'!F133</f>
        <v/>
      </c>
      <c r="H114" s="750"/>
      <c r="I114" s="750" t="str">
        <f t="shared" si="2"/>
        <v/>
      </c>
      <c r="J114" s="744" t="str">
        <f t="shared" si="3"/>
        <v/>
      </c>
      <c r="K114" s="1364"/>
    </row>
    <row r="115" spans="1:11" ht="13.5" hidden="1" customHeight="1">
      <c r="A115" s="745">
        <v>108</v>
      </c>
      <c r="B115" s="746" t="str">
        <f>'Formet 8'!D134</f>
        <v/>
      </c>
      <c r="C115" s="747" t="str">
        <f>'Formet 8'!G134</f>
        <v/>
      </c>
      <c r="D115" s="748" t="str">
        <f>'Formet 8'!H134</f>
        <v/>
      </c>
      <c r="E115" s="747" t="str">
        <f>'Formet 8'!I134</f>
        <v/>
      </c>
      <c r="F115" s="749" t="str">
        <f>'Formet 8'!E134</f>
        <v/>
      </c>
      <c r="G115" s="749" t="str">
        <f>'Formet 8'!F134</f>
        <v/>
      </c>
      <c r="H115" s="750"/>
      <c r="I115" s="750" t="str">
        <f t="shared" si="2"/>
        <v/>
      </c>
      <c r="J115" s="744" t="str">
        <f t="shared" si="3"/>
        <v/>
      </c>
      <c r="K115" s="1364"/>
    </row>
    <row r="116" spans="1:11" ht="13.5" hidden="1" customHeight="1">
      <c r="A116" s="745">
        <v>109</v>
      </c>
      <c r="B116" s="746" t="str">
        <f>'Formet 8'!D135</f>
        <v/>
      </c>
      <c r="C116" s="747" t="str">
        <f>'Formet 8'!G135</f>
        <v/>
      </c>
      <c r="D116" s="748" t="str">
        <f>'Formet 8'!H135</f>
        <v/>
      </c>
      <c r="E116" s="747" t="str">
        <f>'Formet 8'!I135</f>
        <v/>
      </c>
      <c r="F116" s="749" t="str">
        <f>'Formet 8'!E135</f>
        <v/>
      </c>
      <c r="G116" s="749" t="str">
        <f>'Formet 8'!F135</f>
        <v/>
      </c>
      <c r="H116" s="750"/>
      <c r="I116" s="750" t="str">
        <f t="shared" si="2"/>
        <v/>
      </c>
      <c r="J116" s="744" t="str">
        <f t="shared" si="3"/>
        <v/>
      </c>
      <c r="K116" s="1364"/>
    </row>
    <row r="117" spans="1:11" ht="13.5" hidden="1" customHeight="1">
      <c r="A117" s="745">
        <v>110</v>
      </c>
      <c r="B117" s="746" t="str">
        <f>'Formet 8'!D136</f>
        <v/>
      </c>
      <c r="C117" s="747" t="str">
        <f>'Formet 8'!G136</f>
        <v/>
      </c>
      <c r="D117" s="748" t="str">
        <f>'Formet 8'!H136</f>
        <v/>
      </c>
      <c r="E117" s="747" t="str">
        <f>'Formet 8'!I136</f>
        <v/>
      </c>
      <c r="F117" s="749" t="str">
        <f>'Formet 8'!E136</f>
        <v/>
      </c>
      <c r="G117" s="749" t="str">
        <f>'Formet 8'!F136</f>
        <v/>
      </c>
      <c r="H117" s="750"/>
      <c r="I117" s="750" t="str">
        <f t="shared" si="2"/>
        <v/>
      </c>
      <c r="J117" s="744" t="str">
        <f t="shared" si="3"/>
        <v/>
      </c>
      <c r="K117" s="1364"/>
    </row>
    <row r="118" spans="1:11" ht="13.5" hidden="1" customHeight="1">
      <c r="A118" s="745">
        <v>111</v>
      </c>
      <c r="B118" s="746" t="str">
        <f>'Formet 8'!D137</f>
        <v/>
      </c>
      <c r="C118" s="747" t="str">
        <f>'Formet 8'!G137</f>
        <v/>
      </c>
      <c r="D118" s="748" t="str">
        <f>'Formet 8'!H137</f>
        <v/>
      </c>
      <c r="E118" s="747" t="str">
        <f>'Formet 8'!I137</f>
        <v/>
      </c>
      <c r="F118" s="749" t="str">
        <f>'Formet 8'!E137</f>
        <v/>
      </c>
      <c r="G118" s="749" t="str">
        <f>'Formet 8'!F137</f>
        <v/>
      </c>
      <c r="H118" s="750"/>
      <c r="I118" s="750" t="str">
        <f t="shared" si="2"/>
        <v/>
      </c>
      <c r="J118" s="744" t="str">
        <f t="shared" si="3"/>
        <v/>
      </c>
      <c r="K118" s="1364"/>
    </row>
    <row r="119" spans="1:11" ht="13.5" hidden="1" customHeight="1">
      <c r="A119" s="745">
        <v>112</v>
      </c>
      <c r="B119" s="746" t="str">
        <f>'Formet 8'!D138</f>
        <v/>
      </c>
      <c r="C119" s="747" t="str">
        <f>'Formet 8'!G138</f>
        <v/>
      </c>
      <c r="D119" s="748" t="str">
        <f>'Formet 8'!H138</f>
        <v/>
      </c>
      <c r="E119" s="747" t="str">
        <f>'Formet 8'!I138</f>
        <v/>
      </c>
      <c r="F119" s="749" t="str">
        <f>'Formet 8'!E138</f>
        <v/>
      </c>
      <c r="G119" s="749" t="str">
        <f>'Formet 8'!F138</f>
        <v/>
      </c>
      <c r="H119" s="750"/>
      <c r="I119" s="750" t="str">
        <f t="shared" si="2"/>
        <v/>
      </c>
      <c r="J119" s="744" t="str">
        <f t="shared" si="3"/>
        <v/>
      </c>
      <c r="K119" s="1364"/>
    </row>
    <row r="120" spans="1:11" ht="13.5" hidden="1" customHeight="1">
      <c r="A120" s="745">
        <v>113</v>
      </c>
      <c r="B120" s="746" t="str">
        <f>'Formet 8'!D139</f>
        <v/>
      </c>
      <c r="C120" s="747" t="str">
        <f>'Formet 8'!G139</f>
        <v/>
      </c>
      <c r="D120" s="748" t="str">
        <f>'Formet 8'!H139</f>
        <v/>
      </c>
      <c r="E120" s="747" t="str">
        <f>'Formet 8'!I139</f>
        <v/>
      </c>
      <c r="F120" s="749" t="str">
        <f>'Formet 8'!E139</f>
        <v/>
      </c>
      <c r="G120" s="749" t="str">
        <f>'Formet 8'!F139</f>
        <v/>
      </c>
      <c r="H120" s="750"/>
      <c r="I120" s="750" t="str">
        <f t="shared" si="2"/>
        <v/>
      </c>
      <c r="J120" s="744" t="str">
        <f t="shared" si="3"/>
        <v/>
      </c>
      <c r="K120" s="1364"/>
    </row>
    <row r="121" spans="1:11" ht="13.5" hidden="1" customHeight="1">
      <c r="A121" s="745">
        <v>114</v>
      </c>
      <c r="B121" s="746" t="str">
        <f>'Formet 8'!D140</f>
        <v/>
      </c>
      <c r="C121" s="747" t="str">
        <f>'Formet 8'!G140</f>
        <v/>
      </c>
      <c r="D121" s="748" t="str">
        <f>'Formet 8'!H140</f>
        <v/>
      </c>
      <c r="E121" s="747" t="str">
        <f>'Formet 8'!I140</f>
        <v/>
      </c>
      <c r="F121" s="749" t="str">
        <f>'Formet 8'!E140</f>
        <v/>
      </c>
      <c r="G121" s="749" t="str">
        <f>'Formet 8'!F140</f>
        <v/>
      </c>
      <c r="H121" s="750"/>
      <c r="I121" s="750" t="str">
        <f t="shared" si="2"/>
        <v/>
      </c>
      <c r="J121" s="744" t="str">
        <f t="shared" si="3"/>
        <v/>
      </c>
      <c r="K121" s="1364"/>
    </row>
    <row r="122" spans="1:11" ht="13.5" hidden="1" customHeight="1">
      <c r="A122" s="745">
        <v>115</v>
      </c>
      <c r="B122" s="746" t="str">
        <f>'Formet 8'!D141</f>
        <v/>
      </c>
      <c r="C122" s="747" t="str">
        <f>'Formet 8'!G141</f>
        <v/>
      </c>
      <c r="D122" s="748" t="str">
        <f>'Formet 8'!H141</f>
        <v/>
      </c>
      <c r="E122" s="747" t="str">
        <f>'Formet 8'!I141</f>
        <v/>
      </c>
      <c r="F122" s="749" t="str">
        <f>'Formet 8'!E141</f>
        <v/>
      </c>
      <c r="G122" s="749" t="str">
        <f>'Formet 8'!F141</f>
        <v/>
      </c>
      <c r="H122" s="750"/>
      <c r="I122" s="750" t="str">
        <f t="shared" si="2"/>
        <v/>
      </c>
      <c r="J122" s="744" t="str">
        <f t="shared" si="3"/>
        <v/>
      </c>
      <c r="K122" s="1364"/>
    </row>
    <row r="123" spans="1:11" ht="13.5" hidden="1" customHeight="1">
      <c r="A123" s="745">
        <v>116</v>
      </c>
      <c r="B123" s="746" t="str">
        <f>'Formet 8'!D142</f>
        <v/>
      </c>
      <c r="C123" s="747" t="str">
        <f>'Formet 8'!G142</f>
        <v/>
      </c>
      <c r="D123" s="748" t="str">
        <f>'Formet 8'!H142</f>
        <v/>
      </c>
      <c r="E123" s="747" t="str">
        <f>'Formet 8'!I142</f>
        <v/>
      </c>
      <c r="F123" s="749" t="str">
        <f>'Formet 8'!E142</f>
        <v/>
      </c>
      <c r="G123" s="749" t="str">
        <f>'Formet 8'!F142</f>
        <v/>
      </c>
      <c r="H123" s="750"/>
      <c r="I123" s="750" t="str">
        <f t="shared" si="2"/>
        <v/>
      </c>
      <c r="J123" s="744" t="str">
        <f t="shared" si="3"/>
        <v/>
      </c>
      <c r="K123" s="1364"/>
    </row>
    <row r="124" spans="1:11" ht="13.5" hidden="1" customHeight="1">
      <c r="A124" s="745">
        <v>117</v>
      </c>
      <c r="B124" s="746" t="str">
        <f>'Formet 8'!D143</f>
        <v/>
      </c>
      <c r="C124" s="747" t="str">
        <f>'Formet 8'!G143</f>
        <v/>
      </c>
      <c r="D124" s="748" t="str">
        <f>'Formet 8'!H143</f>
        <v/>
      </c>
      <c r="E124" s="747" t="str">
        <f>'Formet 8'!I143</f>
        <v/>
      </c>
      <c r="F124" s="749" t="str">
        <f>'Formet 8'!E143</f>
        <v/>
      </c>
      <c r="G124" s="749" t="str">
        <f>'Formet 8'!F143</f>
        <v/>
      </c>
      <c r="H124" s="750"/>
      <c r="I124" s="750" t="str">
        <f t="shared" si="2"/>
        <v/>
      </c>
      <c r="J124" s="744" t="str">
        <f t="shared" si="3"/>
        <v/>
      </c>
      <c r="K124" s="1364"/>
    </row>
    <row r="125" spans="1:11" ht="13.5" hidden="1" customHeight="1">
      <c r="A125" s="745">
        <v>118</v>
      </c>
      <c r="B125" s="746" t="str">
        <f>'Formet 8'!D144</f>
        <v/>
      </c>
      <c r="C125" s="747" t="str">
        <f>'Formet 8'!G144</f>
        <v/>
      </c>
      <c r="D125" s="748" t="str">
        <f>'Formet 8'!H144</f>
        <v/>
      </c>
      <c r="E125" s="747" t="str">
        <f>'Formet 8'!I144</f>
        <v/>
      </c>
      <c r="F125" s="749" t="str">
        <f>'Formet 8'!E144</f>
        <v/>
      </c>
      <c r="G125" s="749" t="str">
        <f>'Formet 8'!F144</f>
        <v/>
      </c>
      <c r="H125" s="750"/>
      <c r="I125" s="750" t="str">
        <f t="shared" si="2"/>
        <v/>
      </c>
      <c r="J125" s="744" t="str">
        <f t="shared" si="3"/>
        <v/>
      </c>
      <c r="K125" s="1364"/>
    </row>
    <row r="126" spans="1:11" ht="13.5" hidden="1" customHeight="1">
      <c r="A126" s="745">
        <v>119</v>
      </c>
      <c r="B126" s="746" t="str">
        <f>'Formet 8'!D145</f>
        <v/>
      </c>
      <c r="C126" s="747" t="str">
        <f>'Formet 8'!G145</f>
        <v/>
      </c>
      <c r="D126" s="748" t="str">
        <f>'Formet 8'!H145</f>
        <v/>
      </c>
      <c r="E126" s="747" t="str">
        <f>'Formet 8'!I145</f>
        <v/>
      </c>
      <c r="F126" s="749" t="str">
        <f>'Formet 8'!E145</f>
        <v/>
      </c>
      <c r="G126" s="749" t="str">
        <f>'Formet 8'!F145</f>
        <v/>
      </c>
      <c r="H126" s="750"/>
      <c r="I126" s="750" t="str">
        <f t="shared" si="2"/>
        <v/>
      </c>
      <c r="J126" s="744" t="str">
        <f t="shared" si="3"/>
        <v/>
      </c>
      <c r="K126" s="1364"/>
    </row>
    <row r="127" spans="1:11" ht="13.5" hidden="1" customHeight="1">
      <c r="A127" s="745">
        <v>120</v>
      </c>
      <c r="B127" s="746" t="str">
        <f>'Formet 8'!D146</f>
        <v/>
      </c>
      <c r="C127" s="747" t="str">
        <f>'Formet 8'!G146</f>
        <v/>
      </c>
      <c r="D127" s="748" t="str">
        <f>'Formet 8'!H146</f>
        <v/>
      </c>
      <c r="E127" s="747" t="str">
        <f>'Formet 8'!I146</f>
        <v/>
      </c>
      <c r="F127" s="749" t="str">
        <f>'Formet 8'!E146</f>
        <v/>
      </c>
      <c r="G127" s="749" t="str">
        <f>'Formet 8'!F146</f>
        <v/>
      </c>
      <c r="H127" s="750"/>
      <c r="I127" s="750" t="str">
        <f t="shared" si="2"/>
        <v/>
      </c>
      <c r="J127" s="744" t="str">
        <f t="shared" si="3"/>
        <v/>
      </c>
      <c r="K127" s="1364"/>
    </row>
    <row r="128" spans="1:11" ht="13.5" hidden="1" customHeight="1">
      <c r="A128" s="745">
        <v>121</v>
      </c>
      <c r="B128" s="746" t="str">
        <f>'Formet 8'!D147</f>
        <v/>
      </c>
      <c r="C128" s="747" t="str">
        <f>'Formet 8'!G147</f>
        <v/>
      </c>
      <c r="D128" s="748" t="str">
        <f>'Formet 8'!H147</f>
        <v/>
      </c>
      <c r="E128" s="747" t="str">
        <f>'Formet 8'!I147</f>
        <v/>
      </c>
      <c r="F128" s="749" t="str">
        <f>'Formet 8'!E147</f>
        <v/>
      </c>
      <c r="G128" s="749" t="str">
        <f>'Formet 8'!F147</f>
        <v/>
      </c>
      <c r="H128" s="750"/>
      <c r="I128" s="750" t="str">
        <f t="shared" si="2"/>
        <v/>
      </c>
      <c r="J128" s="744" t="str">
        <f t="shared" si="3"/>
        <v/>
      </c>
      <c r="K128" s="1364"/>
    </row>
    <row r="129" spans="1:11" ht="13.5" hidden="1" customHeight="1">
      <c r="A129" s="745">
        <v>122</v>
      </c>
      <c r="B129" s="746" t="str">
        <f>'Formet 8'!D148</f>
        <v/>
      </c>
      <c r="C129" s="747" t="str">
        <f>'Formet 8'!G148</f>
        <v/>
      </c>
      <c r="D129" s="748" t="str">
        <f>'Formet 8'!H148</f>
        <v/>
      </c>
      <c r="E129" s="747" t="str">
        <f>'Formet 8'!I148</f>
        <v/>
      </c>
      <c r="F129" s="749" t="str">
        <f>'Formet 8'!E148</f>
        <v/>
      </c>
      <c r="G129" s="749" t="str">
        <f>'Formet 8'!F148</f>
        <v/>
      </c>
      <c r="H129" s="750"/>
      <c r="I129" s="750" t="str">
        <f t="shared" si="2"/>
        <v/>
      </c>
      <c r="J129" s="744" t="str">
        <f t="shared" si="3"/>
        <v/>
      </c>
      <c r="K129" s="1364"/>
    </row>
    <row r="130" spans="1:11" ht="13.5" hidden="1" customHeight="1">
      <c r="A130" s="745">
        <v>123</v>
      </c>
      <c r="B130" s="746" t="str">
        <f>'Formet 8'!D149</f>
        <v/>
      </c>
      <c r="C130" s="747" t="str">
        <f>'Formet 8'!G149</f>
        <v/>
      </c>
      <c r="D130" s="748" t="str">
        <f>'Formet 8'!H149</f>
        <v/>
      </c>
      <c r="E130" s="747" t="str">
        <f>'Formet 8'!I149</f>
        <v/>
      </c>
      <c r="F130" s="749" t="str">
        <f>'Formet 8'!E149</f>
        <v/>
      </c>
      <c r="G130" s="749" t="str">
        <f>'Formet 8'!F149</f>
        <v/>
      </c>
      <c r="H130" s="750"/>
      <c r="I130" s="750" t="str">
        <f t="shared" si="2"/>
        <v/>
      </c>
      <c r="J130" s="744" t="str">
        <f t="shared" si="3"/>
        <v/>
      </c>
      <c r="K130" s="1364"/>
    </row>
    <row r="131" spans="1:11" ht="13.5" hidden="1" customHeight="1">
      <c r="A131" s="745">
        <v>124</v>
      </c>
      <c r="B131" s="746" t="str">
        <f>'Formet 8'!D150</f>
        <v/>
      </c>
      <c r="C131" s="747" t="str">
        <f>'Formet 8'!G150</f>
        <v/>
      </c>
      <c r="D131" s="748" t="str">
        <f>'Formet 8'!H150</f>
        <v/>
      </c>
      <c r="E131" s="747" t="str">
        <f>'Formet 8'!I150</f>
        <v/>
      </c>
      <c r="F131" s="749" t="str">
        <f>'Formet 8'!E150</f>
        <v/>
      </c>
      <c r="G131" s="749" t="str">
        <f>'Formet 8'!F150</f>
        <v/>
      </c>
      <c r="H131" s="750"/>
      <c r="I131" s="750" t="str">
        <f t="shared" si="2"/>
        <v/>
      </c>
      <c r="J131" s="744" t="str">
        <f t="shared" si="3"/>
        <v/>
      </c>
      <c r="K131" s="1364"/>
    </row>
    <row r="132" spans="1:11" ht="13.5" hidden="1" customHeight="1">
      <c r="A132" s="745">
        <v>125</v>
      </c>
      <c r="B132" s="746" t="str">
        <f>'Formet 8'!D151</f>
        <v/>
      </c>
      <c r="C132" s="747" t="str">
        <f>'Formet 8'!G151</f>
        <v/>
      </c>
      <c r="D132" s="748" t="str">
        <f>'Formet 8'!H151</f>
        <v/>
      </c>
      <c r="E132" s="747" t="str">
        <f>'Formet 8'!I151</f>
        <v/>
      </c>
      <c r="F132" s="749" t="str">
        <f>'Formet 8'!E151</f>
        <v/>
      </c>
      <c r="G132" s="749" t="str">
        <f>'Formet 8'!F151</f>
        <v/>
      </c>
      <c r="H132" s="750"/>
      <c r="I132" s="750" t="str">
        <f t="shared" si="2"/>
        <v/>
      </c>
      <c r="J132" s="744" t="str">
        <f t="shared" si="3"/>
        <v/>
      </c>
      <c r="K132" s="1364"/>
    </row>
    <row r="133" spans="1:11" ht="13.5" hidden="1" customHeight="1">
      <c r="A133" s="745">
        <v>126</v>
      </c>
      <c r="B133" s="746" t="str">
        <f>'Formet 8'!D152</f>
        <v/>
      </c>
      <c r="C133" s="747" t="str">
        <f>'Formet 8'!G152</f>
        <v/>
      </c>
      <c r="D133" s="748" t="str">
        <f>'Formet 8'!H152</f>
        <v/>
      </c>
      <c r="E133" s="747" t="str">
        <f>'Formet 8'!I152</f>
        <v/>
      </c>
      <c r="F133" s="749" t="str">
        <f>'Formet 8'!E152</f>
        <v/>
      </c>
      <c r="G133" s="749" t="str">
        <f>'Formet 8'!F152</f>
        <v/>
      </c>
      <c r="H133" s="750"/>
      <c r="I133" s="750" t="str">
        <f t="shared" si="2"/>
        <v/>
      </c>
      <c r="J133" s="744" t="str">
        <f t="shared" si="3"/>
        <v/>
      </c>
      <c r="K133" s="1364"/>
    </row>
    <row r="134" spans="1:11" ht="13.5" hidden="1" customHeight="1">
      <c r="A134" s="745">
        <v>127</v>
      </c>
      <c r="B134" s="746" t="str">
        <f>'Formet 8'!D153</f>
        <v/>
      </c>
      <c r="C134" s="747" t="str">
        <f>'Formet 8'!G153</f>
        <v/>
      </c>
      <c r="D134" s="748" t="str">
        <f>'Formet 8'!H153</f>
        <v/>
      </c>
      <c r="E134" s="747" t="str">
        <f>'Formet 8'!I153</f>
        <v/>
      </c>
      <c r="F134" s="749" t="str">
        <f>'Formet 8'!E153</f>
        <v/>
      </c>
      <c r="G134" s="749" t="str">
        <f>'Formet 8'!F153</f>
        <v/>
      </c>
      <c r="H134" s="750"/>
      <c r="I134" s="750" t="str">
        <f t="shared" si="2"/>
        <v/>
      </c>
      <c r="J134" s="744" t="str">
        <f t="shared" si="3"/>
        <v/>
      </c>
      <c r="K134" s="1364"/>
    </row>
    <row r="135" spans="1:11" ht="13.5" hidden="1" customHeight="1">
      <c r="A135" s="745">
        <v>128</v>
      </c>
      <c r="B135" s="746" t="str">
        <f>'Formet 8'!D154</f>
        <v/>
      </c>
      <c r="C135" s="747" t="str">
        <f>'Formet 8'!G154</f>
        <v/>
      </c>
      <c r="D135" s="748" t="str">
        <f>'Formet 8'!H154</f>
        <v/>
      </c>
      <c r="E135" s="747" t="str">
        <f>'Formet 8'!I154</f>
        <v/>
      </c>
      <c r="F135" s="749" t="str">
        <f>'Formet 8'!E154</f>
        <v/>
      </c>
      <c r="G135" s="749" t="str">
        <f>'Formet 8'!F154</f>
        <v/>
      </c>
      <c r="H135" s="750"/>
      <c r="I135" s="750" t="str">
        <f t="shared" si="2"/>
        <v/>
      </c>
      <c r="J135" s="744" t="str">
        <f t="shared" si="3"/>
        <v/>
      </c>
      <c r="K135" s="1364"/>
    </row>
    <row r="136" spans="1:11" ht="13.5" hidden="1" customHeight="1">
      <c r="A136" s="745">
        <v>129</v>
      </c>
      <c r="B136" s="746" t="str">
        <f>'Formet 8'!D155</f>
        <v/>
      </c>
      <c r="C136" s="747" t="str">
        <f>'Formet 8'!G155</f>
        <v/>
      </c>
      <c r="D136" s="748" t="str">
        <f>'Formet 8'!H155</f>
        <v/>
      </c>
      <c r="E136" s="747" t="str">
        <f>'Formet 8'!I155</f>
        <v/>
      </c>
      <c r="F136" s="749" t="str">
        <f>'Formet 8'!E155</f>
        <v/>
      </c>
      <c r="G136" s="749" t="str">
        <f>'Formet 8'!F155</f>
        <v/>
      </c>
      <c r="H136" s="750"/>
      <c r="I136" s="750" t="str">
        <f t="shared" si="2"/>
        <v/>
      </c>
      <c r="J136" s="744" t="str">
        <f t="shared" si="3"/>
        <v/>
      </c>
      <c r="K136" s="1364"/>
    </row>
    <row r="137" spans="1:11" ht="13.5" hidden="1" customHeight="1">
      <c r="A137" s="745">
        <v>130</v>
      </c>
      <c r="B137" s="746" t="str">
        <f>'Formet 8'!D156</f>
        <v/>
      </c>
      <c r="C137" s="747" t="str">
        <f>'Formet 8'!G156</f>
        <v/>
      </c>
      <c r="D137" s="748" t="str">
        <f>'Formet 8'!H156</f>
        <v/>
      </c>
      <c r="E137" s="747" t="str">
        <f>'Formet 8'!I156</f>
        <v/>
      </c>
      <c r="F137" s="749" t="str">
        <f>'Formet 8'!E156</f>
        <v/>
      </c>
      <c r="G137" s="749" t="str">
        <f>'Formet 8'!F156</f>
        <v/>
      </c>
      <c r="H137" s="750"/>
      <c r="I137" s="750" t="str">
        <f t="shared" ref="I137:I151" si="4">IF(B137="","",IF(D137&gt;=13,0,6774))</f>
        <v/>
      </c>
      <c r="J137" s="744" t="str">
        <f t="shared" ref="J137:J151" si="5">IF(B137="","","NON GAZETTED - REGULAR")</f>
        <v/>
      </c>
      <c r="K137" s="1364"/>
    </row>
    <row r="138" spans="1:11" ht="13.5" hidden="1" customHeight="1">
      <c r="A138" s="745">
        <v>131</v>
      </c>
      <c r="B138" s="746" t="str">
        <f>'Formet 8'!D157</f>
        <v/>
      </c>
      <c r="C138" s="747" t="str">
        <f>'Formet 8'!G157</f>
        <v/>
      </c>
      <c r="D138" s="748" t="str">
        <f>'Formet 8'!H157</f>
        <v/>
      </c>
      <c r="E138" s="747" t="str">
        <f>'Formet 8'!I157</f>
        <v/>
      </c>
      <c r="F138" s="749" t="str">
        <f>'Formet 8'!E157</f>
        <v/>
      </c>
      <c r="G138" s="749" t="str">
        <f>'Formet 8'!F157</f>
        <v/>
      </c>
      <c r="H138" s="750"/>
      <c r="I138" s="750" t="str">
        <f t="shared" si="4"/>
        <v/>
      </c>
      <c r="J138" s="744" t="str">
        <f t="shared" si="5"/>
        <v/>
      </c>
      <c r="K138" s="1364"/>
    </row>
    <row r="139" spans="1:11" ht="13.5" hidden="1" customHeight="1">
      <c r="A139" s="745">
        <v>132</v>
      </c>
      <c r="B139" s="746" t="str">
        <f>'Formet 8'!D158</f>
        <v/>
      </c>
      <c r="C139" s="747" t="str">
        <f>'Formet 8'!G158</f>
        <v/>
      </c>
      <c r="D139" s="748" t="str">
        <f>'Formet 8'!H158</f>
        <v/>
      </c>
      <c r="E139" s="747" t="str">
        <f>'Formet 8'!I158</f>
        <v/>
      </c>
      <c r="F139" s="749" t="str">
        <f>'Formet 8'!E158</f>
        <v/>
      </c>
      <c r="G139" s="749" t="str">
        <f>'Formet 8'!F158</f>
        <v/>
      </c>
      <c r="H139" s="750"/>
      <c r="I139" s="750" t="str">
        <f t="shared" si="4"/>
        <v/>
      </c>
      <c r="J139" s="744" t="str">
        <f t="shared" si="5"/>
        <v/>
      </c>
      <c r="K139" s="1364"/>
    </row>
    <row r="140" spans="1:11" ht="13.5" hidden="1" customHeight="1">
      <c r="A140" s="745">
        <v>133</v>
      </c>
      <c r="B140" s="746"/>
      <c r="C140" s="747"/>
      <c r="D140" s="748"/>
      <c r="E140" s="747"/>
      <c r="F140" s="749"/>
      <c r="G140" s="749"/>
      <c r="H140" s="750"/>
      <c r="I140" s="750" t="str">
        <f t="shared" si="4"/>
        <v/>
      </c>
      <c r="J140" s="744" t="str">
        <f t="shared" si="5"/>
        <v/>
      </c>
      <c r="K140" s="1364"/>
    </row>
    <row r="141" spans="1:11" ht="13.5" hidden="1" customHeight="1">
      <c r="A141" s="745">
        <v>134</v>
      </c>
      <c r="B141" s="746"/>
      <c r="C141" s="747"/>
      <c r="D141" s="748"/>
      <c r="E141" s="747"/>
      <c r="F141" s="749"/>
      <c r="G141" s="749"/>
      <c r="H141" s="750"/>
      <c r="I141" s="750" t="str">
        <f t="shared" si="4"/>
        <v/>
      </c>
      <c r="J141" s="744" t="str">
        <f t="shared" si="5"/>
        <v/>
      </c>
      <c r="K141" s="1364"/>
    </row>
    <row r="142" spans="1:11" ht="13.5" hidden="1" customHeight="1">
      <c r="A142" s="745">
        <v>135</v>
      </c>
      <c r="B142" s="746"/>
      <c r="C142" s="747"/>
      <c r="D142" s="748"/>
      <c r="E142" s="747"/>
      <c r="F142" s="749"/>
      <c r="G142" s="749"/>
      <c r="H142" s="750"/>
      <c r="I142" s="750" t="str">
        <f t="shared" si="4"/>
        <v/>
      </c>
      <c r="J142" s="744" t="str">
        <f t="shared" si="5"/>
        <v/>
      </c>
      <c r="K142" s="1364"/>
    </row>
    <row r="143" spans="1:11" ht="13.5" hidden="1" customHeight="1">
      <c r="A143" s="745">
        <v>136</v>
      </c>
      <c r="B143" s="746"/>
      <c r="C143" s="747"/>
      <c r="D143" s="748"/>
      <c r="E143" s="747"/>
      <c r="F143" s="749"/>
      <c r="G143" s="749"/>
      <c r="H143" s="750"/>
      <c r="I143" s="750" t="str">
        <f t="shared" si="4"/>
        <v/>
      </c>
      <c r="J143" s="744" t="str">
        <f t="shared" si="5"/>
        <v/>
      </c>
      <c r="K143" s="1364"/>
    </row>
    <row r="144" spans="1:11" ht="13.5" hidden="1" customHeight="1">
      <c r="A144" s="745">
        <v>137</v>
      </c>
      <c r="B144" s="746"/>
      <c r="C144" s="747"/>
      <c r="D144" s="748"/>
      <c r="E144" s="747"/>
      <c r="F144" s="749"/>
      <c r="G144" s="749"/>
      <c r="H144" s="750"/>
      <c r="I144" s="750" t="str">
        <f t="shared" si="4"/>
        <v/>
      </c>
      <c r="J144" s="744" t="str">
        <f t="shared" si="5"/>
        <v/>
      </c>
      <c r="K144" s="1364"/>
    </row>
    <row r="145" spans="1:11" ht="13.5" hidden="1" customHeight="1">
      <c r="A145" s="745">
        <v>138</v>
      </c>
      <c r="B145" s="746"/>
      <c r="C145" s="747"/>
      <c r="D145" s="748"/>
      <c r="E145" s="747"/>
      <c r="F145" s="749"/>
      <c r="G145" s="749"/>
      <c r="H145" s="750"/>
      <c r="I145" s="750" t="str">
        <f t="shared" si="4"/>
        <v/>
      </c>
      <c r="J145" s="744" t="str">
        <f t="shared" si="5"/>
        <v/>
      </c>
      <c r="K145" s="1364"/>
    </row>
    <row r="146" spans="1:11" ht="13.5" hidden="1" customHeight="1">
      <c r="A146" s="745">
        <v>139</v>
      </c>
      <c r="B146" s="746"/>
      <c r="C146" s="747"/>
      <c r="D146" s="748"/>
      <c r="E146" s="747"/>
      <c r="F146" s="749"/>
      <c r="G146" s="749"/>
      <c r="H146" s="750"/>
      <c r="I146" s="750" t="str">
        <f t="shared" si="4"/>
        <v/>
      </c>
      <c r="J146" s="744" t="str">
        <f t="shared" si="5"/>
        <v/>
      </c>
      <c r="K146" s="1364"/>
    </row>
    <row r="147" spans="1:11" ht="13.5" hidden="1" customHeight="1">
      <c r="A147" s="745">
        <v>140</v>
      </c>
      <c r="B147" s="746"/>
      <c r="C147" s="747"/>
      <c r="D147" s="748"/>
      <c r="E147" s="747"/>
      <c r="F147" s="749"/>
      <c r="G147" s="749"/>
      <c r="H147" s="750"/>
      <c r="I147" s="750" t="str">
        <f t="shared" si="4"/>
        <v/>
      </c>
      <c r="J147" s="744" t="str">
        <f t="shared" si="5"/>
        <v/>
      </c>
      <c r="K147" s="1364"/>
    </row>
    <row r="148" spans="1:11" ht="13.5" hidden="1" customHeight="1">
      <c r="A148" s="745">
        <v>141</v>
      </c>
      <c r="B148" s="746"/>
      <c r="C148" s="747"/>
      <c r="D148" s="748"/>
      <c r="E148" s="747"/>
      <c r="F148" s="749"/>
      <c r="G148" s="749"/>
      <c r="H148" s="750"/>
      <c r="I148" s="750" t="str">
        <f t="shared" si="4"/>
        <v/>
      </c>
      <c r="J148" s="744" t="str">
        <f t="shared" si="5"/>
        <v/>
      </c>
      <c r="K148" s="1364"/>
    </row>
    <row r="149" spans="1:11" ht="13.5" hidden="1" customHeight="1">
      <c r="A149" s="745">
        <v>142</v>
      </c>
      <c r="B149" s="746"/>
      <c r="C149" s="747"/>
      <c r="D149" s="748"/>
      <c r="E149" s="747"/>
      <c r="F149" s="749"/>
      <c r="G149" s="749"/>
      <c r="H149" s="750"/>
      <c r="I149" s="750" t="str">
        <f t="shared" si="4"/>
        <v/>
      </c>
      <c r="J149" s="744" t="str">
        <f t="shared" si="5"/>
        <v/>
      </c>
      <c r="K149" s="1364"/>
    </row>
    <row r="150" spans="1:11" ht="13.5" hidden="1" customHeight="1">
      <c r="A150" s="745">
        <v>143</v>
      </c>
      <c r="B150" s="746"/>
      <c r="C150" s="747"/>
      <c r="D150" s="748"/>
      <c r="E150" s="747"/>
      <c r="F150" s="749"/>
      <c r="G150" s="749"/>
      <c r="H150" s="750"/>
      <c r="I150" s="750" t="str">
        <f t="shared" si="4"/>
        <v/>
      </c>
      <c r="J150" s="744" t="str">
        <f t="shared" si="5"/>
        <v/>
      </c>
      <c r="K150" s="1364"/>
    </row>
    <row r="151" spans="1:11" ht="13.5" hidden="1" customHeight="1">
      <c r="A151" s="745">
        <v>144</v>
      </c>
      <c r="B151" s="746"/>
      <c r="C151" s="747"/>
      <c r="D151" s="748"/>
      <c r="E151" s="747"/>
      <c r="F151" s="749"/>
      <c r="G151" s="749"/>
      <c r="H151" s="750"/>
      <c r="I151" s="750" t="str">
        <f t="shared" si="4"/>
        <v/>
      </c>
      <c r="J151" s="744" t="str">
        <f t="shared" si="5"/>
        <v/>
      </c>
      <c r="K151" s="1364"/>
    </row>
    <row r="152" spans="1:11" ht="24" customHeight="1">
      <c r="A152" s="1594" t="s">
        <v>750</v>
      </c>
      <c r="B152" s="1595"/>
      <c r="C152" s="1595"/>
      <c r="D152" s="1595"/>
      <c r="E152" s="1595"/>
      <c r="F152" s="1595"/>
      <c r="G152" s="1595"/>
      <c r="H152" s="1595"/>
      <c r="I152" s="1596">
        <f>SUM(I8:I151)</f>
        <v>0</v>
      </c>
      <c r="J152" s="1597"/>
      <c r="K152" s="1364"/>
    </row>
    <row r="153" spans="1:11" ht="63.75" customHeight="1">
      <c r="A153" s="1593"/>
      <c r="B153" s="1593"/>
      <c r="C153" s="1593"/>
      <c r="D153" s="1593"/>
      <c r="E153" s="1593"/>
      <c r="F153" s="1593"/>
      <c r="G153" s="1593"/>
      <c r="H153" s="1592" t="str">
        <f>sharansh!B2</f>
        <v>ç/kkukpk;Z] jkmekfo jk;eyok³k ¼vkWfQl vkbZ-Mh- la[;k %&amp;12572½</v>
      </c>
      <c r="I153" s="1592"/>
      <c r="J153" s="1592"/>
      <c r="K153" s="1364"/>
    </row>
  </sheetData>
  <sheetProtection password="DBED" sheet="1" objects="1" scenarios="1" formatColumns="0" formatRows="0"/>
  <mergeCells count="20">
    <mergeCell ref="A2:J2"/>
    <mergeCell ref="A3:J3"/>
    <mergeCell ref="A5:J5"/>
    <mergeCell ref="A4:J4"/>
    <mergeCell ref="H153:J153"/>
    <mergeCell ref="K1:K153"/>
    <mergeCell ref="A153:G153"/>
    <mergeCell ref="A152:H152"/>
    <mergeCell ref="I152:J152"/>
    <mergeCell ref="G6:G7"/>
    <mergeCell ref="H6:H7"/>
    <mergeCell ref="I6:I7"/>
    <mergeCell ref="J6:J7"/>
    <mergeCell ref="A6:A7"/>
    <mergeCell ref="B6:B7"/>
    <mergeCell ref="C6:C7"/>
    <mergeCell ref="D6:D7"/>
    <mergeCell ref="E6:E7"/>
    <mergeCell ref="F6:F7"/>
    <mergeCell ref="A1:J1"/>
  </mergeCells>
  <conditionalFormatting sqref="A8:J151">
    <cfRule type="expression" dxfId="3" priority="1">
      <formula>$A8=9045</formula>
    </cfRule>
    <cfRule type="expression" dxfId="2" priority="2">
      <formula>$A8&gt;23700</formula>
    </cfRule>
    <cfRule type="expression" dxfId="1" priority="3">
      <formula>$A8=23700</formula>
    </cfRule>
  </conditionalFormatting>
  <dataValidations count="2">
    <dataValidation type="list" allowBlank="1" showInputMessage="1" showErrorMessage="1" sqref="J8:J151">
      <formula1>"GAZETTED - REGULAR,NON GAZETTED - REGULAR,GAZETTED - FIX PAY,NON GAZETTED - FIX PAY,GAZETTED - SANVIDA,NON GAZETTED - SANVIDA"</formula1>
    </dataValidation>
    <dataValidation type="list" allowBlank="1" showInputMessage="1" showErrorMessage="1" sqref="H8:H151">
      <formula1>"MALE,FEMALE"</formula1>
    </dataValidation>
  </dataValidations>
  <pageMargins left="0.23622047244094491" right="0.23622047244094491" top="0.19685039370078741" bottom="0.19685039370078741" header="0.15748031496062992" footer="0.15748031496062992"/>
  <pageSetup orientation="landscape" r:id="rId1"/>
</worksheet>
</file>

<file path=xl/worksheets/sheet4.xml><?xml version="1.0" encoding="utf-8"?>
<worksheet xmlns="http://schemas.openxmlformats.org/spreadsheetml/2006/main" xmlns:r="http://schemas.openxmlformats.org/officeDocument/2006/relationships">
  <sheetPr>
    <tabColor rgb="FF002060"/>
  </sheetPr>
  <dimension ref="A1:L29"/>
  <sheetViews>
    <sheetView workbookViewId="0">
      <selection activeCell="B9" sqref="B9:C10"/>
    </sheetView>
  </sheetViews>
  <sheetFormatPr defaultColWidth="0" defaultRowHeight="15" zeroHeight="1"/>
  <cols>
    <col min="1" max="1" width="9.140625" customWidth="1"/>
    <col min="2" max="2" width="49" customWidth="1"/>
    <col min="3" max="3" width="27.85546875" customWidth="1"/>
    <col min="4" max="4" width="3.42578125" customWidth="1"/>
    <col min="5" max="12" width="0" hidden="1" customWidth="1"/>
    <col min="13" max="16384" width="9.140625" hidden="1"/>
  </cols>
  <sheetData>
    <row r="1" spans="1:12" ht="27.75">
      <c r="A1" s="1051" t="str">
        <f>'Cover Page'!A1</f>
        <v>ç/kkukpk;Z] jkmekfo jk;eyok³k ¼vkWfQl vkbZ-Mh- la[;k %&amp;12572½</v>
      </c>
      <c r="B1" s="1051"/>
      <c r="C1" s="1051"/>
      <c r="D1" s="1050"/>
      <c r="E1" s="192"/>
      <c r="F1" s="192"/>
      <c r="G1" s="192"/>
      <c r="H1" s="192"/>
      <c r="I1" s="192"/>
      <c r="J1" s="192"/>
      <c r="K1" s="192"/>
      <c r="L1" s="192"/>
    </row>
    <row r="2" spans="1:12" ht="18.75">
      <c r="A2" s="1055" t="s">
        <v>790</v>
      </c>
      <c r="B2" s="1055"/>
      <c r="C2" s="526" t="s">
        <v>461</v>
      </c>
      <c r="D2" s="1050"/>
      <c r="E2" s="192"/>
      <c r="F2" s="192"/>
      <c r="H2" s="192"/>
      <c r="I2" s="192"/>
      <c r="J2" s="192"/>
      <c r="K2" s="192"/>
      <c r="L2" s="192"/>
    </row>
    <row r="3" spans="1:12" ht="18.75">
      <c r="A3" s="527"/>
      <c r="B3" s="527"/>
      <c r="C3" s="527"/>
      <c r="D3" s="1050"/>
      <c r="E3" s="192"/>
      <c r="F3" s="192"/>
      <c r="G3" s="192"/>
      <c r="H3" s="192"/>
      <c r="I3" s="192"/>
      <c r="J3" s="192"/>
      <c r="K3" s="192"/>
      <c r="L3" s="192"/>
    </row>
    <row r="4" spans="1:12" ht="18.75">
      <c r="A4" s="527" t="s">
        <v>462</v>
      </c>
      <c r="B4" s="527"/>
      <c r="C4" s="527"/>
      <c r="D4" s="1050"/>
      <c r="E4" s="192"/>
      <c r="F4" s="192"/>
      <c r="G4" s="192"/>
      <c r="H4" s="192"/>
      <c r="I4" s="192"/>
      <c r="J4" s="192"/>
      <c r="K4" s="192"/>
      <c r="L4" s="192"/>
    </row>
    <row r="5" spans="1:12" ht="18.75">
      <c r="A5" s="527"/>
      <c r="B5" s="527" t="s">
        <v>746</v>
      </c>
      <c r="C5" s="528"/>
      <c r="D5" s="1050"/>
      <c r="E5" s="192"/>
      <c r="F5" s="192"/>
      <c r="G5" s="192"/>
      <c r="H5" s="192"/>
      <c r="I5" s="192"/>
      <c r="J5" s="192"/>
      <c r="K5" s="192"/>
      <c r="L5" s="192"/>
    </row>
    <row r="6" spans="1:12" ht="18.75">
      <c r="A6" s="527"/>
      <c r="B6" s="527" t="s">
        <v>723</v>
      </c>
      <c r="C6" s="528"/>
      <c r="D6" s="1050"/>
      <c r="E6" s="192"/>
      <c r="F6" s="192"/>
      <c r="G6" s="192"/>
      <c r="H6" s="192"/>
      <c r="I6" s="192"/>
      <c r="J6" s="192"/>
      <c r="K6" s="192"/>
      <c r="L6" s="192"/>
    </row>
    <row r="7" spans="1:12" ht="18.75">
      <c r="A7" s="527"/>
      <c r="B7" s="527" t="s">
        <v>724</v>
      </c>
      <c r="C7" s="528"/>
      <c r="D7" s="1050"/>
      <c r="E7" s="192"/>
      <c r="F7" s="192"/>
      <c r="G7" s="192"/>
      <c r="H7" s="192"/>
      <c r="I7" s="192"/>
      <c r="J7" s="192"/>
      <c r="K7" s="192"/>
      <c r="L7" s="192"/>
    </row>
    <row r="8" spans="1:12" ht="18.75">
      <c r="A8" s="527"/>
      <c r="B8" s="527"/>
      <c r="C8" s="528"/>
      <c r="D8" s="1050"/>
      <c r="E8" s="192"/>
      <c r="F8" s="192"/>
      <c r="G8" s="192"/>
      <c r="H8" s="192"/>
      <c r="I8" s="192"/>
      <c r="J8" s="192"/>
      <c r="K8" s="192"/>
      <c r="L8" s="192"/>
    </row>
    <row r="9" spans="1:12" ht="18.75" customHeight="1">
      <c r="A9" s="1052" t="s">
        <v>463</v>
      </c>
      <c r="B9" s="1053" t="str">
        <f>CONCATENATE('Cover Page'!A6," ", 'Cover Page'!F6," ",'Cover Page'!H6," ","izLrqr djus ckcr A")</f>
        <v>ctV la'kksf/kr vuqeku fofÙk; o"kZ % 2026-27 ¼o"kZ 2027&amp;28 dk vuqekfur½ izLrqr djus ckcr A</v>
      </c>
      <c r="C9" s="1053"/>
      <c r="D9" s="1050"/>
      <c r="E9" s="192"/>
      <c r="F9" s="192"/>
      <c r="G9" s="192"/>
      <c r="H9" s="192"/>
      <c r="I9" s="192"/>
      <c r="J9" s="192"/>
      <c r="K9" s="192"/>
      <c r="L9" s="192"/>
    </row>
    <row r="10" spans="1:12" ht="18.75">
      <c r="A10" s="1052"/>
      <c r="B10" s="1053"/>
      <c r="C10" s="1053"/>
      <c r="D10" s="1050"/>
      <c r="E10" s="192"/>
      <c r="F10" s="192"/>
      <c r="G10" s="192"/>
      <c r="H10" s="192"/>
      <c r="I10" s="192"/>
      <c r="J10" s="192"/>
      <c r="K10" s="192"/>
      <c r="L10" s="192"/>
    </row>
    <row r="11" spans="1:12" ht="23.45" customHeight="1">
      <c r="A11" s="527" t="s">
        <v>464</v>
      </c>
      <c r="B11" s="527"/>
      <c r="C11" s="527"/>
      <c r="D11" s="1050"/>
      <c r="E11" s="192"/>
      <c r="F11" s="192"/>
      <c r="G11" s="192"/>
      <c r="H11" s="192"/>
      <c r="I11" s="192"/>
      <c r="J11" s="192"/>
      <c r="K11" s="192"/>
      <c r="L11" s="192"/>
    </row>
    <row r="12" spans="1:12" ht="32.450000000000003" customHeight="1">
      <c r="A12" s="1054" t="s">
        <v>891</v>
      </c>
      <c r="B12" s="1054"/>
      <c r="C12" s="1054"/>
      <c r="D12" s="1050"/>
      <c r="E12" s="192"/>
      <c r="F12" s="192"/>
      <c r="G12" s="192"/>
      <c r="H12" s="192"/>
      <c r="I12" s="192"/>
      <c r="J12" s="192"/>
      <c r="K12" s="192"/>
      <c r="L12" s="192"/>
    </row>
    <row r="13" spans="1:12" ht="32.450000000000003" customHeight="1">
      <c r="A13" s="1054"/>
      <c r="B13" s="1054"/>
      <c r="C13" s="1054"/>
      <c r="D13" s="1050"/>
      <c r="E13" s="192"/>
      <c r="F13" s="192"/>
      <c r="G13" s="192"/>
      <c r="H13" s="192"/>
      <c r="I13" s="192"/>
      <c r="J13" s="192"/>
      <c r="K13" s="192"/>
      <c r="L13" s="192"/>
    </row>
    <row r="14" spans="1:12" ht="32.450000000000003" customHeight="1">
      <c r="A14" s="1054"/>
      <c r="B14" s="1054"/>
      <c r="C14" s="1054"/>
      <c r="D14" s="1050"/>
      <c r="E14" s="192"/>
      <c r="F14" s="192"/>
      <c r="G14" s="192"/>
      <c r="H14" s="192"/>
      <c r="I14" s="192"/>
      <c r="J14" s="192"/>
      <c r="K14" s="192"/>
      <c r="L14" s="192"/>
    </row>
    <row r="15" spans="1:12" ht="18.75">
      <c r="A15" s="527" t="s">
        <v>465</v>
      </c>
      <c r="B15" s="527"/>
      <c r="C15" s="527"/>
      <c r="D15" s="1050"/>
      <c r="E15" s="192"/>
      <c r="F15" s="192"/>
      <c r="G15" s="192"/>
      <c r="H15" s="192"/>
      <c r="I15" s="192"/>
      <c r="J15" s="192"/>
      <c r="K15" s="192"/>
      <c r="L15" s="192"/>
    </row>
    <row r="16" spans="1:12" s="195" customFormat="1" ht="18.75">
      <c r="A16" s="527"/>
      <c r="B16" s="527"/>
      <c r="C16" s="527"/>
      <c r="D16" s="1050"/>
      <c r="E16" s="192"/>
      <c r="F16" s="192"/>
      <c r="G16" s="192"/>
      <c r="H16" s="192"/>
      <c r="I16" s="192"/>
      <c r="J16" s="192"/>
      <c r="K16" s="192"/>
      <c r="L16" s="192"/>
    </row>
    <row r="17" spans="1:12" ht="69.599999999999994" customHeight="1">
      <c r="A17" s="527"/>
      <c r="B17" s="527"/>
      <c r="C17" s="527"/>
      <c r="D17" s="1050"/>
      <c r="E17" s="192"/>
      <c r="F17" s="192"/>
      <c r="G17" s="192"/>
      <c r="H17" s="192"/>
      <c r="I17" s="192"/>
      <c r="J17" s="192"/>
      <c r="K17" s="192"/>
      <c r="L17" s="192"/>
    </row>
    <row r="18" spans="1:12" ht="18.75">
      <c r="A18" s="193"/>
      <c r="B18" s="193"/>
      <c r="C18" s="100" t="str">
        <f>Master!E2</f>
        <v>ç/kkukpk;Z]</v>
      </c>
      <c r="D18" s="1050"/>
      <c r="E18" s="192"/>
      <c r="F18" s="192"/>
      <c r="G18" s="192"/>
      <c r="H18" s="192"/>
      <c r="I18" s="192"/>
      <c r="J18" s="192"/>
      <c r="K18" s="192"/>
      <c r="L18" s="192"/>
    </row>
    <row r="19" spans="1:12" ht="18.75">
      <c r="A19" s="193"/>
      <c r="B19" s="193"/>
      <c r="C19" s="99" t="str">
        <f>Master!H2</f>
        <v>jkmekfo jk;eyok³k</v>
      </c>
      <c r="D19" s="1050"/>
      <c r="E19" s="192"/>
      <c r="F19" s="192"/>
      <c r="G19" s="192"/>
      <c r="H19" s="192"/>
      <c r="I19" s="192"/>
      <c r="J19" s="192"/>
      <c r="K19" s="192"/>
      <c r="L19" s="192"/>
    </row>
    <row r="20" spans="1:12" ht="18.75" hidden="1">
      <c r="A20" s="192"/>
      <c r="B20" s="192"/>
      <c r="C20" s="192"/>
      <c r="D20" s="1050"/>
      <c r="E20" s="192"/>
      <c r="F20" s="192"/>
      <c r="G20" s="192"/>
      <c r="H20" s="192"/>
      <c r="I20" s="192"/>
      <c r="J20" s="192"/>
      <c r="K20" s="192"/>
      <c r="L20" s="192"/>
    </row>
    <row r="21" spans="1:12" ht="18.75" hidden="1">
      <c r="A21" s="192"/>
      <c r="B21" s="192"/>
      <c r="C21" s="192"/>
      <c r="D21" s="192"/>
      <c r="E21" s="192"/>
      <c r="F21" s="192"/>
      <c r="G21" s="192"/>
      <c r="H21" s="192"/>
      <c r="I21" s="192"/>
      <c r="J21" s="192"/>
      <c r="K21" s="192"/>
      <c r="L21" s="192"/>
    </row>
    <row r="22" spans="1:12" ht="18.75" hidden="1">
      <c r="A22" s="192"/>
      <c r="B22" s="192"/>
      <c r="C22" s="192"/>
      <c r="D22" s="192"/>
      <c r="E22" s="192"/>
      <c r="F22" s="192"/>
      <c r="G22" s="192"/>
      <c r="H22" s="192"/>
      <c r="I22" s="192"/>
      <c r="J22" s="192"/>
      <c r="K22" s="192"/>
      <c r="L22" s="192"/>
    </row>
    <row r="23" spans="1:12" ht="18.75" hidden="1">
      <c r="A23" s="192"/>
      <c r="B23" s="192"/>
      <c r="C23" s="192"/>
      <c r="D23" s="192"/>
      <c r="E23" s="192"/>
      <c r="F23" s="192"/>
      <c r="G23" s="192"/>
      <c r="H23" s="192"/>
      <c r="I23" s="192"/>
      <c r="J23" s="192"/>
      <c r="K23" s="192"/>
      <c r="L23" s="192"/>
    </row>
    <row r="24" spans="1:12" ht="18.75" hidden="1">
      <c r="A24" s="192"/>
      <c r="B24" s="192"/>
      <c r="C24" s="192"/>
      <c r="D24" s="192"/>
      <c r="E24" s="192"/>
      <c r="F24" s="192"/>
      <c r="G24" s="192"/>
      <c r="H24" s="192"/>
      <c r="I24" s="192"/>
      <c r="J24" s="192"/>
      <c r="K24" s="192"/>
      <c r="L24" s="192"/>
    </row>
    <row r="25" spans="1:12" ht="18.75" hidden="1">
      <c r="A25" s="192"/>
      <c r="B25" s="192"/>
      <c r="C25" s="192"/>
      <c r="D25" s="192"/>
      <c r="E25" s="192"/>
      <c r="F25" s="192"/>
      <c r="G25" s="192"/>
      <c r="H25" s="192"/>
      <c r="I25" s="192"/>
      <c r="J25" s="192"/>
      <c r="K25" s="192"/>
      <c r="L25" s="192"/>
    </row>
    <row r="26" spans="1:12" ht="18.75" hidden="1">
      <c r="A26" s="192"/>
      <c r="B26" s="192"/>
      <c r="C26" s="192"/>
      <c r="D26" s="192"/>
      <c r="E26" s="192"/>
      <c r="F26" s="192"/>
      <c r="G26" s="192"/>
      <c r="H26" s="192"/>
      <c r="I26" s="192"/>
      <c r="J26" s="192"/>
      <c r="K26" s="192"/>
      <c r="L26" s="192"/>
    </row>
    <row r="27" spans="1:12" ht="18.75" hidden="1">
      <c r="A27" s="192"/>
      <c r="B27" s="192"/>
      <c r="C27" s="192"/>
      <c r="D27" s="192"/>
      <c r="E27" s="192"/>
      <c r="F27" s="192"/>
      <c r="G27" s="192"/>
      <c r="H27" s="192"/>
      <c r="I27" s="192"/>
      <c r="J27" s="192"/>
      <c r="K27" s="192"/>
      <c r="L27" s="192"/>
    </row>
    <row r="28" spans="1:12" ht="18.75" hidden="1">
      <c r="A28" s="192"/>
      <c r="B28" s="192"/>
      <c r="C28" s="192"/>
      <c r="D28" s="192"/>
      <c r="E28" s="192"/>
      <c r="F28" s="192"/>
      <c r="G28" s="192"/>
      <c r="H28" s="192"/>
      <c r="I28" s="192"/>
      <c r="J28" s="192"/>
      <c r="K28" s="192"/>
      <c r="L28" s="192"/>
    </row>
    <row r="29" spans="1:12" ht="18.75" hidden="1">
      <c r="A29" s="192"/>
      <c r="B29" s="192"/>
      <c r="C29" s="192"/>
      <c r="D29" s="192"/>
      <c r="E29" s="192"/>
      <c r="F29" s="192"/>
      <c r="G29" s="192"/>
      <c r="H29" s="192"/>
      <c r="I29" s="192"/>
      <c r="J29" s="192"/>
      <c r="K29" s="192"/>
      <c r="L29" s="192"/>
    </row>
  </sheetData>
  <sheetProtection password="DBED" sheet="1" objects="1" scenarios="1" formatColumns="0" formatRows="0"/>
  <mergeCells count="6">
    <mergeCell ref="D1:D20"/>
    <mergeCell ref="A1:C1"/>
    <mergeCell ref="A9:A10"/>
    <mergeCell ref="B9:C10"/>
    <mergeCell ref="A12:C14"/>
    <mergeCell ref="A2:B2"/>
  </mergeCells>
  <pageMargins left="0.34" right="0.19" top="0.34"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sheetPr>
    <tabColor rgb="FFFF0000"/>
  </sheetPr>
  <dimension ref="A1:XFC34"/>
  <sheetViews>
    <sheetView workbookViewId="0">
      <selection activeCell="D18" sqref="D18"/>
    </sheetView>
  </sheetViews>
  <sheetFormatPr defaultColWidth="0" defaultRowHeight="15" zeroHeight="1"/>
  <cols>
    <col min="1" max="1" width="36.140625" customWidth="1"/>
    <col min="2" max="2" width="40" customWidth="1"/>
    <col min="3" max="4" width="29.85546875" customWidth="1"/>
    <col min="5" max="5" width="2.5703125" customWidth="1"/>
    <col min="6" max="16383" width="9.140625" hidden="1"/>
    <col min="16384" max="16384" width="7" hidden="1"/>
  </cols>
  <sheetData>
    <row r="1" spans="1:5" ht="18.75">
      <c r="A1" s="1058" t="s">
        <v>534</v>
      </c>
      <c r="B1" s="1058"/>
      <c r="C1" s="1058"/>
      <c r="D1" s="1058"/>
      <c r="E1" s="1056"/>
    </row>
    <row r="2" spans="1:5" ht="26.25">
      <c r="A2" s="1063" t="str">
        <f>'Cover Page'!A1</f>
        <v>ç/kkukpk;Z] jkmekfo jk;eyok³k ¼vkWfQl vkbZ-Mh- la[;k %&amp;12572½</v>
      </c>
      <c r="B2" s="1063"/>
      <c r="C2" s="1063"/>
      <c r="D2" s="1063"/>
      <c r="E2" s="1056"/>
    </row>
    <row r="3" spans="1:5" ht="18.75">
      <c r="A3" s="1059" t="str">
        <f>Master!G5</f>
        <v>2202-02-109-(27)-(01) STATE FUND</v>
      </c>
      <c r="B3" s="1059"/>
      <c r="C3" s="277" t="s">
        <v>751</v>
      </c>
      <c r="D3" s="224">
        <f>Master!E3</f>
        <v>12572</v>
      </c>
      <c r="E3" s="1056"/>
    </row>
    <row r="4" spans="1:5">
      <c r="A4" s="1060" t="str">
        <f>'Formet 9'!A7:T7</f>
        <v>BUDGET HEAD : 2202 -सामान्य शिक्षा-02-109 -राजकीय माध्यमिक विद्यालय-27 -लडकों के विद्यालय-01 -लडकों के विद्यालयों का संचालन व्यय   (STATE FUND)</v>
      </c>
      <c r="B4" s="1060"/>
      <c r="C4" s="1060"/>
      <c r="D4" s="1060"/>
      <c r="E4" s="1056"/>
    </row>
    <row r="5" spans="1:5" ht="34.15" customHeight="1">
      <c r="A5" s="1061" t="s">
        <v>535</v>
      </c>
      <c r="B5" s="1062"/>
      <c r="C5" s="235" t="s">
        <v>892</v>
      </c>
      <c r="D5" s="235" t="s">
        <v>893</v>
      </c>
      <c r="E5" s="1056"/>
    </row>
    <row r="6" spans="1:5" ht="15.75" customHeight="1">
      <c r="A6" s="1057" t="s">
        <v>536</v>
      </c>
      <c r="B6" s="1057"/>
      <c r="C6" s="225"/>
      <c r="D6" s="225"/>
      <c r="E6" s="1056"/>
    </row>
    <row r="7" spans="1:5" ht="18.75">
      <c r="A7" s="1065" t="s">
        <v>84</v>
      </c>
      <c r="B7" s="1065"/>
      <c r="C7" s="371">
        <f>Summary!B8</f>
        <v>0</v>
      </c>
      <c r="D7" s="371">
        <f>Summary!C8</f>
        <v>0</v>
      </c>
      <c r="E7" s="1056"/>
    </row>
    <row r="8" spans="1:5" ht="18.75">
      <c r="A8" s="1065" t="s">
        <v>85</v>
      </c>
      <c r="B8" s="1065"/>
      <c r="C8" s="371">
        <f>Summary!B9</f>
        <v>0</v>
      </c>
      <c r="D8" s="371">
        <f>Summary!C9</f>
        <v>0</v>
      </c>
      <c r="E8" s="1056"/>
    </row>
    <row r="9" spans="1:5" ht="14.45" customHeight="1">
      <c r="A9" s="1065" t="s">
        <v>537</v>
      </c>
      <c r="B9" s="1065"/>
      <c r="C9" s="371">
        <f>Summary!B10</f>
        <v>0</v>
      </c>
      <c r="D9" s="371">
        <f>Summary!C10</f>
        <v>0</v>
      </c>
      <c r="E9" s="1056"/>
    </row>
    <row r="10" spans="1:5" ht="14.45" customHeight="1">
      <c r="A10" s="1066" t="s">
        <v>538</v>
      </c>
      <c r="B10" s="1066"/>
      <c r="C10" s="371">
        <f>Summary!B11</f>
        <v>0</v>
      </c>
      <c r="D10" s="371">
        <f>Summary!C11</f>
        <v>0</v>
      </c>
      <c r="E10" s="1056"/>
    </row>
    <row r="11" spans="1:5" ht="14.45" customHeight="1">
      <c r="A11" s="1065" t="s">
        <v>924</v>
      </c>
      <c r="B11" s="1065"/>
      <c r="C11" s="371">
        <f>Summary!B12</f>
        <v>0</v>
      </c>
      <c r="D11" s="371">
        <f>Summary!C12</f>
        <v>0</v>
      </c>
      <c r="E11" s="1056"/>
    </row>
    <row r="12" spans="1:5" ht="14.45" customHeight="1">
      <c r="A12" s="1065" t="s">
        <v>926</v>
      </c>
      <c r="B12" s="1065"/>
      <c r="C12" s="371">
        <f>Summary!B13</f>
        <v>0</v>
      </c>
      <c r="D12" s="371">
        <f>Summary!C13</f>
        <v>0</v>
      </c>
      <c r="E12" s="1056"/>
    </row>
    <row r="13" spans="1:5" ht="14.45" customHeight="1">
      <c r="A13" s="1065" t="s">
        <v>539</v>
      </c>
      <c r="B13" s="1065"/>
      <c r="C13" s="371">
        <f>Summary!B14</f>
        <v>0</v>
      </c>
      <c r="D13" s="371">
        <f>Summary!C14</f>
        <v>0</v>
      </c>
      <c r="E13" s="1056"/>
    </row>
    <row r="14" spans="1:5" ht="14.45" customHeight="1">
      <c r="A14" s="1065" t="s">
        <v>869</v>
      </c>
      <c r="B14" s="1065"/>
      <c r="C14" s="371">
        <f>Summary!B15</f>
        <v>0</v>
      </c>
      <c r="D14" s="371">
        <f>Summary!C15</f>
        <v>0</v>
      </c>
      <c r="E14" s="1056"/>
    </row>
    <row r="15" spans="1:5" ht="14.45" customHeight="1">
      <c r="A15" s="1065" t="s">
        <v>622</v>
      </c>
      <c r="B15" s="1065"/>
      <c r="C15" s="371">
        <f>Summary!B16</f>
        <v>0</v>
      </c>
      <c r="D15" s="371">
        <f>Summary!C16</f>
        <v>0</v>
      </c>
      <c r="E15" s="1056"/>
    </row>
    <row r="16" spans="1:5" ht="14.45" customHeight="1">
      <c r="A16" s="1065" t="s">
        <v>540</v>
      </c>
      <c r="B16" s="1065"/>
      <c r="C16" s="371">
        <f>Summary!B17</f>
        <v>0</v>
      </c>
      <c r="D16" s="371">
        <f>Summary!C17</f>
        <v>0</v>
      </c>
      <c r="E16" s="1056"/>
    </row>
    <row r="17" spans="1:5" ht="14.45" customHeight="1">
      <c r="A17" s="1065" t="s">
        <v>541</v>
      </c>
      <c r="B17" s="1065"/>
      <c r="C17" s="371">
        <f>Summary!B18</f>
        <v>0</v>
      </c>
      <c r="D17" s="371">
        <f>Summary!C18</f>
        <v>0</v>
      </c>
      <c r="E17" s="1056"/>
    </row>
    <row r="18" spans="1:5" ht="14.45" customHeight="1">
      <c r="A18" s="1064" t="s">
        <v>880</v>
      </c>
      <c r="B18" s="1064"/>
      <c r="C18" s="371">
        <f>Summary!B19</f>
        <v>0</v>
      </c>
      <c r="D18" s="371">
        <f>Summary!C19</f>
        <v>0</v>
      </c>
      <c r="E18" s="1056"/>
    </row>
    <row r="19" spans="1:5" s="195" customFormat="1" ht="14.45" customHeight="1">
      <c r="A19" s="1064" t="s">
        <v>632</v>
      </c>
      <c r="B19" s="1064"/>
      <c r="C19" s="371">
        <f>Summary!B20</f>
        <v>0</v>
      </c>
      <c r="D19" s="371">
        <f>Summary!C20</f>
        <v>0</v>
      </c>
      <c r="E19" s="1056"/>
    </row>
    <row r="20" spans="1:5" ht="14.45" customHeight="1">
      <c r="A20" s="1065" t="s">
        <v>633</v>
      </c>
      <c r="B20" s="1065"/>
      <c r="C20" s="371">
        <f>Summary!B21</f>
        <v>0</v>
      </c>
      <c r="D20" s="371">
        <f>Summary!C21</f>
        <v>0</v>
      </c>
      <c r="E20" s="1056"/>
    </row>
    <row r="21" spans="1:5" ht="14.45" customHeight="1">
      <c r="A21" s="1065" t="s">
        <v>634</v>
      </c>
      <c r="B21" s="1065"/>
      <c r="C21" s="371">
        <f>Summary!B22</f>
        <v>0</v>
      </c>
      <c r="D21" s="371">
        <f>Summary!C22</f>
        <v>0</v>
      </c>
      <c r="E21" s="1056"/>
    </row>
    <row r="22" spans="1:5" ht="14.45" customHeight="1">
      <c r="A22" s="239" t="s">
        <v>628</v>
      </c>
      <c r="B22" s="226"/>
      <c r="C22" s="371">
        <f>Summary!B23</f>
        <v>0</v>
      </c>
      <c r="D22" s="371">
        <f>Summary!C23</f>
        <v>0</v>
      </c>
      <c r="E22" s="1056"/>
    </row>
    <row r="23" spans="1:5" ht="14.45" customHeight="1">
      <c r="A23" s="239" t="s">
        <v>629</v>
      </c>
      <c r="B23" s="226"/>
      <c r="C23" s="371">
        <f>Summary!B24</f>
        <v>0</v>
      </c>
      <c r="D23" s="371">
        <f>Summary!C24</f>
        <v>0</v>
      </c>
      <c r="E23" s="1056"/>
    </row>
    <row r="24" spans="1:5" ht="14.45" customHeight="1">
      <c r="A24" s="239" t="s">
        <v>635</v>
      </c>
      <c r="B24" s="226"/>
      <c r="C24" s="371">
        <f>Summary!B25</f>
        <v>0</v>
      </c>
      <c r="D24" s="371">
        <f>Summary!C25</f>
        <v>0</v>
      </c>
      <c r="E24" s="1056"/>
    </row>
    <row r="25" spans="1:5" ht="14.45" customHeight="1">
      <c r="A25" s="239" t="s">
        <v>636</v>
      </c>
      <c r="B25" s="226"/>
      <c r="C25" s="371">
        <f>Summary!B26</f>
        <v>0</v>
      </c>
      <c r="D25" s="371">
        <f>Summary!C26</f>
        <v>0</v>
      </c>
      <c r="E25" s="1056"/>
    </row>
    <row r="26" spans="1:5" ht="14.45" customHeight="1">
      <c r="A26" s="1065" t="s">
        <v>542</v>
      </c>
      <c r="B26" s="1065"/>
      <c r="C26" s="647">
        <f>SUM(C11:C25)</f>
        <v>0</v>
      </c>
      <c r="D26" s="647">
        <f>SUM(D11:D25)</f>
        <v>0</v>
      </c>
      <c r="E26" s="1056"/>
    </row>
    <row r="27" spans="1:5" ht="14.45" customHeight="1">
      <c r="A27" s="1069" t="s">
        <v>543</v>
      </c>
      <c r="B27" s="1070"/>
      <c r="C27" s="648">
        <f>SUM(C26,C9)</f>
        <v>0</v>
      </c>
      <c r="D27" s="648">
        <f>SUM(D26,D9)</f>
        <v>0</v>
      </c>
      <c r="E27" s="1056"/>
    </row>
    <row r="28" spans="1:5" ht="14.45" customHeight="1">
      <c r="A28" s="1065" t="s">
        <v>267</v>
      </c>
      <c r="B28" s="1065"/>
      <c r="C28" s="371">
        <f>Summary!B30</f>
        <v>0</v>
      </c>
      <c r="D28" s="371">
        <f>Summary!C30</f>
        <v>0</v>
      </c>
      <c r="E28" s="1056"/>
    </row>
    <row r="29" spans="1:5" ht="14.45" customHeight="1">
      <c r="A29" s="1065" t="s">
        <v>268</v>
      </c>
      <c r="B29" s="1065"/>
      <c r="C29" s="371">
        <f>Summary!B31</f>
        <v>0</v>
      </c>
      <c r="D29" s="371">
        <f>Summary!C31</f>
        <v>0</v>
      </c>
      <c r="E29" s="1056"/>
    </row>
    <row r="30" spans="1:5" ht="15.75" customHeight="1">
      <c r="A30" s="1066" t="s">
        <v>544</v>
      </c>
      <c r="B30" s="1066"/>
      <c r="C30" s="647">
        <f>SUM(C27:C29)</f>
        <v>0</v>
      </c>
      <c r="D30" s="647">
        <f>SUM(D27:D29)</f>
        <v>0</v>
      </c>
      <c r="E30" s="1056"/>
    </row>
    <row r="31" spans="1:5" ht="15.75">
      <c r="A31" s="1068" t="s">
        <v>545</v>
      </c>
      <c r="B31" s="1068"/>
      <c r="C31" s="1068"/>
      <c r="D31" s="1068"/>
      <c r="E31" s="1056"/>
    </row>
    <row r="32" spans="1:5" ht="8.4499999999999993" customHeight="1">
      <c r="A32" s="1056"/>
      <c r="B32" s="1056"/>
      <c r="C32" s="1056"/>
      <c r="D32" s="1067" t="str">
        <f>A!D3</f>
        <v>ç/kkukpk;Z] jkmekfo jk;eyok³k ¼vkWfQl vkbZ-Mh- la[;k %&amp;12572½</v>
      </c>
      <c r="E32" s="1056"/>
    </row>
    <row r="33" spans="1:5">
      <c r="A33" s="1056"/>
      <c r="B33" s="1056"/>
      <c r="C33" s="1056"/>
      <c r="D33" s="1067"/>
      <c r="E33" s="1056"/>
    </row>
    <row r="34" spans="1:5">
      <c r="A34" s="1056"/>
      <c r="B34" s="1056"/>
      <c r="C34" s="1056"/>
      <c r="D34" s="1067"/>
      <c r="E34" s="1056"/>
    </row>
  </sheetData>
  <sheetProtection password="DBED" sheet="1" objects="1" scenarios="1" formatColumns="0" formatRows="0"/>
  <mergeCells count="30">
    <mergeCell ref="A15:B15"/>
    <mergeCell ref="A16:B16"/>
    <mergeCell ref="A17:B17"/>
    <mergeCell ref="A19:B19"/>
    <mergeCell ref="D32:D34"/>
    <mergeCell ref="A30:B30"/>
    <mergeCell ref="A31:D31"/>
    <mergeCell ref="A20:B20"/>
    <mergeCell ref="A21:B21"/>
    <mergeCell ref="A26:B26"/>
    <mergeCell ref="A27:B27"/>
    <mergeCell ref="A28:B28"/>
    <mergeCell ref="A29:B29"/>
    <mergeCell ref="A32:C34"/>
    <mergeCell ref="E1:E34"/>
    <mergeCell ref="A6:B6"/>
    <mergeCell ref="A1:D1"/>
    <mergeCell ref="A3:B3"/>
    <mergeCell ref="A4:D4"/>
    <mergeCell ref="A5:B5"/>
    <mergeCell ref="A2:D2"/>
    <mergeCell ref="A18:B18"/>
    <mergeCell ref="A7:B7"/>
    <mergeCell ref="A8:B8"/>
    <mergeCell ref="A9:B9"/>
    <mergeCell ref="A10:B10"/>
    <mergeCell ref="A11:B11"/>
    <mergeCell ref="A12:B12"/>
    <mergeCell ref="A13:B13"/>
    <mergeCell ref="A14:B14"/>
  </mergeCells>
  <pageMargins left="0.7" right="0.21" top="0.19" bottom="0.18" header="0.15" footer="0.14000000000000001"/>
  <pageSetup paperSize="9" orientation="landscape" r:id="rId1"/>
</worksheet>
</file>

<file path=xl/worksheets/sheet6.xml><?xml version="1.0" encoding="utf-8"?>
<worksheet xmlns="http://schemas.openxmlformats.org/spreadsheetml/2006/main" xmlns:r="http://schemas.openxmlformats.org/officeDocument/2006/relationships">
  <sheetPr>
    <tabColor rgb="FF00B0F0"/>
  </sheetPr>
  <dimension ref="A1:XFD749"/>
  <sheetViews>
    <sheetView topLeftCell="C1" zoomScale="85" zoomScaleNormal="85" workbookViewId="0">
      <selection activeCell="K17" sqref="K17"/>
    </sheetView>
  </sheetViews>
  <sheetFormatPr defaultColWidth="0" defaultRowHeight="15" zeroHeight="1"/>
  <cols>
    <col min="1" max="1" width="6.7109375" style="537" hidden="1" customWidth="1"/>
    <col min="2" max="2" width="9.85546875" style="594" hidden="1" customWidth="1"/>
    <col min="3" max="3" width="5.28515625" style="545" customWidth="1"/>
    <col min="4" max="4" width="26.7109375" style="545" customWidth="1"/>
    <col min="5" max="5" width="19.5703125" style="545" customWidth="1"/>
    <col min="6" max="6" width="9.85546875" style="545" customWidth="1"/>
    <col min="7" max="7" width="18" style="545" customWidth="1"/>
    <col min="8" max="8" width="12.28515625" style="545" customWidth="1"/>
    <col min="9" max="9" width="10.5703125" style="545" customWidth="1"/>
    <col min="10" max="10" width="8.85546875" style="545" customWidth="1"/>
    <col min="11" max="11" width="14" style="544" customWidth="1"/>
    <col min="12" max="12" width="7.85546875" style="545" customWidth="1"/>
    <col min="13" max="14" width="14" style="545" customWidth="1"/>
    <col min="15" max="15" width="20.28515625" style="545" customWidth="1"/>
    <col min="16" max="16" width="3.140625" style="674" hidden="1" customWidth="1"/>
    <col min="17" max="20" width="3" style="545" hidden="1" customWidth="1"/>
    <col min="21" max="21" width="3" style="539" hidden="1" customWidth="1"/>
    <col min="22" max="22" width="3" style="545" hidden="1" customWidth="1"/>
    <col min="23" max="32" width="3" style="537" hidden="1" customWidth="1"/>
    <col min="33" max="33" width="3" style="539" hidden="1" customWidth="1"/>
    <col min="34" max="75" width="3" style="537" hidden="1" customWidth="1"/>
    <col min="76" max="77" width="3" style="541" hidden="1" customWidth="1"/>
    <col min="78" max="104" width="3" style="539" hidden="1" customWidth="1"/>
    <col min="105" max="16383" width="3" style="537" hidden="1"/>
    <col min="16384" max="16384" width="1.7109375" style="537" hidden="1" customWidth="1"/>
  </cols>
  <sheetData>
    <row r="1" spans="1:104" ht="17.25" customHeight="1">
      <c r="B1" s="677"/>
      <c r="C1" s="678"/>
      <c r="D1" s="678"/>
      <c r="E1" s="678"/>
      <c r="F1" s="678"/>
      <c r="G1" s="678"/>
      <c r="H1" s="678"/>
      <c r="I1" s="678"/>
      <c r="J1" s="678"/>
      <c r="K1" s="679"/>
      <c r="L1" s="678"/>
      <c r="M1" s="1114">
        <f>Summary!$C$1</f>
        <v>12572</v>
      </c>
      <c r="N1" s="1114"/>
      <c r="O1" s="1115"/>
      <c r="P1" s="670"/>
      <c r="Q1" s="538"/>
      <c r="R1" s="538"/>
      <c r="S1" s="538"/>
      <c r="T1" s="538"/>
      <c r="V1" s="540"/>
      <c r="AB1" s="537" t="s">
        <v>55</v>
      </c>
      <c r="CC1" s="1071"/>
    </row>
    <row r="2" spans="1:104" ht="20.25" customHeight="1">
      <c r="B2" s="1116" t="str">
        <f>'Cover Page'!A1</f>
        <v>ç/kkukpk;Z] jkmekfo jk;eyok³k ¼vkWfQl vkbZ-Mh- la[;k %&amp;12572½</v>
      </c>
      <c r="C2" s="1117"/>
      <c r="D2" s="1117"/>
      <c r="E2" s="1117"/>
      <c r="F2" s="1117"/>
      <c r="G2" s="1117"/>
      <c r="H2" s="1117"/>
      <c r="I2" s="1117"/>
      <c r="J2" s="1117"/>
      <c r="K2" s="1117"/>
      <c r="L2" s="1117"/>
      <c r="M2" s="1117"/>
      <c r="N2" s="1117"/>
      <c r="O2" s="1118"/>
      <c r="P2" s="494"/>
      <c r="Q2" s="511"/>
      <c r="R2" s="511"/>
      <c r="S2" s="511"/>
      <c r="T2" s="511"/>
      <c r="V2" s="542"/>
      <c r="AB2" s="537" t="s">
        <v>58</v>
      </c>
      <c r="CC2" s="1071"/>
    </row>
    <row r="3" spans="1:104" ht="17.100000000000001" customHeight="1">
      <c r="B3" s="1111" t="s">
        <v>111</v>
      </c>
      <c r="C3" s="1112"/>
      <c r="D3" s="1112"/>
      <c r="E3" s="1112"/>
      <c r="F3" s="1112"/>
      <c r="G3" s="1112"/>
      <c r="H3" s="1112"/>
      <c r="I3" s="1112"/>
      <c r="J3" s="1112"/>
      <c r="K3" s="1112"/>
      <c r="L3" s="1112"/>
      <c r="M3" s="1112"/>
      <c r="N3" s="1112"/>
      <c r="O3" s="1113"/>
      <c r="P3" s="671"/>
      <c r="Q3" s="512"/>
      <c r="R3" s="512"/>
      <c r="S3" s="512"/>
      <c r="T3" s="512"/>
      <c r="V3" s="543"/>
      <c r="W3" s="544"/>
      <c r="X3" s="544"/>
      <c r="Y3" s="544"/>
      <c r="Z3" s="544"/>
      <c r="AA3" s="544"/>
      <c r="AB3" s="545" t="s">
        <v>303</v>
      </c>
      <c r="AC3" s="545"/>
      <c r="AD3" s="545"/>
      <c r="AE3" s="545"/>
      <c r="AF3" s="545"/>
      <c r="AH3" s="545"/>
      <c r="AI3" s="545"/>
      <c r="AJ3" s="545"/>
      <c r="AK3" s="545"/>
      <c r="AL3" s="545"/>
      <c r="AM3" s="545"/>
      <c r="AN3" s="545"/>
      <c r="AO3" s="545"/>
      <c r="AP3" s="545"/>
      <c r="AQ3" s="545"/>
      <c r="AR3" s="545"/>
      <c r="AS3" s="545"/>
      <c r="AT3" s="545"/>
      <c r="AU3" s="545"/>
      <c r="AV3" s="545"/>
      <c r="AW3" s="545"/>
      <c r="AX3" s="545"/>
      <c r="AY3" s="545"/>
      <c r="AZ3" s="545"/>
      <c r="BA3" s="545"/>
      <c r="BB3" s="545"/>
      <c r="BC3" s="545"/>
      <c r="BD3" s="545"/>
      <c r="BE3" s="545"/>
      <c r="BF3" s="545"/>
      <c r="BG3" s="545"/>
      <c r="BH3" s="545"/>
      <c r="BI3" s="545"/>
      <c r="BJ3" s="545"/>
      <c r="BK3" s="545"/>
      <c r="BL3" s="545"/>
      <c r="BM3" s="545"/>
      <c r="BN3" s="545"/>
      <c r="BO3" s="545"/>
      <c r="BP3" s="545"/>
      <c r="BQ3" s="545"/>
      <c r="BR3" s="545"/>
      <c r="BS3" s="545"/>
      <c r="BT3" s="545"/>
      <c r="BU3" s="545"/>
      <c r="BV3" s="545"/>
      <c r="BW3" s="545"/>
      <c r="CC3" s="1071"/>
    </row>
    <row r="4" spans="1:104" ht="17.100000000000001" customHeight="1">
      <c r="B4" s="1111" t="s">
        <v>112</v>
      </c>
      <c r="C4" s="1112"/>
      <c r="D4" s="1112"/>
      <c r="E4" s="1112"/>
      <c r="F4" s="1112"/>
      <c r="G4" s="1112"/>
      <c r="H4" s="1112"/>
      <c r="I4" s="1112"/>
      <c r="J4" s="1112"/>
      <c r="K4" s="1112"/>
      <c r="L4" s="1112"/>
      <c r="M4" s="1112"/>
      <c r="N4" s="1112"/>
      <c r="O4" s="1113"/>
      <c r="P4" s="671"/>
      <c r="Q4" s="512"/>
      <c r="R4" s="512"/>
      <c r="S4" s="512"/>
      <c r="T4" s="512"/>
      <c r="V4" s="546"/>
      <c r="W4" s="544"/>
      <c r="X4" s="544"/>
      <c r="Y4" s="544"/>
      <c r="Z4" s="544"/>
      <c r="AA4" s="544"/>
      <c r="AB4" s="539" t="s">
        <v>304</v>
      </c>
      <c r="AC4" s="539"/>
      <c r="AD4" s="539"/>
      <c r="AE4" s="539"/>
      <c r="AF4" s="539"/>
      <c r="AH4" s="545"/>
      <c r="AI4" s="545"/>
      <c r="AJ4" s="545"/>
      <c r="AK4" s="545"/>
      <c r="AL4" s="545"/>
      <c r="AM4" s="545"/>
      <c r="AN4" s="545"/>
      <c r="AO4" s="545"/>
      <c r="AP4" s="545"/>
      <c r="AQ4" s="545"/>
      <c r="AR4" s="545"/>
      <c r="AS4" s="545"/>
      <c r="AT4" s="545"/>
      <c r="AU4" s="545"/>
      <c r="AV4" s="545"/>
      <c r="AW4" s="545"/>
      <c r="AX4" s="545"/>
      <c r="AY4" s="545"/>
      <c r="AZ4" s="545"/>
      <c r="BA4" s="545"/>
      <c r="BB4" s="545"/>
      <c r="BC4" s="545"/>
      <c r="BD4" s="545"/>
      <c r="BE4" s="545"/>
      <c r="BF4" s="545"/>
      <c r="BG4" s="545"/>
      <c r="BH4" s="545"/>
      <c r="BI4" s="545"/>
      <c r="BJ4" s="545"/>
      <c r="BK4" s="545"/>
      <c r="BL4" s="545"/>
      <c r="BM4" s="545"/>
      <c r="BN4" s="545"/>
      <c r="BO4" s="545"/>
      <c r="BP4" s="545"/>
      <c r="BQ4" s="545"/>
      <c r="BR4" s="545"/>
      <c r="BS4" s="545"/>
      <c r="BT4" s="545"/>
      <c r="BU4" s="545"/>
      <c r="BV4" s="545"/>
      <c r="BW4" s="545"/>
      <c r="CC4" s="1071"/>
    </row>
    <row r="5" spans="1:104" ht="17.100000000000001" customHeight="1">
      <c r="B5" s="1111" t="s">
        <v>113</v>
      </c>
      <c r="C5" s="1112"/>
      <c r="D5" s="1112"/>
      <c r="E5" s="1112"/>
      <c r="F5" s="1112"/>
      <c r="G5" s="1112"/>
      <c r="H5" s="1112"/>
      <c r="I5" s="1112"/>
      <c r="J5" s="1112"/>
      <c r="K5" s="1112"/>
      <c r="L5" s="1112"/>
      <c r="M5" s="1112"/>
      <c r="N5" s="1112"/>
      <c r="O5" s="1113"/>
      <c r="P5" s="671"/>
      <c r="Q5" s="512"/>
      <c r="R5" s="512"/>
      <c r="S5" s="512"/>
      <c r="T5" s="512"/>
      <c r="V5" s="546"/>
      <c r="W5" s="544"/>
      <c r="X5" s="544"/>
      <c r="Y5" s="544"/>
      <c r="Z5" s="544"/>
      <c r="AA5" s="544"/>
      <c r="AB5" s="539" t="s">
        <v>306</v>
      </c>
      <c r="AC5" s="539"/>
      <c r="AD5" s="539"/>
      <c r="AE5" s="539"/>
      <c r="AF5" s="539"/>
      <c r="AH5" s="545"/>
      <c r="AI5" s="545"/>
      <c r="AJ5" s="545"/>
      <c r="AK5" s="545"/>
      <c r="AL5" s="545"/>
      <c r="AM5" s="545"/>
      <c r="AN5" s="545"/>
      <c r="AO5" s="545"/>
      <c r="AP5" s="545"/>
      <c r="AQ5" s="545"/>
      <c r="AR5" s="545"/>
      <c r="AS5" s="545"/>
      <c r="AT5" s="545"/>
      <c r="AU5" s="545"/>
      <c r="AV5" s="545"/>
      <c r="AW5" s="545"/>
      <c r="AX5" s="545"/>
      <c r="AY5" s="545"/>
      <c r="AZ5" s="545"/>
      <c r="BA5" s="545"/>
      <c r="BB5" s="545"/>
      <c r="BC5" s="545"/>
      <c r="BD5" s="545"/>
      <c r="BE5" s="545"/>
      <c r="BF5" s="545"/>
      <c r="BG5" s="545"/>
      <c r="BH5" s="545"/>
      <c r="BI5" s="545"/>
      <c r="BJ5" s="545"/>
      <c r="BK5" s="545"/>
      <c r="BL5" s="545"/>
      <c r="BM5" s="545"/>
      <c r="BN5" s="545"/>
      <c r="BO5" s="545"/>
      <c r="BP5" s="545"/>
      <c r="BQ5" s="545"/>
      <c r="BR5" s="545"/>
      <c r="BS5" s="545"/>
      <c r="BT5" s="545"/>
      <c r="BU5" s="545"/>
      <c r="BV5" s="545"/>
      <c r="BW5" s="545"/>
      <c r="CC5" s="1071"/>
    </row>
    <row r="6" spans="1:104" ht="17.100000000000001" customHeight="1">
      <c r="B6" s="1111" t="s">
        <v>114</v>
      </c>
      <c r="C6" s="1112"/>
      <c r="D6" s="1112"/>
      <c r="E6" s="1112"/>
      <c r="F6" s="1112"/>
      <c r="G6" s="1112"/>
      <c r="H6" s="1112"/>
      <c r="I6" s="1112"/>
      <c r="J6" s="1112"/>
      <c r="K6" s="1112"/>
      <c r="L6" s="1112"/>
      <c r="M6" s="1112"/>
      <c r="N6" s="1112"/>
      <c r="O6" s="1113"/>
      <c r="P6" s="671"/>
      <c r="Q6" s="512"/>
      <c r="R6" s="512"/>
      <c r="S6" s="512"/>
      <c r="T6" s="512"/>
      <c r="V6" s="546"/>
      <c r="W6" s="544"/>
      <c r="X6" s="544"/>
      <c r="Y6" s="544"/>
      <c r="Z6" s="544"/>
      <c r="AA6" s="544"/>
      <c r="AB6" s="539" t="s">
        <v>305</v>
      </c>
      <c r="AC6" s="539"/>
      <c r="AD6" s="539"/>
      <c r="AE6" s="539"/>
      <c r="AF6" s="539"/>
      <c r="AH6" s="545"/>
      <c r="AI6" s="545"/>
      <c r="AJ6" s="545"/>
      <c r="AK6" s="545"/>
      <c r="AL6" s="545"/>
      <c r="AM6" s="545"/>
      <c r="AN6" s="545"/>
      <c r="AO6" s="545"/>
      <c r="AP6" s="545"/>
      <c r="AQ6" s="545"/>
      <c r="AR6" s="545"/>
      <c r="AS6" s="545"/>
      <c r="AT6" s="545"/>
      <c r="AU6" s="545"/>
      <c r="AV6" s="545"/>
      <c r="AW6" s="545"/>
      <c r="AX6" s="545"/>
      <c r="AY6" s="545"/>
      <c r="AZ6" s="545"/>
      <c r="BA6" s="545"/>
      <c r="BB6" s="545"/>
      <c r="BC6" s="545"/>
      <c r="BD6" s="545"/>
      <c r="BE6" s="545"/>
      <c r="BF6" s="545"/>
      <c r="BG6" s="545"/>
      <c r="BH6" s="545"/>
      <c r="BI6" s="545"/>
      <c r="BJ6" s="545"/>
      <c r="BK6" s="545"/>
      <c r="BL6" s="545"/>
      <c r="BM6" s="545"/>
      <c r="BN6" s="545"/>
      <c r="BO6" s="545"/>
      <c r="BP6" s="545"/>
      <c r="BQ6" s="545"/>
      <c r="BR6" s="545"/>
      <c r="BS6" s="545"/>
      <c r="BT6" s="545"/>
      <c r="BU6" s="545"/>
      <c r="BV6" s="545"/>
      <c r="BW6" s="545"/>
      <c r="CC6" s="1071"/>
    </row>
    <row r="7" spans="1:104" ht="7.5" customHeight="1">
      <c r="B7" s="1078" t="str">
        <f>Summary!$A$5</f>
        <v>BUDGET HEAD : 2202 -सामान्य शिक्षा-02-109 -राजकीय माध्यमिक विद्यालय-27 -लडकों के विद्यालय-01 -लडकों के विद्यालयों का संचालन व्यय   (STATE FUND)</v>
      </c>
      <c r="C7" s="1079"/>
      <c r="D7" s="1079"/>
      <c r="E7" s="1079"/>
      <c r="F7" s="1079"/>
      <c r="G7" s="1079"/>
      <c r="H7" s="1079"/>
      <c r="I7" s="1079"/>
      <c r="J7" s="1079"/>
      <c r="K7" s="1079"/>
      <c r="L7" s="1079"/>
      <c r="M7" s="1079"/>
      <c r="N7" s="1079"/>
      <c r="O7" s="1082" t="s">
        <v>115</v>
      </c>
      <c r="P7" s="548"/>
      <c r="Q7" s="547"/>
      <c r="R7" s="547"/>
      <c r="S7" s="547"/>
      <c r="T7" s="547"/>
      <c r="V7" s="543"/>
      <c r="W7" s="544"/>
      <c r="X7" s="544"/>
      <c r="Y7" s="544"/>
      <c r="Z7" s="544"/>
      <c r="AA7" s="544"/>
      <c r="AB7" s="545"/>
      <c r="AC7" s="545"/>
      <c r="AD7" s="545"/>
      <c r="AE7" s="545"/>
      <c r="AF7" s="545"/>
      <c r="AH7" s="545"/>
      <c r="AI7" s="545"/>
      <c r="AJ7" s="545"/>
      <c r="AK7" s="545"/>
      <c r="AL7" s="545"/>
      <c r="AM7" s="545"/>
      <c r="AN7" s="545"/>
      <c r="AO7" s="545"/>
      <c r="AP7" s="545"/>
      <c r="AQ7" s="545"/>
      <c r="AR7" s="545"/>
      <c r="AS7" s="545"/>
      <c r="AT7" s="545"/>
      <c r="AU7" s="545"/>
      <c r="AV7" s="545"/>
      <c r="AW7" s="545"/>
      <c r="AX7" s="545"/>
      <c r="AY7" s="545"/>
      <c r="AZ7" s="545"/>
      <c r="BA7" s="545"/>
      <c r="BB7" s="545"/>
      <c r="BC7" s="545"/>
      <c r="BD7" s="545"/>
      <c r="BE7" s="545"/>
      <c r="BF7" s="545"/>
      <c r="BG7" s="545"/>
      <c r="BH7" s="545"/>
      <c r="BI7" s="545"/>
      <c r="BJ7" s="545"/>
      <c r="BK7" s="545"/>
      <c r="BL7" s="545"/>
      <c r="BM7" s="545"/>
      <c r="BN7" s="545"/>
      <c r="BO7" s="545"/>
      <c r="BP7" s="545"/>
      <c r="BQ7" s="545"/>
      <c r="BR7" s="545"/>
      <c r="BS7" s="545"/>
      <c r="BT7" s="545"/>
      <c r="BU7" s="545"/>
      <c r="BV7" s="545"/>
      <c r="BW7" s="545"/>
      <c r="CC7" s="1071"/>
    </row>
    <row r="8" spans="1:104" ht="12.75" customHeight="1" thickBot="1">
      <c r="B8" s="1080"/>
      <c r="C8" s="1081"/>
      <c r="D8" s="1081"/>
      <c r="E8" s="1081"/>
      <c r="F8" s="1081"/>
      <c r="G8" s="1081"/>
      <c r="H8" s="1081"/>
      <c r="I8" s="1081"/>
      <c r="J8" s="1081"/>
      <c r="K8" s="1081"/>
      <c r="L8" s="1081"/>
      <c r="M8" s="1081"/>
      <c r="N8" s="1081"/>
      <c r="O8" s="1083"/>
      <c r="P8" s="548"/>
      <c r="Q8" s="548"/>
      <c r="R8" s="548"/>
      <c r="S8" s="548"/>
      <c r="T8" s="548"/>
      <c r="V8" s="549"/>
      <c r="W8" s="544"/>
      <c r="X8" s="544"/>
      <c r="Y8" s="544"/>
      <c r="Z8" s="544"/>
      <c r="AA8" s="544"/>
      <c r="AB8" s="545"/>
      <c r="AC8" s="545"/>
      <c r="AD8" s="545"/>
      <c r="AE8" s="545"/>
      <c r="AF8" s="545"/>
      <c r="AH8" s="545"/>
      <c r="AI8" s="545"/>
      <c r="AJ8" s="545"/>
      <c r="AK8" s="545"/>
      <c r="AL8" s="545"/>
      <c r="AM8" s="545"/>
      <c r="AN8" s="545"/>
      <c r="AO8" s="545"/>
      <c r="AP8" s="545"/>
      <c r="AQ8" s="545"/>
      <c r="AR8" s="545"/>
      <c r="AS8" s="545"/>
      <c r="AT8" s="545"/>
      <c r="AU8" s="545"/>
      <c r="AV8" s="545"/>
      <c r="AW8" s="545"/>
      <c r="AX8" s="545"/>
      <c r="AY8" s="545"/>
      <c r="AZ8" s="545"/>
      <c r="BA8" s="545"/>
      <c r="BB8" s="545"/>
      <c r="BC8" s="545"/>
      <c r="BD8" s="545"/>
      <c r="BE8" s="545"/>
      <c r="BF8" s="545"/>
      <c r="BG8" s="545"/>
      <c r="BH8" s="545"/>
      <c r="BI8" s="545"/>
      <c r="BJ8" s="545"/>
      <c r="BK8" s="545"/>
      <c r="BL8" s="545"/>
      <c r="BM8" s="545"/>
      <c r="BN8" s="545"/>
      <c r="BO8" s="545"/>
      <c r="BP8" s="545"/>
      <c r="BQ8" s="545"/>
      <c r="BR8" s="545"/>
      <c r="BS8" s="545"/>
      <c r="BT8" s="545"/>
      <c r="BU8" s="545"/>
      <c r="BV8" s="545"/>
      <c r="BW8" s="545"/>
      <c r="CC8" s="1071"/>
    </row>
    <row r="9" spans="1:104" ht="25.5" customHeight="1">
      <c r="B9" s="1088" t="s">
        <v>116</v>
      </c>
      <c r="C9" s="1090" t="s">
        <v>117</v>
      </c>
      <c r="D9" s="1090" t="s">
        <v>118</v>
      </c>
      <c r="E9" s="1090" t="s">
        <v>119</v>
      </c>
      <c r="F9" s="1090" t="s">
        <v>120</v>
      </c>
      <c r="G9" s="1090" t="s">
        <v>63</v>
      </c>
      <c r="H9" s="733"/>
      <c r="I9" s="1107" t="s">
        <v>121</v>
      </c>
      <c r="J9" s="1107" t="s">
        <v>122</v>
      </c>
      <c r="K9" s="1109" t="s">
        <v>123</v>
      </c>
      <c r="L9" s="1110"/>
      <c r="M9" s="1107" t="s">
        <v>124</v>
      </c>
      <c r="N9" s="1086" t="s">
        <v>125</v>
      </c>
      <c r="O9" s="1101" t="s">
        <v>126</v>
      </c>
      <c r="P9" s="672"/>
      <c r="Q9" s="667"/>
      <c r="R9" s="550"/>
      <c r="S9" s="550"/>
      <c r="T9" s="550"/>
      <c r="U9" s="551"/>
      <c r="V9" s="1103" t="s">
        <v>127</v>
      </c>
      <c r="W9" s="1105" t="s">
        <v>128</v>
      </c>
      <c r="X9" s="1105" t="s">
        <v>129</v>
      </c>
      <c r="Y9" s="1103" t="s">
        <v>130</v>
      </c>
      <c r="Z9" s="1103" t="s">
        <v>131</v>
      </c>
      <c r="AA9" s="1096" t="s">
        <v>132</v>
      </c>
      <c r="AB9" s="1097"/>
      <c r="AC9" s="1096" t="s">
        <v>133</v>
      </c>
      <c r="AD9" s="1097"/>
      <c r="AE9" s="1096" t="s">
        <v>134</v>
      </c>
      <c r="AF9" s="1097"/>
      <c r="AG9" s="552"/>
      <c r="AH9" s="553" t="s">
        <v>135</v>
      </c>
      <c r="AI9" s="554"/>
      <c r="AJ9" s="554"/>
      <c r="AK9" s="554"/>
      <c r="AL9" s="554"/>
      <c r="AM9" s="554"/>
      <c r="AN9" s="554"/>
      <c r="AO9" s="554"/>
      <c r="AP9" s="554"/>
      <c r="AQ9" s="554"/>
      <c r="AR9" s="554"/>
      <c r="AS9" s="554"/>
      <c r="AT9" s="554"/>
      <c r="AU9" s="554"/>
      <c r="AV9" s="554"/>
      <c r="AW9" s="554"/>
      <c r="AX9" s="554"/>
      <c r="AY9" s="554"/>
      <c r="AZ9" s="553" t="s">
        <v>136</v>
      </c>
      <c r="BA9" s="554"/>
      <c r="BB9" s="554"/>
      <c r="BC9" s="554"/>
      <c r="BD9" s="554"/>
      <c r="BE9" s="554"/>
      <c r="BF9" s="554"/>
      <c r="BG9" s="554"/>
      <c r="BH9" s="554"/>
      <c r="BI9" s="554"/>
      <c r="BJ9" s="554"/>
      <c r="BK9" s="554"/>
      <c r="BL9" s="554"/>
      <c r="BM9" s="554"/>
      <c r="BN9" s="554"/>
      <c r="BO9" s="554"/>
      <c r="BP9" s="554"/>
      <c r="BQ9" s="554"/>
      <c r="BR9" s="555"/>
      <c r="BS9" s="555"/>
      <c r="BT9" s="555"/>
      <c r="BU9" s="555"/>
      <c r="BV9" s="555"/>
      <c r="BW9" s="556"/>
      <c r="BX9" s="552"/>
      <c r="BY9" s="552"/>
      <c r="BZ9" s="552"/>
      <c r="CA9" s="552"/>
      <c r="CC9" s="1071"/>
    </row>
    <row r="10" spans="1:104" ht="33.75" customHeight="1">
      <c r="B10" s="1089"/>
      <c r="C10" s="1091"/>
      <c r="D10" s="1091"/>
      <c r="E10" s="1091"/>
      <c r="F10" s="1092"/>
      <c r="G10" s="1091"/>
      <c r="H10" s="680" t="s">
        <v>137</v>
      </c>
      <c r="I10" s="1108"/>
      <c r="J10" s="1108"/>
      <c r="K10" s="680" t="s">
        <v>138</v>
      </c>
      <c r="L10" s="680" t="s">
        <v>139</v>
      </c>
      <c r="M10" s="1108"/>
      <c r="N10" s="1087"/>
      <c r="O10" s="1102"/>
      <c r="P10" s="672"/>
      <c r="Q10" s="668"/>
      <c r="R10" s="557"/>
      <c r="S10" s="557"/>
      <c r="T10" s="557"/>
      <c r="U10" s="558"/>
      <c r="V10" s="1104"/>
      <c r="W10" s="1106"/>
      <c r="X10" s="1106"/>
      <c r="Y10" s="1104"/>
      <c r="Z10" s="1104"/>
      <c r="AA10" s="559" t="s">
        <v>54</v>
      </c>
      <c r="AB10" s="559" t="s">
        <v>140</v>
      </c>
      <c r="AC10" s="559" t="s">
        <v>54</v>
      </c>
      <c r="AD10" s="559" t="s">
        <v>140</v>
      </c>
      <c r="AE10" s="559" t="s">
        <v>54</v>
      </c>
      <c r="AF10" s="559" t="s">
        <v>140</v>
      </c>
      <c r="AG10" s="560" t="s">
        <v>141</v>
      </c>
      <c r="AH10" s="560" t="s">
        <v>142</v>
      </c>
      <c r="AI10" s="561" t="s">
        <v>143</v>
      </c>
      <c r="AJ10" s="560" t="s">
        <v>144</v>
      </c>
      <c r="AK10" s="561" t="s">
        <v>145</v>
      </c>
      <c r="AL10" s="562">
        <f>G217</f>
        <v>0.6</v>
      </c>
      <c r="AM10" s="563">
        <v>0</v>
      </c>
      <c r="AN10" s="564" t="s">
        <v>146</v>
      </c>
      <c r="AO10" s="565">
        <v>0.1</v>
      </c>
      <c r="AP10" s="564" t="s">
        <v>147</v>
      </c>
      <c r="AQ10" s="566" t="s">
        <v>148</v>
      </c>
      <c r="AR10" s="564" t="s">
        <v>149</v>
      </c>
      <c r="AS10" s="564" t="s">
        <v>150</v>
      </c>
      <c r="AT10" s="564" t="s">
        <v>151</v>
      </c>
      <c r="AU10" s="564" t="s">
        <v>152</v>
      </c>
      <c r="AV10" s="564" t="s">
        <v>153</v>
      </c>
      <c r="AW10" s="564" t="s">
        <v>154</v>
      </c>
      <c r="AX10" s="564" t="s">
        <v>155</v>
      </c>
      <c r="AY10" s="564" t="s">
        <v>156</v>
      </c>
      <c r="AZ10" s="560" t="s">
        <v>142</v>
      </c>
      <c r="BA10" s="561" t="s">
        <v>143</v>
      </c>
      <c r="BB10" s="560" t="s">
        <v>144</v>
      </c>
      <c r="BC10" s="561" t="s">
        <v>145</v>
      </c>
      <c r="BD10" s="562">
        <f>AL10</f>
        <v>0.6</v>
      </c>
      <c r="BE10" s="563">
        <f>E218</f>
        <v>0.03</v>
      </c>
      <c r="BF10" s="564" t="s">
        <v>146</v>
      </c>
      <c r="BG10" s="565">
        <v>0.08</v>
      </c>
      <c r="BH10" s="564" t="s">
        <v>147</v>
      </c>
      <c r="BI10" s="566" t="s">
        <v>148</v>
      </c>
      <c r="BJ10" s="564" t="s">
        <v>149</v>
      </c>
      <c r="BK10" s="564" t="s">
        <v>150</v>
      </c>
      <c r="BL10" s="564" t="s">
        <v>151</v>
      </c>
      <c r="BM10" s="564" t="s">
        <v>152</v>
      </c>
      <c r="BN10" s="564" t="s">
        <v>153</v>
      </c>
      <c r="BO10" s="564" t="s">
        <v>154</v>
      </c>
      <c r="BP10" s="564" t="s">
        <v>155</v>
      </c>
      <c r="BQ10" s="564" t="s">
        <v>157</v>
      </c>
      <c r="BR10" s="567" t="s">
        <v>158</v>
      </c>
      <c r="BS10" s="567" t="s">
        <v>159</v>
      </c>
      <c r="BT10" s="567" t="s">
        <v>160</v>
      </c>
      <c r="BU10" s="567" t="s">
        <v>161</v>
      </c>
      <c r="BV10" s="567" t="s">
        <v>162</v>
      </c>
      <c r="BW10" s="567" t="s">
        <v>163</v>
      </c>
      <c r="BX10" s="567" t="s">
        <v>164</v>
      </c>
      <c r="BY10" s="567" t="s">
        <v>165</v>
      </c>
      <c r="BZ10" s="567" t="s">
        <v>166</v>
      </c>
      <c r="CA10" s="567" t="s">
        <v>167</v>
      </c>
      <c r="CC10" s="1071"/>
    </row>
    <row r="11" spans="1:104" s="568" customFormat="1" ht="12" customHeight="1">
      <c r="B11" s="681">
        <v>1</v>
      </c>
      <c r="C11" s="664">
        <v>1</v>
      </c>
      <c r="D11" s="664">
        <v>2</v>
      </c>
      <c r="E11" s="664">
        <v>3</v>
      </c>
      <c r="F11" s="664">
        <v>4</v>
      </c>
      <c r="G11" s="664">
        <v>5</v>
      </c>
      <c r="H11" s="664">
        <v>6</v>
      </c>
      <c r="I11" s="664">
        <v>7</v>
      </c>
      <c r="J11" s="664">
        <v>8</v>
      </c>
      <c r="K11" s="664">
        <v>9</v>
      </c>
      <c r="L11" s="664">
        <v>10</v>
      </c>
      <c r="M11" s="664">
        <v>11</v>
      </c>
      <c r="N11" s="664">
        <v>12</v>
      </c>
      <c r="O11" s="682">
        <v>13</v>
      </c>
      <c r="P11" s="673"/>
      <c r="Q11" s="669"/>
      <c r="R11" s="569"/>
      <c r="S11" s="569"/>
      <c r="T11" s="569"/>
      <c r="U11" s="570"/>
      <c r="V11" s="570"/>
      <c r="W11" s="560">
        <v>15</v>
      </c>
      <c r="X11" s="560">
        <v>16</v>
      </c>
      <c r="Y11" s="560">
        <v>18</v>
      </c>
      <c r="Z11" s="560">
        <v>19</v>
      </c>
      <c r="AA11" s="571">
        <v>25</v>
      </c>
      <c r="AB11" s="571">
        <v>26</v>
      </c>
      <c r="AC11" s="571">
        <v>27</v>
      </c>
      <c r="AD11" s="571">
        <v>28</v>
      </c>
      <c r="AE11" s="571">
        <v>27</v>
      </c>
      <c r="AF11" s="571">
        <v>28</v>
      </c>
      <c r="AG11" s="552"/>
      <c r="AH11" s="571">
        <v>16</v>
      </c>
      <c r="AI11" s="571">
        <v>17</v>
      </c>
      <c r="AJ11" s="571">
        <v>18</v>
      </c>
      <c r="AK11" s="571">
        <v>19</v>
      </c>
      <c r="AL11" s="571">
        <v>20</v>
      </c>
      <c r="AM11" s="571">
        <v>21</v>
      </c>
      <c r="AN11" s="571">
        <v>22</v>
      </c>
      <c r="AO11" s="571">
        <v>23</v>
      </c>
      <c r="AP11" s="571">
        <v>24</v>
      </c>
      <c r="AQ11" s="571">
        <v>25</v>
      </c>
      <c r="AR11" s="571">
        <v>27</v>
      </c>
      <c r="AS11" s="571">
        <v>28</v>
      </c>
      <c r="AT11" s="571">
        <v>30</v>
      </c>
      <c r="AU11" s="571">
        <v>31</v>
      </c>
      <c r="AV11" s="571">
        <v>32</v>
      </c>
      <c r="AW11" s="571">
        <v>33</v>
      </c>
      <c r="AX11" s="571">
        <v>34</v>
      </c>
      <c r="AY11" s="571">
        <v>35</v>
      </c>
      <c r="AZ11" s="571">
        <v>36</v>
      </c>
      <c r="BA11" s="571">
        <v>37</v>
      </c>
      <c r="BB11" s="571">
        <v>38</v>
      </c>
      <c r="BC11" s="571">
        <v>39</v>
      </c>
      <c r="BD11" s="571">
        <v>40</v>
      </c>
      <c r="BE11" s="571">
        <v>41</v>
      </c>
      <c r="BF11" s="571">
        <v>42</v>
      </c>
      <c r="BG11" s="571">
        <v>43</v>
      </c>
      <c r="BH11" s="571">
        <v>44</v>
      </c>
      <c r="BI11" s="571">
        <v>45</v>
      </c>
      <c r="BJ11" s="571">
        <v>47</v>
      </c>
      <c r="BK11" s="571">
        <v>48</v>
      </c>
      <c r="BL11" s="571">
        <v>50</v>
      </c>
      <c r="BM11" s="571">
        <v>51</v>
      </c>
      <c r="BN11" s="571">
        <v>52</v>
      </c>
      <c r="BO11" s="571">
        <v>53</v>
      </c>
      <c r="BP11" s="571">
        <v>54</v>
      </c>
      <c r="BQ11" s="571">
        <v>55</v>
      </c>
      <c r="BR11" s="567">
        <v>56</v>
      </c>
      <c r="BS11" s="567">
        <v>57</v>
      </c>
      <c r="BT11" s="567">
        <v>58</v>
      </c>
      <c r="BU11" s="567">
        <v>59</v>
      </c>
      <c r="BV11" s="567"/>
      <c r="BW11" s="567"/>
      <c r="BX11" s="552"/>
      <c r="BY11" s="552"/>
      <c r="BZ11" s="552"/>
      <c r="CA11" s="552"/>
      <c r="CB11" s="539"/>
      <c r="CC11" s="1071"/>
      <c r="CD11" s="539"/>
      <c r="CE11" s="539"/>
      <c r="CF11" s="539"/>
      <c r="CG11" s="539"/>
      <c r="CH11" s="539"/>
      <c r="CI11" s="539"/>
      <c r="CJ11" s="539"/>
      <c r="CK11" s="539"/>
      <c r="CL11" s="539"/>
      <c r="CM11" s="539"/>
      <c r="CN11" s="539"/>
      <c r="CO11" s="539"/>
      <c r="CP11" s="539"/>
      <c r="CQ11" s="539"/>
      <c r="CR11" s="539"/>
      <c r="CS11" s="539"/>
      <c r="CT11" s="539"/>
      <c r="CU11" s="539"/>
      <c r="CV11" s="539"/>
      <c r="CW11" s="539"/>
      <c r="CX11" s="539"/>
      <c r="CY11" s="539"/>
      <c r="CZ11" s="539"/>
    </row>
    <row r="12" spans="1:104" s="568" customFormat="1" ht="15.75" customHeight="1">
      <c r="A12" s="568" t="str">
        <f>IF(I12="","",IF(I12&gt;0,1,""))</f>
        <v/>
      </c>
      <c r="B12" s="683">
        <v>2202</v>
      </c>
      <c r="C12" s="684">
        <v>1</v>
      </c>
      <c r="D12" s="685" t="str">
        <f>IF(ISNA(VLOOKUP(C12,Master!AD$61:AP$108,3,FALSE)),"",VLOOKUP(C12,Master!AD$61:AP$108,3,FALSE))</f>
        <v/>
      </c>
      <c r="E12" s="686" t="str">
        <f>IF(ISNA(VLOOKUP(C12,Master!AD$61:AP$108,7,FALSE)),"",VLOOKUP(C12,Master!AD$61:AP$108,7,FALSE))</f>
        <v/>
      </c>
      <c r="F12" s="687" t="str">
        <f>IF(ISNA(VLOOKUP(C12,Master!AD$61:AP$108,8,FALSE)),"",VLOOKUP(C12,Master!AD$61:AP$108,8,FALSE))</f>
        <v/>
      </c>
      <c r="G12" s="688" t="str">
        <f>IF(ISNA(VLOOKUP(C12,Master!AD$61:AP$108,4,FALSE)),"",VLOOKUP(C12,Master!AD$61:AP$108,4,FALSE))</f>
        <v/>
      </c>
      <c r="H12" s="689" t="str">
        <f>IF(ISNA(VLOOKUP(C12,Master!AD$61:AP$108,5,FALSE)),"",VLOOKUP(C12,Master!AD$61:AP$108,5,FALSE))</f>
        <v/>
      </c>
      <c r="I12" s="690" t="str">
        <f>IF(ISNA(VLOOKUP(C12,Master!AD$61:AP$108,6,FALSE)),"",VLOOKUP(C12,Master!AD$61:AP$108,6,FALSE))</f>
        <v/>
      </c>
      <c r="J12" s="684" t="str">
        <f>IF(AND(I12=""),"",I12*12)</f>
        <v/>
      </c>
      <c r="K12" s="911" t="str">
        <f ca="1">IF(AND(I12=""),"",IF(I12&lt;=0,"",(CONCATENATE("01.07.",(YEAR(TODAY())+1)))))</f>
        <v/>
      </c>
      <c r="L12" s="684" t="str">
        <f>IF(AND(I12=""),"",ROUND(ROUND(I12*3%,0),-2)*IF(H12="FIX PAY",0,1)*8)</f>
        <v/>
      </c>
      <c r="M12" s="684" t="str">
        <f>IF(AND(I12=""),"",J12+L12)</f>
        <v/>
      </c>
      <c r="N12" s="684" t="str">
        <f>IF(AND(I12=""),"",IF(O12="FIX PAY",M12,((IF(O12="FIX PAY",0,AG12*4+I12*8)))))</f>
        <v/>
      </c>
      <c r="O12" s="691" t="str">
        <f>IF(ISNA(VLOOKUP(C12,Master!AD$61:AP$108,12,FALSE)),"",VLOOKUP(C12,Master!AD$61:AP$108,12,FALSE))</f>
        <v/>
      </c>
      <c r="P12" s="665"/>
      <c r="Q12" s="572"/>
      <c r="R12" s="572">
        <f>IF(R68=1,"HANDICAP",0)</f>
        <v>0</v>
      </c>
      <c r="S12" s="572"/>
      <c r="T12" s="572">
        <f>IF(AND(O12=AB$1),0,IF(AND(I12=0),0,$G$222*1*(IF(I12&lt;=0,0,1))*(IF(H12&lt;=12,1,0))))</f>
        <v>0</v>
      </c>
      <c r="U12" s="541">
        <f>IF(G12&gt;0,1,0)</f>
        <v>1</v>
      </c>
      <c r="V12" s="570" t="str">
        <f>IF(ISNA(VLOOKUP(C12,Master!AD$61:AP$108,10,FALSE)),"",VLOOKUP(C12,Master!AD$61:AP$108,10,FALSE))</f>
        <v/>
      </c>
      <c r="W12" s="573"/>
      <c r="X12" s="573"/>
      <c r="Y12" s="574" t="str">
        <f>IF(ISNA(VLOOKUP(C12,Master!AD$61:AP$108,11,FALSE)),"",VLOOKUP(C12,Master!AD$61:AP$108,11,FALSE))</f>
        <v/>
      </c>
      <c r="Z12" s="574" t="str">
        <f>IF(ISNA(VLOOKUP(C12,Master!AD$61:AP$108,9,FALSE)),"",VLOOKUP(C12,Master!AD$61:AP$108,9,FALSE))</f>
        <v/>
      </c>
      <c r="AA12" s="575">
        <f t="shared" ref="AA12:AA25" si="0">IF(Z12="MALE",1,0)*(IF(G12="JAMADAR",1,0))*(IF(I12&lt;=0,0,1))</f>
        <v>0</v>
      </c>
      <c r="AB12" s="575">
        <f t="shared" ref="AB12:AB25" si="1">IF(Z12="FEMALE",1,0)*(IF(G12="JAMADAR",1,0))*(IF(I12&lt;=0,0,1))</f>
        <v>0</v>
      </c>
      <c r="AC12" s="575">
        <f t="shared" ref="AC12:AC25" si="2">IF(Z12="MALE",1,0)*(IF(G12="LAB BOY",1,0))*(IF(I12&lt;=0,0,1))</f>
        <v>0</v>
      </c>
      <c r="AD12" s="575">
        <f t="shared" ref="AD12:AD25" si="3">IF(Z12="FEMALE",1,0)*(IF(G12="LAB BOY",1,0))*(IF(I12&lt;=0,0,1))</f>
        <v>0</v>
      </c>
      <c r="AE12" s="575">
        <f t="shared" ref="AE12:AE25" si="4">IF(Z12="MALE",1,0)*(IF(G12="PEON",1,0))*(IF(I12&lt;=0,0,1))</f>
        <v>0</v>
      </c>
      <c r="AF12" s="575">
        <f t="shared" ref="AF12:AF25" si="5">IF(Z12="FEMALE",1,0)*(IF(G12="PEON",1,0))*(IF(I12&lt;=0,0,1))</f>
        <v>0</v>
      </c>
      <c r="AG12" s="576" t="str">
        <f>IF(AND(I12=""),"",I12-ROUNDUP(ROUND((I12*3%)-(I12*3%)*2.9%,-2),0))</f>
        <v/>
      </c>
      <c r="AH12" s="576" t="str">
        <f>IF(AND(I12=""),"",$M12*$BR12)</f>
        <v/>
      </c>
      <c r="AI12" s="576" t="str">
        <f>IF(AND(I12=""),"",$M12*$BS12)</f>
        <v/>
      </c>
      <c r="AJ12" s="576" t="str">
        <f>IF(AND(I12=""),"",$M12*$BT12)</f>
        <v/>
      </c>
      <c r="AK12" s="576" t="str">
        <f>IF(AND(I12=""),"",$M12*$BU12)</f>
        <v/>
      </c>
      <c r="AL12" s="574" t="str">
        <f>IF(AND(AH12=""),"",ROUND((AH12+AI12)*$AL$10,0)*BV12)</f>
        <v/>
      </c>
      <c r="AM12" s="574">
        <v>0</v>
      </c>
      <c r="AN12" s="575">
        <v>0</v>
      </c>
      <c r="AO12" s="574" t="str">
        <f>IF(AND(AH12=""),"",ROUND((AH12+AI12)*$AO$10,0)*BV12)</f>
        <v/>
      </c>
      <c r="AP12" s="575">
        <f t="shared" ref="AP12:AP25" si="6">$G$222*BS12*BV12*(IF(I12&lt;=0,0,1))*(IF(H12&lt;=4800,1,0))</f>
        <v>0</v>
      </c>
      <c r="AQ12" s="574">
        <f>IF(AND(I12=""),0,ROUND((I12+ROUND(I12*$AL$10,0))/2,0)*(IF(O12="FIX PAY",0,1)))</f>
        <v>0</v>
      </c>
      <c r="AR12" s="574">
        <f t="shared" ref="AR12:AR25" si="7">IF(G12="CLERK GRADE I",1,IF(G12="CLERK GRADE II",1,0))*75*12*BV12*(IF(I12&lt;=0,0,1))*BW12</f>
        <v>0</v>
      </c>
      <c r="AS12" s="574">
        <f t="shared" ref="AS12:AS25" si="8">IF(AND(I12=""),0,(IF(G12="ASSISTANT",12,IF(G12="CLERK GRADE I",12,IF(G12="CLERK GRADE II",12,IF(G12="FIELDMAN &amp; FIELD REC",12,IF(G12="LAB BOY",12,IF(G12="JAMADAR",12,IF(G12="PEON",12,10))))))))*(MINA(ROUND(I12*6%,0),600))*(IF($V12="Yes",1,0)))</f>
        <v>0</v>
      </c>
      <c r="AT12" s="574">
        <f>(IF(G12="LAB BOY",180,IF(G12="JAMADAR",180,IF(G12="PEON",180,0))))*12*BV12*(IF(I12&lt;=0,0,1))</f>
        <v>0</v>
      </c>
      <c r="AU12" s="576">
        <f t="shared" ref="AU12:AU25" si="9">IF(AND(G12=""),0,SUM(AL12:AT12)+AH12+AI12)</f>
        <v>0</v>
      </c>
      <c r="AV12" s="576">
        <f t="shared" ref="AV12:AV25" si="10">IF(AND(G12=""),0,AU12)</f>
        <v>0</v>
      </c>
      <c r="AW12" s="574"/>
      <c r="AX12" s="574"/>
      <c r="AY12" s="576">
        <f t="shared" ref="AY12:AY25" si="11">AV12+AW12+AX12</f>
        <v>0</v>
      </c>
      <c r="AZ12" s="576">
        <f t="shared" ref="AZ12:AZ25" si="12">IF(AND(G12=""),0,N12*BR12)</f>
        <v>0</v>
      </c>
      <c r="BA12" s="576">
        <f t="shared" ref="BA12:BA25" si="13">IF(AND(G12=""),0,N12*BS12)</f>
        <v>0</v>
      </c>
      <c r="BB12" s="576">
        <f t="shared" ref="BB12:BB25" si="14">IF(AND(G12=""),0,N12*BT12)</f>
        <v>0</v>
      </c>
      <c r="BC12" s="576">
        <f t="shared" ref="BC12:BC25" si="15">IF(AND(G12=""),0,N12*BU12)</f>
        <v>0</v>
      </c>
      <c r="BD12" s="574">
        <f t="shared" ref="BD12:BD25" si="16">ROUND((AZ12+BA12)*$BD$10,0)*BV12</f>
        <v>0</v>
      </c>
      <c r="BE12" s="574">
        <f t="shared" ref="BE12:BE25" si="17">IF(AND(G12=""),0,ROUND((IF(O12="FIX PAY",0,AG12))*$BE$10*2,0)*BV12)</f>
        <v>0</v>
      </c>
      <c r="BF12" s="575">
        <v>0</v>
      </c>
      <c r="BG12" s="574">
        <f t="shared" ref="BG12:BG25" si="18">ROUND((AZ12+BA12)*$BG$10,0)*BV12</f>
        <v>0</v>
      </c>
      <c r="BH12" s="575">
        <f t="shared" ref="BH12:BH25" si="19">$G$222*2*BS12*BV12*(IF(I12&lt;=0,0,1))*(IF(H12&lt;=4800,1,0))</f>
        <v>0</v>
      </c>
      <c r="BI12" s="574">
        <f>IF(AND(I12=""),0,ROUND((AG12+ROUND(AG12*$AL$10,0))/2,0)*(IF(O12="FIX PAY",0,1)))</f>
        <v>0</v>
      </c>
      <c r="BJ12" s="574">
        <f t="shared" ref="BJ12:BJ25" si="20">IF(G12="CLERK GRADE I",1,IF(G12="CLERK GRADE II",1,0))*75*12*BV12*(IF(I12&lt;=0,0,1))*BW12</f>
        <v>0</v>
      </c>
      <c r="BK12" s="574">
        <f t="shared" ref="BK12:BK25" si="21">IF(AND(G12=""),0,(IF(G12="ASSISTANT",12,IF(G12="CLERK GRADE I",12,IF(G12="CLERK GRADE II",12,IF(G12="FIELDMAN &amp; FIELD REC",12,IF(G12="LAB BOY",12,IF(G12="JAMADAR",12,IF(G12="PEON",12,10))))))))*(MINA(ROUND(AG12*6%,0),600))*(IF($V12="yes",1,)))</f>
        <v>0</v>
      </c>
      <c r="BL12" s="574">
        <f t="shared" ref="BL12:BL25" si="22">(IF(G12="LAB BOY",150,IF(G12="JAMADAR",150,IF(G12="PEON",150,0))))*12*BV12*(IF(I12&lt;=0,0,1))</f>
        <v>0</v>
      </c>
      <c r="BM12" s="576">
        <f t="shared" ref="BM12:BM25" si="23">SUM(BD12:BL12)+AZ12+BA12</f>
        <v>0</v>
      </c>
      <c r="BN12" s="576">
        <f t="shared" ref="BN12:BN25" si="24">BM12</f>
        <v>0</v>
      </c>
      <c r="BO12" s="574"/>
      <c r="BP12" s="574"/>
      <c r="BQ12" s="576">
        <f t="shared" ref="BQ12:BQ25" si="25">BN12+BO12+BP12</f>
        <v>0</v>
      </c>
      <c r="BR12" s="567">
        <f t="shared" ref="BR12:BR25" si="26">(IF(G12="PRINCIPAL",1,IF(G12="H M",1,IF(G12="AGRICULTURE INST",1,IF(G12="TEACHER-1ST",1,IF(G12="PTI  I  (13)",1,IF(G12="AGRICULTURE TEACH",1,IF(G12="INSTRUCTOR",1,0))))))))+(IF(G12="JR TEACHER",1,IF(G12="LIBRARIAN I",1,0)))*(IF(O12="FIX PAY",0,1))</f>
        <v>0</v>
      </c>
      <c r="BS12" s="567">
        <f t="shared" ref="BS12:BS25" si="27">IF(BR12&lt;=0,1,0)*(IF(O12="FIX PAY",0,1))</f>
        <v>1</v>
      </c>
      <c r="BT12" s="567">
        <f t="shared" ref="BT12:BT25" si="28">(IF(G12="PRINCIPAL (16)",1,IF(G12="V P (14)",1,IF(G12="H M (14)",1,IF(G12="AGRICULTURE INST (13)",1,IF(G12="TEACHER-1ST (13)",1,IF(G12="PTI  I  (13)",1,IF(G12="AGRICULTURE TEACH (13)",1,IF(G12="INSTRUCTOR (13)",1,0))))))))+(IF(G12="JR TEACHER (13)",1,IF(G12="LIBRARIAN I (13)",1,0))))*(IF(O12="FIX PAY",1,0))</f>
        <v>0</v>
      </c>
      <c r="BU12" s="567">
        <f t="shared" ref="BU12:BU25" si="29">IF(BT12&lt;=0,1,0)*(IF(O12="FIX PAY",1,0))</f>
        <v>0</v>
      </c>
      <c r="BV12" s="567">
        <f>IF(O12="FIX PAY",1,0)</f>
        <v>0</v>
      </c>
      <c r="BW12" s="567">
        <f t="shared" ref="BW12:BW25" si="30">IF(Y12="No",0,1)</f>
        <v>1</v>
      </c>
      <c r="BX12" s="552">
        <f t="shared" ref="BX12:BX25" si="31">IF((ROUND((SUMPRODUCT(MID(0&amp;E12,LARGE(INDEX(ISNUMBER(--MID(E12,ROW($1:$25),1))* ROW($1:$25),0),ROW($1:$25))+1,1)*10^ROW($1:$25)/10)),-8)/100000000)&gt;=2004,1,0)</f>
        <v>0</v>
      </c>
      <c r="BY12" s="577">
        <f>IF(I12&lt;=0,0,1)</f>
        <v>1</v>
      </c>
      <c r="BZ12" s="552">
        <f>IF(O12="SANVIDA",1,0)</f>
        <v>0</v>
      </c>
      <c r="CA12" s="552">
        <f>IF(BZ12&gt;0,I12,0)</f>
        <v>0</v>
      </c>
      <c r="CB12" s="539" t="str">
        <f>IF(AND(E12=""),"",IF(AND(E12&lt;=0),"",IF((ROUND((SUMPRODUCT(MID(0&amp;E12,LARGE(INDEX(ISNUMBER(--MID(E12,ROW($1:$70),1))* ROW($1:$70),0),ROW($1:$70))+1,1)*10^ROW($1:$70)/10)),-8)/100000000)&lt;2004,1,0)))</f>
        <v/>
      </c>
      <c r="CC12" s="1071"/>
      <c r="CD12" s="539"/>
      <c r="CE12" s="539"/>
      <c r="CF12" s="539"/>
      <c r="CG12" s="539"/>
      <c r="CH12" s="539"/>
      <c r="CI12" s="539"/>
      <c r="CJ12" s="539"/>
      <c r="CK12" s="539"/>
      <c r="CL12" s="539"/>
      <c r="CM12" s="539"/>
      <c r="CN12" s="539"/>
      <c r="CO12" s="539"/>
      <c r="CP12" s="539"/>
      <c r="CQ12" s="539"/>
      <c r="CR12" s="539"/>
      <c r="CS12" s="539"/>
      <c r="CT12" s="539"/>
      <c r="CU12" s="539"/>
      <c r="CV12" s="539"/>
      <c r="CW12" s="539"/>
      <c r="CX12" s="539"/>
      <c r="CY12" s="539"/>
      <c r="CZ12" s="539"/>
    </row>
    <row r="13" spans="1:104" s="568" customFormat="1" ht="15.75" customHeight="1">
      <c r="A13" s="568" t="str">
        <f>IF(I13="","",IF(I13&gt;0,A12+1,""))</f>
        <v/>
      </c>
      <c r="B13" s="683">
        <v>2202</v>
      </c>
      <c r="C13" s="684">
        <v>2</v>
      </c>
      <c r="D13" s="685" t="str">
        <f>IF(ISNA(VLOOKUP(C13,Master!AD$61:AP$108,3,FALSE)),"",VLOOKUP(C13,Master!AD$61:AP$108,3,FALSE))</f>
        <v/>
      </c>
      <c r="E13" s="686" t="str">
        <f>IF(ISNA(VLOOKUP(C13,Master!AD$61:AP$108,7,FALSE)),"",VLOOKUP(C13,Master!AD$61:AP$108,7,FALSE))</f>
        <v/>
      </c>
      <c r="F13" s="687" t="str">
        <f>IF(ISNA(VLOOKUP(C13,Master!AD$61:AP$108,8,FALSE)),"",VLOOKUP(C13,Master!AD$61:AP$108,8,FALSE))</f>
        <v/>
      </c>
      <c r="G13" s="688" t="str">
        <f>IF(ISNA(VLOOKUP(C13,Master!AD$61:AP$108,4,FALSE)),"",VLOOKUP(C13,Master!AD$61:AP$108,4,FALSE))</f>
        <v/>
      </c>
      <c r="H13" s="689" t="str">
        <f>IF(ISNA(VLOOKUP(C13,Master!AD$61:AP$108,5,FALSE)),"",VLOOKUP(C13,Master!AD$61:AP$108,5,FALSE))</f>
        <v/>
      </c>
      <c r="I13" s="690" t="str">
        <f>IF(ISNA(VLOOKUP(C13,Master!AD$61:AP$108,6,FALSE)),"",VLOOKUP(C13,Master!AD$61:AP$108,6,FALSE))</f>
        <v/>
      </c>
      <c r="J13" s="684" t="str">
        <f t="shared" ref="J13:J25" si="32">IF(AND(I13=""),"",I13*12)</f>
        <v/>
      </c>
      <c r="K13" s="911" t="str">
        <f t="shared" ref="K13:K25" ca="1" si="33">IF(AND(I13=""),"",IF(I13&lt;=0,"",(CONCATENATE("01.07.",(YEAR(TODAY())+1)))))</f>
        <v/>
      </c>
      <c r="L13" s="684" t="str">
        <f t="shared" ref="L13:L25" si="34">IF(AND(I13=""),"",ROUND(ROUND(I13*3%,0),-2)*IF(H13="FIX PAY",0,1)*8)</f>
        <v/>
      </c>
      <c r="M13" s="684" t="str">
        <f t="shared" ref="M13:M25" si="35">IF(AND(I13=""),"",J13+L13)</f>
        <v/>
      </c>
      <c r="N13" s="684" t="str">
        <f t="shared" ref="N13:N25" si="36">IF(AND(I13=""),"",IF(O13="FIX PAY",M13,((IF(O13="FIX PAY",0,AG13*4+I13*8)))))</f>
        <v/>
      </c>
      <c r="O13" s="691" t="str">
        <f>IF(ISNA(VLOOKUP(C13,Master!AD$61:AP$108,12,FALSE)),"",VLOOKUP(C13,Master!AD$61:AP$108,12,FALSE))</f>
        <v/>
      </c>
      <c r="P13" s="665"/>
      <c r="Q13" s="572"/>
      <c r="R13" s="572"/>
      <c r="S13" s="572"/>
      <c r="T13" s="572">
        <f>IF(AND(O13=AB$1),0,IF(AND(I13=0),0,$G$222*1*(IF(I13&lt;=0,0,1))*(IF(H13&lt;=12,1,0))))</f>
        <v>0</v>
      </c>
      <c r="U13" s="541">
        <f t="shared" ref="U13:U34" si="37">IF(G13&gt;0,1,0)</f>
        <v>1</v>
      </c>
      <c r="V13" s="570" t="str">
        <f>IF(ISNA(VLOOKUP(C13,Master!AD$61:AP$108,10,FALSE)),"",VLOOKUP(C13,Master!AD$61:AP$108,10,FALSE))</f>
        <v/>
      </c>
      <c r="W13" s="573"/>
      <c r="X13" s="573"/>
      <c r="Y13" s="574" t="str">
        <f>IF(ISNA(VLOOKUP(C13,Master!AD$61:AP$108,11,FALSE)),"",VLOOKUP(C13,Master!AD$61:AP$108,11,FALSE))</f>
        <v/>
      </c>
      <c r="Z13" s="574" t="str">
        <f>IF(ISNA(VLOOKUP(C13,Master!AD$61:AP$108,9,FALSE)),"",VLOOKUP(C13,Master!AD$61:AP$108,9,FALSE))</f>
        <v/>
      </c>
      <c r="AA13" s="575">
        <f t="shared" si="0"/>
        <v>0</v>
      </c>
      <c r="AB13" s="575">
        <f t="shared" si="1"/>
        <v>0</v>
      </c>
      <c r="AC13" s="575">
        <f t="shared" si="2"/>
        <v>0</v>
      </c>
      <c r="AD13" s="575">
        <f t="shared" si="3"/>
        <v>0</v>
      </c>
      <c r="AE13" s="575">
        <f t="shared" si="4"/>
        <v>0</v>
      </c>
      <c r="AF13" s="575">
        <f t="shared" si="5"/>
        <v>0</v>
      </c>
      <c r="AG13" s="576" t="str">
        <f t="shared" ref="AG13:AG25" si="38">IF(AND(I13=""),"",I13-ROUNDUP(ROUND((I13*3%)-(I13*3%)*2.9%,-2),0))</f>
        <v/>
      </c>
      <c r="AH13" s="576" t="str">
        <f t="shared" ref="AH13:AH25" si="39">IF(AND(I13=""),"",$M13*$BR13)</f>
        <v/>
      </c>
      <c r="AI13" s="576" t="str">
        <f t="shared" ref="AI13:AI25" si="40">IF(AND(I13=""),"",$M13*$BS13)</f>
        <v/>
      </c>
      <c r="AJ13" s="576" t="str">
        <f t="shared" ref="AJ13:AJ25" si="41">IF(AND(I13=""),"",$M13*$BT13)</f>
        <v/>
      </c>
      <c r="AK13" s="576" t="str">
        <f t="shared" ref="AK13:AK25" si="42">IF(AND(I13=""),"",$M13*$BU13)</f>
        <v/>
      </c>
      <c r="AL13" s="574" t="str">
        <f t="shared" ref="AL13:AL25" si="43">IF(AND(AH13=""),"",ROUND((AH13+AI13)*$AL$10,0)*BV13)</f>
        <v/>
      </c>
      <c r="AM13" s="574">
        <v>0</v>
      </c>
      <c r="AN13" s="575">
        <v>0</v>
      </c>
      <c r="AO13" s="574" t="str">
        <f t="shared" ref="AO13:AO24" si="44">IF(AND(AH13=""),"",ROUND((AH13+AI13)*$AO$10,0)*BV13)</f>
        <v/>
      </c>
      <c r="AP13" s="575">
        <f t="shared" si="6"/>
        <v>0</v>
      </c>
      <c r="AQ13" s="574">
        <f t="shared" ref="AQ13:AQ70" si="45">IF(AND(I13=""),0,ROUND((I13+ROUND(I13*$AL$10,0))/2,0)*(IF(O13="FIX PAY",0,1)))</f>
        <v>0</v>
      </c>
      <c r="AR13" s="574">
        <f t="shared" si="7"/>
        <v>0</v>
      </c>
      <c r="AS13" s="574">
        <f t="shared" si="8"/>
        <v>0</v>
      </c>
      <c r="AT13" s="574">
        <f t="shared" ref="AT13:AT76" si="46">(IF(G13="LAB BOY",180,IF(G13="JAMADAR",180,IF(G13="PEON",180,0))))*12*BV13*(IF(I13&lt;=0,0,1))</f>
        <v>0</v>
      </c>
      <c r="AU13" s="576">
        <f t="shared" si="9"/>
        <v>0</v>
      </c>
      <c r="AV13" s="576">
        <f t="shared" si="10"/>
        <v>0</v>
      </c>
      <c r="AW13" s="574"/>
      <c r="AX13" s="574"/>
      <c r="AY13" s="576">
        <f t="shared" si="11"/>
        <v>0</v>
      </c>
      <c r="AZ13" s="576">
        <f t="shared" si="12"/>
        <v>0</v>
      </c>
      <c r="BA13" s="576">
        <f t="shared" si="13"/>
        <v>0</v>
      </c>
      <c r="BB13" s="576">
        <f t="shared" si="14"/>
        <v>0</v>
      </c>
      <c r="BC13" s="576">
        <f t="shared" si="15"/>
        <v>0</v>
      </c>
      <c r="BD13" s="574">
        <f t="shared" si="16"/>
        <v>0</v>
      </c>
      <c r="BE13" s="574">
        <f t="shared" si="17"/>
        <v>0</v>
      </c>
      <c r="BF13" s="575">
        <v>0</v>
      </c>
      <c r="BG13" s="574">
        <f t="shared" si="18"/>
        <v>0</v>
      </c>
      <c r="BH13" s="575">
        <f t="shared" si="19"/>
        <v>0</v>
      </c>
      <c r="BI13" s="574">
        <f t="shared" ref="BI13:BI70" si="47">IF(AND(I13=""),0,ROUND((AG13+ROUND(AG13*$AL$10,0))/2,0)*(IF(O13="FIX PAY",0,1)))</f>
        <v>0</v>
      </c>
      <c r="BJ13" s="574">
        <f t="shared" si="20"/>
        <v>0</v>
      </c>
      <c r="BK13" s="574">
        <f t="shared" si="21"/>
        <v>0</v>
      </c>
      <c r="BL13" s="574">
        <f t="shared" si="22"/>
        <v>0</v>
      </c>
      <c r="BM13" s="576">
        <f t="shared" si="23"/>
        <v>0</v>
      </c>
      <c r="BN13" s="576">
        <f t="shared" si="24"/>
        <v>0</v>
      </c>
      <c r="BO13" s="574"/>
      <c r="BP13" s="574"/>
      <c r="BQ13" s="576">
        <f t="shared" si="25"/>
        <v>0</v>
      </c>
      <c r="BR13" s="567">
        <f t="shared" si="26"/>
        <v>0</v>
      </c>
      <c r="BS13" s="567">
        <f>IF(BR13&lt;=0,1,0)*(IF(O13="FIX PAY",0,1))</f>
        <v>1</v>
      </c>
      <c r="BT13" s="567">
        <f t="shared" si="28"/>
        <v>0</v>
      </c>
      <c r="BU13" s="567">
        <f t="shared" si="29"/>
        <v>0</v>
      </c>
      <c r="BV13" s="567">
        <f t="shared" ref="BV13:BV70" si="48">IF(O13="FIX PAY",1,0)</f>
        <v>0</v>
      </c>
      <c r="BW13" s="567">
        <f t="shared" si="30"/>
        <v>1</v>
      </c>
      <c r="BX13" s="552">
        <f t="shared" si="31"/>
        <v>0</v>
      </c>
      <c r="BY13" s="577">
        <f t="shared" ref="BY13:BY25" si="49">IF(I13&lt;=0,0,1)</f>
        <v>1</v>
      </c>
      <c r="BZ13" s="552">
        <f t="shared" ref="BZ13:BZ70" si="50">IF(O13="SANVIDA",1,0)</f>
        <v>0</v>
      </c>
      <c r="CA13" s="552">
        <f t="shared" ref="CA13:CA70" si="51">IF(BZ13&gt;0,I13,0)</f>
        <v>0</v>
      </c>
      <c r="CB13" s="539" t="str">
        <f>IF(AND(E13=""),"",IF(AND(E13&lt;=0),"",IF((ROUND((SUMPRODUCT(MID(0&amp;E13,LARGE(INDEX(ISNUMBER(--MID(E13,ROW($1:$70),1))* ROW($1:$70),0),ROW($1:$70))+1,1)*10^ROW($1:$70)/10)),-8)/100000000)&lt;2004,1,0)))</f>
        <v/>
      </c>
      <c r="CC13" s="1071"/>
      <c r="CD13" s="539"/>
      <c r="CE13" s="539"/>
      <c r="CF13" s="539"/>
      <c r="CG13" s="539"/>
      <c r="CH13" s="539"/>
      <c r="CI13" s="539"/>
      <c r="CJ13" s="539"/>
      <c r="CK13" s="539"/>
      <c r="CL13" s="539"/>
      <c r="CM13" s="539"/>
      <c r="CN13" s="539"/>
      <c r="CO13" s="539"/>
      <c r="CP13" s="539"/>
      <c r="CQ13" s="539"/>
      <c r="CR13" s="539"/>
      <c r="CS13" s="539"/>
      <c r="CT13" s="539"/>
      <c r="CU13" s="539"/>
      <c r="CV13" s="539"/>
      <c r="CW13" s="539"/>
      <c r="CX13" s="539"/>
      <c r="CY13" s="539"/>
      <c r="CZ13" s="539"/>
    </row>
    <row r="14" spans="1:104" s="568" customFormat="1">
      <c r="A14" s="568" t="str">
        <f t="shared" ref="A14:A25" si="52">IF(I14="","",IF(I14&gt;0,A13+1,""))</f>
        <v/>
      </c>
      <c r="B14" s="683">
        <v>2202</v>
      </c>
      <c r="C14" s="684">
        <v>3</v>
      </c>
      <c r="D14" s="685" t="str">
        <f>IF(ISNA(VLOOKUP(C14,Master!AD$61:AP$108,3,FALSE)),"",VLOOKUP(C14,Master!AD$61:AP$108,3,FALSE))</f>
        <v/>
      </c>
      <c r="E14" s="686" t="str">
        <f>IF(ISNA(VLOOKUP(C14,Master!AD$61:AP$108,7,FALSE)),"",VLOOKUP(C14,Master!AD$61:AP$108,7,FALSE))</f>
        <v/>
      </c>
      <c r="F14" s="687" t="str">
        <f>IF(ISNA(VLOOKUP(C14,Master!AD$61:AP$108,8,FALSE)),"",VLOOKUP(C14,Master!AD$61:AP$108,8,FALSE))</f>
        <v/>
      </c>
      <c r="G14" s="688" t="str">
        <f>IF(ISNA(VLOOKUP(C14,Master!AD$61:AP$108,4,FALSE)),"",VLOOKUP(C14,Master!AD$61:AP$108,4,FALSE))</f>
        <v/>
      </c>
      <c r="H14" s="689" t="str">
        <f>IF(ISNA(VLOOKUP(C14,Master!AD$61:AP$108,5,FALSE)),"",VLOOKUP(C14,Master!AD$61:AP$108,5,FALSE))</f>
        <v/>
      </c>
      <c r="I14" s="690" t="str">
        <f>IF(ISNA(VLOOKUP(C14,Master!AD$61:AP$108,6,FALSE)),"",VLOOKUP(C14,Master!AD$61:AP$108,6,FALSE))</f>
        <v/>
      </c>
      <c r="J14" s="684" t="str">
        <f t="shared" si="32"/>
        <v/>
      </c>
      <c r="K14" s="911" t="str">
        <f t="shared" ca="1" si="33"/>
        <v/>
      </c>
      <c r="L14" s="684" t="str">
        <f t="shared" si="34"/>
        <v/>
      </c>
      <c r="M14" s="684" t="str">
        <f t="shared" si="35"/>
        <v/>
      </c>
      <c r="N14" s="684" t="str">
        <f t="shared" si="36"/>
        <v/>
      </c>
      <c r="O14" s="691" t="str">
        <f>IF(ISNA(VLOOKUP(C14,Master!AD$61:AP$108,12,FALSE)),"",VLOOKUP(C14,Master!AD$61:AP$108,12,FALSE))</f>
        <v/>
      </c>
      <c r="P14" s="665"/>
      <c r="Q14" s="572"/>
      <c r="R14" s="572"/>
      <c r="S14" s="572"/>
      <c r="T14" s="572">
        <f>IF(AND(O14=AB$1),0,IF(AND(I14=0),0,$G$222*1*(IF(I14&lt;=0,0,1))*(IF(H14&lt;=12,1,0))))</f>
        <v>0</v>
      </c>
      <c r="U14" s="541">
        <f t="shared" si="37"/>
        <v>1</v>
      </c>
      <c r="V14" s="570" t="str">
        <f>IF(ISNA(VLOOKUP(C14,Master!AD$61:AP$108,10,FALSE)),"",VLOOKUP(C14,Master!AD$61:AP$108,10,FALSE))</f>
        <v/>
      </c>
      <c r="W14" s="573"/>
      <c r="X14" s="573"/>
      <c r="Y14" s="574" t="str">
        <f>IF(ISNA(VLOOKUP(C14,Master!AD$61:AP$108,11,FALSE)),"",VLOOKUP(C14,Master!AD$61:AP$108,11,FALSE))</f>
        <v/>
      </c>
      <c r="Z14" s="574" t="str">
        <f>IF(ISNA(VLOOKUP(C14,Master!AD$61:AP$108,9,FALSE)),"",VLOOKUP(C14,Master!AD$61:AP$108,9,FALSE))</f>
        <v/>
      </c>
      <c r="AA14" s="575">
        <f t="shared" si="0"/>
        <v>0</v>
      </c>
      <c r="AB14" s="575">
        <f t="shared" si="1"/>
        <v>0</v>
      </c>
      <c r="AC14" s="575">
        <f t="shared" si="2"/>
        <v>0</v>
      </c>
      <c r="AD14" s="575">
        <f t="shared" si="3"/>
        <v>0</v>
      </c>
      <c r="AE14" s="575">
        <f t="shared" si="4"/>
        <v>0</v>
      </c>
      <c r="AF14" s="575">
        <f t="shared" si="5"/>
        <v>0</v>
      </c>
      <c r="AG14" s="576" t="str">
        <f t="shared" si="38"/>
        <v/>
      </c>
      <c r="AH14" s="576" t="str">
        <f t="shared" si="39"/>
        <v/>
      </c>
      <c r="AI14" s="576" t="str">
        <f t="shared" si="40"/>
        <v/>
      </c>
      <c r="AJ14" s="576" t="str">
        <f t="shared" si="41"/>
        <v/>
      </c>
      <c r="AK14" s="576" t="str">
        <f t="shared" si="42"/>
        <v/>
      </c>
      <c r="AL14" s="574" t="str">
        <f t="shared" si="43"/>
        <v/>
      </c>
      <c r="AM14" s="574">
        <v>0</v>
      </c>
      <c r="AN14" s="575">
        <v>0</v>
      </c>
      <c r="AO14" s="574" t="str">
        <f t="shared" si="44"/>
        <v/>
      </c>
      <c r="AP14" s="575">
        <f t="shared" si="6"/>
        <v>0</v>
      </c>
      <c r="AQ14" s="574">
        <f t="shared" si="45"/>
        <v>0</v>
      </c>
      <c r="AR14" s="574">
        <f t="shared" si="7"/>
        <v>0</v>
      </c>
      <c r="AS14" s="574">
        <f t="shared" si="8"/>
        <v>0</v>
      </c>
      <c r="AT14" s="574">
        <f t="shared" si="46"/>
        <v>0</v>
      </c>
      <c r="AU14" s="576">
        <f t="shared" si="9"/>
        <v>0</v>
      </c>
      <c r="AV14" s="576">
        <f t="shared" si="10"/>
        <v>0</v>
      </c>
      <c r="AW14" s="574"/>
      <c r="AX14" s="574"/>
      <c r="AY14" s="576">
        <f t="shared" si="11"/>
        <v>0</v>
      </c>
      <c r="AZ14" s="576">
        <f t="shared" si="12"/>
        <v>0</v>
      </c>
      <c r="BA14" s="576">
        <f t="shared" si="13"/>
        <v>0</v>
      </c>
      <c r="BB14" s="576">
        <f t="shared" si="14"/>
        <v>0</v>
      </c>
      <c r="BC14" s="576">
        <f t="shared" si="15"/>
        <v>0</v>
      </c>
      <c r="BD14" s="574">
        <f t="shared" si="16"/>
        <v>0</v>
      </c>
      <c r="BE14" s="574">
        <f t="shared" si="17"/>
        <v>0</v>
      </c>
      <c r="BF14" s="575">
        <v>0</v>
      </c>
      <c r="BG14" s="574">
        <f t="shared" si="18"/>
        <v>0</v>
      </c>
      <c r="BH14" s="575">
        <f t="shared" si="19"/>
        <v>0</v>
      </c>
      <c r="BI14" s="574">
        <f t="shared" si="47"/>
        <v>0</v>
      </c>
      <c r="BJ14" s="574">
        <f t="shared" si="20"/>
        <v>0</v>
      </c>
      <c r="BK14" s="574">
        <f t="shared" si="21"/>
        <v>0</v>
      </c>
      <c r="BL14" s="574">
        <f t="shared" si="22"/>
        <v>0</v>
      </c>
      <c r="BM14" s="576">
        <f t="shared" si="23"/>
        <v>0</v>
      </c>
      <c r="BN14" s="576">
        <f t="shared" si="24"/>
        <v>0</v>
      </c>
      <c r="BO14" s="574"/>
      <c r="BP14" s="574"/>
      <c r="BQ14" s="576">
        <f t="shared" si="25"/>
        <v>0</v>
      </c>
      <c r="BR14" s="567">
        <f t="shared" si="26"/>
        <v>0</v>
      </c>
      <c r="BS14" s="567">
        <f t="shared" si="27"/>
        <v>1</v>
      </c>
      <c r="BT14" s="567">
        <f t="shared" si="28"/>
        <v>0</v>
      </c>
      <c r="BU14" s="567">
        <f t="shared" si="29"/>
        <v>0</v>
      </c>
      <c r="BV14" s="567">
        <f t="shared" si="48"/>
        <v>0</v>
      </c>
      <c r="BW14" s="567">
        <f t="shared" si="30"/>
        <v>1</v>
      </c>
      <c r="BX14" s="552">
        <f t="shared" si="31"/>
        <v>0</v>
      </c>
      <c r="BY14" s="577">
        <f t="shared" si="49"/>
        <v>1</v>
      </c>
      <c r="BZ14" s="552">
        <f t="shared" si="50"/>
        <v>0</v>
      </c>
      <c r="CA14" s="552">
        <f t="shared" si="51"/>
        <v>0</v>
      </c>
      <c r="CB14" s="539" t="str">
        <f>IF(AND(E14=""),"",IF(AND(E14&lt;=0),"",IF((ROUND((SUMPRODUCT(MID(0&amp;E14,LARGE(INDEX(ISNUMBER(--MID(E14,ROW($1:$70),1))* ROW($1:$70),0),ROW($1:$70))+1,1)*10^ROW($1:$70)/10)),-8)/100000000)&lt;2004,1,0)))</f>
        <v/>
      </c>
      <c r="CC14" s="1071"/>
      <c r="CD14" s="539"/>
      <c r="CE14" s="539"/>
      <c r="CF14" s="539"/>
      <c r="CG14" s="539"/>
      <c r="CH14" s="539"/>
      <c r="CI14" s="539"/>
      <c r="CJ14" s="539"/>
      <c r="CK14" s="539"/>
      <c r="CL14" s="539"/>
      <c r="CM14" s="539"/>
      <c r="CN14" s="539"/>
      <c r="CO14" s="539"/>
      <c r="CP14" s="539"/>
      <c r="CQ14" s="539"/>
      <c r="CR14" s="539"/>
      <c r="CS14" s="539"/>
      <c r="CT14" s="539"/>
      <c r="CU14" s="539"/>
      <c r="CV14" s="539"/>
      <c r="CW14" s="539"/>
      <c r="CX14" s="539"/>
      <c r="CY14" s="539"/>
      <c r="CZ14" s="539"/>
    </row>
    <row r="15" spans="1:104" s="568" customFormat="1">
      <c r="A15" s="568" t="str">
        <f t="shared" si="52"/>
        <v/>
      </c>
      <c r="B15" s="683">
        <v>2202</v>
      </c>
      <c r="C15" s="684">
        <v>4</v>
      </c>
      <c r="D15" s="685" t="str">
        <f>IF(ISNA(VLOOKUP(C15,Master!AD$61:AP$108,3,FALSE)),"",VLOOKUP(C15,Master!AD$61:AP$108,3,FALSE))</f>
        <v/>
      </c>
      <c r="E15" s="686" t="str">
        <f>IF(ISNA(VLOOKUP(C15,Master!AD$61:AP$108,7,FALSE)),"",VLOOKUP(C15,Master!AD$61:AP$108,7,FALSE))</f>
        <v/>
      </c>
      <c r="F15" s="687" t="str">
        <f>IF(ISNA(VLOOKUP(C15,Master!AD$61:AP$108,8,FALSE)),"",VLOOKUP(C15,Master!AD$61:AP$108,8,FALSE))</f>
        <v/>
      </c>
      <c r="G15" s="688" t="str">
        <f>IF(ISNA(VLOOKUP(C15,Master!AD$61:AP$108,4,FALSE)),"",VLOOKUP(C15,Master!AD$61:AP$108,4,FALSE))</f>
        <v/>
      </c>
      <c r="H15" s="689" t="str">
        <f>IF(ISNA(VLOOKUP(C15,Master!AD$61:AP$108,5,FALSE)),"",VLOOKUP(C15,Master!AD$61:AP$108,5,FALSE))</f>
        <v/>
      </c>
      <c r="I15" s="690" t="str">
        <f>IF(ISNA(VLOOKUP(C15,Master!AD$61:AP$108,6,FALSE)),"",VLOOKUP(C15,Master!AD$61:AP$108,6,FALSE))</f>
        <v/>
      </c>
      <c r="J15" s="684" t="str">
        <f t="shared" si="32"/>
        <v/>
      </c>
      <c r="K15" s="911" t="str">
        <f t="shared" ca="1" si="33"/>
        <v/>
      </c>
      <c r="L15" s="684" t="str">
        <f t="shared" si="34"/>
        <v/>
      </c>
      <c r="M15" s="684" t="str">
        <f t="shared" si="35"/>
        <v/>
      </c>
      <c r="N15" s="684" t="str">
        <f t="shared" si="36"/>
        <v/>
      </c>
      <c r="O15" s="691" t="str">
        <f>IF(ISNA(VLOOKUP(C15,Master!AD$61:AP$108,12,FALSE)),"",VLOOKUP(C15,Master!AD$61:AP$108,12,FALSE))</f>
        <v/>
      </c>
      <c r="P15" s="665"/>
      <c r="Q15" s="572"/>
      <c r="R15" s="572"/>
      <c r="S15" s="572"/>
      <c r="T15" s="572">
        <f>IF(AND(O15=AB$1),0,IF(AND(I15=0),0,$G$222*1*(IF(I15&lt;=0,0,1))*(IF(H15&lt;=12,1,0))))</f>
        <v>0</v>
      </c>
      <c r="U15" s="541">
        <f t="shared" si="37"/>
        <v>1</v>
      </c>
      <c r="V15" s="570" t="str">
        <f>IF(ISNA(VLOOKUP(C15,Master!AD$61:AP$108,10,FALSE)),"",VLOOKUP(C15,Master!AD$61:AP$108,10,FALSE))</f>
        <v/>
      </c>
      <c r="W15" s="573"/>
      <c r="X15" s="573"/>
      <c r="Y15" s="574" t="str">
        <f>IF(ISNA(VLOOKUP(C15,Master!AD$61:AP$108,11,FALSE)),"",VLOOKUP(C15,Master!AD$61:AP$108,11,FALSE))</f>
        <v/>
      </c>
      <c r="Z15" s="574" t="str">
        <f>IF(ISNA(VLOOKUP(C15,Master!AD$61:AP$108,9,FALSE)),"",VLOOKUP(C15,Master!AD$61:AP$108,9,FALSE))</f>
        <v/>
      </c>
      <c r="AA15" s="575">
        <f t="shared" si="0"/>
        <v>0</v>
      </c>
      <c r="AB15" s="575">
        <f t="shared" si="1"/>
        <v>0</v>
      </c>
      <c r="AC15" s="575">
        <f t="shared" si="2"/>
        <v>0</v>
      </c>
      <c r="AD15" s="575">
        <f t="shared" si="3"/>
        <v>0</v>
      </c>
      <c r="AE15" s="575">
        <f t="shared" si="4"/>
        <v>0</v>
      </c>
      <c r="AF15" s="575">
        <f t="shared" si="5"/>
        <v>0</v>
      </c>
      <c r="AG15" s="576" t="str">
        <f t="shared" si="38"/>
        <v/>
      </c>
      <c r="AH15" s="576" t="str">
        <f t="shared" si="39"/>
        <v/>
      </c>
      <c r="AI15" s="576" t="str">
        <f t="shared" si="40"/>
        <v/>
      </c>
      <c r="AJ15" s="576" t="str">
        <f t="shared" si="41"/>
        <v/>
      </c>
      <c r="AK15" s="576" t="str">
        <f t="shared" si="42"/>
        <v/>
      </c>
      <c r="AL15" s="574" t="str">
        <f t="shared" si="43"/>
        <v/>
      </c>
      <c r="AM15" s="574">
        <v>0</v>
      </c>
      <c r="AN15" s="575">
        <v>0</v>
      </c>
      <c r="AO15" s="574" t="str">
        <f t="shared" si="44"/>
        <v/>
      </c>
      <c r="AP15" s="575">
        <f t="shared" si="6"/>
        <v>0</v>
      </c>
      <c r="AQ15" s="574">
        <f t="shared" si="45"/>
        <v>0</v>
      </c>
      <c r="AR15" s="574">
        <f t="shared" si="7"/>
        <v>0</v>
      </c>
      <c r="AS15" s="574">
        <f t="shared" si="8"/>
        <v>0</v>
      </c>
      <c r="AT15" s="574">
        <f t="shared" si="46"/>
        <v>0</v>
      </c>
      <c r="AU15" s="576">
        <f t="shared" si="9"/>
        <v>0</v>
      </c>
      <c r="AV15" s="576">
        <f t="shared" si="10"/>
        <v>0</v>
      </c>
      <c r="AW15" s="574"/>
      <c r="AX15" s="574"/>
      <c r="AY15" s="576">
        <f t="shared" si="11"/>
        <v>0</v>
      </c>
      <c r="AZ15" s="576">
        <f t="shared" si="12"/>
        <v>0</v>
      </c>
      <c r="BA15" s="576">
        <f t="shared" si="13"/>
        <v>0</v>
      </c>
      <c r="BB15" s="576">
        <f t="shared" si="14"/>
        <v>0</v>
      </c>
      <c r="BC15" s="576">
        <f t="shared" si="15"/>
        <v>0</v>
      </c>
      <c r="BD15" s="574">
        <f t="shared" si="16"/>
        <v>0</v>
      </c>
      <c r="BE15" s="574">
        <f t="shared" si="17"/>
        <v>0</v>
      </c>
      <c r="BF15" s="575">
        <v>0</v>
      </c>
      <c r="BG15" s="574">
        <f t="shared" si="18"/>
        <v>0</v>
      </c>
      <c r="BH15" s="575">
        <f t="shared" si="19"/>
        <v>0</v>
      </c>
      <c r="BI15" s="574">
        <f t="shared" si="47"/>
        <v>0</v>
      </c>
      <c r="BJ15" s="574">
        <f t="shared" si="20"/>
        <v>0</v>
      </c>
      <c r="BK15" s="574">
        <f t="shared" si="21"/>
        <v>0</v>
      </c>
      <c r="BL15" s="574">
        <f t="shared" si="22"/>
        <v>0</v>
      </c>
      <c r="BM15" s="576">
        <f t="shared" si="23"/>
        <v>0</v>
      </c>
      <c r="BN15" s="576">
        <f t="shared" si="24"/>
        <v>0</v>
      </c>
      <c r="BO15" s="574"/>
      <c r="BP15" s="574"/>
      <c r="BQ15" s="576">
        <f t="shared" si="25"/>
        <v>0</v>
      </c>
      <c r="BR15" s="567">
        <f t="shared" si="26"/>
        <v>0</v>
      </c>
      <c r="BS15" s="567">
        <f t="shared" si="27"/>
        <v>1</v>
      </c>
      <c r="BT15" s="567">
        <f t="shared" si="28"/>
        <v>0</v>
      </c>
      <c r="BU15" s="567">
        <f t="shared" si="29"/>
        <v>0</v>
      </c>
      <c r="BV15" s="567">
        <f t="shared" si="48"/>
        <v>0</v>
      </c>
      <c r="BW15" s="567">
        <f t="shared" si="30"/>
        <v>1</v>
      </c>
      <c r="BX15" s="552">
        <f t="shared" si="31"/>
        <v>0</v>
      </c>
      <c r="BY15" s="577">
        <f t="shared" si="49"/>
        <v>1</v>
      </c>
      <c r="BZ15" s="552">
        <f t="shared" si="50"/>
        <v>0</v>
      </c>
      <c r="CA15" s="552">
        <f t="shared" si="51"/>
        <v>0</v>
      </c>
      <c r="CB15" s="539" t="str">
        <f>IF(AND(E15=""),"",IF(AND(E15&lt;=0),"",IF((ROUND((SUMPRODUCT(MID(0&amp;E15,LARGE(INDEX(ISNUMBER(--MID(E15,ROW($1:$70),1))* ROW($1:$70),0),ROW($1:$70))+1,1)*10^ROW($1:$70)/10)),-8)/100000000)&lt;2004,1,0)))</f>
        <v/>
      </c>
      <c r="CC15" s="1071"/>
      <c r="CD15" s="539"/>
      <c r="CE15" s="539"/>
      <c r="CF15" s="539"/>
      <c r="CG15" s="539"/>
      <c r="CH15" s="539"/>
      <c r="CI15" s="539"/>
      <c r="CJ15" s="539"/>
      <c r="CK15" s="539"/>
      <c r="CL15" s="539"/>
      <c r="CM15" s="539"/>
      <c r="CN15" s="539"/>
      <c r="CO15" s="539"/>
      <c r="CP15" s="539"/>
      <c r="CQ15" s="539"/>
      <c r="CR15" s="539"/>
      <c r="CS15" s="539"/>
      <c r="CT15" s="539"/>
      <c r="CU15" s="539"/>
      <c r="CV15" s="539"/>
      <c r="CW15" s="539"/>
      <c r="CX15" s="539"/>
      <c r="CY15" s="539"/>
      <c r="CZ15" s="539"/>
    </row>
    <row r="16" spans="1:104" s="568" customFormat="1">
      <c r="A16" s="568" t="str">
        <f t="shared" si="52"/>
        <v/>
      </c>
      <c r="B16" s="683">
        <v>2202</v>
      </c>
      <c r="C16" s="684">
        <v>5</v>
      </c>
      <c r="D16" s="685" t="str">
        <f>IF(ISNA(VLOOKUP(C16,Master!AD$61:AP$108,3,FALSE)),"",VLOOKUP(C16,Master!AD$61:AP$108,3,FALSE))</f>
        <v/>
      </c>
      <c r="E16" s="686" t="str">
        <f>IF(ISNA(VLOOKUP(C16,Master!AD$61:AP$108,7,FALSE)),"",VLOOKUP(C16,Master!AD$61:AP$108,7,FALSE))</f>
        <v/>
      </c>
      <c r="F16" s="687" t="str">
        <f>IF(ISNA(VLOOKUP(C16,Master!AD$61:AP$108,8,FALSE)),"",VLOOKUP(C16,Master!AD$61:AP$108,8,FALSE))</f>
        <v/>
      </c>
      <c r="G16" s="688" t="str">
        <f>IF(ISNA(VLOOKUP(C16,Master!AD$61:AP$108,4,FALSE)),"",VLOOKUP(C16,Master!AD$61:AP$108,4,FALSE))</f>
        <v/>
      </c>
      <c r="H16" s="689" t="str">
        <f>IF(ISNA(VLOOKUP(C16,Master!AD$61:AP$108,5,FALSE)),"",VLOOKUP(C16,Master!AD$61:AP$108,5,FALSE))</f>
        <v/>
      </c>
      <c r="I16" s="690" t="str">
        <f>IF(ISNA(VLOOKUP(C16,Master!AD$61:AP$108,6,FALSE)),"",VLOOKUP(C16,Master!AD$61:AP$108,6,FALSE))</f>
        <v/>
      </c>
      <c r="J16" s="684" t="str">
        <f t="shared" si="32"/>
        <v/>
      </c>
      <c r="K16" s="911" t="str">
        <f t="shared" ca="1" si="33"/>
        <v/>
      </c>
      <c r="L16" s="684" t="str">
        <f t="shared" si="34"/>
        <v/>
      </c>
      <c r="M16" s="684" t="str">
        <f t="shared" si="35"/>
        <v/>
      </c>
      <c r="N16" s="684" t="str">
        <f t="shared" si="36"/>
        <v/>
      </c>
      <c r="O16" s="691" t="str">
        <f>IF(ISNA(VLOOKUP(C16,Master!AD$61:AP$108,12,FALSE)),"",VLOOKUP(C16,Master!AD$61:AP$108,12,FALSE))</f>
        <v/>
      </c>
      <c r="P16" s="665"/>
      <c r="Q16" s="572"/>
      <c r="R16" s="572"/>
      <c r="S16" s="572"/>
      <c r="T16" s="572">
        <f>IF(AND(O16=AB$1),0,IF(AND(I16=0),0,$G$222*1*(IF(I16&lt;=0,0,1))*(IF(H16&lt;=12,1,0))))</f>
        <v>0</v>
      </c>
      <c r="U16" s="541">
        <f t="shared" si="37"/>
        <v>1</v>
      </c>
      <c r="V16" s="570" t="str">
        <f>IF(ISNA(VLOOKUP(C16,Master!AD$61:AP$108,10,FALSE)),"",VLOOKUP(C16,Master!AD$61:AP$108,10,FALSE))</f>
        <v/>
      </c>
      <c r="W16" s="573"/>
      <c r="X16" s="573"/>
      <c r="Y16" s="574" t="str">
        <f>IF(ISNA(VLOOKUP(C16,Master!AD$61:AP$108,11,FALSE)),"",VLOOKUP(C16,Master!AD$61:AP$108,11,FALSE))</f>
        <v/>
      </c>
      <c r="Z16" s="574" t="str">
        <f>IF(ISNA(VLOOKUP(C16,Master!AD$61:AP$108,9,FALSE)),"",VLOOKUP(C16,Master!AD$61:AP$108,9,FALSE))</f>
        <v/>
      </c>
      <c r="AA16" s="575">
        <f t="shared" si="0"/>
        <v>0</v>
      </c>
      <c r="AB16" s="575">
        <f t="shared" si="1"/>
        <v>0</v>
      </c>
      <c r="AC16" s="575">
        <f t="shared" si="2"/>
        <v>0</v>
      </c>
      <c r="AD16" s="575">
        <f t="shared" si="3"/>
        <v>0</v>
      </c>
      <c r="AE16" s="575">
        <f t="shared" si="4"/>
        <v>0</v>
      </c>
      <c r="AF16" s="575">
        <f t="shared" si="5"/>
        <v>0</v>
      </c>
      <c r="AG16" s="576" t="str">
        <f t="shared" si="38"/>
        <v/>
      </c>
      <c r="AH16" s="576" t="str">
        <f t="shared" si="39"/>
        <v/>
      </c>
      <c r="AI16" s="576" t="str">
        <f t="shared" si="40"/>
        <v/>
      </c>
      <c r="AJ16" s="576" t="str">
        <f t="shared" si="41"/>
        <v/>
      </c>
      <c r="AK16" s="576" t="str">
        <f t="shared" si="42"/>
        <v/>
      </c>
      <c r="AL16" s="574" t="str">
        <f t="shared" si="43"/>
        <v/>
      </c>
      <c r="AM16" s="574">
        <v>0</v>
      </c>
      <c r="AN16" s="575">
        <v>0</v>
      </c>
      <c r="AO16" s="574" t="str">
        <f t="shared" si="44"/>
        <v/>
      </c>
      <c r="AP16" s="575">
        <f t="shared" si="6"/>
        <v>0</v>
      </c>
      <c r="AQ16" s="574">
        <f t="shared" si="45"/>
        <v>0</v>
      </c>
      <c r="AR16" s="574">
        <f t="shared" si="7"/>
        <v>0</v>
      </c>
      <c r="AS16" s="574">
        <f t="shared" si="8"/>
        <v>0</v>
      </c>
      <c r="AT16" s="574">
        <f t="shared" si="46"/>
        <v>0</v>
      </c>
      <c r="AU16" s="576">
        <f t="shared" si="9"/>
        <v>0</v>
      </c>
      <c r="AV16" s="576">
        <f t="shared" si="10"/>
        <v>0</v>
      </c>
      <c r="AW16" s="574"/>
      <c r="AX16" s="574"/>
      <c r="AY16" s="576">
        <f t="shared" si="11"/>
        <v>0</v>
      </c>
      <c r="AZ16" s="576">
        <f t="shared" si="12"/>
        <v>0</v>
      </c>
      <c r="BA16" s="576">
        <f t="shared" si="13"/>
        <v>0</v>
      </c>
      <c r="BB16" s="576">
        <f t="shared" si="14"/>
        <v>0</v>
      </c>
      <c r="BC16" s="576">
        <f t="shared" si="15"/>
        <v>0</v>
      </c>
      <c r="BD16" s="574">
        <f t="shared" si="16"/>
        <v>0</v>
      </c>
      <c r="BE16" s="574">
        <f t="shared" si="17"/>
        <v>0</v>
      </c>
      <c r="BF16" s="575">
        <v>0</v>
      </c>
      <c r="BG16" s="574">
        <f t="shared" si="18"/>
        <v>0</v>
      </c>
      <c r="BH16" s="575">
        <f t="shared" si="19"/>
        <v>0</v>
      </c>
      <c r="BI16" s="574">
        <f t="shared" si="47"/>
        <v>0</v>
      </c>
      <c r="BJ16" s="574">
        <f t="shared" si="20"/>
        <v>0</v>
      </c>
      <c r="BK16" s="574">
        <f t="shared" si="21"/>
        <v>0</v>
      </c>
      <c r="BL16" s="574">
        <f t="shared" si="22"/>
        <v>0</v>
      </c>
      <c r="BM16" s="576">
        <f t="shared" si="23"/>
        <v>0</v>
      </c>
      <c r="BN16" s="576">
        <f t="shared" si="24"/>
        <v>0</v>
      </c>
      <c r="BO16" s="574"/>
      <c r="BP16" s="574"/>
      <c r="BQ16" s="576">
        <f t="shared" si="25"/>
        <v>0</v>
      </c>
      <c r="BR16" s="567">
        <f t="shared" si="26"/>
        <v>0</v>
      </c>
      <c r="BS16" s="567">
        <f t="shared" si="27"/>
        <v>1</v>
      </c>
      <c r="BT16" s="567">
        <f t="shared" si="28"/>
        <v>0</v>
      </c>
      <c r="BU16" s="567">
        <f t="shared" si="29"/>
        <v>0</v>
      </c>
      <c r="BV16" s="567">
        <f t="shared" si="48"/>
        <v>0</v>
      </c>
      <c r="BW16" s="567">
        <f t="shared" si="30"/>
        <v>1</v>
      </c>
      <c r="BX16" s="552">
        <f t="shared" si="31"/>
        <v>0</v>
      </c>
      <c r="BY16" s="577">
        <f t="shared" si="49"/>
        <v>1</v>
      </c>
      <c r="BZ16" s="552">
        <f t="shared" si="50"/>
        <v>0</v>
      </c>
      <c r="CA16" s="552">
        <f t="shared" si="51"/>
        <v>0</v>
      </c>
      <c r="CB16" s="539" t="str">
        <f>IF(AND(E16=""),"",IF(AND(E16&lt;=0),"",IF((ROUND((SUMPRODUCT(MID(0&amp;E16,LARGE(INDEX(ISNUMBER(--MID(E16,ROW($1:$70),1))* ROW($1:$70),0),ROW($1:$70))+1,1)*10^ROW($1:$70)/10)),-8)/100000000)&lt;2004,1,0)))</f>
        <v/>
      </c>
      <c r="CC16" s="1071"/>
      <c r="CD16" s="539"/>
      <c r="CE16" s="539"/>
      <c r="CF16" s="539"/>
      <c r="CG16" s="539"/>
      <c r="CH16" s="539"/>
      <c r="CI16" s="539"/>
      <c r="CJ16" s="539"/>
      <c r="CK16" s="539"/>
      <c r="CL16" s="539"/>
      <c r="CM16" s="539"/>
      <c r="CN16" s="539"/>
      <c r="CO16" s="539"/>
      <c r="CP16" s="539"/>
      <c r="CQ16" s="539"/>
      <c r="CR16" s="539"/>
      <c r="CS16" s="539"/>
      <c r="CT16" s="539"/>
      <c r="CU16" s="539"/>
      <c r="CV16" s="539"/>
      <c r="CW16" s="539"/>
      <c r="CX16" s="539"/>
      <c r="CY16" s="539"/>
      <c r="CZ16" s="539"/>
    </row>
    <row r="17" spans="1:106" s="568" customFormat="1">
      <c r="A17" s="568" t="str">
        <f t="shared" si="52"/>
        <v/>
      </c>
      <c r="B17" s="683">
        <v>2202</v>
      </c>
      <c r="C17" s="684">
        <v>6</v>
      </c>
      <c r="D17" s="685" t="str">
        <f>IF(ISNA(VLOOKUP(C17,Master!AD$61:AP$108,3,FALSE)),"",VLOOKUP(C17,Master!AD$61:AP$108,3,FALSE))</f>
        <v/>
      </c>
      <c r="E17" s="686" t="str">
        <f>IF(ISNA(VLOOKUP(C17,Master!AD$61:AP$108,7,FALSE)),"",VLOOKUP(C17,Master!AD$61:AP$108,7,FALSE))</f>
        <v/>
      </c>
      <c r="F17" s="687" t="str">
        <f>IF(ISNA(VLOOKUP(C17,Master!AD$61:AP$108,8,FALSE)),"",VLOOKUP(C17,Master!AD$61:AP$108,8,FALSE))</f>
        <v/>
      </c>
      <c r="G17" s="688" t="str">
        <f>IF(ISNA(VLOOKUP(C17,Master!AD$61:AP$108,4,FALSE)),"",VLOOKUP(C17,Master!AD$61:AP$108,4,FALSE))</f>
        <v/>
      </c>
      <c r="H17" s="689" t="str">
        <f>IF(ISNA(VLOOKUP(C17,Master!AD$61:AP$108,5,FALSE)),"",VLOOKUP(C17,Master!AD$61:AP$108,5,FALSE))</f>
        <v/>
      </c>
      <c r="I17" s="690" t="str">
        <f>IF(ISNA(VLOOKUP(C17,Master!AD$61:AP$108,6,FALSE)),"",VLOOKUP(C17,Master!AD$61:AP$108,6,FALSE))</f>
        <v/>
      </c>
      <c r="J17" s="684" t="str">
        <f t="shared" si="32"/>
        <v/>
      </c>
      <c r="K17" s="911" t="str">
        <f t="shared" ca="1" si="33"/>
        <v/>
      </c>
      <c r="L17" s="684" t="str">
        <f t="shared" si="34"/>
        <v/>
      </c>
      <c r="M17" s="684" t="str">
        <f t="shared" si="35"/>
        <v/>
      </c>
      <c r="N17" s="684" t="str">
        <f t="shared" si="36"/>
        <v/>
      </c>
      <c r="O17" s="691" t="str">
        <f>IF(ISNA(VLOOKUP(C17,Master!AD$61:AP$108,12,FALSE)),"",VLOOKUP(C17,Master!AD$61:AP$108,12,FALSE))</f>
        <v/>
      </c>
      <c r="P17" s="665"/>
      <c r="Q17" s="572"/>
      <c r="R17" s="572"/>
      <c r="S17" s="572"/>
      <c r="T17" s="572">
        <f>IF(AND(O17=AB$1),0,IF(AND(I17=0),0,$G$222*1*(IF(I17&lt;=0,0,1))*(IF(H17&lt;=12,1,0))))</f>
        <v>0</v>
      </c>
      <c r="U17" s="541">
        <f t="shared" si="37"/>
        <v>1</v>
      </c>
      <c r="V17" s="570" t="str">
        <f>IF(ISNA(VLOOKUP(C17,Master!AD$61:AP$108,10,FALSE)),"",VLOOKUP(C17,Master!AD$61:AP$108,10,FALSE))</f>
        <v/>
      </c>
      <c r="W17" s="573"/>
      <c r="X17" s="573"/>
      <c r="Y17" s="574" t="str">
        <f>IF(ISNA(VLOOKUP(C17,Master!AD$61:AP$108,11,FALSE)),"",VLOOKUP(C17,Master!AD$61:AP$108,11,FALSE))</f>
        <v/>
      </c>
      <c r="Z17" s="574" t="str">
        <f>IF(ISNA(VLOOKUP(C17,Master!AD$61:AP$108,9,FALSE)),"",VLOOKUP(C17,Master!AD$61:AP$108,9,FALSE))</f>
        <v/>
      </c>
      <c r="AA17" s="575">
        <f t="shared" si="0"/>
        <v>0</v>
      </c>
      <c r="AB17" s="575">
        <f t="shared" si="1"/>
        <v>0</v>
      </c>
      <c r="AC17" s="575">
        <f t="shared" si="2"/>
        <v>0</v>
      </c>
      <c r="AD17" s="575">
        <f t="shared" si="3"/>
        <v>0</v>
      </c>
      <c r="AE17" s="575">
        <f t="shared" si="4"/>
        <v>0</v>
      </c>
      <c r="AF17" s="575">
        <f t="shared" si="5"/>
        <v>0</v>
      </c>
      <c r="AG17" s="576" t="str">
        <f t="shared" si="38"/>
        <v/>
      </c>
      <c r="AH17" s="576" t="str">
        <f t="shared" si="39"/>
        <v/>
      </c>
      <c r="AI17" s="576" t="str">
        <f t="shared" si="40"/>
        <v/>
      </c>
      <c r="AJ17" s="576" t="str">
        <f t="shared" si="41"/>
        <v/>
      </c>
      <c r="AK17" s="576" t="str">
        <f t="shared" si="42"/>
        <v/>
      </c>
      <c r="AL17" s="574" t="str">
        <f t="shared" si="43"/>
        <v/>
      </c>
      <c r="AM17" s="574">
        <v>0</v>
      </c>
      <c r="AN17" s="575">
        <v>0</v>
      </c>
      <c r="AO17" s="574" t="str">
        <f t="shared" si="44"/>
        <v/>
      </c>
      <c r="AP17" s="575">
        <f t="shared" si="6"/>
        <v>0</v>
      </c>
      <c r="AQ17" s="574">
        <f t="shared" si="45"/>
        <v>0</v>
      </c>
      <c r="AR17" s="574">
        <f t="shared" si="7"/>
        <v>0</v>
      </c>
      <c r="AS17" s="574">
        <f t="shared" si="8"/>
        <v>0</v>
      </c>
      <c r="AT17" s="574">
        <f t="shared" si="46"/>
        <v>0</v>
      </c>
      <c r="AU17" s="576">
        <f t="shared" si="9"/>
        <v>0</v>
      </c>
      <c r="AV17" s="576">
        <f t="shared" si="10"/>
        <v>0</v>
      </c>
      <c r="AW17" s="574"/>
      <c r="AX17" s="574"/>
      <c r="AY17" s="576">
        <f t="shared" si="11"/>
        <v>0</v>
      </c>
      <c r="AZ17" s="576">
        <f t="shared" si="12"/>
        <v>0</v>
      </c>
      <c r="BA17" s="576">
        <f t="shared" si="13"/>
        <v>0</v>
      </c>
      <c r="BB17" s="576">
        <f t="shared" si="14"/>
        <v>0</v>
      </c>
      <c r="BC17" s="576">
        <f t="shared" si="15"/>
        <v>0</v>
      </c>
      <c r="BD17" s="574">
        <f t="shared" si="16"/>
        <v>0</v>
      </c>
      <c r="BE17" s="574">
        <f t="shared" si="17"/>
        <v>0</v>
      </c>
      <c r="BF17" s="575">
        <v>0</v>
      </c>
      <c r="BG17" s="574">
        <f t="shared" si="18"/>
        <v>0</v>
      </c>
      <c r="BH17" s="575">
        <f t="shared" si="19"/>
        <v>0</v>
      </c>
      <c r="BI17" s="574">
        <f t="shared" si="47"/>
        <v>0</v>
      </c>
      <c r="BJ17" s="574">
        <f t="shared" si="20"/>
        <v>0</v>
      </c>
      <c r="BK17" s="574">
        <f t="shared" si="21"/>
        <v>0</v>
      </c>
      <c r="BL17" s="574">
        <f t="shared" si="22"/>
        <v>0</v>
      </c>
      <c r="BM17" s="576">
        <f t="shared" si="23"/>
        <v>0</v>
      </c>
      <c r="BN17" s="576">
        <f t="shared" si="24"/>
        <v>0</v>
      </c>
      <c r="BO17" s="574"/>
      <c r="BP17" s="574"/>
      <c r="BQ17" s="576">
        <f t="shared" si="25"/>
        <v>0</v>
      </c>
      <c r="BR17" s="567">
        <f t="shared" si="26"/>
        <v>0</v>
      </c>
      <c r="BS17" s="567">
        <f t="shared" si="27"/>
        <v>1</v>
      </c>
      <c r="BT17" s="567">
        <f t="shared" si="28"/>
        <v>0</v>
      </c>
      <c r="BU17" s="567">
        <f t="shared" si="29"/>
        <v>0</v>
      </c>
      <c r="BV17" s="567">
        <f t="shared" si="48"/>
        <v>0</v>
      </c>
      <c r="BW17" s="567">
        <f t="shared" si="30"/>
        <v>1</v>
      </c>
      <c r="BX17" s="552">
        <f t="shared" si="31"/>
        <v>0</v>
      </c>
      <c r="BY17" s="577">
        <f t="shared" si="49"/>
        <v>1</v>
      </c>
      <c r="BZ17" s="552">
        <f t="shared" si="50"/>
        <v>0</v>
      </c>
      <c r="CA17" s="552">
        <f t="shared" si="51"/>
        <v>0</v>
      </c>
      <c r="CB17" s="539" t="str">
        <f>IF(AND(E17=""),"",IF(AND(E17&lt;=0),"",IF((ROUND((SUMPRODUCT(MID(0&amp;E17,LARGE(INDEX(ISNUMBER(--MID(E17,ROW($1:$70),1))* ROW($1:$70),0),ROW($1:$70))+1,1)*10^ROW($1:$70)/10)),-8)/100000000)&lt;2004,1,0)))</f>
        <v/>
      </c>
      <c r="CC17" s="1071"/>
      <c r="CD17" s="539"/>
      <c r="CE17" s="539"/>
      <c r="CF17" s="539"/>
      <c r="CG17" s="539"/>
      <c r="CH17" s="539"/>
      <c r="CI17" s="539"/>
      <c r="CJ17" s="539"/>
      <c r="CK17" s="539"/>
      <c r="CL17" s="539"/>
      <c r="CM17" s="539"/>
      <c r="CN17" s="539"/>
      <c r="CO17" s="539"/>
      <c r="CP17" s="539"/>
      <c r="CQ17" s="539"/>
      <c r="CR17" s="539"/>
      <c r="CS17" s="539"/>
      <c r="CT17" s="539"/>
      <c r="CU17" s="539"/>
      <c r="CV17" s="539"/>
      <c r="CW17" s="539"/>
      <c r="CX17" s="539"/>
      <c r="CY17" s="539"/>
      <c r="CZ17" s="539"/>
    </row>
    <row r="18" spans="1:106" s="568" customFormat="1">
      <c r="A18" s="568" t="str">
        <f t="shared" si="52"/>
        <v/>
      </c>
      <c r="B18" s="683">
        <v>2202</v>
      </c>
      <c r="C18" s="684">
        <v>7</v>
      </c>
      <c r="D18" s="685" t="str">
        <f>IF(ISNA(VLOOKUP(C18,Master!AD$61:AP$108,3,FALSE)),"",VLOOKUP(C18,Master!AD$61:AP$108,3,FALSE))</f>
        <v/>
      </c>
      <c r="E18" s="686" t="str">
        <f>IF(ISNA(VLOOKUP(C18,Master!AD$61:AP$108,7,FALSE)),"",VLOOKUP(C18,Master!AD$61:AP$108,7,FALSE))</f>
        <v/>
      </c>
      <c r="F18" s="687" t="str">
        <f>IF(ISNA(VLOOKUP(C18,Master!AD$61:AP$108,8,FALSE)),"",VLOOKUP(C18,Master!AD$61:AP$108,8,FALSE))</f>
        <v/>
      </c>
      <c r="G18" s="688" t="str">
        <f>IF(ISNA(VLOOKUP(C18,Master!AD$61:AP$108,4,FALSE)),"",VLOOKUP(C18,Master!AD$61:AP$108,4,FALSE))</f>
        <v/>
      </c>
      <c r="H18" s="689" t="str">
        <f>IF(ISNA(VLOOKUP(C18,Master!AD$61:AP$108,5,FALSE)),"",VLOOKUP(C18,Master!AD$61:AP$108,5,FALSE))</f>
        <v/>
      </c>
      <c r="I18" s="690" t="str">
        <f>IF(ISNA(VLOOKUP(C18,Master!AD$61:AP$108,6,FALSE)),"",VLOOKUP(C18,Master!AD$61:AP$108,6,FALSE))</f>
        <v/>
      </c>
      <c r="J18" s="684" t="str">
        <f t="shared" si="32"/>
        <v/>
      </c>
      <c r="K18" s="911" t="str">
        <f t="shared" ca="1" si="33"/>
        <v/>
      </c>
      <c r="L18" s="684" t="str">
        <f t="shared" si="34"/>
        <v/>
      </c>
      <c r="M18" s="684" t="str">
        <f t="shared" si="35"/>
        <v/>
      </c>
      <c r="N18" s="684" t="str">
        <f t="shared" si="36"/>
        <v/>
      </c>
      <c r="O18" s="691" t="str">
        <f>IF(ISNA(VLOOKUP(C18,Master!AD$61:AP$108,12,FALSE)),"",VLOOKUP(C18,Master!AD$61:AP$108,12,FALSE))</f>
        <v/>
      </c>
      <c r="P18" s="665"/>
      <c r="Q18" s="572"/>
      <c r="R18" s="572"/>
      <c r="S18" s="572"/>
      <c r="T18" s="572">
        <f>IF(AND(O18=AB$1),0,IF(AND(I18=0),0,$G$222*1*(IF(I18&lt;=0,0,1))*(IF(H18&lt;=12,1,0))))</f>
        <v>0</v>
      </c>
      <c r="U18" s="541">
        <f t="shared" si="37"/>
        <v>1</v>
      </c>
      <c r="V18" s="570" t="str">
        <f>IF(ISNA(VLOOKUP(C18,Master!AD$61:AP$108,10,FALSE)),"",VLOOKUP(C18,Master!AD$61:AP$108,10,FALSE))</f>
        <v/>
      </c>
      <c r="W18" s="573"/>
      <c r="X18" s="573"/>
      <c r="Y18" s="574" t="str">
        <f>IF(ISNA(VLOOKUP(C18,Master!AD$61:AP$108,11,FALSE)),"",VLOOKUP(C18,Master!AD$61:AP$108,11,FALSE))</f>
        <v/>
      </c>
      <c r="Z18" s="574" t="str">
        <f>IF(ISNA(VLOOKUP(C18,Master!AD$61:AP$108,9,FALSE)),"",VLOOKUP(C18,Master!AD$61:AP$108,9,FALSE))</f>
        <v/>
      </c>
      <c r="AA18" s="575">
        <f t="shared" si="0"/>
        <v>0</v>
      </c>
      <c r="AB18" s="575">
        <f t="shared" si="1"/>
        <v>0</v>
      </c>
      <c r="AC18" s="575">
        <f t="shared" si="2"/>
        <v>0</v>
      </c>
      <c r="AD18" s="575">
        <f t="shared" si="3"/>
        <v>0</v>
      </c>
      <c r="AE18" s="575">
        <f t="shared" si="4"/>
        <v>0</v>
      </c>
      <c r="AF18" s="575">
        <f t="shared" si="5"/>
        <v>0</v>
      </c>
      <c r="AG18" s="576" t="str">
        <f t="shared" si="38"/>
        <v/>
      </c>
      <c r="AH18" s="576" t="str">
        <f t="shared" si="39"/>
        <v/>
      </c>
      <c r="AI18" s="576" t="str">
        <f t="shared" si="40"/>
        <v/>
      </c>
      <c r="AJ18" s="576" t="str">
        <f t="shared" si="41"/>
        <v/>
      </c>
      <c r="AK18" s="576" t="str">
        <f t="shared" si="42"/>
        <v/>
      </c>
      <c r="AL18" s="574" t="str">
        <f t="shared" si="43"/>
        <v/>
      </c>
      <c r="AM18" s="574">
        <v>0</v>
      </c>
      <c r="AN18" s="575">
        <v>0</v>
      </c>
      <c r="AO18" s="574" t="str">
        <f t="shared" si="44"/>
        <v/>
      </c>
      <c r="AP18" s="575">
        <f t="shared" si="6"/>
        <v>0</v>
      </c>
      <c r="AQ18" s="574">
        <f t="shared" si="45"/>
        <v>0</v>
      </c>
      <c r="AR18" s="574">
        <f t="shared" si="7"/>
        <v>0</v>
      </c>
      <c r="AS18" s="574">
        <f t="shared" si="8"/>
        <v>0</v>
      </c>
      <c r="AT18" s="574">
        <f t="shared" si="46"/>
        <v>0</v>
      </c>
      <c r="AU18" s="576">
        <f t="shared" si="9"/>
        <v>0</v>
      </c>
      <c r="AV18" s="576">
        <f t="shared" si="10"/>
        <v>0</v>
      </c>
      <c r="AW18" s="574"/>
      <c r="AX18" s="574"/>
      <c r="AY18" s="576">
        <f t="shared" si="11"/>
        <v>0</v>
      </c>
      <c r="AZ18" s="576">
        <f t="shared" si="12"/>
        <v>0</v>
      </c>
      <c r="BA18" s="576">
        <f t="shared" si="13"/>
        <v>0</v>
      </c>
      <c r="BB18" s="576">
        <f t="shared" si="14"/>
        <v>0</v>
      </c>
      <c r="BC18" s="576">
        <f t="shared" si="15"/>
        <v>0</v>
      </c>
      <c r="BD18" s="574">
        <f t="shared" si="16"/>
        <v>0</v>
      </c>
      <c r="BE18" s="574">
        <f t="shared" si="17"/>
        <v>0</v>
      </c>
      <c r="BF18" s="575">
        <v>0</v>
      </c>
      <c r="BG18" s="574">
        <f t="shared" si="18"/>
        <v>0</v>
      </c>
      <c r="BH18" s="575">
        <f t="shared" si="19"/>
        <v>0</v>
      </c>
      <c r="BI18" s="574">
        <f t="shared" si="47"/>
        <v>0</v>
      </c>
      <c r="BJ18" s="574">
        <f t="shared" si="20"/>
        <v>0</v>
      </c>
      <c r="BK18" s="574">
        <f t="shared" si="21"/>
        <v>0</v>
      </c>
      <c r="BL18" s="574">
        <f t="shared" si="22"/>
        <v>0</v>
      </c>
      <c r="BM18" s="576">
        <f t="shared" si="23"/>
        <v>0</v>
      </c>
      <c r="BN18" s="576">
        <f t="shared" si="24"/>
        <v>0</v>
      </c>
      <c r="BO18" s="574"/>
      <c r="BP18" s="574"/>
      <c r="BQ18" s="576">
        <f t="shared" si="25"/>
        <v>0</v>
      </c>
      <c r="BR18" s="567">
        <f t="shared" si="26"/>
        <v>0</v>
      </c>
      <c r="BS18" s="567">
        <f t="shared" si="27"/>
        <v>1</v>
      </c>
      <c r="BT18" s="567">
        <f t="shared" si="28"/>
        <v>0</v>
      </c>
      <c r="BU18" s="567">
        <f t="shared" si="29"/>
        <v>0</v>
      </c>
      <c r="BV18" s="567">
        <f t="shared" si="48"/>
        <v>0</v>
      </c>
      <c r="BW18" s="567">
        <f t="shared" si="30"/>
        <v>1</v>
      </c>
      <c r="BX18" s="552">
        <f t="shared" si="31"/>
        <v>0</v>
      </c>
      <c r="BY18" s="577">
        <f t="shared" si="49"/>
        <v>1</v>
      </c>
      <c r="BZ18" s="552">
        <f t="shared" si="50"/>
        <v>0</v>
      </c>
      <c r="CA18" s="552">
        <f t="shared" si="51"/>
        <v>0</v>
      </c>
      <c r="CB18" s="539" t="str">
        <f>IF(AND(E18=""),"",IF(AND(E18&lt;=0),"",IF((ROUND((SUMPRODUCT(MID(0&amp;E18,LARGE(INDEX(ISNUMBER(--MID(E18,ROW($1:$70),1))* ROW($1:$70),0),ROW($1:$70))+1,1)*10^ROW($1:$70)/10)),-8)/100000000)&lt;2004,1,0)))</f>
        <v/>
      </c>
      <c r="CC18" s="1071"/>
      <c r="CD18" s="539"/>
      <c r="CE18" s="539"/>
      <c r="CF18" s="539"/>
      <c r="CG18" s="539"/>
      <c r="CH18" s="539"/>
      <c r="CI18" s="539"/>
      <c r="CJ18" s="539"/>
      <c r="CK18" s="539"/>
      <c r="CL18" s="539"/>
      <c r="CM18" s="539"/>
      <c r="CN18" s="539"/>
      <c r="CO18" s="539"/>
      <c r="CP18" s="539"/>
      <c r="CQ18" s="539"/>
      <c r="CR18" s="539"/>
      <c r="CS18" s="539"/>
      <c r="CT18" s="539"/>
      <c r="CU18" s="539"/>
      <c r="CV18" s="539"/>
      <c r="CW18" s="539"/>
      <c r="CX18" s="539"/>
      <c r="CY18" s="539"/>
      <c r="CZ18" s="539"/>
    </row>
    <row r="19" spans="1:106" s="568" customFormat="1">
      <c r="A19" s="568" t="str">
        <f t="shared" si="52"/>
        <v/>
      </c>
      <c r="B19" s="683">
        <v>2202</v>
      </c>
      <c r="C19" s="684">
        <v>8</v>
      </c>
      <c r="D19" s="685" t="str">
        <f>IF(ISNA(VLOOKUP(C19,Master!AD$61:AP$108,3,FALSE)),"",VLOOKUP(C19,Master!AD$61:AP$108,3,FALSE))</f>
        <v/>
      </c>
      <c r="E19" s="686" t="str">
        <f>IF(ISNA(VLOOKUP(C19,Master!AD$61:AP$108,7,FALSE)),"",VLOOKUP(C19,Master!AD$61:AP$108,7,FALSE))</f>
        <v/>
      </c>
      <c r="F19" s="687" t="str">
        <f>IF(ISNA(VLOOKUP(C19,Master!AD$61:AP$108,8,FALSE)),"",VLOOKUP(C19,Master!AD$61:AP$108,8,FALSE))</f>
        <v/>
      </c>
      <c r="G19" s="688" t="str">
        <f>IF(ISNA(VLOOKUP(C19,Master!AD$61:AP$108,4,FALSE)),"",VLOOKUP(C19,Master!AD$61:AP$108,4,FALSE))</f>
        <v/>
      </c>
      <c r="H19" s="689" t="str">
        <f>IF(ISNA(VLOOKUP(C19,Master!AD$61:AP$108,5,FALSE)),"",VLOOKUP(C19,Master!AD$61:AP$108,5,FALSE))</f>
        <v/>
      </c>
      <c r="I19" s="690" t="str">
        <f>IF(ISNA(VLOOKUP(C19,Master!AD$61:AP$108,6,FALSE)),"",VLOOKUP(C19,Master!AD$61:AP$108,6,FALSE))</f>
        <v/>
      </c>
      <c r="J19" s="684" t="str">
        <f t="shared" si="32"/>
        <v/>
      </c>
      <c r="K19" s="911" t="str">
        <f t="shared" ca="1" si="33"/>
        <v/>
      </c>
      <c r="L19" s="684" t="str">
        <f t="shared" si="34"/>
        <v/>
      </c>
      <c r="M19" s="684" t="str">
        <f t="shared" si="35"/>
        <v/>
      </c>
      <c r="N19" s="684" t="str">
        <f t="shared" si="36"/>
        <v/>
      </c>
      <c r="O19" s="691" t="str">
        <f>IF(ISNA(VLOOKUP(C19,Master!AD$61:AP$108,12,FALSE)),"",VLOOKUP(C19,Master!AD$61:AP$108,12,FALSE))</f>
        <v/>
      </c>
      <c r="P19" s="665"/>
      <c r="Q19" s="572"/>
      <c r="R19" s="572"/>
      <c r="S19" s="572"/>
      <c r="T19" s="572">
        <f>IF(AND(O19=AB$1),0,IF(AND(I19=0),0,$G$222*1*(IF(I19&lt;=0,0,1))*(IF(H19&lt;=12,1,0))))</f>
        <v>0</v>
      </c>
      <c r="U19" s="541">
        <f t="shared" si="37"/>
        <v>1</v>
      </c>
      <c r="V19" s="570" t="str">
        <f>IF(ISNA(VLOOKUP(C19,Master!AD$61:AP$108,10,FALSE)),"",VLOOKUP(C19,Master!AD$61:AP$108,10,FALSE))</f>
        <v/>
      </c>
      <c r="W19" s="573"/>
      <c r="X19" s="573"/>
      <c r="Y19" s="574" t="str">
        <f>IF(ISNA(VLOOKUP(C19,Master!AD$61:AP$108,11,FALSE)),"",VLOOKUP(C19,Master!AD$61:AP$108,11,FALSE))</f>
        <v/>
      </c>
      <c r="Z19" s="574" t="str">
        <f>IF(ISNA(VLOOKUP(C19,Master!AD$61:AP$108,9,FALSE)),"",VLOOKUP(C19,Master!AD$61:AP$108,9,FALSE))</f>
        <v/>
      </c>
      <c r="AA19" s="575">
        <f t="shared" si="0"/>
        <v>0</v>
      </c>
      <c r="AB19" s="575">
        <f t="shared" si="1"/>
        <v>0</v>
      </c>
      <c r="AC19" s="575">
        <f t="shared" si="2"/>
        <v>0</v>
      </c>
      <c r="AD19" s="575">
        <f t="shared" si="3"/>
        <v>0</v>
      </c>
      <c r="AE19" s="575">
        <f t="shared" si="4"/>
        <v>0</v>
      </c>
      <c r="AF19" s="575">
        <f t="shared" si="5"/>
        <v>0</v>
      </c>
      <c r="AG19" s="576" t="str">
        <f t="shared" si="38"/>
        <v/>
      </c>
      <c r="AH19" s="576" t="str">
        <f t="shared" si="39"/>
        <v/>
      </c>
      <c r="AI19" s="576" t="str">
        <f t="shared" si="40"/>
        <v/>
      </c>
      <c r="AJ19" s="576" t="str">
        <f t="shared" si="41"/>
        <v/>
      </c>
      <c r="AK19" s="576" t="str">
        <f t="shared" si="42"/>
        <v/>
      </c>
      <c r="AL19" s="574" t="str">
        <f t="shared" si="43"/>
        <v/>
      </c>
      <c r="AM19" s="574">
        <v>0</v>
      </c>
      <c r="AN19" s="575">
        <v>0</v>
      </c>
      <c r="AO19" s="574" t="str">
        <f t="shared" si="44"/>
        <v/>
      </c>
      <c r="AP19" s="575">
        <f t="shared" si="6"/>
        <v>0</v>
      </c>
      <c r="AQ19" s="574">
        <f t="shared" si="45"/>
        <v>0</v>
      </c>
      <c r="AR19" s="574">
        <f t="shared" si="7"/>
        <v>0</v>
      </c>
      <c r="AS19" s="574">
        <f t="shared" si="8"/>
        <v>0</v>
      </c>
      <c r="AT19" s="574">
        <f t="shared" si="46"/>
        <v>0</v>
      </c>
      <c r="AU19" s="576">
        <f t="shared" si="9"/>
        <v>0</v>
      </c>
      <c r="AV19" s="576">
        <f t="shared" si="10"/>
        <v>0</v>
      </c>
      <c r="AW19" s="574"/>
      <c r="AX19" s="574"/>
      <c r="AY19" s="576">
        <f t="shared" si="11"/>
        <v>0</v>
      </c>
      <c r="AZ19" s="576">
        <f t="shared" si="12"/>
        <v>0</v>
      </c>
      <c r="BA19" s="576">
        <f t="shared" si="13"/>
        <v>0</v>
      </c>
      <c r="BB19" s="576">
        <f t="shared" si="14"/>
        <v>0</v>
      </c>
      <c r="BC19" s="576">
        <f t="shared" si="15"/>
        <v>0</v>
      </c>
      <c r="BD19" s="574">
        <f t="shared" si="16"/>
        <v>0</v>
      </c>
      <c r="BE19" s="574">
        <f t="shared" si="17"/>
        <v>0</v>
      </c>
      <c r="BF19" s="575">
        <v>0</v>
      </c>
      <c r="BG19" s="574">
        <f t="shared" si="18"/>
        <v>0</v>
      </c>
      <c r="BH19" s="575">
        <f t="shared" si="19"/>
        <v>0</v>
      </c>
      <c r="BI19" s="574">
        <f t="shared" si="47"/>
        <v>0</v>
      </c>
      <c r="BJ19" s="574">
        <f t="shared" si="20"/>
        <v>0</v>
      </c>
      <c r="BK19" s="574">
        <f t="shared" si="21"/>
        <v>0</v>
      </c>
      <c r="BL19" s="574">
        <f t="shared" si="22"/>
        <v>0</v>
      </c>
      <c r="BM19" s="576">
        <f t="shared" si="23"/>
        <v>0</v>
      </c>
      <c r="BN19" s="576">
        <f t="shared" si="24"/>
        <v>0</v>
      </c>
      <c r="BO19" s="574"/>
      <c r="BP19" s="574"/>
      <c r="BQ19" s="576">
        <f t="shared" si="25"/>
        <v>0</v>
      </c>
      <c r="BR19" s="567">
        <f t="shared" si="26"/>
        <v>0</v>
      </c>
      <c r="BS19" s="567">
        <f t="shared" si="27"/>
        <v>1</v>
      </c>
      <c r="BT19" s="567">
        <f t="shared" si="28"/>
        <v>0</v>
      </c>
      <c r="BU19" s="567">
        <f t="shared" si="29"/>
        <v>0</v>
      </c>
      <c r="BV19" s="567">
        <f t="shared" si="48"/>
        <v>0</v>
      </c>
      <c r="BW19" s="567">
        <f t="shared" si="30"/>
        <v>1</v>
      </c>
      <c r="BX19" s="552">
        <f t="shared" si="31"/>
        <v>0</v>
      </c>
      <c r="BY19" s="577">
        <f t="shared" si="49"/>
        <v>1</v>
      </c>
      <c r="BZ19" s="552">
        <f t="shared" si="50"/>
        <v>0</v>
      </c>
      <c r="CA19" s="552">
        <f t="shared" si="51"/>
        <v>0</v>
      </c>
      <c r="CB19" s="539" t="str">
        <f>IF(AND(E19=""),"",IF(AND(E19&lt;=0),"",IF((ROUND((SUMPRODUCT(MID(0&amp;E19,LARGE(INDEX(ISNUMBER(--MID(E19,ROW($1:$70),1))* ROW($1:$70),0),ROW($1:$70))+1,1)*10^ROW($1:$70)/10)),-8)/100000000)&lt;2004,1,0)))</f>
        <v/>
      </c>
      <c r="CC19" s="1071"/>
      <c r="CD19" s="539"/>
      <c r="CE19" s="539"/>
      <c r="CF19" s="539"/>
      <c r="CG19" s="539"/>
      <c r="CH19" s="539"/>
      <c r="CI19" s="539"/>
      <c r="CJ19" s="539"/>
      <c r="CK19" s="539"/>
      <c r="CL19" s="539"/>
      <c r="CM19" s="539"/>
      <c r="CN19" s="539"/>
      <c r="CO19" s="539"/>
      <c r="CP19" s="539"/>
      <c r="CQ19" s="539"/>
      <c r="CR19" s="539"/>
      <c r="CS19" s="539"/>
      <c r="CT19" s="539"/>
      <c r="CU19" s="539"/>
      <c r="CV19" s="539"/>
      <c r="CW19" s="539"/>
      <c r="CX19" s="539"/>
      <c r="CY19" s="539"/>
      <c r="CZ19" s="539"/>
    </row>
    <row r="20" spans="1:106" s="568" customFormat="1">
      <c r="A20" s="568" t="str">
        <f t="shared" si="52"/>
        <v/>
      </c>
      <c r="B20" s="683">
        <v>2202</v>
      </c>
      <c r="C20" s="684">
        <v>9</v>
      </c>
      <c r="D20" s="685" t="str">
        <f>IF(ISNA(VLOOKUP(C20,Master!AD$61:AP$108,3,FALSE)),"",VLOOKUP(C20,Master!AD$61:AP$108,3,FALSE))</f>
        <v/>
      </c>
      <c r="E20" s="686" t="str">
        <f>IF(ISNA(VLOOKUP(C20,Master!AD$61:AP$108,7,FALSE)),"",VLOOKUP(C20,Master!AD$61:AP$108,7,FALSE))</f>
        <v/>
      </c>
      <c r="F20" s="687" t="str">
        <f>IF(ISNA(VLOOKUP(C20,Master!AD$61:AP$108,8,FALSE)),"",VLOOKUP(C20,Master!AD$61:AP$108,8,FALSE))</f>
        <v/>
      </c>
      <c r="G20" s="688" t="str">
        <f>IF(ISNA(VLOOKUP(C20,Master!AD$61:AP$108,4,FALSE)),"",VLOOKUP(C20,Master!AD$61:AP$108,4,FALSE))</f>
        <v/>
      </c>
      <c r="H20" s="689" t="str">
        <f>IF(ISNA(VLOOKUP(C20,Master!AD$61:AP$108,5,FALSE)),"",VLOOKUP(C20,Master!AD$61:AP$108,5,FALSE))</f>
        <v/>
      </c>
      <c r="I20" s="690" t="str">
        <f>IF(ISNA(VLOOKUP(C20,Master!AD$61:AP$108,6,FALSE)),"",VLOOKUP(C20,Master!AD$61:AP$108,6,FALSE))</f>
        <v/>
      </c>
      <c r="J20" s="684" t="str">
        <f t="shared" si="32"/>
        <v/>
      </c>
      <c r="K20" s="911" t="str">
        <f t="shared" ca="1" si="33"/>
        <v/>
      </c>
      <c r="L20" s="684" t="str">
        <f t="shared" si="34"/>
        <v/>
      </c>
      <c r="M20" s="684" t="str">
        <f t="shared" si="35"/>
        <v/>
      </c>
      <c r="N20" s="684" t="str">
        <f t="shared" si="36"/>
        <v/>
      </c>
      <c r="O20" s="691" t="str">
        <f>IF(ISNA(VLOOKUP(C20,Master!AD$61:AP$108,12,FALSE)),"",VLOOKUP(C20,Master!AD$61:AP$108,12,FALSE))</f>
        <v/>
      </c>
      <c r="P20" s="665"/>
      <c r="Q20" s="572"/>
      <c r="R20" s="572"/>
      <c r="S20" s="572"/>
      <c r="T20" s="572">
        <f>IF(AND(O20=AB$1),0,IF(AND(I20=0),0,$G$222*1*(IF(I20&lt;=0,0,1))*(IF(H20&lt;=12,1,0))))</f>
        <v>0</v>
      </c>
      <c r="U20" s="541">
        <f t="shared" si="37"/>
        <v>1</v>
      </c>
      <c r="V20" s="570" t="str">
        <f>IF(ISNA(VLOOKUP(C20,Master!AD$61:AP$108,10,FALSE)),"",VLOOKUP(C20,Master!AD$61:AP$108,10,FALSE))</f>
        <v/>
      </c>
      <c r="W20" s="573"/>
      <c r="X20" s="573"/>
      <c r="Y20" s="574" t="str">
        <f>IF(ISNA(VLOOKUP(C20,Master!AD$61:AP$108,11,FALSE)),"",VLOOKUP(C20,Master!AD$61:AP$108,11,FALSE))</f>
        <v/>
      </c>
      <c r="Z20" s="574" t="str">
        <f>IF(ISNA(VLOOKUP(C20,Master!AD$61:AP$108,9,FALSE)),"",VLOOKUP(C20,Master!AD$61:AP$108,9,FALSE))</f>
        <v/>
      </c>
      <c r="AA20" s="575">
        <f t="shared" si="0"/>
        <v>0</v>
      </c>
      <c r="AB20" s="575">
        <f t="shared" si="1"/>
        <v>0</v>
      </c>
      <c r="AC20" s="575">
        <f t="shared" si="2"/>
        <v>0</v>
      </c>
      <c r="AD20" s="575">
        <f t="shared" si="3"/>
        <v>0</v>
      </c>
      <c r="AE20" s="575">
        <f t="shared" si="4"/>
        <v>0</v>
      </c>
      <c r="AF20" s="575">
        <f t="shared" si="5"/>
        <v>0</v>
      </c>
      <c r="AG20" s="576" t="str">
        <f t="shared" si="38"/>
        <v/>
      </c>
      <c r="AH20" s="576" t="str">
        <f t="shared" si="39"/>
        <v/>
      </c>
      <c r="AI20" s="576" t="str">
        <f t="shared" si="40"/>
        <v/>
      </c>
      <c r="AJ20" s="576" t="str">
        <f t="shared" si="41"/>
        <v/>
      </c>
      <c r="AK20" s="576" t="str">
        <f t="shared" si="42"/>
        <v/>
      </c>
      <c r="AL20" s="574" t="str">
        <f t="shared" si="43"/>
        <v/>
      </c>
      <c r="AM20" s="574">
        <v>0</v>
      </c>
      <c r="AN20" s="575">
        <v>0</v>
      </c>
      <c r="AO20" s="574" t="str">
        <f t="shared" si="44"/>
        <v/>
      </c>
      <c r="AP20" s="575">
        <f t="shared" si="6"/>
        <v>0</v>
      </c>
      <c r="AQ20" s="574">
        <f t="shared" si="45"/>
        <v>0</v>
      </c>
      <c r="AR20" s="574">
        <f t="shared" si="7"/>
        <v>0</v>
      </c>
      <c r="AS20" s="574">
        <f t="shared" si="8"/>
        <v>0</v>
      </c>
      <c r="AT20" s="574">
        <f t="shared" si="46"/>
        <v>0</v>
      </c>
      <c r="AU20" s="576">
        <f t="shared" si="9"/>
        <v>0</v>
      </c>
      <c r="AV20" s="576">
        <f t="shared" si="10"/>
        <v>0</v>
      </c>
      <c r="AW20" s="574"/>
      <c r="AX20" s="574"/>
      <c r="AY20" s="576">
        <f t="shared" si="11"/>
        <v>0</v>
      </c>
      <c r="AZ20" s="576">
        <f t="shared" si="12"/>
        <v>0</v>
      </c>
      <c r="BA20" s="576">
        <f t="shared" si="13"/>
        <v>0</v>
      </c>
      <c r="BB20" s="576">
        <f t="shared" si="14"/>
        <v>0</v>
      </c>
      <c r="BC20" s="576">
        <f t="shared" si="15"/>
        <v>0</v>
      </c>
      <c r="BD20" s="574">
        <f t="shared" si="16"/>
        <v>0</v>
      </c>
      <c r="BE20" s="574">
        <f t="shared" si="17"/>
        <v>0</v>
      </c>
      <c r="BF20" s="575">
        <v>0</v>
      </c>
      <c r="BG20" s="574">
        <f t="shared" si="18"/>
        <v>0</v>
      </c>
      <c r="BH20" s="575">
        <f t="shared" si="19"/>
        <v>0</v>
      </c>
      <c r="BI20" s="574">
        <f t="shared" si="47"/>
        <v>0</v>
      </c>
      <c r="BJ20" s="574">
        <f t="shared" si="20"/>
        <v>0</v>
      </c>
      <c r="BK20" s="574">
        <f t="shared" si="21"/>
        <v>0</v>
      </c>
      <c r="BL20" s="574">
        <f t="shared" si="22"/>
        <v>0</v>
      </c>
      <c r="BM20" s="576">
        <f t="shared" si="23"/>
        <v>0</v>
      </c>
      <c r="BN20" s="576">
        <f t="shared" si="24"/>
        <v>0</v>
      </c>
      <c r="BO20" s="574"/>
      <c r="BP20" s="574"/>
      <c r="BQ20" s="576">
        <f t="shared" si="25"/>
        <v>0</v>
      </c>
      <c r="BR20" s="567">
        <f t="shared" si="26"/>
        <v>0</v>
      </c>
      <c r="BS20" s="567">
        <f t="shared" si="27"/>
        <v>1</v>
      </c>
      <c r="BT20" s="567">
        <f t="shared" si="28"/>
        <v>0</v>
      </c>
      <c r="BU20" s="567">
        <f t="shared" si="29"/>
        <v>0</v>
      </c>
      <c r="BV20" s="567">
        <f t="shared" si="48"/>
        <v>0</v>
      </c>
      <c r="BW20" s="567">
        <f t="shared" si="30"/>
        <v>1</v>
      </c>
      <c r="BX20" s="552">
        <f t="shared" si="31"/>
        <v>0</v>
      </c>
      <c r="BY20" s="577">
        <f t="shared" si="49"/>
        <v>1</v>
      </c>
      <c r="BZ20" s="552">
        <f t="shared" si="50"/>
        <v>0</v>
      </c>
      <c r="CA20" s="552">
        <f t="shared" si="51"/>
        <v>0</v>
      </c>
      <c r="CB20" s="539" t="str">
        <f>IF(AND(E20=""),"",IF(AND(E20&lt;=0),"",IF((ROUND((SUMPRODUCT(MID(0&amp;E20,LARGE(INDEX(ISNUMBER(--MID(E20,ROW($1:$70),1))* ROW($1:$70),0),ROW($1:$70))+1,1)*10^ROW($1:$70)/10)),-8)/100000000)&lt;2004,1,0)))</f>
        <v/>
      </c>
      <c r="CC20" s="1071"/>
      <c r="CD20" s="539"/>
      <c r="CE20" s="539"/>
      <c r="CF20" s="539"/>
      <c r="CG20" s="539"/>
      <c r="CH20" s="539"/>
      <c r="CI20" s="539"/>
      <c r="CJ20" s="539"/>
      <c r="CK20" s="539"/>
      <c r="CL20" s="539"/>
      <c r="CM20" s="539"/>
      <c r="CN20" s="539"/>
      <c r="CO20" s="539"/>
      <c r="CP20" s="539"/>
      <c r="CQ20" s="539"/>
      <c r="CR20" s="539"/>
      <c r="CS20" s="539"/>
      <c r="CT20" s="539"/>
      <c r="CU20" s="539"/>
      <c r="CV20" s="539"/>
      <c r="CW20" s="539"/>
      <c r="CX20" s="539"/>
      <c r="CY20" s="539"/>
      <c r="CZ20" s="539"/>
    </row>
    <row r="21" spans="1:106" s="568" customFormat="1">
      <c r="A21" s="568" t="str">
        <f t="shared" si="52"/>
        <v/>
      </c>
      <c r="B21" s="683">
        <v>2202</v>
      </c>
      <c r="C21" s="684">
        <v>10</v>
      </c>
      <c r="D21" s="685" t="str">
        <f>IF(ISNA(VLOOKUP(C21,Master!AD$61:AP$108,3,FALSE)),"",VLOOKUP(C21,Master!AD$61:AP$108,3,FALSE))</f>
        <v/>
      </c>
      <c r="E21" s="686" t="str">
        <f>IF(ISNA(VLOOKUP(C21,Master!AD$61:AP$108,7,FALSE)),"",VLOOKUP(C21,Master!AD$61:AP$108,7,FALSE))</f>
        <v/>
      </c>
      <c r="F21" s="687" t="str">
        <f>IF(ISNA(VLOOKUP(C21,Master!AD$61:AP$108,8,FALSE)),"",VLOOKUP(C21,Master!AD$61:AP$108,8,FALSE))</f>
        <v/>
      </c>
      <c r="G21" s="688" t="str">
        <f>IF(ISNA(VLOOKUP(C21,Master!AD$61:AP$108,4,FALSE)),"",VLOOKUP(C21,Master!AD$61:AP$108,4,FALSE))</f>
        <v/>
      </c>
      <c r="H21" s="689" t="str">
        <f>IF(ISNA(VLOOKUP(C21,Master!AD$61:AP$108,5,FALSE)),"",VLOOKUP(C21,Master!AD$61:AP$108,5,FALSE))</f>
        <v/>
      </c>
      <c r="I21" s="690" t="str">
        <f>IF(ISNA(VLOOKUP(C21,Master!AD$61:AP$108,6,FALSE)),"",VLOOKUP(C21,Master!AD$61:AP$108,6,FALSE))</f>
        <v/>
      </c>
      <c r="J21" s="684" t="str">
        <f t="shared" si="32"/>
        <v/>
      </c>
      <c r="K21" s="911" t="str">
        <f t="shared" ca="1" si="33"/>
        <v/>
      </c>
      <c r="L21" s="684" t="str">
        <f t="shared" si="34"/>
        <v/>
      </c>
      <c r="M21" s="684" t="str">
        <f t="shared" si="35"/>
        <v/>
      </c>
      <c r="N21" s="684" t="str">
        <f t="shared" si="36"/>
        <v/>
      </c>
      <c r="O21" s="691" t="str">
        <f>IF(ISNA(VLOOKUP(C21,Master!AD$61:AP$108,12,FALSE)),"",VLOOKUP(C21,Master!AD$61:AP$108,12,FALSE))</f>
        <v/>
      </c>
      <c r="P21" s="665"/>
      <c r="Q21" s="572"/>
      <c r="R21" s="572"/>
      <c r="S21" s="572"/>
      <c r="T21" s="572">
        <f>IF(AND(O21=AB$1),0,IF(AND(I21=0),0,$G$222*1*(IF(I21&lt;=0,0,1))*(IF(H21&lt;=12,1,0))))</f>
        <v>0</v>
      </c>
      <c r="U21" s="541">
        <f t="shared" si="37"/>
        <v>1</v>
      </c>
      <c r="V21" s="570" t="str">
        <f>IF(ISNA(VLOOKUP(C21,Master!AD$61:AP$108,10,FALSE)),"",VLOOKUP(C21,Master!AD$61:AP$108,10,FALSE))</f>
        <v/>
      </c>
      <c r="W21" s="573"/>
      <c r="X21" s="573"/>
      <c r="Y21" s="574" t="str">
        <f>IF(ISNA(VLOOKUP(C21,Master!AD$61:AP$108,11,FALSE)),"",VLOOKUP(C21,Master!AD$61:AP$108,11,FALSE))</f>
        <v/>
      </c>
      <c r="Z21" s="574" t="str">
        <f>IF(ISNA(VLOOKUP(C21,Master!AD$61:AP$108,9,FALSE)),"",VLOOKUP(C21,Master!AD$61:AP$108,9,FALSE))</f>
        <v/>
      </c>
      <c r="AA21" s="575">
        <f t="shared" si="0"/>
        <v>0</v>
      </c>
      <c r="AB21" s="575">
        <f t="shared" si="1"/>
        <v>0</v>
      </c>
      <c r="AC21" s="575">
        <f t="shared" si="2"/>
        <v>0</v>
      </c>
      <c r="AD21" s="575">
        <f t="shared" si="3"/>
        <v>0</v>
      </c>
      <c r="AE21" s="575">
        <f t="shared" si="4"/>
        <v>0</v>
      </c>
      <c r="AF21" s="575">
        <f t="shared" si="5"/>
        <v>0</v>
      </c>
      <c r="AG21" s="576" t="str">
        <f t="shared" si="38"/>
        <v/>
      </c>
      <c r="AH21" s="576" t="str">
        <f t="shared" si="39"/>
        <v/>
      </c>
      <c r="AI21" s="576" t="str">
        <f t="shared" si="40"/>
        <v/>
      </c>
      <c r="AJ21" s="576" t="str">
        <f t="shared" si="41"/>
        <v/>
      </c>
      <c r="AK21" s="576" t="str">
        <f t="shared" si="42"/>
        <v/>
      </c>
      <c r="AL21" s="574" t="str">
        <f t="shared" si="43"/>
        <v/>
      </c>
      <c r="AM21" s="574">
        <v>0</v>
      </c>
      <c r="AN21" s="575">
        <v>0</v>
      </c>
      <c r="AO21" s="574" t="str">
        <f t="shared" si="44"/>
        <v/>
      </c>
      <c r="AP21" s="575">
        <f t="shared" si="6"/>
        <v>0</v>
      </c>
      <c r="AQ21" s="574">
        <f t="shared" si="45"/>
        <v>0</v>
      </c>
      <c r="AR21" s="574">
        <f t="shared" si="7"/>
        <v>0</v>
      </c>
      <c r="AS21" s="574">
        <f t="shared" si="8"/>
        <v>0</v>
      </c>
      <c r="AT21" s="574">
        <f t="shared" si="46"/>
        <v>0</v>
      </c>
      <c r="AU21" s="576">
        <f t="shared" si="9"/>
        <v>0</v>
      </c>
      <c r="AV21" s="576">
        <f t="shared" si="10"/>
        <v>0</v>
      </c>
      <c r="AW21" s="574"/>
      <c r="AX21" s="574"/>
      <c r="AY21" s="576">
        <f t="shared" si="11"/>
        <v>0</v>
      </c>
      <c r="AZ21" s="576">
        <f t="shared" si="12"/>
        <v>0</v>
      </c>
      <c r="BA21" s="576">
        <f t="shared" si="13"/>
        <v>0</v>
      </c>
      <c r="BB21" s="576">
        <f t="shared" si="14"/>
        <v>0</v>
      </c>
      <c r="BC21" s="576">
        <f t="shared" si="15"/>
        <v>0</v>
      </c>
      <c r="BD21" s="574">
        <f t="shared" si="16"/>
        <v>0</v>
      </c>
      <c r="BE21" s="574">
        <f t="shared" si="17"/>
        <v>0</v>
      </c>
      <c r="BF21" s="575">
        <v>0</v>
      </c>
      <c r="BG21" s="574">
        <f t="shared" si="18"/>
        <v>0</v>
      </c>
      <c r="BH21" s="575">
        <f t="shared" si="19"/>
        <v>0</v>
      </c>
      <c r="BI21" s="574">
        <f t="shared" si="47"/>
        <v>0</v>
      </c>
      <c r="BJ21" s="574">
        <f t="shared" si="20"/>
        <v>0</v>
      </c>
      <c r="BK21" s="574">
        <f t="shared" si="21"/>
        <v>0</v>
      </c>
      <c r="BL21" s="574">
        <f t="shared" si="22"/>
        <v>0</v>
      </c>
      <c r="BM21" s="576">
        <f t="shared" si="23"/>
        <v>0</v>
      </c>
      <c r="BN21" s="576">
        <f t="shared" si="24"/>
        <v>0</v>
      </c>
      <c r="BO21" s="574"/>
      <c r="BP21" s="574"/>
      <c r="BQ21" s="576">
        <f t="shared" si="25"/>
        <v>0</v>
      </c>
      <c r="BR21" s="567">
        <f t="shared" si="26"/>
        <v>0</v>
      </c>
      <c r="BS21" s="567">
        <f t="shared" si="27"/>
        <v>1</v>
      </c>
      <c r="BT21" s="567">
        <f t="shared" si="28"/>
        <v>0</v>
      </c>
      <c r="BU21" s="567">
        <f t="shared" si="29"/>
        <v>0</v>
      </c>
      <c r="BV21" s="567">
        <f t="shared" si="48"/>
        <v>0</v>
      </c>
      <c r="BW21" s="567">
        <f t="shared" si="30"/>
        <v>1</v>
      </c>
      <c r="BX21" s="552">
        <f t="shared" si="31"/>
        <v>0</v>
      </c>
      <c r="BY21" s="577">
        <f t="shared" si="49"/>
        <v>1</v>
      </c>
      <c r="BZ21" s="552">
        <f t="shared" si="50"/>
        <v>0</v>
      </c>
      <c r="CA21" s="552">
        <f t="shared" si="51"/>
        <v>0</v>
      </c>
      <c r="CB21" s="539" t="str">
        <f>IF(AND(E21=""),"",IF(AND(E21&lt;=0),"",IF((ROUND((SUMPRODUCT(MID(0&amp;E21,LARGE(INDEX(ISNUMBER(--MID(E21,ROW($1:$70),1))* ROW($1:$70),0),ROW($1:$70))+1,1)*10^ROW($1:$70)/10)),-8)/100000000)&lt;2004,1,0)))</f>
        <v/>
      </c>
      <c r="CC21" s="1071"/>
      <c r="CD21" s="539"/>
      <c r="CE21" s="539"/>
      <c r="CF21" s="539"/>
      <c r="CG21" s="539"/>
      <c r="CH21" s="539"/>
      <c r="CI21" s="539"/>
      <c r="CJ21" s="539"/>
      <c r="CK21" s="539"/>
      <c r="CL21" s="539"/>
      <c r="CM21" s="539"/>
      <c r="CN21" s="539"/>
      <c r="CO21" s="539"/>
      <c r="CP21" s="539"/>
      <c r="CQ21" s="539"/>
      <c r="CR21" s="539"/>
      <c r="CS21" s="539"/>
      <c r="CT21" s="539"/>
      <c r="CU21" s="539"/>
      <c r="CV21" s="539"/>
      <c r="CW21" s="539"/>
      <c r="CX21" s="539"/>
      <c r="CY21" s="539"/>
      <c r="CZ21" s="539"/>
    </row>
    <row r="22" spans="1:106" s="568" customFormat="1">
      <c r="A22" s="568" t="str">
        <f t="shared" si="52"/>
        <v/>
      </c>
      <c r="B22" s="683">
        <v>2202</v>
      </c>
      <c r="C22" s="684">
        <v>11</v>
      </c>
      <c r="D22" s="685" t="str">
        <f>IF(ISNA(VLOOKUP(C22,Master!AD$61:AP$108,3,FALSE)),"",VLOOKUP(C22,Master!AD$61:AP$108,3,FALSE))</f>
        <v/>
      </c>
      <c r="E22" s="686" t="str">
        <f>IF(ISNA(VLOOKUP(C22,Master!AD$61:AP$108,7,FALSE)),"",VLOOKUP(C22,Master!AD$61:AP$108,7,FALSE))</f>
        <v/>
      </c>
      <c r="F22" s="687" t="str">
        <f>IF(ISNA(VLOOKUP(C22,Master!AD$61:AP$108,8,FALSE)),"",VLOOKUP(C22,Master!AD$61:AP$108,8,FALSE))</f>
        <v/>
      </c>
      <c r="G22" s="688" t="str">
        <f>IF(ISNA(VLOOKUP(C22,Master!AD$61:AP$108,4,FALSE)),"",VLOOKUP(C22,Master!AD$61:AP$108,4,FALSE))</f>
        <v/>
      </c>
      <c r="H22" s="689" t="str">
        <f>IF(ISNA(VLOOKUP(C22,Master!AD$61:AP$108,5,FALSE)),"",VLOOKUP(C22,Master!AD$61:AP$108,5,FALSE))</f>
        <v/>
      </c>
      <c r="I22" s="690" t="str">
        <f>IF(ISNA(VLOOKUP(C22,Master!AD$61:AP$108,6,FALSE)),"",VLOOKUP(C22,Master!AD$61:AP$108,6,FALSE))</f>
        <v/>
      </c>
      <c r="J22" s="684" t="str">
        <f t="shared" si="32"/>
        <v/>
      </c>
      <c r="K22" s="911" t="str">
        <f t="shared" ca="1" si="33"/>
        <v/>
      </c>
      <c r="L22" s="684" t="str">
        <f t="shared" si="34"/>
        <v/>
      </c>
      <c r="M22" s="684" t="str">
        <f t="shared" si="35"/>
        <v/>
      </c>
      <c r="N22" s="684" t="str">
        <f t="shared" si="36"/>
        <v/>
      </c>
      <c r="O22" s="691" t="str">
        <f>IF(ISNA(VLOOKUP(C22,Master!AD$61:AP$108,12,FALSE)),"",VLOOKUP(C22,Master!AD$61:AP$108,12,FALSE))</f>
        <v/>
      </c>
      <c r="P22" s="665"/>
      <c r="Q22" s="572"/>
      <c r="R22" s="572"/>
      <c r="S22" s="572"/>
      <c r="T22" s="572">
        <f>IF(AND(O22=AB$1),0,IF(AND(I22=0),0,$G$222*1*(IF(I22&lt;=0,0,1))*(IF(H22&lt;=12,1,0))))</f>
        <v>0</v>
      </c>
      <c r="U22" s="541">
        <f t="shared" si="37"/>
        <v>1</v>
      </c>
      <c r="V22" s="570" t="str">
        <f>IF(ISNA(VLOOKUP(C22,Master!AD$61:AP$108,10,FALSE)),"",VLOOKUP(C22,Master!AD$61:AP$108,10,FALSE))</f>
        <v/>
      </c>
      <c r="W22" s="573"/>
      <c r="X22" s="573"/>
      <c r="Y22" s="574" t="str">
        <f>IF(ISNA(VLOOKUP(C22,Master!AD$61:AP$108,11,FALSE)),"",VLOOKUP(C22,Master!AD$61:AP$108,11,FALSE))</f>
        <v/>
      </c>
      <c r="Z22" s="574" t="str">
        <f>IF(ISNA(VLOOKUP(C22,Master!AD$61:AP$108,9,FALSE)),"",VLOOKUP(C22,Master!AD$61:AP$108,9,FALSE))</f>
        <v/>
      </c>
      <c r="AA22" s="575">
        <f t="shared" si="0"/>
        <v>0</v>
      </c>
      <c r="AB22" s="575">
        <f t="shared" si="1"/>
        <v>0</v>
      </c>
      <c r="AC22" s="575">
        <f t="shared" si="2"/>
        <v>0</v>
      </c>
      <c r="AD22" s="575">
        <f t="shared" si="3"/>
        <v>0</v>
      </c>
      <c r="AE22" s="575">
        <f t="shared" si="4"/>
        <v>0</v>
      </c>
      <c r="AF22" s="575">
        <f t="shared" si="5"/>
        <v>0</v>
      </c>
      <c r="AG22" s="576" t="str">
        <f t="shared" si="38"/>
        <v/>
      </c>
      <c r="AH22" s="576" t="str">
        <f t="shared" si="39"/>
        <v/>
      </c>
      <c r="AI22" s="576" t="str">
        <f t="shared" si="40"/>
        <v/>
      </c>
      <c r="AJ22" s="576" t="str">
        <f t="shared" si="41"/>
        <v/>
      </c>
      <c r="AK22" s="576" t="str">
        <f t="shared" si="42"/>
        <v/>
      </c>
      <c r="AL22" s="574" t="str">
        <f t="shared" si="43"/>
        <v/>
      </c>
      <c r="AM22" s="574">
        <v>0</v>
      </c>
      <c r="AN22" s="575">
        <v>0</v>
      </c>
      <c r="AO22" s="574" t="str">
        <f t="shared" si="44"/>
        <v/>
      </c>
      <c r="AP22" s="575">
        <f t="shared" si="6"/>
        <v>0</v>
      </c>
      <c r="AQ22" s="574">
        <f t="shared" si="45"/>
        <v>0</v>
      </c>
      <c r="AR22" s="574">
        <f t="shared" si="7"/>
        <v>0</v>
      </c>
      <c r="AS22" s="574">
        <f t="shared" si="8"/>
        <v>0</v>
      </c>
      <c r="AT22" s="574">
        <f t="shared" si="46"/>
        <v>0</v>
      </c>
      <c r="AU22" s="576">
        <f t="shared" si="9"/>
        <v>0</v>
      </c>
      <c r="AV22" s="576">
        <f t="shared" si="10"/>
        <v>0</v>
      </c>
      <c r="AW22" s="574"/>
      <c r="AX22" s="574"/>
      <c r="AY22" s="576">
        <f t="shared" si="11"/>
        <v>0</v>
      </c>
      <c r="AZ22" s="576">
        <f t="shared" si="12"/>
        <v>0</v>
      </c>
      <c r="BA22" s="576">
        <f t="shared" si="13"/>
        <v>0</v>
      </c>
      <c r="BB22" s="576">
        <f t="shared" si="14"/>
        <v>0</v>
      </c>
      <c r="BC22" s="576">
        <f t="shared" si="15"/>
        <v>0</v>
      </c>
      <c r="BD22" s="574">
        <f t="shared" si="16"/>
        <v>0</v>
      </c>
      <c r="BE22" s="574">
        <f t="shared" si="17"/>
        <v>0</v>
      </c>
      <c r="BF22" s="575">
        <v>0</v>
      </c>
      <c r="BG22" s="574">
        <f t="shared" si="18"/>
        <v>0</v>
      </c>
      <c r="BH22" s="575">
        <f t="shared" si="19"/>
        <v>0</v>
      </c>
      <c r="BI22" s="574">
        <f t="shared" si="47"/>
        <v>0</v>
      </c>
      <c r="BJ22" s="574">
        <f t="shared" si="20"/>
        <v>0</v>
      </c>
      <c r="BK22" s="574">
        <f t="shared" si="21"/>
        <v>0</v>
      </c>
      <c r="BL22" s="574">
        <f t="shared" si="22"/>
        <v>0</v>
      </c>
      <c r="BM22" s="576">
        <f t="shared" si="23"/>
        <v>0</v>
      </c>
      <c r="BN22" s="576">
        <f t="shared" si="24"/>
        <v>0</v>
      </c>
      <c r="BO22" s="574"/>
      <c r="BP22" s="574"/>
      <c r="BQ22" s="576">
        <f t="shared" si="25"/>
        <v>0</v>
      </c>
      <c r="BR22" s="567">
        <f t="shared" si="26"/>
        <v>0</v>
      </c>
      <c r="BS22" s="567">
        <f t="shared" si="27"/>
        <v>1</v>
      </c>
      <c r="BT22" s="567">
        <f t="shared" si="28"/>
        <v>0</v>
      </c>
      <c r="BU22" s="567">
        <f t="shared" si="29"/>
        <v>0</v>
      </c>
      <c r="BV22" s="567">
        <f t="shared" si="48"/>
        <v>0</v>
      </c>
      <c r="BW22" s="567">
        <f t="shared" si="30"/>
        <v>1</v>
      </c>
      <c r="BX22" s="552">
        <f t="shared" si="31"/>
        <v>0</v>
      </c>
      <c r="BY22" s="577">
        <f t="shared" si="49"/>
        <v>1</v>
      </c>
      <c r="BZ22" s="552">
        <f t="shared" si="50"/>
        <v>0</v>
      </c>
      <c r="CA22" s="552">
        <f t="shared" si="51"/>
        <v>0</v>
      </c>
      <c r="CB22" s="539" t="str">
        <f>IF(AND(E22=""),"",IF(AND(E22&lt;=0),"",IF((ROUND((SUMPRODUCT(MID(0&amp;E22,LARGE(INDEX(ISNUMBER(--MID(E22,ROW($1:$70),1))* ROW($1:$70),0),ROW($1:$70))+1,1)*10^ROW($1:$70)/10)),-8)/100000000)&lt;2004,1,0)))</f>
        <v/>
      </c>
      <c r="CC22" s="1071"/>
      <c r="CD22" s="539"/>
      <c r="CE22" s="539"/>
      <c r="CF22" s="539"/>
      <c r="CG22" s="539"/>
      <c r="CH22" s="539"/>
      <c r="CI22" s="539"/>
      <c r="CJ22" s="539"/>
      <c r="CK22" s="539"/>
      <c r="CL22" s="539"/>
      <c r="CM22" s="539"/>
      <c r="CN22" s="539"/>
      <c r="CO22" s="539"/>
      <c r="CP22" s="539"/>
      <c r="CQ22" s="539"/>
      <c r="CR22" s="539"/>
      <c r="CS22" s="539"/>
      <c r="CT22" s="539"/>
      <c r="CU22" s="539"/>
      <c r="CV22" s="539"/>
      <c r="CW22" s="539"/>
      <c r="CX22" s="539"/>
      <c r="CY22" s="539"/>
      <c r="CZ22" s="539"/>
    </row>
    <row r="23" spans="1:106" s="568" customFormat="1">
      <c r="A23" s="568" t="str">
        <f t="shared" si="52"/>
        <v/>
      </c>
      <c r="B23" s="683">
        <v>2202</v>
      </c>
      <c r="C23" s="684">
        <v>12</v>
      </c>
      <c r="D23" s="685" t="str">
        <f>IF(ISNA(VLOOKUP(C23,Master!AD$61:AP$108,3,FALSE)),"",VLOOKUP(C23,Master!AD$61:AP$108,3,FALSE))</f>
        <v/>
      </c>
      <c r="E23" s="686" t="str">
        <f>IF(ISNA(VLOOKUP(C23,Master!AD$61:AP$108,7,FALSE)),"",VLOOKUP(C23,Master!AD$61:AP$108,7,FALSE))</f>
        <v/>
      </c>
      <c r="F23" s="687" t="str">
        <f>IF(ISNA(VLOOKUP(C23,Master!AD$61:AP$108,8,FALSE)),"",VLOOKUP(C23,Master!AD$61:AP$108,8,FALSE))</f>
        <v/>
      </c>
      <c r="G23" s="688" t="str">
        <f>IF(ISNA(VLOOKUP(C23,Master!AD$61:AP$108,4,FALSE)),"",VLOOKUP(C23,Master!AD$61:AP$108,4,FALSE))</f>
        <v/>
      </c>
      <c r="H23" s="689" t="str">
        <f>IF(ISNA(VLOOKUP(C23,Master!AD$61:AP$108,5,FALSE)),"",VLOOKUP(C23,Master!AD$61:AP$108,5,FALSE))</f>
        <v/>
      </c>
      <c r="I23" s="690" t="str">
        <f>IF(ISNA(VLOOKUP(C23,Master!AD$61:AP$108,6,FALSE)),"",VLOOKUP(C23,Master!AD$61:AP$108,6,FALSE))</f>
        <v/>
      </c>
      <c r="J23" s="684" t="str">
        <f t="shared" si="32"/>
        <v/>
      </c>
      <c r="K23" s="911" t="str">
        <f t="shared" ca="1" si="33"/>
        <v/>
      </c>
      <c r="L23" s="684" t="str">
        <f t="shared" si="34"/>
        <v/>
      </c>
      <c r="M23" s="684" t="str">
        <f t="shared" si="35"/>
        <v/>
      </c>
      <c r="N23" s="684" t="str">
        <f t="shared" si="36"/>
        <v/>
      </c>
      <c r="O23" s="691" t="str">
        <f>IF(ISNA(VLOOKUP(C23,Master!AD$61:AP$108,12,FALSE)),"",VLOOKUP(C23,Master!AD$61:AP$108,12,FALSE))</f>
        <v/>
      </c>
      <c r="P23" s="665"/>
      <c r="Q23" s="572"/>
      <c r="R23" s="572"/>
      <c r="S23" s="572"/>
      <c r="T23" s="572">
        <f>IF(AND(O23=AB$1),0,IF(AND(I23=0),0,$G$222*1*(IF(I23&lt;=0,0,1))*(IF(H23&lt;=12,1,0))))</f>
        <v>0</v>
      </c>
      <c r="U23" s="541">
        <f t="shared" si="37"/>
        <v>1</v>
      </c>
      <c r="V23" s="570" t="str">
        <f>IF(ISNA(VLOOKUP(C23,Master!AD$61:AP$108,10,FALSE)),"",VLOOKUP(C23,Master!AD$61:AP$108,10,FALSE))</f>
        <v/>
      </c>
      <c r="W23" s="573"/>
      <c r="X23" s="573"/>
      <c r="Y23" s="574" t="str">
        <f>IF(ISNA(VLOOKUP(C23,Master!AD$61:AP$108,11,FALSE)),"",VLOOKUP(C23,Master!AD$61:AP$108,11,FALSE))</f>
        <v/>
      </c>
      <c r="Z23" s="574" t="str">
        <f>IF(ISNA(VLOOKUP(C23,Master!AD$61:AP$108,9,FALSE)),"",VLOOKUP(C23,Master!AD$61:AP$108,9,FALSE))</f>
        <v/>
      </c>
      <c r="AA23" s="575">
        <f t="shared" si="0"/>
        <v>0</v>
      </c>
      <c r="AB23" s="575">
        <f t="shared" si="1"/>
        <v>0</v>
      </c>
      <c r="AC23" s="575">
        <f t="shared" si="2"/>
        <v>0</v>
      </c>
      <c r="AD23" s="575">
        <f t="shared" si="3"/>
        <v>0</v>
      </c>
      <c r="AE23" s="575">
        <f t="shared" si="4"/>
        <v>0</v>
      </c>
      <c r="AF23" s="575">
        <f t="shared" si="5"/>
        <v>0</v>
      </c>
      <c r="AG23" s="576" t="str">
        <f t="shared" si="38"/>
        <v/>
      </c>
      <c r="AH23" s="576" t="str">
        <f t="shared" si="39"/>
        <v/>
      </c>
      <c r="AI23" s="576" t="str">
        <f t="shared" si="40"/>
        <v/>
      </c>
      <c r="AJ23" s="576" t="str">
        <f t="shared" si="41"/>
        <v/>
      </c>
      <c r="AK23" s="576" t="str">
        <f t="shared" si="42"/>
        <v/>
      </c>
      <c r="AL23" s="574" t="str">
        <f t="shared" si="43"/>
        <v/>
      </c>
      <c r="AM23" s="574">
        <v>0</v>
      </c>
      <c r="AN23" s="575">
        <v>0</v>
      </c>
      <c r="AO23" s="574" t="str">
        <f t="shared" si="44"/>
        <v/>
      </c>
      <c r="AP23" s="575">
        <f t="shared" si="6"/>
        <v>0</v>
      </c>
      <c r="AQ23" s="574">
        <f t="shared" si="45"/>
        <v>0</v>
      </c>
      <c r="AR23" s="574">
        <f t="shared" si="7"/>
        <v>0</v>
      </c>
      <c r="AS23" s="574">
        <f t="shared" si="8"/>
        <v>0</v>
      </c>
      <c r="AT23" s="574">
        <f t="shared" si="46"/>
        <v>0</v>
      </c>
      <c r="AU23" s="576">
        <f t="shared" si="9"/>
        <v>0</v>
      </c>
      <c r="AV23" s="576">
        <f t="shared" si="10"/>
        <v>0</v>
      </c>
      <c r="AW23" s="574"/>
      <c r="AX23" s="574"/>
      <c r="AY23" s="576">
        <f t="shared" si="11"/>
        <v>0</v>
      </c>
      <c r="AZ23" s="576">
        <f t="shared" si="12"/>
        <v>0</v>
      </c>
      <c r="BA23" s="576">
        <f t="shared" si="13"/>
        <v>0</v>
      </c>
      <c r="BB23" s="576">
        <f t="shared" si="14"/>
        <v>0</v>
      </c>
      <c r="BC23" s="576">
        <f t="shared" si="15"/>
        <v>0</v>
      </c>
      <c r="BD23" s="574">
        <f t="shared" si="16"/>
        <v>0</v>
      </c>
      <c r="BE23" s="574">
        <f t="shared" si="17"/>
        <v>0</v>
      </c>
      <c r="BF23" s="575">
        <v>0</v>
      </c>
      <c r="BG23" s="574">
        <f t="shared" si="18"/>
        <v>0</v>
      </c>
      <c r="BH23" s="575">
        <f t="shared" si="19"/>
        <v>0</v>
      </c>
      <c r="BI23" s="574">
        <f t="shared" si="47"/>
        <v>0</v>
      </c>
      <c r="BJ23" s="574">
        <f t="shared" si="20"/>
        <v>0</v>
      </c>
      <c r="BK23" s="574">
        <f t="shared" si="21"/>
        <v>0</v>
      </c>
      <c r="BL23" s="574">
        <f t="shared" si="22"/>
        <v>0</v>
      </c>
      <c r="BM23" s="576">
        <f t="shared" si="23"/>
        <v>0</v>
      </c>
      <c r="BN23" s="576">
        <f t="shared" si="24"/>
        <v>0</v>
      </c>
      <c r="BO23" s="574"/>
      <c r="BP23" s="574"/>
      <c r="BQ23" s="576">
        <f t="shared" si="25"/>
        <v>0</v>
      </c>
      <c r="BR23" s="567">
        <f t="shared" si="26"/>
        <v>0</v>
      </c>
      <c r="BS23" s="567">
        <f t="shared" si="27"/>
        <v>1</v>
      </c>
      <c r="BT23" s="567">
        <f t="shared" si="28"/>
        <v>0</v>
      </c>
      <c r="BU23" s="567">
        <f t="shared" si="29"/>
        <v>0</v>
      </c>
      <c r="BV23" s="567">
        <f t="shared" si="48"/>
        <v>0</v>
      </c>
      <c r="BW23" s="567">
        <f t="shared" si="30"/>
        <v>1</v>
      </c>
      <c r="BX23" s="552">
        <f t="shared" si="31"/>
        <v>0</v>
      </c>
      <c r="BY23" s="577">
        <f t="shared" si="49"/>
        <v>1</v>
      </c>
      <c r="BZ23" s="552">
        <f t="shared" si="50"/>
        <v>0</v>
      </c>
      <c r="CA23" s="552">
        <f t="shared" si="51"/>
        <v>0</v>
      </c>
      <c r="CB23" s="539" t="str">
        <f>IF(AND(E23=""),"",IF(AND(E23&lt;=0),"",IF((ROUND((SUMPRODUCT(MID(0&amp;E23,LARGE(INDEX(ISNUMBER(--MID(E23,ROW($1:$70),1))* ROW($1:$70),0),ROW($1:$70))+1,1)*10^ROW($1:$70)/10)),-8)/100000000)&lt;2004,1,0)))</f>
        <v/>
      </c>
      <c r="CC23" s="1071"/>
      <c r="CD23" s="539"/>
      <c r="CE23" s="539"/>
      <c r="CF23" s="539"/>
      <c r="CG23" s="539"/>
      <c r="CH23" s="539"/>
      <c r="CI23" s="539"/>
      <c r="CJ23" s="539"/>
      <c r="CK23" s="539"/>
      <c r="CL23" s="539"/>
      <c r="CM23" s="539"/>
      <c r="CN23" s="539"/>
      <c r="CO23" s="539"/>
      <c r="CP23" s="539"/>
      <c r="CQ23" s="539"/>
      <c r="CR23" s="539"/>
      <c r="CS23" s="539"/>
      <c r="CT23" s="539"/>
      <c r="CU23" s="539"/>
      <c r="CV23" s="539"/>
      <c r="CW23" s="539"/>
      <c r="CX23" s="539"/>
      <c r="CY23" s="539"/>
      <c r="CZ23" s="539"/>
    </row>
    <row r="24" spans="1:106" s="568" customFormat="1">
      <c r="A24" s="568" t="str">
        <f t="shared" si="52"/>
        <v/>
      </c>
      <c r="B24" s="683">
        <v>2202</v>
      </c>
      <c r="C24" s="684">
        <v>13</v>
      </c>
      <c r="D24" s="685" t="str">
        <f>IF(ISNA(VLOOKUP(C24,Master!AD$61:AP$108,3,FALSE)),"",VLOOKUP(C24,Master!AD$61:AP$108,3,FALSE))</f>
        <v/>
      </c>
      <c r="E24" s="686" t="str">
        <f>IF(ISNA(VLOOKUP(C24,Master!AD$61:AP$108,7,FALSE)),"",VLOOKUP(C24,Master!AD$61:AP$108,7,FALSE))</f>
        <v/>
      </c>
      <c r="F24" s="687" t="str">
        <f>IF(ISNA(VLOOKUP(C24,Master!AD$61:AP$108,8,FALSE)),"",VLOOKUP(C24,Master!AD$61:AP$108,8,FALSE))</f>
        <v/>
      </c>
      <c r="G24" s="688" t="str">
        <f>IF(ISNA(VLOOKUP(C24,Master!AD$61:AP$108,4,FALSE)),"",VLOOKUP(C24,Master!AD$61:AP$108,4,FALSE))</f>
        <v/>
      </c>
      <c r="H24" s="689" t="str">
        <f>IF(ISNA(VLOOKUP(C24,Master!AD$61:AP$108,5,FALSE)),"",VLOOKUP(C24,Master!AD$61:AP$108,5,FALSE))</f>
        <v/>
      </c>
      <c r="I24" s="690" t="str">
        <f>IF(ISNA(VLOOKUP(C24,Master!AD$61:AP$108,6,FALSE)),"",VLOOKUP(C24,Master!AD$61:AP$108,6,FALSE))</f>
        <v/>
      </c>
      <c r="J24" s="684" t="str">
        <f t="shared" si="32"/>
        <v/>
      </c>
      <c r="K24" s="911" t="str">
        <f t="shared" ca="1" si="33"/>
        <v/>
      </c>
      <c r="L24" s="684" t="str">
        <f t="shared" si="34"/>
        <v/>
      </c>
      <c r="M24" s="684" t="str">
        <f t="shared" si="35"/>
        <v/>
      </c>
      <c r="N24" s="684" t="str">
        <f t="shared" si="36"/>
        <v/>
      </c>
      <c r="O24" s="691" t="str">
        <f>IF(ISNA(VLOOKUP(C24,Master!AD$61:AP$108,12,FALSE)),"",VLOOKUP(C24,Master!AD$61:AP$108,12,FALSE))</f>
        <v/>
      </c>
      <c r="P24" s="665"/>
      <c r="Q24" s="572"/>
      <c r="R24" s="572"/>
      <c r="S24" s="572"/>
      <c r="T24" s="572">
        <f>IF(AND(O24=AB$1),0,IF(AND(I24=0),0,$G$222*1*(IF(I24&lt;=0,0,1))*(IF(H24&lt;=12,1,0))))</f>
        <v>0</v>
      </c>
      <c r="U24" s="541">
        <f t="shared" si="37"/>
        <v>1</v>
      </c>
      <c r="V24" s="570" t="str">
        <f>IF(ISNA(VLOOKUP(C24,Master!AD$61:AP$108,10,FALSE)),"",VLOOKUP(C24,Master!AD$61:AP$108,10,FALSE))</f>
        <v/>
      </c>
      <c r="W24" s="573"/>
      <c r="X24" s="573"/>
      <c r="Y24" s="574" t="str">
        <f>IF(ISNA(VLOOKUP(C24,Master!AD$61:AP$108,11,FALSE)),"",VLOOKUP(C24,Master!AD$61:AP$108,11,FALSE))</f>
        <v/>
      </c>
      <c r="Z24" s="574" t="str">
        <f>IF(ISNA(VLOOKUP(C24,Master!AD$61:AP$108,9,FALSE)),"",VLOOKUP(C24,Master!AD$61:AP$108,9,FALSE))</f>
        <v/>
      </c>
      <c r="AA24" s="575">
        <f t="shared" si="0"/>
        <v>0</v>
      </c>
      <c r="AB24" s="575">
        <f t="shared" si="1"/>
        <v>0</v>
      </c>
      <c r="AC24" s="575">
        <f t="shared" si="2"/>
        <v>0</v>
      </c>
      <c r="AD24" s="575">
        <f t="shared" si="3"/>
        <v>0</v>
      </c>
      <c r="AE24" s="575">
        <f t="shared" si="4"/>
        <v>0</v>
      </c>
      <c r="AF24" s="575">
        <f t="shared" si="5"/>
        <v>0</v>
      </c>
      <c r="AG24" s="576" t="str">
        <f t="shared" si="38"/>
        <v/>
      </c>
      <c r="AH24" s="576" t="str">
        <f t="shared" si="39"/>
        <v/>
      </c>
      <c r="AI24" s="576" t="str">
        <f t="shared" si="40"/>
        <v/>
      </c>
      <c r="AJ24" s="576" t="str">
        <f t="shared" si="41"/>
        <v/>
      </c>
      <c r="AK24" s="576" t="str">
        <f t="shared" si="42"/>
        <v/>
      </c>
      <c r="AL24" s="574" t="str">
        <f t="shared" si="43"/>
        <v/>
      </c>
      <c r="AM24" s="574">
        <v>0</v>
      </c>
      <c r="AN24" s="575">
        <v>0</v>
      </c>
      <c r="AO24" s="574" t="str">
        <f t="shared" si="44"/>
        <v/>
      </c>
      <c r="AP24" s="575">
        <f t="shared" si="6"/>
        <v>0</v>
      </c>
      <c r="AQ24" s="574">
        <f t="shared" si="45"/>
        <v>0</v>
      </c>
      <c r="AR24" s="574">
        <f t="shared" si="7"/>
        <v>0</v>
      </c>
      <c r="AS24" s="574">
        <f t="shared" si="8"/>
        <v>0</v>
      </c>
      <c r="AT24" s="574">
        <f t="shared" si="46"/>
        <v>0</v>
      </c>
      <c r="AU24" s="576">
        <f t="shared" si="9"/>
        <v>0</v>
      </c>
      <c r="AV24" s="576">
        <f t="shared" si="10"/>
        <v>0</v>
      </c>
      <c r="AW24" s="574"/>
      <c r="AX24" s="574"/>
      <c r="AY24" s="576">
        <f t="shared" si="11"/>
        <v>0</v>
      </c>
      <c r="AZ24" s="576">
        <f t="shared" si="12"/>
        <v>0</v>
      </c>
      <c r="BA24" s="576">
        <f t="shared" si="13"/>
        <v>0</v>
      </c>
      <c r="BB24" s="576">
        <f t="shared" si="14"/>
        <v>0</v>
      </c>
      <c r="BC24" s="576">
        <f t="shared" si="15"/>
        <v>0</v>
      </c>
      <c r="BD24" s="574">
        <f t="shared" si="16"/>
        <v>0</v>
      </c>
      <c r="BE24" s="574">
        <f t="shared" si="17"/>
        <v>0</v>
      </c>
      <c r="BF24" s="575">
        <v>0</v>
      </c>
      <c r="BG24" s="574">
        <f t="shared" si="18"/>
        <v>0</v>
      </c>
      <c r="BH24" s="575">
        <f t="shared" si="19"/>
        <v>0</v>
      </c>
      <c r="BI24" s="574">
        <f t="shared" si="47"/>
        <v>0</v>
      </c>
      <c r="BJ24" s="574">
        <f t="shared" si="20"/>
        <v>0</v>
      </c>
      <c r="BK24" s="574">
        <f t="shared" si="21"/>
        <v>0</v>
      </c>
      <c r="BL24" s="574">
        <f t="shared" si="22"/>
        <v>0</v>
      </c>
      <c r="BM24" s="576">
        <f t="shared" si="23"/>
        <v>0</v>
      </c>
      <c r="BN24" s="576">
        <f t="shared" si="24"/>
        <v>0</v>
      </c>
      <c r="BO24" s="574"/>
      <c r="BP24" s="574"/>
      <c r="BQ24" s="576">
        <f t="shared" si="25"/>
        <v>0</v>
      </c>
      <c r="BR24" s="567">
        <f t="shared" si="26"/>
        <v>0</v>
      </c>
      <c r="BS24" s="567">
        <f t="shared" si="27"/>
        <v>1</v>
      </c>
      <c r="BT24" s="567">
        <f t="shared" si="28"/>
        <v>0</v>
      </c>
      <c r="BU24" s="567">
        <f t="shared" si="29"/>
        <v>0</v>
      </c>
      <c r="BV24" s="567">
        <f t="shared" si="48"/>
        <v>0</v>
      </c>
      <c r="BW24" s="567">
        <f t="shared" si="30"/>
        <v>1</v>
      </c>
      <c r="BX24" s="552">
        <f t="shared" si="31"/>
        <v>0</v>
      </c>
      <c r="BY24" s="577">
        <f t="shared" si="49"/>
        <v>1</v>
      </c>
      <c r="BZ24" s="552">
        <f t="shared" si="50"/>
        <v>0</v>
      </c>
      <c r="CA24" s="552">
        <f t="shared" si="51"/>
        <v>0</v>
      </c>
      <c r="CB24" s="539" t="str">
        <f>IF(AND(E24=""),"",IF(AND(E24&lt;=0),"",IF((ROUND((SUMPRODUCT(MID(0&amp;E24,LARGE(INDEX(ISNUMBER(--MID(E24,ROW($1:$70),1))* ROW($1:$70),0),ROW($1:$70))+1,1)*10^ROW($1:$70)/10)),-8)/100000000)&lt;2004,1,0)))</f>
        <v/>
      </c>
      <c r="CC24" s="1071"/>
      <c r="CD24" s="539"/>
      <c r="CE24" s="539"/>
      <c r="CF24" s="539"/>
      <c r="CG24" s="539"/>
      <c r="CH24" s="539"/>
      <c r="CI24" s="539"/>
      <c r="CJ24" s="539"/>
      <c r="CK24" s="539"/>
      <c r="CL24" s="539"/>
      <c r="CM24" s="539"/>
      <c r="CN24" s="539"/>
      <c r="CO24" s="539"/>
      <c r="CP24" s="539"/>
      <c r="CQ24" s="539"/>
      <c r="CR24" s="539"/>
      <c r="CS24" s="539"/>
      <c r="CT24" s="539"/>
      <c r="CU24" s="539"/>
      <c r="CV24" s="539"/>
      <c r="CW24" s="539"/>
      <c r="CX24" s="539"/>
      <c r="CY24" s="539"/>
      <c r="CZ24" s="539"/>
    </row>
    <row r="25" spans="1:106" s="568" customFormat="1">
      <c r="A25" s="568" t="str">
        <f t="shared" si="52"/>
        <v/>
      </c>
      <c r="B25" s="683">
        <v>2202</v>
      </c>
      <c r="C25" s="684">
        <v>14</v>
      </c>
      <c r="D25" s="685" t="str">
        <f>IF(ISNA(VLOOKUP(C25,Master!AD$61:AP$108,3,FALSE)),"",VLOOKUP(C25,Master!AD$61:AP$108,3,FALSE))</f>
        <v/>
      </c>
      <c r="E25" s="686" t="str">
        <f>IF(ISNA(VLOOKUP(C25,Master!AD$61:AP$108,7,FALSE)),"",VLOOKUP(C25,Master!AD$61:AP$108,7,FALSE))</f>
        <v/>
      </c>
      <c r="F25" s="687" t="str">
        <f>IF(ISNA(VLOOKUP(C25,Master!AD$61:AP$108,8,FALSE)),"",VLOOKUP(C25,Master!AD$61:AP$108,8,FALSE))</f>
        <v/>
      </c>
      <c r="G25" s="688" t="str">
        <f>IF(ISNA(VLOOKUP(C25,Master!AD$61:AP$108,4,FALSE)),"",VLOOKUP(C25,Master!AD$61:AP$108,4,FALSE))</f>
        <v/>
      </c>
      <c r="H25" s="689" t="str">
        <f>IF(ISNA(VLOOKUP(C25,Master!AD$61:AP$108,5,FALSE)),"",VLOOKUP(C25,Master!AD$61:AP$108,5,FALSE))</f>
        <v/>
      </c>
      <c r="I25" s="690" t="str">
        <f>IF(ISNA(VLOOKUP(C25,Master!AD$61:AP$108,6,FALSE)),"",VLOOKUP(C25,Master!AD$61:AP$108,6,FALSE))</f>
        <v/>
      </c>
      <c r="J25" s="684" t="str">
        <f t="shared" si="32"/>
        <v/>
      </c>
      <c r="K25" s="911" t="str">
        <f t="shared" ca="1" si="33"/>
        <v/>
      </c>
      <c r="L25" s="684" t="str">
        <f t="shared" si="34"/>
        <v/>
      </c>
      <c r="M25" s="684" t="str">
        <f t="shared" si="35"/>
        <v/>
      </c>
      <c r="N25" s="684" t="str">
        <f t="shared" si="36"/>
        <v/>
      </c>
      <c r="O25" s="691" t="str">
        <f>IF(ISNA(VLOOKUP(C25,Master!AD$61:AP$108,12,FALSE)),"",VLOOKUP(C25,Master!AD$61:AP$108,12,FALSE))</f>
        <v/>
      </c>
      <c r="P25" s="665"/>
      <c r="Q25" s="572"/>
      <c r="R25" s="572"/>
      <c r="S25" s="572"/>
      <c r="T25" s="572">
        <f>IF(AND(O25=AB$1),0,IF(AND(I25=0),0,$G$222*1*(IF(I25&lt;=0,0,1))*(IF(H25&lt;=12,1,0))))</f>
        <v>0</v>
      </c>
      <c r="U25" s="541">
        <f t="shared" si="37"/>
        <v>1</v>
      </c>
      <c r="V25" s="570" t="str">
        <f>IF(ISNA(VLOOKUP(C25,Master!AD$61:AP$108,10,FALSE)),"",VLOOKUP(C25,Master!AD$61:AP$108,10,FALSE))</f>
        <v/>
      </c>
      <c r="W25" s="573"/>
      <c r="X25" s="573"/>
      <c r="Y25" s="574" t="str">
        <f>IF(ISNA(VLOOKUP(C25,Master!AD$61:AP$108,11,FALSE)),"",VLOOKUP(C25,Master!AD$61:AP$108,11,FALSE))</f>
        <v/>
      </c>
      <c r="Z25" s="574" t="str">
        <f>IF(ISNA(VLOOKUP(C25,Master!AD$61:AP$108,9,FALSE)),"",VLOOKUP(C25,Master!AD$61:AP$108,9,FALSE))</f>
        <v/>
      </c>
      <c r="AA25" s="575">
        <f t="shared" si="0"/>
        <v>0</v>
      </c>
      <c r="AB25" s="575">
        <f t="shared" si="1"/>
        <v>0</v>
      </c>
      <c r="AC25" s="575">
        <f t="shared" si="2"/>
        <v>0</v>
      </c>
      <c r="AD25" s="575">
        <f t="shared" si="3"/>
        <v>0</v>
      </c>
      <c r="AE25" s="575">
        <f t="shared" si="4"/>
        <v>0</v>
      </c>
      <c r="AF25" s="575">
        <f t="shared" si="5"/>
        <v>0</v>
      </c>
      <c r="AG25" s="576" t="str">
        <f t="shared" si="38"/>
        <v/>
      </c>
      <c r="AH25" s="576" t="str">
        <f t="shared" si="39"/>
        <v/>
      </c>
      <c r="AI25" s="576" t="str">
        <f t="shared" si="40"/>
        <v/>
      </c>
      <c r="AJ25" s="576" t="str">
        <f t="shared" si="41"/>
        <v/>
      </c>
      <c r="AK25" s="576" t="str">
        <f t="shared" si="42"/>
        <v/>
      </c>
      <c r="AL25" s="574" t="str">
        <f t="shared" si="43"/>
        <v/>
      </c>
      <c r="AM25" s="574">
        <v>0</v>
      </c>
      <c r="AN25" s="575">
        <v>0</v>
      </c>
      <c r="AO25" s="574" t="str">
        <f>IF(AND(AH25=""),"",ROUND((AH25+AI25)*$AO$10,0)*BV25)</f>
        <v/>
      </c>
      <c r="AP25" s="575">
        <f t="shared" si="6"/>
        <v>0</v>
      </c>
      <c r="AQ25" s="574">
        <f t="shared" si="45"/>
        <v>0</v>
      </c>
      <c r="AR25" s="574">
        <f t="shared" si="7"/>
        <v>0</v>
      </c>
      <c r="AS25" s="574">
        <f t="shared" si="8"/>
        <v>0</v>
      </c>
      <c r="AT25" s="574">
        <f t="shared" si="46"/>
        <v>0</v>
      </c>
      <c r="AU25" s="576">
        <f t="shared" si="9"/>
        <v>0</v>
      </c>
      <c r="AV25" s="576">
        <f t="shared" si="10"/>
        <v>0</v>
      </c>
      <c r="AW25" s="574"/>
      <c r="AX25" s="574"/>
      <c r="AY25" s="576">
        <f t="shared" si="11"/>
        <v>0</v>
      </c>
      <c r="AZ25" s="576">
        <f t="shared" si="12"/>
        <v>0</v>
      </c>
      <c r="BA25" s="576">
        <f t="shared" si="13"/>
        <v>0</v>
      </c>
      <c r="BB25" s="576">
        <f t="shared" si="14"/>
        <v>0</v>
      </c>
      <c r="BC25" s="576">
        <f t="shared" si="15"/>
        <v>0</v>
      </c>
      <c r="BD25" s="574">
        <f t="shared" si="16"/>
        <v>0</v>
      </c>
      <c r="BE25" s="574">
        <f t="shared" si="17"/>
        <v>0</v>
      </c>
      <c r="BF25" s="575">
        <v>0</v>
      </c>
      <c r="BG25" s="574">
        <f t="shared" si="18"/>
        <v>0</v>
      </c>
      <c r="BH25" s="575">
        <f t="shared" si="19"/>
        <v>0</v>
      </c>
      <c r="BI25" s="574">
        <f t="shared" si="47"/>
        <v>0</v>
      </c>
      <c r="BJ25" s="574">
        <f t="shared" si="20"/>
        <v>0</v>
      </c>
      <c r="BK25" s="574">
        <f t="shared" si="21"/>
        <v>0</v>
      </c>
      <c r="BL25" s="574">
        <f t="shared" si="22"/>
        <v>0</v>
      </c>
      <c r="BM25" s="576">
        <f t="shared" si="23"/>
        <v>0</v>
      </c>
      <c r="BN25" s="576">
        <f t="shared" si="24"/>
        <v>0</v>
      </c>
      <c r="BO25" s="574"/>
      <c r="BP25" s="574"/>
      <c r="BQ25" s="576">
        <f t="shared" si="25"/>
        <v>0</v>
      </c>
      <c r="BR25" s="567">
        <f t="shared" si="26"/>
        <v>0</v>
      </c>
      <c r="BS25" s="567">
        <f t="shared" si="27"/>
        <v>1</v>
      </c>
      <c r="BT25" s="567">
        <f t="shared" si="28"/>
        <v>0</v>
      </c>
      <c r="BU25" s="567">
        <f t="shared" si="29"/>
        <v>0</v>
      </c>
      <c r="BV25" s="567">
        <f t="shared" si="48"/>
        <v>0</v>
      </c>
      <c r="BW25" s="567">
        <f t="shared" si="30"/>
        <v>1</v>
      </c>
      <c r="BX25" s="552">
        <f t="shared" si="31"/>
        <v>0</v>
      </c>
      <c r="BY25" s="577">
        <f t="shared" si="49"/>
        <v>1</v>
      </c>
      <c r="BZ25" s="552">
        <f t="shared" si="50"/>
        <v>0</v>
      </c>
      <c r="CA25" s="552">
        <f t="shared" si="51"/>
        <v>0</v>
      </c>
      <c r="CB25" s="539" t="str">
        <f>IF(AND(E25=""),"",IF(AND(E25&lt;=0),"",IF((ROUND((SUMPRODUCT(MID(0&amp;E25,LARGE(INDEX(ISNUMBER(--MID(E25,ROW($1:$70),1))* ROW($1:$70),0),ROW($1:$70))+1,1)*10^ROW($1:$70)/10)),-8)/100000000)&lt;2004,1,0)))</f>
        <v/>
      </c>
      <c r="CC25" s="1071"/>
      <c r="CD25" s="539"/>
      <c r="CE25" s="539"/>
      <c r="CF25" s="539"/>
      <c r="CG25" s="539"/>
      <c r="CH25" s="539"/>
      <c r="CI25" s="539"/>
      <c r="CJ25" s="539"/>
      <c r="CK25" s="539"/>
      <c r="CL25" s="539"/>
      <c r="CM25" s="539"/>
      <c r="CN25" s="539"/>
      <c r="CO25" s="539"/>
      <c r="CP25" s="539"/>
      <c r="CQ25" s="539"/>
      <c r="CR25" s="539"/>
      <c r="CS25" s="539"/>
      <c r="CT25" s="539"/>
      <c r="CU25" s="539"/>
      <c r="CV25" s="539"/>
      <c r="CW25" s="539"/>
      <c r="CX25" s="539"/>
      <c r="CY25" s="539"/>
      <c r="CZ25" s="539"/>
    </row>
    <row r="26" spans="1:106" s="568" customFormat="1" ht="19.5" customHeight="1">
      <c r="B26" s="1084"/>
      <c r="C26" s="1098"/>
      <c r="D26" s="1098"/>
      <c r="E26" s="1098"/>
      <c r="F26" s="753"/>
      <c r="G26" s="754" t="s">
        <v>168</v>
      </c>
      <c r="H26" s="755"/>
      <c r="I26" s="761">
        <f>SUM(I12:I25)</f>
        <v>0</v>
      </c>
      <c r="J26" s="761">
        <f>SUM(J12:J25)</f>
        <v>0</v>
      </c>
      <c r="K26" s="761"/>
      <c r="L26" s="761">
        <f>SUM(L12:L25)</f>
        <v>0</v>
      </c>
      <c r="M26" s="761">
        <f>SUM(M12:M25)</f>
        <v>0</v>
      </c>
      <c r="N26" s="761">
        <f>SUM(N12:N25)</f>
        <v>0</v>
      </c>
      <c r="O26" s="757"/>
      <c r="P26" s="582"/>
      <c r="Q26" s="578"/>
      <c r="R26" s="578"/>
      <c r="S26" s="578"/>
      <c r="T26" s="578"/>
      <c r="U26" s="541"/>
      <c r="V26" s="570"/>
      <c r="W26" s="571"/>
      <c r="X26" s="571"/>
      <c r="Y26" s="571"/>
      <c r="Z26" s="571"/>
      <c r="AA26" s="571"/>
      <c r="AB26" s="571"/>
      <c r="AC26" s="571"/>
      <c r="AD26" s="571"/>
      <c r="AE26" s="571"/>
      <c r="AF26" s="571"/>
      <c r="AG26" s="576"/>
      <c r="AH26" s="571"/>
      <c r="AI26" s="571"/>
      <c r="AJ26" s="571"/>
      <c r="AK26" s="571"/>
      <c r="AL26" s="571"/>
      <c r="AM26" s="571"/>
      <c r="AN26" s="571"/>
      <c r="AO26" s="571"/>
      <c r="AP26" s="571"/>
      <c r="AQ26" s="574"/>
      <c r="AR26" s="571"/>
      <c r="AS26" s="574"/>
      <c r="AT26" s="574">
        <f t="shared" si="46"/>
        <v>0</v>
      </c>
      <c r="AU26" s="571"/>
      <c r="AV26" s="571"/>
      <c r="AW26" s="574"/>
      <c r="AX26" s="574"/>
      <c r="AY26" s="571"/>
      <c r="AZ26" s="571"/>
      <c r="BA26" s="571"/>
      <c r="BB26" s="571"/>
      <c r="BC26" s="571"/>
      <c r="BD26" s="571"/>
      <c r="BE26" s="571"/>
      <c r="BF26" s="571"/>
      <c r="BG26" s="571"/>
      <c r="BH26" s="571"/>
      <c r="BI26" s="574"/>
      <c r="BJ26" s="571"/>
      <c r="BK26" s="571"/>
      <c r="BL26" s="571"/>
      <c r="BM26" s="571"/>
      <c r="BN26" s="571"/>
      <c r="BO26" s="571"/>
      <c r="BP26" s="571"/>
      <c r="BQ26" s="571"/>
      <c r="BR26" s="567"/>
      <c r="BS26" s="567"/>
      <c r="BT26" s="567"/>
      <c r="BU26" s="567"/>
      <c r="BV26" s="567"/>
      <c r="BW26" s="567"/>
      <c r="BX26" s="552"/>
      <c r="BY26" s="552" t="str">
        <f>MID(E26,5,4)</f>
        <v/>
      </c>
      <c r="BZ26" s="552"/>
      <c r="CA26" s="552"/>
      <c r="CB26" s="539"/>
      <c r="CC26" s="1071"/>
      <c r="CD26" s="539"/>
      <c r="CE26" s="539"/>
      <c r="CF26" s="539"/>
      <c r="CG26" s="539"/>
      <c r="CH26" s="539"/>
      <c r="CI26" s="539"/>
      <c r="CJ26" s="539"/>
      <c r="CK26" s="539"/>
      <c r="CL26" s="539"/>
      <c r="CM26" s="539"/>
      <c r="CN26" s="539"/>
      <c r="CO26" s="539"/>
      <c r="CP26" s="539"/>
      <c r="CQ26" s="539"/>
      <c r="CR26" s="539"/>
      <c r="CS26" s="539"/>
      <c r="CT26" s="539"/>
      <c r="CU26" s="539"/>
      <c r="CV26" s="539"/>
      <c r="CW26" s="539"/>
      <c r="CX26" s="539"/>
      <c r="CY26" s="539"/>
      <c r="CZ26" s="539"/>
    </row>
    <row r="27" spans="1:106" s="568" customFormat="1" ht="19.149999999999999" customHeight="1">
      <c r="A27" s="568" t="str">
        <f>IF(I27="","",IF(I27&gt;0,MAX(A12:A25)+1,""))</f>
        <v/>
      </c>
      <c r="B27" s="683">
        <v>2202</v>
      </c>
      <c r="C27" s="684">
        <v>1</v>
      </c>
      <c r="D27" s="685" t="str">
        <f>IF(ISNA(VLOOKUP(C27,Master!AQ$61:BC$286,3,FALSE)),"",VLOOKUP(C27,Master!AQ$61:BC$286,3,FALSE))</f>
        <v/>
      </c>
      <c r="E27" s="686" t="str">
        <f>IF(ISNA(VLOOKUP(C27,Master!AQ$61:BC$286,7,FALSE)),"",VLOOKUP(C27,Master!AQ$61:BC$286,7,FALSE))</f>
        <v/>
      </c>
      <c r="F27" s="687" t="str">
        <f>IF(ISNA(VLOOKUP(C27,Master!AQ$61:BC$286,8,FALSE)),"",VLOOKUP(C27,Master!AQ$61:BC$286,8,FALSE))</f>
        <v/>
      </c>
      <c r="G27" s="688" t="str">
        <f>IF(ISNA(VLOOKUP(C27,Master!AQ$61:BC$286,4,FALSE)),"",VLOOKUP(C27,Master!AQ$61:BC$286,4,FALSE))</f>
        <v/>
      </c>
      <c r="H27" s="689" t="str">
        <f>IF(ISNA(VLOOKUP(C27,Master!AQ$61:BC$286,5,FALSE)),"",VLOOKUP(C27,Master!AQ$61:BC$286,5,FALSE))</f>
        <v/>
      </c>
      <c r="I27" s="690" t="str">
        <f>IF(ISNA(VLOOKUP(C27,Master!AQ$61:BC$286,6,FALSE)),"",VLOOKUP(C27,Master!AQ$61:BC$286,6,FALSE))</f>
        <v/>
      </c>
      <c r="J27" s="684" t="str">
        <f>IF(AND(I27=""),"",I27*12)</f>
        <v/>
      </c>
      <c r="K27" s="911" t="str">
        <f ca="1">IF(AND(I27=""),"",IF(I27&lt;=0,"",(CONCATENATE("01.07.",(YEAR(TODAY())+1)))))</f>
        <v/>
      </c>
      <c r="L27" s="684" t="str">
        <f>IF(AND(I27=""),"",ROUND(ROUND(I27*3%,0),-2)*IF(H27="FIX PAY",0,1)*8)</f>
        <v/>
      </c>
      <c r="M27" s="684" t="str">
        <f>IF(AND(I27=""),"",J27+L27)</f>
        <v/>
      </c>
      <c r="N27" s="684" t="str">
        <f>IF(AND(I27=""),"",IF(O27="FIX PAY",M27,((IF(O27="FIX PAY",0,AG27*4+I27*8)))))</f>
        <v/>
      </c>
      <c r="O27" s="692" t="str">
        <f>IF(ISNA(VLOOKUP(C27,Master!AQ$61:BC$286,12,FALSE)),"",VLOOKUP(C27,Master!AQ$61:BC$286,12,FALSE))</f>
        <v/>
      </c>
      <c r="P27" s="666"/>
      <c r="Q27" s="572"/>
      <c r="R27" s="572"/>
      <c r="S27" s="572"/>
      <c r="T27" s="572">
        <f t="shared" ref="T27:T90" si="53">IF(H27="l-10",6774,IF(H27="l-11",6774,IF(H27="l-12",6774,0)))</f>
        <v>0</v>
      </c>
      <c r="U27" s="541">
        <f t="shared" si="37"/>
        <v>1</v>
      </c>
      <c r="V27" s="570" t="str">
        <f>IF(ISNA(VLOOKUP(C27,Master!AQ$61:BC$286,10,FALSE)),"",VLOOKUP(C27,Master!AQ$61:BC$286,10,FALSE))</f>
        <v/>
      </c>
      <c r="W27" s="573"/>
      <c r="X27" s="573"/>
      <c r="Y27" s="574" t="str">
        <f>IF(ISNA(VLOOKUP(C27,Master!AQ$61:BC$286,11,FALSE)),"",VLOOKUP(C27,Master!AQ$61:BC$286,11,FALSE))</f>
        <v/>
      </c>
      <c r="Z27" s="574" t="str">
        <f>IF(ISNA(VLOOKUP(C27,Master!AQ$61:BC$286,9,FALSE)),"",VLOOKUP(C27,Master!AQ$61:BC$286,9,FALSE))</f>
        <v/>
      </c>
      <c r="AA27" s="575">
        <f>IF(Z27="MALE",1,0)*(IF(G27="JAMADAR",1,0))*(IF(I27&lt;=0,0,1))</f>
        <v>0</v>
      </c>
      <c r="AB27" s="575">
        <f>IF(Z27="FEMALE",1,0)*(IF(G27="JAMADAR",1,0))*(IF(I27&lt;=0,0,1))</f>
        <v>0</v>
      </c>
      <c r="AC27" s="575">
        <f>IF(Z27="MALE",1,0)*(IF(G27="LAB BOY",1,0))*(IF(I27&lt;=0,0,1))</f>
        <v>0</v>
      </c>
      <c r="AD27" s="575">
        <f>IF(Z27="FEMALE",1,0)*(IF(G27="LAB BOY",1,0))*(IF(I27&lt;=0,0,1))</f>
        <v>0</v>
      </c>
      <c r="AE27" s="575">
        <f>IF(Z27="MALE",1,0)*(IF(G27="PEON",1,0))*(IF(I27&lt;=0,0,1))</f>
        <v>0</v>
      </c>
      <c r="AF27" s="575">
        <f>IF(Z27="FEMALE",1,0)*(IF(G27="PEON",1,0))*(IF(I27&lt;=0,0,1))</f>
        <v>0</v>
      </c>
      <c r="AG27" s="576" t="str">
        <f>IF(AND(I27=""),"",I27-ROUNDUP(ROUND((I27*3%)-(I27*3%)*2.9%,-2),0))</f>
        <v/>
      </c>
      <c r="AH27" s="576" t="str">
        <f>IF(AND(I27=""),"",$M27*$BR27)</f>
        <v/>
      </c>
      <c r="AI27" s="576" t="str">
        <f>IF(AND(I27=""),"",$M27*$BS27)</f>
        <v/>
      </c>
      <c r="AJ27" s="576" t="str">
        <f>IF(AND(I27=""),"",$M27*$BT27)</f>
        <v/>
      </c>
      <c r="AK27" s="576" t="str">
        <f>IF(AND(I27=""),"",$M27*$BU27)</f>
        <v/>
      </c>
      <c r="AL27" s="574" t="str">
        <f>IF(AND(I27=""),"",ROUND((AH27+AI27)*$AL$10,0)*BV27)</f>
        <v/>
      </c>
      <c r="AM27" s="574">
        <v>0</v>
      </c>
      <c r="AN27" s="575">
        <v>0</v>
      </c>
      <c r="AO27" s="574" t="str">
        <f>IF(AND(I27=""),"",ROUND((AH27+AI27)*$AO$10,0)*BV27)</f>
        <v/>
      </c>
      <c r="AP27" s="575">
        <f>$G$222*BS27*BV27*(IF(I27&lt;=0,0,1))*(IF(H27&lt;=4800,1,0))</f>
        <v>0</v>
      </c>
      <c r="AQ27" s="574">
        <f t="shared" si="45"/>
        <v>0</v>
      </c>
      <c r="AR27" s="574">
        <f t="shared" ref="AR27:AR70" si="54">IF(G27="CLERK GRADE I",1,IF(G27="CLERK GRADE II",1,0))*75*12*BV27*(IF(I27&lt;=0,0,1))*BW27</f>
        <v>0</v>
      </c>
      <c r="AS27" s="574">
        <f t="shared" ref="AS27:AS70" si="55">IF(AND(I27=""),0,(IF(G27="ASSISTANT",12,IF(G27="CLERK GRADE I",12,IF(G27="CLERK GRADE II",12,IF(G27="FIELDMAN &amp; FIELD REC",12,IF(G27="LAB BOY",12,IF(G27="JAMADAR",12,IF(G27="PEON",12,10))))))))*(MINA(ROUND(I27*6%,0),600))*(IF($V27="yes",1,0)))</f>
        <v>0</v>
      </c>
      <c r="AT27" s="574">
        <f t="shared" si="46"/>
        <v>0</v>
      </c>
      <c r="AU27" s="576">
        <f t="shared" ref="AU27:AU70" si="56">IF(AND(G27=""),0,SUM(AL27:AT27)+AH27+AI27)</f>
        <v>0</v>
      </c>
      <c r="AV27" s="576">
        <f t="shared" ref="AV27:AV70" si="57">IF(AND(G27=""),0,AU27)</f>
        <v>0</v>
      </c>
      <c r="AW27" s="574"/>
      <c r="AX27" s="574"/>
      <c r="AY27" s="576">
        <f>AV27+AW27+AX27</f>
        <v>0</v>
      </c>
      <c r="AZ27" s="576">
        <f t="shared" ref="AZ27:AZ70" si="58">IF(AND(G27=""),0,N27*BR27)</f>
        <v>0</v>
      </c>
      <c r="BA27" s="576">
        <f t="shared" ref="BA27:BA70" si="59">IF(AND(G27=""),0,N27*BS27)</f>
        <v>0</v>
      </c>
      <c r="BB27" s="576">
        <f t="shared" ref="BB27:BB70" si="60">IF(AND(G27=""),0,N27*BT27)</f>
        <v>0</v>
      </c>
      <c r="BC27" s="576">
        <f t="shared" ref="BC27:BC70" si="61">IF(AND(G27=""),0,N27*BU27)</f>
        <v>0</v>
      </c>
      <c r="BD27" s="574">
        <f>ROUND((AZ27+BA27)*$BD$10,0)*BV27</f>
        <v>0</v>
      </c>
      <c r="BE27" s="574">
        <f t="shared" ref="BE27:BE70" si="62">IF(AND(G27=""),0,ROUND((IF(O27="FIX PAY",0,AG27))*$BE$10*2,0)*BV27)</f>
        <v>0</v>
      </c>
      <c r="BF27" s="575">
        <v>0</v>
      </c>
      <c r="BG27" s="574">
        <f>ROUND((AZ27+BA27)*$BG$10,0)*BV27</f>
        <v>0</v>
      </c>
      <c r="BH27" s="575">
        <f t="shared" ref="BH27:BH70" si="63">3387*2*BS27*BV27*(IF(I27&lt;=0,0,1))*(IF(H27&lt;=4800,1,0))</f>
        <v>0</v>
      </c>
      <c r="BI27" s="574">
        <f t="shared" si="47"/>
        <v>0</v>
      </c>
      <c r="BJ27" s="574">
        <f t="shared" ref="BJ27:BJ70" si="64">IF(G27="CLERK GRADE I",1,IF(G27="CLERK GRADE II",1,0))*75*12*BV27*(IF(I27&lt;=0,0,1))*BW27</f>
        <v>0</v>
      </c>
      <c r="BK27" s="574">
        <f t="shared" ref="BK27:BK70" si="65">IF(AND(G27=""),0,(IF(G27="ASSISTANT",12,IF(G27="CLERK GRADE I",12,IF(G27="CLERK GRADE II",12,IF(G27="FIELDMAN &amp; FIELD REC",12,IF(G27="LAB BOY",12,IF(G27="JAMADAR",12,IF(G27="PEON",12,10))))))))*(MINA(ROUND(AG27*6%,0),600))*(IF($V27="yes",1,)))</f>
        <v>0</v>
      </c>
      <c r="BL27" s="574">
        <f t="shared" ref="BL27:BL70" si="66">(IF(G27="LAB BOY",150,IF(G27="JAMADAR",150,IF(G27="PEON",150,0))))*12*BV27*(IF(I27&lt;=0,0,1))</f>
        <v>0</v>
      </c>
      <c r="BM27" s="576">
        <f>SUM(BD27:BL27)+AZ27+BA27</f>
        <v>0</v>
      </c>
      <c r="BN27" s="576">
        <f>BM27</f>
        <v>0</v>
      </c>
      <c r="BO27" s="574"/>
      <c r="BP27" s="574"/>
      <c r="BQ27" s="576">
        <f>BN27+BO27+BP27</f>
        <v>0</v>
      </c>
      <c r="BR27" s="567">
        <f t="shared" ref="BR27:BR70" si="67">(IF(G27="PRINCIPAL",1,IF(G27="H M",1,IF(G27="AGRICULTURE INST",1,IF(G27="TEACHER-1ST",1,IF(G27="PTI  I  (13)",1,IF(G27="AGRICULTURE TEACH",1,IF(G27="INSTRUCTOR",1,0))))))))+(IF(G27="JR TEACHER",1,IF(G27="LIBRARIAN I",1,0)))*(IF(O27="FIX PAY",0,1))</f>
        <v>0</v>
      </c>
      <c r="BS27" s="567">
        <f t="shared" ref="BS27:BS70" si="68">IF(BR27&lt;=0,1,0)*(IF(O27="FIX PAY",0,1))</f>
        <v>1</v>
      </c>
      <c r="BT27" s="567">
        <f t="shared" ref="BT27:BT70" si="69">(IF(G27="PRINCIPAL (16)",1,IF(G27="V P (14)",1,IF(G27="H M (14)",1,IF(G27="AGRICULTURE INST (13)",1,IF(G27="TEACHER-1ST (13)",1,IF(G27="PTI  I  (13)",1,IF(G27="AGRICULTURE TEACH (13)",1,IF(G27="INSTRUCTOR (13)",1,0))))))))+(IF(G27="JR TEACHER (13)",1,IF(G27="LIBRARIAN I (13)",1,0))))*(IF(O27="FIX PAY",1,0))</f>
        <v>0</v>
      </c>
      <c r="BU27" s="567">
        <f t="shared" ref="BU27:BU70" si="70">IF(BT27&lt;=0,1,0)*(IF(O27="FIX PAY",1,0))</f>
        <v>0</v>
      </c>
      <c r="BV27" s="567">
        <f t="shared" si="48"/>
        <v>0</v>
      </c>
      <c r="BW27" s="567">
        <f>IF(Y27="No",0,1)</f>
        <v>1</v>
      </c>
      <c r="BX27" s="552">
        <f t="shared" ref="BX27:BX58" si="71">IF((ROUND((SUMPRODUCT(MID(0&amp;E27,LARGE(INDEX(ISNUMBER(--MID(E27,ROW($1:$25),1))* ROW($1:$25),0),ROW($1:$25))+1,1)*10^ROW($1:$25)/10)),-8)/100000000)&gt;=2004,1,0)</f>
        <v>0</v>
      </c>
      <c r="BY27" s="577">
        <f>IF(I27&lt;=0,0,1)</f>
        <v>1</v>
      </c>
      <c r="BZ27" s="552">
        <f t="shared" si="50"/>
        <v>0</v>
      </c>
      <c r="CA27" s="552">
        <f t="shared" si="51"/>
        <v>0</v>
      </c>
      <c r="CB27" s="539" t="str">
        <f>IF(AND(E27=""),"",IF(AND(E27&lt;=0),"",IF((ROUND((SUMPRODUCT(MID(0&amp;E27,LARGE(INDEX(ISNUMBER(--MID(E27,ROW($1:$70),1))* ROW($1:$70),0),ROW($1:$70))+1,1)*10^ROW($1:$70)/10)),-8)/100000000)&lt;2004,1,0)))</f>
        <v/>
      </c>
      <c r="CC27" s="1071"/>
      <c r="CD27" s="539"/>
      <c r="CE27" s="539"/>
      <c r="CF27" s="539"/>
      <c r="CG27" s="539"/>
      <c r="CH27" s="539"/>
      <c r="CI27" s="539"/>
      <c r="CJ27" s="539"/>
      <c r="CK27" s="539"/>
      <c r="CL27" s="539"/>
      <c r="CM27" s="539"/>
      <c r="CN27" s="539"/>
      <c r="CO27" s="539"/>
      <c r="CP27" s="539"/>
      <c r="CQ27" s="539"/>
      <c r="CR27" s="539"/>
      <c r="CS27" s="539"/>
      <c r="CT27" s="539"/>
      <c r="CU27" s="539"/>
      <c r="CV27" s="539"/>
      <c r="CW27" s="539"/>
      <c r="CX27" s="539"/>
      <c r="CY27" s="539"/>
      <c r="CZ27" s="539"/>
    </row>
    <row r="28" spans="1:106" s="568" customFormat="1" ht="19.149999999999999" customHeight="1">
      <c r="A28" s="568" t="str">
        <f>IF(I28="","",IF(I28&gt;0,A27+1,""))</f>
        <v/>
      </c>
      <c r="B28" s="683">
        <v>2202</v>
      </c>
      <c r="C28" s="684">
        <v>2</v>
      </c>
      <c r="D28" s="685" t="str">
        <f>IF(ISNA(VLOOKUP(C28,Master!AQ$61:BC$286,3,FALSE)),"",VLOOKUP(C28,Master!AQ$61:BC$286,3,FALSE))</f>
        <v/>
      </c>
      <c r="E28" s="686" t="str">
        <f>IF(ISNA(VLOOKUP(C28,Master!AQ$61:BC$286,7,FALSE)),"",VLOOKUP(C28,Master!AQ$61:BC$286,7,FALSE))</f>
        <v/>
      </c>
      <c r="F28" s="687" t="str">
        <f>IF(ISNA(VLOOKUP(C28,Master!AQ$61:BC$286,8,FALSE)),"",VLOOKUP(C28,Master!AQ$61:BC$286,8,FALSE))</f>
        <v/>
      </c>
      <c r="G28" s="688" t="str">
        <f>IF(ISNA(VLOOKUP(C28,Master!AQ$61:BC$286,4,FALSE)),"",VLOOKUP(C28,Master!AQ$61:BC$286,4,FALSE))</f>
        <v/>
      </c>
      <c r="H28" s="689" t="str">
        <f>IF(ISNA(VLOOKUP(C28,Master!AQ$61:BC$286,5,FALSE)),"",VLOOKUP(C28,Master!AQ$61:BC$286,5,FALSE))</f>
        <v/>
      </c>
      <c r="I28" s="690" t="str">
        <f>IF(ISNA(VLOOKUP(C28,Master!AQ$61:BC$286,6,FALSE)),"",VLOOKUP(C28,Master!AQ$61:BC$286,6,FALSE))</f>
        <v/>
      </c>
      <c r="J28" s="684" t="str">
        <f t="shared" ref="J28:J91" si="72">IF(AND(I28=""),"",I28*12)</f>
        <v/>
      </c>
      <c r="K28" s="911" t="str">
        <f t="shared" ref="K28:K91" ca="1" si="73">IF(AND(I28=""),"",IF(I28&lt;=0,"",(CONCATENATE("01.07.",(YEAR(TODAY())+1)))))</f>
        <v/>
      </c>
      <c r="L28" s="684" t="str">
        <f t="shared" ref="L28:L91" si="74">IF(AND(I28=""),"",ROUND(ROUND(I28*3%,0),-2)*IF(H28="FIX PAY",0,1)*8)</f>
        <v/>
      </c>
      <c r="M28" s="684" t="str">
        <f t="shared" ref="M28:M91" si="75">IF(AND(I28=""),"",J28+L28)</f>
        <v/>
      </c>
      <c r="N28" s="684" t="str">
        <f t="shared" ref="N28:N91" si="76">IF(AND(I28=""),"",IF(O28="FIX PAY",M28,((IF(O28="FIX PAY",0,AG28*4+I28*8)))))</f>
        <v/>
      </c>
      <c r="O28" s="692" t="str">
        <f>IF(ISNA(VLOOKUP(C28,Master!AQ$61:BC$286,12,FALSE)),"",VLOOKUP(C28,Master!AQ$61:BC$286,12,FALSE))</f>
        <v/>
      </c>
      <c r="P28" s="666"/>
      <c r="Q28" s="572"/>
      <c r="R28" s="572"/>
      <c r="S28" s="572"/>
      <c r="T28" s="572">
        <f t="shared" si="53"/>
        <v>0</v>
      </c>
      <c r="U28" s="541">
        <f t="shared" si="37"/>
        <v>1</v>
      </c>
      <c r="V28" s="570" t="str">
        <f>IF(ISNA(VLOOKUP(C28,Master!AQ$61:BC$286,10,FALSE)),"",VLOOKUP(C28,Master!AQ$61:BC$286,10,FALSE))</f>
        <v/>
      </c>
      <c r="W28" s="573"/>
      <c r="X28" s="573"/>
      <c r="Y28" s="574" t="str">
        <f>IF(ISNA(VLOOKUP(C28,Master!AQ$61:BC$286,11,FALSE)),"",VLOOKUP(C28,Master!AQ$61:BC$286,11,FALSE))</f>
        <v/>
      </c>
      <c r="Z28" s="574" t="str">
        <f>IF(ISNA(VLOOKUP(C28,Master!AQ$61:BC$286,9,FALSE)),"",VLOOKUP(C28,Master!AQ$61:BC$286,9,FALSE))</f>
        <v/>
      </c>
      <c r="AA28" s="575">
        <f t="shared" ref="AA28:AA46" si="77">IF(Z28="MALE",1,0)*(IF(G28="JAMADAR",1,0))*(IF(I28&lt;=0,0,1))</f>
        <v>0</v>
      </c>
      <c r="AB28" s="575">
        <f t="shared" ref="AB28:AB46" si="78">IF(Z28="FEMALE",1,0)*(IF(G28="JAMADAR",1,0))*(IF(I28&lt;=0,0,1))</f>
        <v>0</v>
      </c>
      <c r="AC28" s="575">
        <f t="shared" ref="AC28:AC46" si="79">IF(Z28="MALE",1,0)*(IF(G28="LAB BOY",1,0))*(IF(I28&lt;=0,0,1))</f>
        <v>0</v>
      </c>
      <c r="AD28" s="575">
        <f t="shared" ref="AD28:AD46" si="80">IF(Z28="FEMALE",1,0)*(IF(G28="LAB BOY",1,0))*(IF(I28&lt;=0,0,1))</f>
        <v>0</v>
      </c>
      <c r="AE28" s="575">
        <f t="shared" ref="AE28:AE46" si="81">IF(Z28="MALE",1,0)*(IF(G28="PEON",1,0))*(IF(I28&lt;=0,0,1))</f>
        <v>0</v>
      </c>
      <c r="AF28" s="575">
        <f t="shared" ref="AF28:AF46" si="82">IF(Z28="FEMALE",1,0)*(IF(G28="PEON",1,0))*(IF(I28&lt;=0,0,1))</f>
        <v>0</v>
      </c>
      <c r="AG28" s="576" t="str">
        <f t="shared" ref="AG28:AG46" si="83">IF(AND(I28=""),"",I28-ROUNDUP(ROUND((I28*3%)-(I28*3%)*2.9%,-2),0))</f>
        <v/>
      </c>
      <c r="AH28" s="576" t="str">
        <f t="shared" ref="AH28:AH70" si="84">IF(AND(I28=""),"",$M28*$BR28)</f>
        <v/>
      </c>
      <c r="AI28" s="576" t="str">
        <f t="shared" ref="AI28:AI70" si="85">IF(AND(I28=""),"",$M28*$BS28)</f>
        <v/>
      </c>
      <c r="AJ28" s="576" t="str">
        <f t="shared" ref="AJ28:AJ70" si="86">IF(AND(I28=""),"",$M28*$BT28)</f>
        <v/>
      </c>
      <c r="AK28" s="576" t="str">
        <f t="shared" ref="AK28:AK70" si="87">IF(AND(I28=""),"",$M28*$BU28)</f>
        <v/>
      </c>
      <c r="AL28" s="574" t="str">
        <f t="shared" ref="AL28:AL70" si="88">IF(AND(I28=""),"",ROUND((AH28+AI28)*$AL$10,0)*BV28)</f>
        <v/>
      </c>
      <c r="AM28" s="574">
        <v>0</v>
      </c>
      <c r="AN28" s="575">
        <v>0</v>
      </c>
      <c r="AO28" s="574" t="str">
        <f t="shared" ref="AO28:AO70" si="89">IF(AND(I28=""),"",ROUND((AH28+AI28)*$AO$10,0)*BV28)</f>
        <v/>
      </c>
      <c r="AP28" s="575">
        <f>$G$222*BS28*BV28*(IF(I28&lt;=0,0,1))*(IF(H28&lt;=4800,1,0))</f>
        <v>0</v>
      </c>
      <c r="AQ28" s="574">
        <f t="shared" si="45"/>
        <v>0</v>
      </c>
      <c r="AR28" s="574">
        <f t="shared" si="54"/>
        <v>0</v>
      </c>
      <c r="AS28" s="574">
        <f t="shared" si="55"/>
        <v>0</v>
      </c>
      <c r="AT28" s="574">
        <f t="shared" si="46"/>
        <v>0</v>
      </c>
      <c r="AU28" s="576">
        <f t="shared" si="56"/>
        <v>0</v>
      </c>
      <c r="AV28" s="576">
        <f t="shared" si="57"/>
        <v>0</v>
      </c>
      <c r="AW28" s="574"/>
      <c r="AX28" s="574"/>
      <c r="AY28" s="576">
        <f t="shared" ref="AY28:AY70" si="90">AV28+AW28+AX28</f>
        <v>0</v>
      </c>
      <c r="AZ28" s="576">
        <f t="shared" si="58"/>
        <v>0</v>
      </c>
      <c r="BA28" s="576">
        <f t="shared" si="59"/>
        <v>0</v>
      </c>
      <c r="BB28" s="576">
        <f t="shared" si="60"/>
        <v>0</v>
      </c>
      <c r="BC28" s="576">
        <f t="shared" si="61"/>
        <v>0</v>
      </c>
      <c r="BD28" s="574">
        <f t="shared" ref="BD28:BD70" si="91">ROUND((AZ28+BA28)*$BD$10,0)*BV28</f>
        <v>0</v>
      </c>
      <c r="BE28" s="574">
        <f t="shared" si="62"/>
        <v>0</v>
      </c>
      <c r="BF28" s="575">
        <v>0</v>
      </c>
      <c r="BG28" s="574">
        <f t="shared" ref="BG28:BG70" si="92">ROUND((AZ28+BA28)*$BG$10,0)*BV28</f>
        <v>0</v>
      </c>
      <c r="BH28" s="575">
        <f t="shared" si="63"/>
        <v>0</v>
      </c>
      <c r="BI28" s="574">
        <f t="shared" si="47"/>
        <v>0</v>
      </c>
      <c r="BJ28" s="574">
        <f t="shared" si="64"/>
        <v>0</v>
      </c>
      <c r="BK28" s="574">
        <f t="shared" si="65"/>
        <v>0</v>
      </c>
      <c r="BL28" s="574">
        <f t="shared" si="66"/>
        <v>0</v>
      </c>
      <c r="BM28" s="576">
        <f t="shared" ref="BM28:BM70" si="93">SUM(BD28:BL28)+AZ28+BA28</f>
        <v>0</v>
      </c>
      <c r="BN28" s="576">
        <f t="shared" ref="BN28:BN70" si="94">BM28</f>
        <v>0</v>
      </c>
      <c r="BO28" s="574"/>
      <c r="BP28" s="574"/>
      <c r="BQ28" s="576">
        <f t="shared" ref="BQ28:BQ70" si="95">BN28+BO28+BP28</f>
        <v>0</v>
      </c>
      <c r="BR28" s="567">
        <f t="shared" si="67"/>
        <v>0</v>
      </c>
      <c r="BS28" s="567">
        <f t="shared" si="68"/>
        <v>1</v>
      </c>
      <c r="BT28" s="567">
        <f t="shared" si="69"/>
        <v>0</v>
      </c>
      <c r="BU28" s="567">
        <f t="shared" si="70"/>
        <v>0</v>
      </c>
      <c r="BV28" s="567">
        <f t="shared" si="48"/>
        <v>0</v>
      </c>
      <c r="BW28" s="567">
        <f t="shared" ref="BW28:BW70" si="96">IF(Y28="No",0,1)</f>
        <v>1</v>
      </c>
      <c r="BX28" s="552">
        <f t="shared" si="71"/>
        <v>0</v>
      </c>
      <c r="BY28" s="577">
        <f t="shared" ref="BY28:BY70" si="97">IF(I28&lt;=0,0,1)</f>
        <v>1</v>
      </c>
      <c r="BZ28" s="552">
        <f t="shared" si="50"/>
        <v>0</v>
      </c>
      <c r="CA28" s="552">
        <f t="shared" si="51"/>
        <v>0</v>
      </c>
      <c r="CB28" s="539" t="str">
        <f>IF(AND(E28=""),"",IF(AND(E28&lt;=0),"",IF((ROUND((SUMPRODUCT(MID(0&amp;E28,LARGE(INDEX(ISNUMBER(--MID(E28,ROW($1:$70),1))* ROW($1:$70),0),ROW($1:$70))+1,1)*10^ROW($1:$70)/10)),-8)/100000000)&lt;2004,1,0)))</f>
        <v/>
      </c>
      <c r="CC28" s="1071"/>
      <c r="CD28" s="539"/>
      <c r="CE28" s="539"/>
      <c r="CF28" s="539"/>
      <c r="CG28" s="539"/>
      <c r="CH28" s="539"/>
      <c r="CI28" s="539"/>
      <c r="CJ28" s="539"/>
      <c r="CK28" s="539"/>
      <c r="CL28" s="539"/>
      <c r="CM28" s="539"/>
      <c r="CN28" s="539"/>
      <c r="CO28" s="539"/>
      <c r="CP28" s="539"/>
      <c r="CQ28" s="539"/>
      <c r="CR28" s="539"/>
      <c r="CS28" s="539"/>
      <c r="CT28" s="539"/>
      <c r="CU28" s="539"/>
      <c r="CV28" s="539"/>
      <c r="CW28" s="539"/>
      <c r="CX28" s="539"/>
      <c r="CY28" s="539"/>
      <c r="CZ28" s="539"/>
    </row>
    <row r="29" spans="1:106" s="568" customFormat="1" ht="19.149999999999999" customHeight="1">
      <c r="A29" s="568" t="str">
        <f t="shared" ref="A29:A92" si="98">IF(I29="","",IF(I29&gt;0,A28+1,""))</f>
        <v/>
      </c>
      <c r="B29" s="683">
        <v>2202</v>
      </c>
      <c r="C29" s="684">
        <v>3</v>
      </c>
      <c r="D29" s="685" t="str">
        <f>IF(ISNA(VLOOKUP(C29,Master!AQ$61:BC$286,3,FALSE)),"",VLOOKUP(C29,Master!AQ$61:BC$286,3,FALSE))</f>
        <v/>
      </c>
      <c r="E29" s="686" t="str">
        <f>IF(ISNA(VLOOKUP(C29,Master!AQ$61:BC$286,7,FALSE)),"",VLOOKUP(C29,Master!AQ$61:BC$286,7,FALSE))</f>
        <v/>
      </c>
      <c r="F29" s="687" t="str">
        <f>IF(ISNA(VLOOKUP(C29,Master!AQ$61:BC$286,8,FALSE)),"",VLOOKUP(C29,Master!AQ$61:BC$286,8,FALSE))</f>
        <v/>
      </c>
      <c r="G29" s="688" t="str">
        <f>IF(ISNA(VLOOKUP(C29,Master!AQ$61:BC$286,4,FALSE)),"",VLOOKUP(C29,Master!AQ$61:BC$286,4,FALSE))</f>
        <v/>
      </c>
      <c r="H29" s="689" t="str">
        <f>IF(ISNA(VLOOKUP(C29,Master!AQ$61:BC$286,5,FALSE)),"",VLOOKUP(C29,Master!AQ$61:BC$286,5,FALSE))</f>
        <v/>
      </c>
      <c r="I29" s="690" t="str">
        <f>IF(ISNA(VLOOKUP(C29,Master!AQ$61:BC$286,6,FALSE)),"",VLOOKUP(C29,Master!AQ$61:BC$286,6,FALSE))</f>
        <v/>
      </c>
      <c r="J29" s="684" t="str">
        <f t="shared" si="72"/>
        <v/>
      </c>
      <c r="K29" s="911" t="str">
        <f t="shared" ca="1" si="73"/>
        <v/>
      </c>
      <c r="L29" s="684" t="str">
        <f t="shared" si="74"/>
        <v/>
      </c>
      <c r="M29" s="684" t="str">
        <f t="shared" si="75"/>
        <v/>
      </c>
      <c r="N29" s="684" t="str">
        <f t="shared" si="76"/>
        <v/>
      </c>
      <c r="O29" s="692" t="str">
        <f>IF(ISNA(VLOOKUP(C29,Master!AQ$61:BC$286,12,FALSE)),"",VLOOKUP(C29,Master!AQ$61:BC$286,12,FALSE))</f>
        <v/>
      </c>
      <c r="P29" s="666"/>
      <c r="Q29" s="572"/>
      <c r="R29" s="572"/>
      <c r="S29" s="572"/>
      <c r="T29" s="572">
        <f t="shared" si="53"/>
        <v>0</v>
      </c>
      <c r="U29" s="541">
        <f t="shared" si="37"/>
        <v>1</v>
      </c>
      <c r="V29" s="570" t="str">
        <f>IF(ISNA(VLOOKUP(C29,Master!AQ$61:BC$286,10,FALSE)),"",VLOOKUP(C29,Master!AQ$61:BC$286,10,FALSE))</f>
        <v/>
      </c>
      <c r="W29" s="573"/>
      <c r="X29" s="573"/>
      <c r="Y29" s="574" t="str">
        <f>IF(ISNA(VLOOKUP(C29,Master!AQ$61:BC$286,11,FALSE)),"",VLOOKUP(C29,Master!AQ$61:BC$286,11,FALSE))</f>
        <v/>
      </c>
      <c r="Z29" s="574" t="str">
        <f>IF(ISNA(VLOOKUP(C29,Master!AQ$61:BC$286,9,FALSE)),"",VLOOKUP(C29,Master!AQ$61:BC$286,9,FALSE))</f>
        <v/>
      </c>
      <c r="AA29" s="575">
        <f t="shared" si="77"/>
        <v>0</v>
      </c>
      <c r="AB29" s="575">
        <f t="shared" si="78"/>
        <v>0</v>
      </c>
      <c r="AC29" s="575">
        <f t="shared" si="79"/>
        <v>0</v>
      </c>
      <c r="AD29" s="575">
        <f t="shared" si="80"/>
        <v>0</v>
      </c>
      <c r="AE29" s="575">
        <f t="shared" si="81"/>
        <v>0</v>
      </c>
      <c r="AF29" s="575">
        <f t="shared" si="82"/>
        <v>0</v>
      </c>
      <c r="AG29" s="576" t="str">
        <f t="shared" si="83"/>
        <v/>
      </c>
      <c r="AH29" s="576" t="str">
        <f t="shared" si="84"/>
        <v/>
      </c>
      <c r="AI29" s="576" t="str">
        <f t="shared" si="85"/>
        <v/>
      </c>
      <c r="AJ29" s="576" t="str">
        <f t="shared" si="86"/>
        <v/>
      </c>
      <c r="AK29" s="576" t="str">
        <f t="shared" si="87"/>
        <v/>
      </c>
      <c r="AL29" s="574" t="str">
        <f t="shared" si="88"/>
        <v/>
      </c>
      <c r="AM29" s="574">
        <v>0</v>
      </c>
      <c r="AN29" s="575">
        <v>0</v>
      </c>
      <c r="AO29" s="574" t="str">
        <f t="shared" si="89"/>
        <v/>
      </c>
      <c r="AP29" s="575">
        <f>$G$222*BS29*BV29*(IF(I29&lt;=0,0,1))*(IF(H29&lt;=4800,1,0))</f>
        <v>0</v>
      </c>
      <c r="AQ29" s="574">
        <f t="shared" si="45"/>
        <v>0</v>
      </c>
      <c r="AR29" s="574">
        <f t="shared" si="54"/>
        <v>0</v>
      </c>
      <c r="AS29" s="574">
        <f t="shared" si="55"/>
        <v>0</v>
      </c>
      <c r="AT29" s="574">
        <f t="shared" si="46"/>
        <v>0</v>
      </c>
      <c r="AU29" s="576">
        <f t="shared" si="56"/>
        <v>0</v>
      </c>
      <c r="AV29" s="576">
        <f t="shared" si="57"/>
        <v>0</v>
      </c>
      <c r="AW29" s="574"/>
      <c r="AX29" s="574"/>
      <c r="AY29" s="576">
        <f t="shared" si="90"/>
        <v>0</v>
      </c>
      <c r="AZ29" s="576">
        <f t="shared" si="58"/>
        <v>0</v>
      </c>
      <c r="BA29" s="576">
        <f t="shared" si="59"/>
        <v>0</v>
      </c>
      <c r="BB29" s="576">
        <f t="shared" si="60"/>
        <v>0</v>
      </c>
      <c r="BC29" s="576">
        <f t="shared" si="61"/>
        <v>0</v>
      </c>
      <c r="BD29" s="574">
        <f t="shared" si="91"/>
        <v>0</v>
      </c>
      <c r="BE29" s="574">
        <f t="shared" si="62"/>
        <v>0</v>
      </c>
      <c r="BF29" s="575">
        <v>0</v>
      </c>
      <c r="BG29" s="574">
        <f t="shared" si="92"/>
        <v>0</v>
      </c>
      <c r="BH29" s="575">
        <f t="shared" si="63"/>
        <v>0</v>
      </c>
      <c r="BI29" s="574">
        <f t="shared" si="47"/>
        <v>0</v>
      </c>
      <c r="BJ29" s="574">
        <f t="shared" si="64"/>
        <v>0</v>
      </c>
      <c r="BK29" s="574">
        <f t="shared" si="65"/>
        <v>0</v>
      </c>
      <c r="BL29" s="574">
        <f t="shared" si="66"/>
        <v>0</v>
      </c>
      <c r="BM29" s="576">
        <f t="shared" si="93"/>
        <v>0</v>
      </c>
      <c r="BN29" s="576">
        <f t="shared" si="94"/>
        <v>0</v>
      </c>
      <c r="BO29" s="574"/>
      <c r="BP29" s="574"/>
      <c r="BQ29" s="576">
        <f t="shared" si="95"/>
        <v>0</v>
      </c>
      <c r="BR29" s="567">
        <f t="shared" si="67"/>
        <v>0</v>
      </c>
      <c r="BS29" s="567">
        <f t="shared" si="68"/>
        <v>1</v>
      </c>
      <c r="BT29" s="567">
        <f t="shared" si="69"/>
        <v>0</v>
      </c>
      <c r="BU29" s="567">
        <f t="shared" si="70"/>
        <v>0</v>
      </c>
      <c r="BV29" s="567">
        <f t="shared" si="48"/>
        <v>0</v>
      </c>
      <c r="BW29" s="567">
        <f t="shared" si="96"/>
        <v>1</v>
      </c>
      <c r="BX29" s="552">
        <f t="shared" si="71"/>
        <v>0</v>
      </c>
      <c r="BY29" s="577">
        <f t="shared" si="97"/>
        <v>1</v>
      </c>
      <c r="BZ29" s="552">
        <f t="shared" si="50"/>
        <v>0</v>
      </c>
      <c r="CA29" s="552">
        <f t="shared" si="51"/>
        <v>0</v>
      </c>
      <c r="CB29" s="539" t="str">
        <f>IF(AND(E29=""),"",IF(AND(E29&lt;=0),"",IF((ROUND((SUMPRODUCT(MID(0&amp;E29,LARGE(INDEX(ISNUMBER(--MID(E29,ROW($1:$70),1))* ROW($1:$70),0),ROW($1:$70))+1,1)*10^ROW($1:$70)/10)),-8)/100000000)&lt;2004,1,0)))</f>
        <v/>
      </c>
      <c r="CC29" s="1071"/>
      <c r="CD29" s="539"/>
      <c r="CE29" s="539"/>
      <c r="CF29" s="539"/>
      <c r="CG29" s="539"/>
      <c r="CH29" s="539"/>
      <c r="CI29" s="539"/>
      <c r="CJ29" s="539"/>
      <c r="CK29" s="539"/>
      <c r="CL29" s="539"/>
      <c r="CM29" s="539"/>
      <c r="CN29" s="539"/>
      <c r="CO29" s="539"/>
      <c r="CP29" s="539"/>
      <c r="CQ29" s="539"/>
      <c r="CR29" s="539"/>
      <c r="CS29" s="539"/>
      <c r="CT29" s="539"/>
      <c r="CU29" s="539"/>
      <c r="CV29" s="539"/>
      <c r="CW29" s="539"/>
      <c r="CX29" s="539"/>
      <c r="CY29" s="539"/>
      <c r="CZ29" s="539"/>
    </row>
    <row r="30" spans="1:106" s="568" customFormat="1" ht="19.149999999999999" customHeight="1">
      <c r="A30" s="568" t="str">
        <f t="shared" si="98"/>
        <v/>
      </c>
      <c r="B30" s="683">
        <v>2202</v>
      </c>
      <c r="C30" s="684">
        <v>4</v>
      </c>
      <c r="D30" s="685" t="str">
        <f>IF(ISNA(VLOOKUP(C30,Master!AQ$61:BC$286,3,FALSE)),"",VLOOKUP(C30,Master!AQ$61:BC$286,3,FALSE))</f>
        <v/>
      </c>
      <c r="E30" s="686" t="str">
        <f>IF(ISNA(VLOOKUP(C30,Master!AQ$61:BC$286,7,FALSE)),"",VLOOKUP(C30,Master!AQ$61:BC$286,7,FALSE))</f>
        <v/>
      </c>
      <c r="F30" s="687" t="str">
        <f>IF(ISNA(VLOOKUP(C30,Master!AQ$61:BC$286,8,FALSE)),"",VLOOKUP(C30,Master!AQ$61:BC$286,8,FALSE))</f>
        <v/>
      </c>
      <c r="G30" s="688" t="str">
        <f>IF(ISNA(VLOOKUP(C30,Master!AQ$61:BC$286,4,FALSE)),"",VLOOKUP(C30,Master!AQ$61:BC$286,4,FALSE))</f>
        <v/>
      </c>
      <c r="H30" s="689" t="str">
        <f>IF(ISNA(VLOOKUP(C30,Master!AQ$61:BC$286,5,FALSE)),"",VLOOKUP(C30,Master!AQ$61:BC$286,5,FALSE))</f>
        <v/>
      </c>
      <c r="I30" s="690" t="str">
        <f>IF(ISNA(VLOOKUP(C30,Master!AQ$61:BC$286,6,FALSE)),"",VLOOKUP(C30,Master!AQ$61:BC$286,6,FALSE))</f>
        <v/>
      </c>
      <c r="J30" s="684" t="str">
        <f t="shared" si="72"/>
        <v/>
      </c>
      <c r="K30" s="911" t="str">
        <f t="shared" ca="1" si="73"/>
        <v/>
      </c>
      <c r="L30" s="684" t="str">
        <f t="shared" si="74"/>
        <v/>
      </c>
      <c r="M30" s="684" t="str">
        <f t="shared" si="75"/>
        <v/>
      </c>
      <c r="N30" s="684" t="str">
        <f t="shared" si="76"/>
        <v/>
      </c>
      <c r="O30" s="692" t="str">
        <f>IF(ISNA(VLOOKUP(C30,Master!AQ$61:BC$286,12,FALSE)),"",VLOOKUP(C30,Master!AQ$61:BC$286,12,FALSE))</f>
        <v/>
      </c>
      <c r="P30" s="666"/>
      <c r="Q30" s="572"/>
      <c r="R30" s="572"/>
      <c r="S30" s="572"/>
      <c r="T30" s="572">
        <f t="shared" si="53"/>
        <v>0</v>
      </c>
      <c r="U30" s="541">
        <f t="shared" si="37"/>
        <v>1</v>
      </c>
      <c r="V30" s="570" t="str">
        <f>IF(ISNA(VLOOKUP(C30,Master!AQ$61:BC$286,10,FALSE)),"",VLOOKUP(C30,Master!AQ$61:BC$286,10,FALSE))</f>
        <v/>
      </c>
      <c r="W30" s="573"/>
      <c r="X30" s="573"/>
      <c r="Y30" s="574" t="str">
        <f>IF(ISNA(VLOOKUP(C30,Master!AQ$61:BC$286,11,FALSE)),"",VLOOKUP(C30,Master!AQ$61:BC$286,11,FALSE))</f>
        <v/>
      </c>
      <c r="Z30" s="574" t="str">
        <f>IF(ISNA(VLOOKUP(C30,Master!AQ$61:BC$286,9,FALSE)),"",VLOOKUP(C30,Master!AQ$61:BC$286,9,FALSE))</f>
        <v/>
      </c>
      <c r="AA30" s="575">
        <f t="shared" si="77"/>
        <v>0</v>
      </c>
      <c r="AB30" s="575">
        <f t="shared" si="78"/>
        <v>0</v>
      </c>
      <c r="AC30" s="575">
        <f t="shared" si="79"/>
        <v>0</v>
      </c>
      <c r="AD30" s="575">
        <f t="shared" si="80"/>
        <v>0</v>
      </c>
      <c r="AE30" s="575">
        <f t="shared" si="81"/>
        <v>0</v>
      </c>
      <c r="AF30" s="575">
        <f t="shared" si="82"/>
        <v>0</v>
      </c>
      <c r="AG30" s="576" t="str">
        <f t="shared" si="83"/>
        <v/>
      </c>
      <c r="AH30" s="576" t="str">
        <f t="shared" si="84"/>
        <v/>
      </c>
      <c r="AI30" s="576" t="str">
        <f t="shared" si="85"/>
        <v/>
      </c>
      <c r="AJ30" s="576" t="str">
        <f t="shared" si="86"/>
        <v/>
      </c>
      <c r="AK30" s="576" t="str">
        <f t="shared" si="87"/>
        <v/>
      </c>
      <c r="AL30" s="574" t="str">
        <f t="shared" si="88"/>
        <v/>
      </c>
      <c r="AM30" s="574">
        <v>0</v>
      </c>
      <c r="AN30" s="575">
        <v>0</v>
      </c>
      <c r="AO30" s="574" t="str">
        <f t="shared" si="89"/>
        <v/>
      </c>
      <c r="AP30" s="575">
        <f>$G$222*BS30*BV30*(IF(I30&lt;=0,0,1))*(IF(H30&lt;=4800,1,0))</f>
        <v>0</v>
      </c>
      <c r="AQ30" s="574">
        <f t="shared" si="45"/>
        <v>0</v>
      </c>
      <c r="AR30" s="574">
        <f t="shared" si="54"/>
        <v>0</v>
      </c>
      <c r="AS30" s="574">
        <f t="shared" si="55"/>
        <v>0</v>
      </c>
      <c r="AT30" s="574">
        <f t="shared" si="46"/>
        <v>0</v>
      </c>
      <c r="AU30" s="576">
        <f t="shared" si="56"/>
        <v>0</v>
      </c>
      <c r="AV30" s="576">
        <f t="shared" si="57"/>
        <v>0</v>
      </c>
      <c r="AW30" s="574"/>
      <c r="AX30" s="574"/>
      <c r="AY30" s="576">
        <f t="shared" si="90"/>
        <v>0</v>
      </c>
      <c r="AZ30" s="576">
        <f t="shared" si="58"/>
        <v>0</v>
      </c>
      <c r="BA30" s="576">
        <f t="shared" si="59"/>
        <v>0</v>
      </c>
      <c r="BB30" s="576">
        <f t="shared" si="60"/>
        <v>0</v>
      </c>
      <c r="BC30" s="576">
        <f t="shared" si="61"/>
        <v>0</v>
      </c>
      <c r="BD30" s="574">
        <f t="shared" si="91"/>
        <v>0</v>
      </c>
      <c r="BE30" s="574">
        <f t="shared" si="62"/>
        <v>0</v>
      </c>
      <c r="BF30" s="575">
        <v>0</v>
      </c>
      <c r="BG30" s="574">
        <f t="shared" si="92"/>
        <v>0</v>
      </c>
      <c r="BH30" s="575">
        <f t="shared" si="63"/>
        <v>0</v>
      </c>
      <c r="BI30" s="574">
        <f t="shared" si="47"/>
        <v>0</v>
      </c>
      <c r="BJ30" s="574">
        <f t="shared" si="64"/>
        <v>0</v>
      </c>
      <c r="BK30" s="574">
        <f t="shared" si="65"/>
        <v>0</v>
      </c>
      <c r="BL30" s="574">
        <f t="shared" si="66"/>
        <v>0</v>
      </c>
      <c r="BM30" s="576">
        <f t="shared" si="93"/>
        <v>0</v>
      </c>
      <c r="BN30" s="576">
        <f t="shared" si="94"/>
        <v>0</v>
      </c>
      <c r="BO30" s="574"/>
      <c r="BP30" s="574"/>
      <c r="BQ30" s="576">
        <f t="shared" si="95"/>
        <v>0</v>
      </c>
      <c r="BR30" s="567">
        <f t="shared" si="67"/>
        <v>0</v>
      </c>
      <c r="BS30" s="567">
        <f t="shared" si="68"/>
        <v>1</v>
      </c>
      <c r="BT30" s="567">
        <f t="shared" si="69"/>
        <v>0</v>
      </c>
      <c r="BU30" s="567">
        <f t="shared" si="70"/>
        <v>0</v>
      </c>
      <c r="BV30" s="567">
        <f t="shared" si="48"/>
        <v>0</v>
      </c>
      <c r="BW30" s="567">
        <f t="shared" si="96"/>
        <v>1</v>
      </c>
      <c r="BX30" s="552">
        <f t="shared" si="71"/>
        <v>0</v>
      </c>
      <c r="BY30" s="577">
        <f t="shared" si="97"/>
        <v>1</v>
      </c>
      <c r="BZ30" s="552">
        <f t="shared" si="50"/>
        <v>0</v>
      </c>
      <c r="CA30" s="552">
        <f t="shared" si="51"/>
        <v>0</v>
      </c>
      <c r="CB30" s="539" t="str">
        <f>IF(AND(E30=""),"",IF(AND(E30&lt;=0),"",IF((ROUND((SUMPRODUCT(MID(0&amp;E30,LARGE(INDEX(ISNUMBER(--MID(E30,ROW($1:$70),1))* ROW($1:$70),0),ROW($1:$70))+1,1)*10^ROW($1:$70)/10)),-8)/100000000)&lt;2004,1,0)))</f>
        <v/>
      </c>
      <c r="CC30" s="1071"/>
      <c r="CD30" s="539"/>
      <c r="CE30" s="539"/>
      <c r="CF30" s="539"/>
      <c r="CG30" s="539"/>
      <c r="CH30" s="539"/>
      <c r="CI30" s="539"/>
      <c r="CJ30" s="539"/>
      <c r="CK30" s="539"/>
      <c r="CL30" s="539"/>
      <c r="CM30" s="539"/>
      <c r="CN30" s="539"/>
      <c r="CO30" s="539"/>
      <c r="CP30" s="539"/>
      <c r="CQ30" s="539"/>
      <c r="CR30" s="539"/>
      <c r="CS30" s="539"/>
      <c r="CT30" s="539"/>
      <c r="CU30" s="539"/>
      <c r="CV30" s="539"/>
      <c r="CW30" s="539"/>
      <c r="CX30" s="539"/>
      <c r="CY30" s="539"/>
      <c r="CZ30" s="539"/>
    </row>
    <row r="31" spans="1:106" s="568" customFormat="1" ht="19.149999999999999" customHeight="1">
      <c r="A31" s="568" t="str">
        <f t="shared" si="98"/>
        <v/>
      </c>
      <c r="B31" s="683">
        <v>2202</v>
      </c>
      <c r="C31" s="684">
        <v>5</v>
      </c>
      <c r="D31" s="685" t="str">
        <f>IF(ISNA(VLOOKUP(C31,Master!AQ$61:BC$286,3,FALSE)),"",VLOOKUP(C31,Master!AQ$61:BC$286,3,FALSE))</f>
        <v/>
      </c>
      <c r="E31" s="686" t="str">
        <f>IF(ISNA(VLOOKUP(C31,Master!AQ$61:BC$286,7,FALSE)),"",VLOOKUP(C31,Master!AQ$61:BC$286,7,FALSE))</f>
        <v/>
      </c>
      <c r="F31" s="687" t="str">
        <f>IF(ISNA(VLOOKUP(C31,Master!AQ$61:BC$286,8,FALSE)),"",VLOOKUP(C31,Master!AQ$61:BC$286,8,FALSE))</f>
        <v/>
      </c>
      <c r="G31" s="688" t="str">
        <f>IF(ISNA(VLOOKUP(C31,Master!AQ$61:BC$286,4,FALSE)),"",VLOOKUP(C31,Master!AQ$61:BC$286,4,FALSE))</f>
        <v/>
      </c>
      <c r="H31" s="689" t="str">
        <f>IF(ISNA(VLOOKUP(C31,Master!AQ$61:BC$286,5,FALSE)),"",VLOOKUP(C31,Master!AQ$61:BC$286,5,FALSE))</f>
        <v/>
      </c>
      <c r="I31" s="690" t="str">
        <f>IF(ISNA(VLOOKUP(C31,Master!AQ$61:BC$286,6,FALSE)),"",VLOOKUP(C31,Master!AQ$61:BC$286,6,FALSE))</f>
        <v/>
      </c>
      <c r="J31" s="684" t="str">
        <f t="shared" si="72"/>
        <v/>
      </c>
      <c r="K31" s="911" t="str">
        <f t="shared" ca="1" si="73"/>
        <v/>
      </c>
      <c r="L31" s="684" t="str">
        <f t="shared" si="74"/>
        <v/>
      </c>
      <c r="M31" s="684" t="str">
        <f t="shared" si="75"/>
        <v/>
      </c>
      <c r="N31" s="684" t="str">
        <f t="shared" si="76"/>
        <v/>
      </c>
      <c r="O31" s="692" t="str">
        <f>IF(ISNA(VLOOKUP(C31,Master!AQ$61:BC$286,12,FALSE)),"",VLOOKUP(C31,Master!AQ$61:BC$286,12,FALSE))</f>
        <v/>
      </c>
      <c r="P31" s="666"/>
      <c r="Q31" s="572"/>
      <c r="R31" s="572"/>
      <c r="S31" s="572"/>
      <c r="T31" s="572">
        <f t="shared" si="53"/>
        <v>0</v>
      </c>
      <c r="U31" s="541">
        <f t="shared" si="37"/>
        <v>1</v>
      </c>
      <c r="V31" s="570" t="str">
        <f>IF(ISNA(VLOOKUP(C31,Master!AQ$61:BC$286,10,FALSE)),"",VLOOKUP(C31,Master!AQ$61:BC$286,10,FALSE))</f>
        <v/>
      </c>
      <c r="W31" s="573"/>
      <c r="X31" s="573"/>
      <c r="Y31" s="574" t="str">
        <f>IF(ISNA(VLOOKUP(C31,Master!AQ$61:BC$286,11,FALSE)),"",VLOOKUP(C31,Master!AQ$61:BC$286,11,FALSE))</f>
        <v/>
      </c>
      <c r="Z31" s="574" t="str">
        <f>IF(ISNA(VLOOKUP(C31,Master!AQ$61:BC$286,9,FALSE)),"",VLOOKUP(C31,Master!AQ$61:BC$286,9,FALSE))</f>
        <v/>
      </c>
      <c r="AA31" s="575">
        <f t="shared" si="77"/>
        <v>0</v>
      </c>
      <c r="AB31" s="575">
        <f t="shared" si="78"/>
        <v>0</v>
      </c>
      <c r="AC31" s="575">
        <f t="shared" si="79"/>
        <v>0</v>
      </c>
      <c r="AD31" s="575">
        <f t="shared" si="80"/>
        <v>0</v>
      </c>
      <c r="AE31" s="575">
        <f t="shared" si="81"/>
        <v>0</v>
      </c>
      <c r="AF31" s="575">
        <f t="shared" si="82"/>
        <v>0</v>
      </c>
      <c r="AG31" s="576" t="str">
        <f t="shared" si="83"/>
        <v/>
      </c>
      <c r="AH31" s="576" t="str">
        <f t="shared" si="84"/>
        <v/>
      </c>
      <c r="AI31" s="576" t="str">
        <f t="shared" si="85"/>
        <v/>
      </c>
      <c r="AJ31" s="576" t="str">
        <f t="shared" si="86"/>
        <v/>
      </c>
      <c r="AK31" s="576" t="str">
        <f t="shared" si="87"/>
        <v/>
      </c>
      <c r="AL31" s="574" t="str">
        <f t="shared" si="88"/>
        <v/>
      </c>
      <c r="AM31" s="574">
        <v>0</v>
      </c>
      <c r="AN31" s="575">
        <v>0</v>
      </c>
      <c r="AO31" s="574" t="str">
        <f t="shared" si="89"/>
        <v/>
      </c>
      <c r="AP31" s="575">
        <f>$G$222*BS31*BV31*(IF(I31&lt;=0,0,1))*(IF(H31&lt;=4800,1,0))</f>
        <v>0</v>
      </c>
      <c r="AQ31" s="574">
        <f t="shared" si="45"/>
        <v>0</v>
      </c>
      <c r="AR31" s="574">
        <f t="shared" si="54"/>
        <v>0</v>
      </c>
      <c r="AS31" s="574">
        <f t="shared" si="55"/>
        <v>0</v>
      </c>
      <c r="AT31" s="574">
        <f t="shared" si="46"/>
        <v>0</v>
      </c>
      <c r="AU31" s="576">
        <f t="shared" si="56"/>
        <v>0</v>
      </c>
      <c r="AV31" s="576">
        <f t="shared" si="57"/>
        <v>0</v>
      </c>
      <c r="AW31" s="574"/>
      <c r="AX31" s="574"/>
      <c r="AY31" s="576">
        <f t="shared" si="90"/>
        <v>0</v>
      </c>
      <c r="AZ31" s="576">
        <f t="shared" si="58"/>
        <v>0</v>
      </c>
      <c r="BA31" s="576">
        <f t="shared" si="59"/>
        <v>0</v>
      </c>
      <c r="BB31" s="576">
        <f t="shared" si="60"/>
        <v>0</v>
      </c>
      <c r="BC31" s="576">
        <f t="shared" si="61"/>
        <v>0</v>
      </c>
      <c r="BD31" s="574">
        <f t="shared" si="91"/>
        <v>0</v>
      </c>
      <c r="BE31" s="574">
        <f t="shared" si="62"/>
        <v>0</v>
      </c>
      <c r="BF31" s="575">
        <v>0</v>
      </c>
      <c r="BG31" s="574">
        <f t="shared" si="92"/>
        <v>0</v>
      </c>
      <c r="BH31" s="575">
        <f t="shared" si="63"/>
        <v>0</v>
      </c>
      <c r="BI31" s="574">
        <f t="shared" si="47"/>
        <v>0</v>
      </c>
      <c r="BJ31" s="574">
        <f t="shared" si="64"/>
        <v>0</v>
      </c>
      <c r="BK31" s="574">
        <f t="shared" si="65"/>
        <v>0</v>
      </c>
      <c r="BL31" s="574">
        <f t="shared" si="66"/>
        <v>0</v>
      </c>
      <c r="BM31" s="576">
        <f t="shared" si="93"/>
        <v>0</v>
      </c>
      <c r="BN31" s="576">
        <f t="shared" si="94"/>
        <v>0</v>
      </c>
      <c r="BO31" s="574"/>
      <c r="BP31" s="574"/>
      <c r="BQ31" s="576">
        <f t="shared" si="95"/>
        <v>0</v>
      </c>
      <c r="BR31" s="567">
        <f t="shared" si="67"/>
        <v>0</v>
      </c>
      <c r="BS31" s="567">
        <f t="shared" si="68"/>
        <v>1</v>
      </c>
      <c r="BT31" s="567">
        <f t="shared" si="69"/>
        <v>0</v>
      </c>
      <c r="BU31" s="567">
        <f t="shared" si="70"/>
        <v>0</v>
      </c>
      <c r="BV31" s="567">
        <f t="shared" si="48"/>
        <v>0</v>
      </c>
      <c r="BW31" s="567">
        <f t="shared" si="96"/>
        <v>1</v>
      </c>
      <c r="BX31" s="552">
        <f t="shared" si="71"/>
        <v>0</v>
      </c>
      <c r="BY31" s="577">
        <f t="shared" si="97"/>
        <v>1</v>
      </c>
      <c r="BZ31" s="552">
        <f t="shared" si="50"/>
        <v>0</v>
      </c>
      <c r="CA31" s="552">
        <f t="shared" si="51"/>
        <v>0</v>
      </c>
      <c r="CB31" s="539" t="str">
        <f>IF(AND(E31=""),"",IF(AND(E31&lt;=0),"",IF((ROUND((SUMPRODUCT(MID(0&amp;E31,LARGE(INDEX(ISNUMBER(--MID(E31,ROW($1:$70),1))* ROW($1:$70),0),ROW($1:$70))+1,1)*10^ROW($1:$70)/10)),-8)/100000000)&lt;2004,1,0)))</f>
        <v/>
      </c>
      <c r="CC31" s="1071"/>
      <c r="CD31" s="539"/>
      <c r="CE31" s="539"/>
      <c r="CF31" s="539"/>
      <c r="CG31" s="539"/>
      <c r="CH31" s="539"/>
      <c r="CI31" s="539"/>
      <c r="CJ31" s="539"/>
      <c r="CK31" s="539"/>
      <c r="CL31" s="539"/>
      <c r="CM31" s="539"/>
      <c r="CN31" s="539"/>
      <c r="CO31" s="539"/>
      <c r="CP31" s="539"/>
      <c r="CQ31" s="539"/>
      <c r="CR31" s="539"/>
      <c r="CS31" s="539"/>
      <c r="CT31" s="539"/>
      <c r="CU31" s="539"/>
      <c r="CV31" s="539"/>
      <c r="CW31" s="539"/>
      <c r="CX31" s="539"/>
      <c r="CY31" s="539"/>
      <c r="CZ31" s="539"/>
      <c r="DB31" s="539"/>
    </row>
    <row r="32" spans="1:106" s="568" customFormat="1" ht="19.149999999999999" customHeight="1">
      <c r="A32" s="568" t="str">
        <f>IF(I32="","",IF(I32&gt;0,A31+1,""))</f>
        <v/>
      </c>
      <c r="B32" s="683">
        <v>2202</v>
      </c>
      <c r="C32" s="684">
        <v>6</v>
      </c>
      <c r="D32" s="685" t="str">
        <f>IF(ISNA(VLOOKUP(C32,Master!AQ$61:BC$286,3,FALSE)),"",VLOOKUP(C32,Master!AQ$61:BC$286,3,FALSE))</f>
        <v/>
      </c>
      <c r="E32" s="686" t="str">
        <f>IF(ISNA(VLOOKUP(C32,Master!AQ$61:BC$286,7,FALSE)),"",VLOOKUP(C32,Master!AQ$61:BC$286,7,FALSE))</f>
        <v/>
      </c>
      <c r="F32" s="687" t="str">
        <f>IF(ISNA(VLOOKUP(C32,Master!AQ$61:BC$286,8,FALSE)),"",VLOOKUP(C32,Master!AQ$61:BC$286,8,FALSE))</f>
        <v/>
      </c>
      <c r="G32" s="688" t="str">
        <f>IF(ISNA(VLOOKUP(C32,Master!AQ$61:BC$286,4,FALSE)),"",VLOOKUP(C32,Master!AQ$61:BC$286,4,FALSE))</f>
        <v/>
      </c>
      <c r="H32" s="689" t="str">
        <f>IF(ISNA(VLOOKUP(C32,Master!AQ$61:BC$286,5,FALSE)),"",VLOOKUP(C32,Master!AQ$61:BC$286,5,FALSE))</f>
        <v/>
      </c>
      <c r="I32" s="690" t="str">
        <f>IF(ISNA(VLOOKUP(C32,Master!AQ$61:BC$286,6,FALSE)),"",VLOOKUP(C32,Master!AQ$61:BC$286,6,FALSE))</f>
        <v/>
      </c>
      <c r="J32" s="684" t="str">
        <f t="shared" si="72"/>
        <v/>
      </c>
      <c r="K32" s="911" t="str">
        <f t="shared" ca="1" si="73"/>
        <v/>
      </c>
      <c r="L32" s="684" t="str">
        <f t="shared" si="74"/>
        <v/>
      </c>
      <c r="M32" s="684" t="str">
        <f t="shared" si="75"/>
        <v/>
      </c>
      <c r="N32" s="684" t="str">
        <f t="shared" si="76"/>
        <v/>
      </c>
      <c r="O32" s="692" t="str">
        <f>IF(ISNA(VLOOKUP(C32,Master!AQ$61:BC$286,12,FALSE)),"",VLOOKUP(C32,Master!AQ$61:BC$286,12,FALSE))</f>
        <v/>
      </c>
      <c r="P32" s="666"/>
      <c r="Q32" s="572"/>
      <c r="R32" s="572"/>
      <c r="S32" s="572"/>
      <c r="T32" s="572">
        <f t="shared" si="53"/>
        <v>0</v>
      </c>
      <c r="U32" s="541">
        <f t="shared" si="37"/>
        <v>1</v>
      </c>
      <c r="V32" s="570" t="str">
        <f>IF(ISNA(VLOOKUP(C32,Master!AQ$61:BC$286,10,FALSE)),"",VLOOKUP(C32,Master!AQ$61:BC$286,10,FALSE))</f>
        <v/>
      </c>
      <c r="W32" s="573"/>
      <c r="X32" s="573"/>
      <c r="Y32" s="574" t="str">
        <f>IF(ISNA(VLOOKUP(C32,Master!AQ$61:BC$286,11,FALSE)),"",VLOOKUP(C32,Master!AQ$61:BC$286,11,FALSE))</f>
        <v/>
      </c>
      <c r="Z32" s="574" t="str">
        <f>IF(ISNA(VLOOKUP(C32,Master!AQ$61:BC$286,9,FALSE)),"",VLOOKUP(C32,Master!AQ$61:BC$286,9,FALSE))</f>
        <v/>
      </c>
      <c r="AA32" s="575">
        <f t="shared" si="77"/>
        <v>0</v>
      </c>
      <c r="AB32" s="575">
        <f t="shared" si="78"/>
        <v>0</v>
      </c>
      <c r="AC32" s="575">
        <f t="shared" si="79"/>
        <v>0</v>
      </c>
      <c r="AD32" s="575">
        <f t="shared" si="80"/>
        <v>0</v>
      </c>
      <c r="AE32" s="575">
        <f t="shared" si="81"/>
        <v>0</v>
      </c>
      <c r="AF32" s="575">
        <f t="shared" si="82"/>
        <v>0</v>
      </c>
      <c r="AG32" s="576" t="str">
        <f t="shared" si="83"/>
        <v/>
      </c>
      <c r="AH32" s="576" t="str">
        <f t="shared" si="84"/>
        <v/>
      </c>
      <c r="AI32" s="576" t="str">
        <f t="shared" si="85"/>
        <v/>
      </c>
      <c r="AJ32" s="576" t="str">
        <f t="shared" si="86"/>
        <v/>
      </c>
      <c r="AK32" s="576" t="str">
        <f t="shared" si="87"/>
        <v/>
      </c>
      <c r="AL32" s="574" t="str">
        <f t="shared" si="88"/>
        <v/>
      </c>
      <c r="AM32" s="574">
        <v>0</v>
      </c>
      <c r="AN32" s="575">
        <v>0</v>
      </c>
      <c r="AO32" s="574" t="str">
        <f t="shared" si="89"/>
        <v/>
      </c>
      <c r="AP32" s="575">
        <f>$G$222*BS32*BV32*(IF(I32&lt;=0,0,1))*(IF(H32&lt;=4800,1,0))</f>
        <v>0</v>
      </c>
      <c r="AQ32" s="574">
        <f t="shared" si="45"/>
        <v>0</v>
      </c>
      <c r="AR32" s="574">
        <f t="shared" si="54"/>
        <v>0</v>
      </c>
      <c r="AS32" s="574">
        <f t="shared" si="55"/>
        <v>0</v>
      </c>
      <c r="AT32" s="574">
        <f t="shared" si="46"/>
        <v>0</v>
      </c>
      <c r="AU32" s="576">
        <f t="shared" si="56"/>
        <v>0</v>
      </c>
      <c r="AV32" s="576">
        <f t="shared" si="57"/>
        <v>0</v>
      </c>
      <c r="AW32" s="574"/>
      <c r="AX32" s="574"/>
      <c r="AY32" s="576">
        <f t="shared" si="90"/>
        <v>0</v>
      </c>
      <c r="AZ32" s="576">
        <f t="shared" si="58"/>
        <v>0</v>
      </c>
      <c r="BA32" s="576">
        <f t="shared" si="59"/>
        <v>0</v>
      </c>
      <c r="BB32" s="576">
        <f t="shared" si="60"/>
        <v>0</v>
      </c>
      <c r="BC32" s="576">
        <f t="shared" si="61"/>
        <v>0</v>
      </c>
      <c r="BD32" s="574">
        <f t="shared" si="91"/>
        <v>0</v>
      </c>
      <c r="BE32" s="574">
        <f t="shared" si="62"/>
        <v>0</v>
      </c>
      <c r="BF32" s="575">
        <v>0</v>
      </c>
      <c r="BG32" s="574">
        <f t="shared" si="92"/>
        <v>0</v>
      </c>
      <c r="BH32" s="575">
        <f t="shared" si="63"/>
        <v>0</v>
      </c>
      <c r="BI32" s="574">
        <f t="shared" si="47"/>
        <v>0</v>
      </c>
      <c r="BJ32" s="574">
        <f t="shared" si="64"/>
        <v>0</v>
      </c>
      <c r="BK32" s="574">
        <f t="shared" si="65"/>
        <v>0</v>
      </c>
      <c r="BL32" s="574">
        <f t="shared" si="66"/>
        <v>0</v>
      </c>
      <c r="BM32" s="576">
        <f t="shared" si="93"/>
        <v>0</v>
      </c>
      <c r="BN32" s="576">
        <f t="shared" si="94"/>
        <v>0</v>
      </c>
      <c r="BO32" s="574"/>
      <c r="BP32" s="574"/>
      <c r="BQ32" s="576">
        <f t="shared" si="95"/>
        <v>0</v>
      </c>
      <c r="BR32" s="567">
        <f t="shared" si="67"/>
        <v>0</v>
      </c>
      <c r="BS32" s="567">
        <f t="shared" si="68"/>
        <v>1</v>
      </c>
      <c r="BT32" s="567">
        <f t="shared" si="69"/>
        <v>0</v>
      </c>
      <c r="BU32" s="567">
        <f t="shared" si="70"/>
        <v>0</v>
      </c>
      <c r="BV32" s="567">
        <f t="shared" si="48"/>
        <v>0</v>
      </c>
      <c r="BW32" s="567">
        <f t="shared" si="96"/>
        <v>1</v>
      </c>
      <c r="BX32" s="552">
        <f t="shared" si="71"/>
        <v>0</v>
      </c>
      <c r="BY32" s="577">
        <f t="shared" si="97"/>
        <v>1</v>
      </c>
      <c r="BZ32" s="552">
        <f t="shared" si="50"/>
        <v>0</v>
      </c>
      <c r="CA32" s="552">
        <f t="shared" si="51"/>
        <v>0</v>
      </c>
      <c r="CB32" s="539" t="str">
        <f>IF(AND(E32=""),"",IF(AND(E32&lt;=0),"",IF((ROUND((SUMPRODUCT(MID(0&amp;E32,LARGE(INDEX(ISNUMBER(--MID(E32,ROW($1:$70),1))* ROW($1:$70),0),ROW($1:$70))+1,1)*10^ROW($1:$70)/10)),-8)/100000000)&lt;2004,1,0)))</f>
        <v/>
      </c>
      <c r="CC32" s="1071"/>
      <c r="CD32" s="539"/>
      <c r="CE32" s="539"/>
      <c r="CF32" s="539"/>
      <c r="CG32" s="539"/>
      <c r="CH32" s="539"/>
      <c r="CI32" s="539"/>
      <c r="CJ32" s="539"/>
      <c r="CK32" s="539"/>
      <c r="CL32" s="539"/>
      <c r="CM32" s="539"/>
      <c r="CN32" s="539"/>
      <c r="CO32" s="539"/>
      <c r="CP32" s="539"/>
      <c r="CQ32" s="539"/>
      <c r="CR32" s="539"/>
      <c r="CS32" s="539"/>
      <c r="CT32" s="539"/>
      <c r="CU32" s="539"/>
      <c r="CV32" s="539"/>
      <c r="CW32" s="539"/>
      <c r="CX32" s="539"/>
      <c r="CY32" s="539"/>
      <c r="CZ32" s="539"/>
      <c r="DB32" s="539"/>
    </row>
    <row r="33" spans="1:106" s="568" customFormat="1" ht="19.149999999999999" customHeight="1">
      <c r="A33" s="568" t="str">
        <f t="shared" si="98"/>
        <v/>
      </c>
      <c r="B33" s="683">
        <v>2202</v>
      </c>
      <c r="C33" s="684">
        <v>7</v>
      </c>
      <c r="D33" s="685" t="str">
        <f>IF(ISNA(VLOOKUP(C33,Master!AQ$61:BC$286,3,FALSE)),"",VLOOKUP(C33,Master!AQ$61:BC$286,3,FALSE))</f>
        <v/>
      </c>
      <c r="E33" s="686" t="str">
        <f>IF(ISNA(VLOOKUP(C33,Master!AQ$61:BC$286,7,FALSE)),"",VLOOKUP(C33,Master!AQ$61:BC$286,7,FALSE))</f>
        <v/>
      </c>
      <c r="F33" s="687" t="str">
        <f>IF(ISNA(VLOOKUP(C33,Master!AQ$61:BC$286,8,FALSE)),"",VLOOKUP(C33,Master!AQ$61:BC$286,8,FALSE))</f>
        <v/>
      </c>
      <c r="G33" s="688" t="str">
        <f>IF(ISNA(VLOOKUP(C33,Master!AQ$61:BC$286,4,FALSE)),"",VLOOKUP(C33,Master!AQ$61:BC$286,4,FALSE))</f>
        <v/>
      </c>
      <c r="H33" s="689" t="str">
        <f>IF(ISNA(VLOOKUP(C33,Master!AQ$61:BC$286,5,FALSE)),"",VLOOKUP(C33,Master!AQ$61:BC$286,5,FALSE))</f>
        <v/>
      </c>
      <c r="I33" s="690" t="str">
        <f>IF(ISNA(VLOOKUP(C33,Master!AQ$61:BC$286,6,FALSE)),"",VLOOKUP(C33,Master!AQ$61:BC$286,6,FALSE))</f>
        <v/>
      </c>
      <c r="J33" s="684" t="str">
        <f t="shared" si="72"/>
        <v/>
      </c>
      <c r="K33" s="911" t="str">
        <f t="shared" ca="1" si="73"/>
        <v/>
      </c>
      <c r="L33" s="684" t="str">
        <f t="shared" si="74"/>
        <v/>
      </c>
      <c r="M33" s="684" t="str">
        <f t="shared" si="75"/>
        <v/>
      </c>
      <c r="N33" s="684" t="str">
        <f t="shared" si="76"/>
        <v/>
      </c>
      <c r="O33" s="692" t="str">
        <f>IF(ISNA(VLOOKUP(C33,Master!AQ$61:BC$286,12,FALSE)),"",VLOOKUP(C33,Master!AQ$61:BC$286,12,FALSE))</f>
        <v/>
      </c>
      <c r="P33" s="666"/>
      <c r="Q33" s="572"/>
      <c r="R33" s="572"/>
      <c r="S33" s="572"/>
      <c r="T33" s="572">
        <f t="shared" si="53"/>
        <v>0</v>
      </c>
      <c r="U33" s="541">
        <f t="shared" si="37"/>
        <v>1</v>
      </c>
      <c r="V33" s="570" t="str">
        <f>IF(ISNA(VLOOKUP(C33,Master!AQ$61:BC$286,10,FALSE)),"",VLOOKUP(C33,Master!AQ$61:BC$286,10,FALSE))</f>
        <v/>
      </c>
      <c r="W33" s="573"/>
      <c r="X33" s="573"/>
      <c r="Y33" s="574" t="str">
        <f>IF(ISNA(VLOOKUP(C33,Master!AQ$61:BC$286,11,FALSE)),"",VLOOKUP(C33,Master!AQ$61:BC$286,11,FALSE))</f>
        <v/>
      </c>
      <c r="Z33" s="574" t="str">
        <f>IF(ISNA(VLOOKUP(C33,Master!AQ$61:BC$286,9,FALSE)),"",VLOOKUP(C33,Master!AQ$61:BC$286,9,FALSE))</f>
        <v/>
      </c>
      <c r="AA33" s="575">
        <f t="shared" si="77"/>
        <v>0</v>
      </c>
      <c r="AB33" s="575">
        <f t="shared" si="78"/>
        <v>0</v>
      </c>
      <c r="AC33" s="575">
        <f t="shared" si="79"/>
        <v>0</v>
      </c>
      <c r="AD33" s="575">
        <f t="shared" si="80"/>
        <v>0</v>
      </c>
      <c r="AE33" s="575">
        <f t="shared" si="81"/>
        <v>0</v>
      </c>
      <c r="AF33" s="575">
        <f t="shared" si="82"/>
        <v>0</v>
      </c>
      <c r="AG33" s="576" t="str">
        <f t="shared" si="83"/>
        <v/>
      </c>
      <c r="AH33" s="576" t="str">
        <f t="shared" si="84"/>
        <v/>
      </c>
      <c r="AI33" s="576" t="str">
        <f t="shared" si="85"/>
        <v/>
      </c>
      <c r="AJ33" s="576" t="str">
        <f t="shared" si="86"/>
        <v/>
      </c>
      <c r="AK33" s="576" t="str">
        <f t="shared" si="87"/>
        <v/>
      </c>
      <c r="AL33" s="574" t="str">
        <f t="shared" si="88"/>
        <v/>
      </c>
      <c r="AM33" s="574">
        <v>0</v>
      </c>
      <c r="AN33" s="575">
        <v>0</v>
      </c>
      <c r="AO33" s="574" t="str">
        <f t="shared" si="89"/>
        <v/>
      </c>
      <c r="AP33" s="575">
        <f>$G$222*BS33*BV33*(IF(I33&lt;=0,0,1))*(IF(H33&lt;=4800,1,0))</f>
        <v>0</v>
      </c>
      <c r="AQ33" s="574">
        <f t="shared" si="45"/>
        <v>0</v>
      </c>
      <c r="AR33" s="574">
        <f t="shared" si="54"/>
        <v>0</v>
      </c>
      <c r="AS33" s="574">
        <f t="shared" si="55"/>
        <v>0</v>
      </c>
      <c r="AT33" s="574">
        <f t="shared" si="46"/>
        <v>0</v>
      </c>
      <c r="AU33" s="576">
        <f t="shared" si="56"/>
        <v>0</v>
      </c>
      <c r="AV33" s="576">
        <f t="shared" si="57"/>
        <v>0</v>
      </c>
      <c r="AW33" s="574"/>
      <c r="AX33" s="574"/>
      <c r="AY33" s="576">
        <f t="shared" si="90"/>
        <v>0</v>
      </c>
      <c r="AZ33" s="576">
        <f t="shared" si="58"/>
        <v>0</v>
      </c>
      <c r="BA33" s="576">
        <f t="shared" si="59"/>
        <v>0</v>
      </c>
      <c r="BB33" s="576">
        <f t="shared" si="60"/>
        <v>0</v>
      </c>
      <c r="BC33" s="576">
        <f t="shared" si="61"/>
        <v>0</v>
      </c>
      <c r="BD33" s="574">
        <f t="shared" si="91"/>
        <v>0</v>
      </c>
      <c r="BE33" s="574">
        <f t="shared" si="62"/>
        <v>0</v>
      </c>
      <c r="BF33" s="575">
        <v>0</v>
      </c>
      <c r="BG33" s="574">
        <f t="shared" si="92"/>
        <v>0</v>
      </c>
      <c r="BH33" s="575">
        <f t="shared" si="63"/>
        <v>0</v>
      </c>
      <c r="BI33" s="574">
        <f t="shared" si="47"/>
        <v>0</v>
      </c>
      <c r="BJ33" s="574">
        <f t="shared" si="64"/>
        <v>0</v>
      </c>
      <c r="BK33" s="574">
        <f t="shared" si="65"/>
        <v>0</v>
      </c>
      <c r="BL33" s="574">
        <f t="shared" si="66"/>
        <v>0</v>
      </c>
      <c r="BM33" s="576">
        <f t="shared" si="93"/>
        <v>0</v>
      </c>
      <c r="BN33" s="576">
        <f t="shared" si="94"/>
        <v>0</v>
      </c>
      <c r="BO33" s="574"/>
      <c r="BP33" s="574"/>
      <c r="BQ33" s="576">
        <f t="shared" si="95"/>
        <v>0</v>
      </c>
      <c r="BR33" s="567">
        <f t="shared" si="67"/>
        <v>0</v>
      </c>
      <c r="BS33" s="567">
        <f t="shared" si="68"/>
        <v>1</v>
      </c>
      <c r="BT33" s="567">
        <f t="shared" si="69"/>
        <v>0</v>
      </c>
      <c r="BU33" s="567">
        <f t="shared" si="70"/>
        <v>0</v>
      </c>
      <c r="BV33" s="567">
        <f t="shared" si="48"/>
        <v>0</v>
      </c>
      <c r="BW33" s="567">
        <f t="shared" si="96"/>
        <v>1</v>
      </c>
      <c r="BX33" s="552">
        <f t="shared" si="71"/>
        <v>0</v>
      </c>
      <c r="BY33" s="577">
        <f t="shared" si="97"/>
        <v>1</v>
      </c>
      <c r="BZ33" s="552">
        <f t="shared" si="50"/>
        <v>0</v>
      </c>
      <c r="CA33" s="552">
        <f t="shared" si="51"/>
        <v>0</v>
      </c>
      <c r="CB33" s="539" t="str">
        <f>IF(AND(E33=""),"",IF(AND(E33&lt;=0),"",IF((ROUND((SUMPRODUCT(MID(0&amp;E33,LARGE(INDEX(ISNUMBER(--MID(E33,ROW($1:$70),1))* ROW($1:$70),0),ROW($1:$70))+1,1)*10^ROW($1:$70)/10)),-8)/100000000)&lt;2004,1,0)))</f>
        <v/>
      </c>
      <c r="CC33" s="1071"/>
      <c r="CD33" s="539"/>
      <c r="CE33" s="539"/>
      <c r="CF33" s="539"/>
      <c r="CG33" s="539"/>
      <c r="CH33" s="539"/>
      <c r="CI33" s="539"/>
      <c r="CJ33" s="539"/>
      <c r="CK33" s="539"/>
      <c r="CL33" s="539"/>
      <c r="CM33" s="539"/>
      <c r="CN33" s="539"/>
      <c r="CO33" s="539"/>
      <c r="CP33" s="539"/>
      <c r="CQ33" s="539"/>
      <c r="CR33" s="539"/>
      <c r="CS33" s="539"/>
      <c r="CT33" s="539"/>
      <c r="CU33" s="539"/>
      <c r="CV33" s="539"/>
      <c r="CW33" s="539"/>
      <c r="CX33" s="539"/>
      <c r="CY33" s="539"/>
      <c r="CZ33" s="539"/>
      <c r="DB33" s="539"/>
    </row>
    <row r="34" spans="1:106" s="568" customFormat="1" ht="19.149999999999999" customHeight="1">
      <c r="A34" s="568" t="str">
        <f t="shared" si="98"/>
        <v/>
      </c>
      <c r="B34" s="683">
        <v>2202</v>
      </c>
      <c r="C34" s="684">
        <v>8</v>
      </c>
      <c r="D34" s="685" t="str">
        <f>IF(ISNA(VLOOKUP(C34,Master!AQ$61:BC$286,3,FALSE)),"",VLOOKUP(C34,Master!AQ$61:BC$286,3,FALSE))</f>
        <v/>
      </c>
      <c r="E34" s="686" t="str">
        <f>IF(ISNA(VLOOKUP(C34,Master!AQ$61:BC$286,7,FALSE)),"",VLOOKUP(C34,Master!AQ$61:BC$286,7,FALSE))</f>
        <v/>
      </c>
      <c r="F34" s="687" t="str">
        <f>IF(ISNA(VLOOKUP(C34,Master!AQ$61:BC$286,8,FALSE)),"",VLOOKUP(C34,Master!AQ$61:BC$286,8,FALSE))</f>
        <v/>
      </c>
      <c r="G34" s="688" t="str">
        <f>IF(ISNA(VLOOKUP(C34,Master!AQ$61:BC$286,4,FALSE)),"",VLOOKUP(C34,Master!AQ$61:BC$286,4,FALSE))</f>
        <v/>
      </c>
      <c r="H34" s="689" t="str">
        <f>IF(ISNA(VLOOKUP(C34,Master!AQ$61:BC$286,5,FALSE)),"",VLOOKUP(C34,Master!AQ$61:BC$286,5,FALSE))</f>
        <v/>
      </c>
      <c r="I34" s="690" t="str">
        <f>IF(ISNA(VLOOKUP(C34,Master!AQ$61:BC$286,6,FALSE)),"",VLOOKUP(C34,Master!AQ$61:BC$286,6,FALSE))</f>
        <v/>
      </c>
      <c r="J34" s="684" t="str">
        <f t="shared" si="72"/>
        <v/>
      </c>
      <c r="K34" s="911" t="str">
        <f t="shared" ca="1" si="73"/>
        <v/>
      </c>
      <c r="L34" s="684" t="str">
        <f t="shared" si="74"/>
        <v/>
      </c>
      <c r="M34" s="684" t="str">
        <f t="shared" si="75"/>
        <v/>
      </c>
      <c r="N34" s="684" t="str">
        <f t="shared" si="76"/>
        <v/>
      </c>
      <c r="O34" s="692" t="str">
        <f>IF(ISNA(VLOOKUP(C34,Master!AQ$61:BC$286,12,FALSE)),"",VLOOKUP(C34,Master!AQ$61:BC$286,12,FALSE))</f>
        <v/>
      </c>
      <c r="P34" s="666"/>
      <c r="Q34" s="572"/>
      <c r="R34" s="572"/>
      <c r="S34" s="572"/>
      <c r="T34" s="572">
        <f t="shared" si="53"/>
        <v>0</v>
      </c>
      <c r="U34" s="541">
        <f t="shared" si="37"/>
        <v>1</v>
      </c>
      <c r="V34" s="570" t="str">
        <f>IF(ISNA(VLOOKUP(C34,Master!AQ$61:BC$286,10,FALSE)),"",VLOOKUP(C34,Master!AQ$61:BC$286,10,FALSE))</f>
        <v/>
      </c>
      <c r="W34" s="573"/>
      <c r="X34" s="573"/>
      <c r="Y34" s="574" t="str">
        <f>IF(ISNA(VLOOKUP(C34,Master!AQ$61:BC$286,11,FALSE)),"",VLOOKUP(C34,Master!AQ$61:BC$286,11,FALSE))</f>
        <v/>
      </c>
      <c r="Z34" s="574" t="str">
        <f>IF(ISNA(VLOOKUP(C34,Master!AQ$61:BC$286,9,FALSE)),"",VLOOKUP(C34,Master!AQ$61:BC$286,9,FALSE))</f>
        <v/>
      </c>
      <c r="AA34" s="575">
        <f t="shared" si="77"/>
        <v>0</v>
      </c>
      <c r="AB34" s="575">
        <f t="shared" si="78"/>
        <v>0</v>
      </c>
      <c r="AC34" s="575">
        <f t="shared" si="79"/>
        <v>0</v>
      </c>
      <c r="AD34" s="575">
        <f t="shared" si="80"/>
        <v>0</v>
      </c>
      <c r="AE34" s="575">
        <f t="shared" si="81"/>
        <v>0</v>
      </c>
      <c r="AF34" s="575">
        <f t="shared" si="82"/>
        <v>0</v>
      </c>
      <c r="AG34" s="576" t="str">
        <f t="shared" si="83"/>
        <v/>
      </c>
      <c r="AH34" s="576" t="str">
        <f t="shared" si="84"/>
        <v/>
      </c>
      <c r="AI34" s="576" t="str">
        <f t="shared" si="85"/>
        <v/>
      </c>
      <c r="AJ34" s="576" t="str">
        <f t="shared" si="86"/>
        <v/>
      </c>
      <c r="AK34" s="576" t="str">
        <f t="shared" si="87"/>
        <v/>
      </c>
      <c r="AL34" s="574" t="str">
        <f t="shared" si="88"/>
        <v/>
      </c>
      <c r="AM34" s="574">
        <v>0</v>
      </c>
      <c r="AN34" s="575">
        <v>0</v>
      </c>
      <c r="AO34" s="574" t="str">
        <f t="shared" si="89"/>
        <v/>
      </c>
      <c r="AP34" s="575">
        <f>$G$222*BS34*BV34*(IF(I34&lt;=0,0,1))*(IF(H34&lt;=4800,1,0))</f>
        <v>0</v>
      </c>
      <c r="AQ34" s="574">
        <f t="shared" si="45"/>
        <v>0</v>
      </c>
      <c r="AR34" s="574">
        <f t="shared" si="54"/>
        <v>0</v>
      </c>
      <c r="AS34" s="574">
        <f t="shared" si="55"/>
        <v>0</v>
      </c>
      <c r="AT34" s="574">
        <f t="shared" si="46"/>
        <v>0</v>
      </c>
      <c r="AU34" s="576">
        <f t="shared" si="56"/>
        <v>0</v>
      </c>
      <c r="AV34" s="576">
        <f t="shared" si="57"/>
        <v>0</v>
      </c>
      <c r="AW34" s="574"/>
      <c r="AX34" s="574"/>
      <c r="AY34" s="576">
        <f t="shared" si="90"/>
        <v>0</v>
      </c>
      <c r="AZ34" s="576">
        <f t="shared" si="58"/>
        <v>0</v>
      </c>
      <c r="BA34" s="576">
        <f t="shared" si="59"/>
        <v>0</v>
      </c>
      <c r="BB34" s="576">
        <f t="shared" si="60"/>
        <v>0</v>
      </c>
      <c r="BC34" s="576">
        <f t="shared" si="61"/>
        <v>0</v>
      </c>
      <c r="BD34" s="574">
        <f t="shared" si="91"/>
        <v>0</v>
      </c>
      <c r="BE34" s="574">
        <f t="shared" si="62"/>
        <v>0</v>
      </c>
      <c r="BF34" s="575">
        <v>0</v>
      </c>
      <c r="BG34" s="574">
        <f t="shared" si="92"/>
        <v>0</v>
      </c>
      <c r="BH34" s="575">
        <f t="shared" si="63"/>
        <v>0</v>
      </c>
      <c r="BI34" s="574">
        <f t="shared" si="47"/>
        <v>0</v>
      </c>
      <c r="BJ34" s="574">
        <f t="shared" si="64"/>
        <v>0</v>
      </c>
      <c r="BK34" s="574">
        <f t="shared" si="65"/>
        <v>0</v>
      </c>
      <c r="BL34" s="574">
        <f t="shared" si="66"/>
        <v>0</v>
      </c>
      <c r="BM34" s="576">
        <f t="shared" si="93"/>
        <v>0</v>
      </c>
      <c r="BN34" s="576">
        <f t="shared" si="94"/>
        <v>0</v>
      </c>
      <c r="BO34" s="574"/>
      <c r="BP34" s="574"/>
      <c r="BQ34" s="576">
        <f t="shared" si="95"/>
        <v>0</v>
      </c>
      <c r="BR34" s="567">
        <f t="shared" si="67"/>
        <v>0</v>
      </c>
      <c r="BS34" s="567">
        <f t="shared" si="68"/>
        <v>1</v>
      </c>
      <c r="BT34" s="567">
        <f t="shared" si="69"/>
        <v>0</v>
      </c>
      <c r="BU34" s="567">
        <f t="shared" si="70"/>
        <v>0</v>
      </c>
      <c r="BV34" s="567">
        <f t="shared" si="48"/>
        <v>0</v>
      </c>
      <c r="BW34" s="567">
        <f t="shared" si="96"/>
        <v>1</v>
      </c>
      <c r="BX34" s="552">
        <f t="shared" si="71"/>
        <v>0</v>
      </c>
      <c r="BY34" s="577">
        <f t="shared" si="97"/>
        <v>1</v>
      </c>
      <c r="BZ34" s="552">
        <f t="shared" si="50"/>
        <v>0</v>
      </c>
      <c r="CA34" s="552">
        <f t="shared" si="51"/>
        <v>0</v>
      </c>
      <c r="CB34" s="539" t="str">
        <f>IF(AND(E34=""),"",IF(AND(E34&lt;=0),"",IF((ROUND((SUMPRODUCT(MID(0&amp;E34,LARGE(INDEX(ISNUMBER(--MID(E34,ROW($1:$70),1))* ROW($1:$70),0),ROW($1:$70))+1,1)*10^ROW($1:$70)/10)),-8)/100000000)&lt;2004,1,0)))</f>
        <v/>
      </c>
      <c r="CC34" s="1071"/>
      <c r="CD34" s="539"/>
      <c r="CE34" s="539"/>
      <c r="CF34" s="539"/>
      <c r="CG34" s="539"/>
      <c r="CH34" s="539"/>
      <c r="CI34" s="539"/>
      <c r="CJ34" s="539"/>
      <c r="CK34" s="539"/>
      <c r="CL34" s="539"/>
      <c r="CM34" s="539"/>
      <c r="CN34" s="539"/>
      <c r="CO34" s="539"/>
      <c r="CP34" s="539"/>
      <c r="CQ34" s="539"/>
      <c r="CR34" s="539"/>
      <c r="CS34" s="539"/>
      <c r="CT34" s="539"/>
      <c r="CU34" s="539"/>
      <c r="CV34" s="539"/>
      <c r="CW34" s="539"/>
      <c r="CX34" s="539"/>
      <c r="CY34" s="539"/>
      <c r="CZ34" s="539"/>
      <c r="DB34" s="539"/>
    </row>
    <row r="35" spans="1:106" s="568" customFormat="1" ht="19.149999999999999" customHeight="1">
      <c r="A35" s="568" t="str">
        <f t="shared" si="98"/>
        <v/>
      </c>
      <c r="B35" s="683">
        <v>2202</v>
      </c>
      <c r="C35" s="684">
        <v>9</v>
      </c>
      <c r="D35" s="685" t="str">
        <f>IF(ISNA(VLOOKUP(C35,Master!AQ$61:BC$286,3,FALSE)),"",VLOOKUP(C35,Master!AQ$61:BC$286,3,FALSE))</f>
        <v/>
      </c>
      <c r="E35" s="686" t="str">
        <f>IF(ISNA(VLOOKUP(C35,Master!AQ$61:BC$286,7,FALSE)),"",VLOOKUP(C35,Master!AQ$61:BC$286,7,FALSE))</f>
        <v/>
      </c>
      <c r="F35" s="687" t="str">
        <f>IF(ISNA(VLOOKUP(C35,Master!AQ$61:BC$286,8,FALSE)),"",VLOOKUP(C35,Master!AQ$61:BC$286,8,FALSE))</f>
        <v/>
      </c>
      <c r="G35" s="688" t="str">
        <f>IF(ISNA(VLOOKUP(C35,Master!AQ$61:BC$286,4,FALSE)),"",VLOOKUP(C35,Master!AQ$61:BC$286,4,FALSE))</f>
        <v/>
      </c>
      <c r="H35" s="689" t="str">
        <f>IF(ISNA(VLOOKUP(C35,Master!AQ$61:BC$286,5,FALSE)),"",VLOOKUP(C35,Master!AQ$61:BC$286,5,FALSE))</f>
        <v/>
      </c>
      <c r="I35" s="690" t="str">
        <f>IF(ISNA(VLOOKUP(C35,Master!AQ$61:BC$286,6,FALSE)),"",VLOOKUP(C35,Master!AQ$61:BC$286,6,FALSE))</f>
        <v/>
      </c>
      <c r="J35" s="684" t="str">
        <f t="shared" si="72"/>
        <v/>
      </c>
      <c r="K35" s="911" t="str">
        <f t="shared" ca="1" si="73"/>
        <v/>
      </c>
      <c r="L35" s="684" t="str">
        <f t="shared" si="74"/>
        <v/>
      </c>
      <c r="M35" s="684" t="str">
        <f t="shared" si="75"/>
        <v/>
      </c>
      <c r="N35" s="684" t="str">
        <f t="shared" si="76"/>
        <v/>
      </c>
      <c r="O35" s="692" t="str">
        <f>IF(ISNA(VLOOKUP(C35,Master!AQ$61:BC$286,12,FALSE)),"",VLOOKUP(C35,Master!AQ$61:BC$286,12,FALSE))</f>
        <v/>
      </c>
      <c r="P35" s="666"/>
      <c r="Q35" s="572"/>
      <c r="R35" s="572"/>
      <c r="S35" s="572"/>
      <c r="T35" s="572">
        <f t="shared" si="53"/>
        <v>0</v>
      </c>
      <c r="U35" s="541">
        <f t="shared" ref="U35:U78" si="99">IF(G35&gt;0,1,0)</f>
        <v>1</v>
      </c>
      <c r="V35" s="570" t="str">
        <f>IF(ISNA(VLOOKUP(C35,Master!AQ$61:BC$286,10,FALSE)),"",VLOOKUP(C35,Master!AQ$61:BC$286,10,FALSE))</f>
        <v/>
      </c>
      <c r="W35" s="573"/>
      <c r="X35" s="573"/>
      <c r="Y35" s="574" t="str">
        <f>IF(ISNA(VLOOKUP(C35,Master!AQ$61:BC$286,11,FALSE)),"",VLOOKUP(C35,Master!AQ$61:BC$286,11,FALSE))</f>
        <v/>
      </c>
      <c r="Z35" s="574" t="str">
        <f>IF(ISNA(VLOOKUP(C35,Master!AQ$61:BC$286,9,FALSE)),"",VLOOKUP(C35,Master!AQ$61:BC$286,9,FALSE))</f>
        <v/>
      </c>
      <c r="AA35" s="575">
        <f t="shared" si="77"/>
        <v>0</v>
      </c>
      <c r="AB35" s="575">
        <f t="shared" si="78"/>
        <v>0</v>
      </c>
      <c r="AC35" s="575">
        <f t="shared" si="79"/>
        <v>0</v>
      </c>
      <c r="AD35" s="575">
        <f t="shared" si="80"/>
        <v>0</v>
      </c>
      <c r="AE35" s="575">
        <f t="shared" si="81"/>
        <v>0</v>
      </c>
      <c r="AF35" s="575">
        <f t="shared" si="82"/>
        <v>0</v>
      </c>
      <c r="AG35" s="576" t="str">
        <f t="shared" si="83"/>
        <v/>
      </c>
      <c r="AH35" s="576" t="str">
        <f t="shared" si="84"/>
        <v/>
      </c>
      <c r="AI35" s="576" t="str">
        <f t="shared" si="85"/>
        <v/>
      </c>
      <c r="AJ35" s="576" t="str">
        <f t="shared" si="86"/>
        <v/>
      </c>
      <c r="AK35" s="576" t="str">
        <f t="shared" si="87"/>
        <v/>
      </c>
      <c r="AL35" s="574" t="str">
        <f t="shared" si="88"/>
        <v/>
      </c>
      <c r="AM35" s="574">
        <v>0</v>
      </c>
      <c r="AN35" s="575">
        <v>0</v>
      </c>
      <c r="AO35" s="574" t="str">
        <f t="shared" si="89"/>
        <v/>
      </c>
      <c r="AP35" s="575">
        <f>$G$222*BS35*BV35*(IF(I35&lt;=0,0,1))*(IF(H35&lt;=4800,1,0))</f>
        <v>0</v>
      </c>
      <c r="AQ35" s="574">
        <f t="shared" si="45"/>
        <v>0</v>
      </c>
      <c r="AR35" s="574">
        <f t="shared" si="54"/>
        <v>0</v>
      </c>
      <c r="AS35" s="574">
        <f t="shared" si="55"/>
        <v>0</v>
      </c>
      <c r="AT35" s="574">
        <f t="shared" si="46"/>
        <v>0</v>
      </c>
      <c r="AU35" s="576">
        <f t="shared" si="56"/>
        <v>0</v>
      </c>
      <c r="AV35" s="576">
        <f t="shared" si="57"/>
        <v>0</v>
      </c>
      <c r="AW35" s="574"/>
      <c r="AX35" s="574"/>
      <c r="AY35" s="576">
        <f t="shared" si="90"/>
        <v>0</v>
      </c>
      <c r="AZ35" s="576">
        <f t="shared" si="58"/>
        <v>0</v>
      </c>
      <c r="BA35" s="576">
        <f t="shared" si="59"/>
        <v>0</v>
      </c>
      <c r="BB35" s="576">
        <f t="shared" si="60"/>
        <v>0</v>
      </c>
      <c r="BC35" s="576">
        <f t="shared" si="61"/>
        <v>0</v>
      </c>
      <c r="BD35" s="574">
        <f t="shared" si="91"/>
        <v>0</v>
      </c>
      <c r="BE35" s="574">
        <f t="shared" si="62"/>
        <v>0</v>
      </c>
      <c r="BF35" s="575">
        <v>0</v>
      </c>
      <c r="BG35" s="574">
        <f t="shared" si="92"/>
        <v>0</v>
      </c>
      <c r="BH35" s="575">
        <f t="shared" si="63"/>
        <v>0</v>
      </c>
      <c r="BI35" s="574">
        <f t="shared" si="47"/>
        <v>0</v>
      </c>
      <c r="BJ35" s="574">
        <f t="shared" si="64"/>
        <v>0</v>
      </c>
      <c r="BK35" s="574">
        <f t="shared" si="65"/>
        <v>0</v>
      </c>
      <c r="BL35" s="574">
        <f t="shared" si="66"/>
        <v>0</v>
      </c>
      <c r="BM35" s="576">
        <f t="shared" si="93"/>
        <v>0</v>
      </c>
      <c r="BN35" s="576">
        <f t="shared" si="94"/>
        <v>0</v>
      </c>
      <c r="BO35" s="574"/>
      <c r="BP35" s="574"/>
      <c r="BQ35" s="576">
        <f t="shared" si="95"/>
        <v>0</v>
      </c>
      <c r="BR35" s="567">
        <f t="shared" si="67"/>
        <v>0</v>
      </c>
      <c r="BS35" s="567">
        <f t="shared" si="68"/>
        <v>1</v>
      </c>
      <c r="BT35" s="567">
        <f t="shared" si="69"/>
        <v>0</v>
      </c>
      <c r="BU35" s="567">
        <f t="shared" si="70"/>
        <v>0</v>
      </c>
      <c r="BV35" s="567">
        <f t="shared" si="48"/>
        <v>0</v>
      </c>
      <c r="BW35" s="567">
        <f t="shared" si="96"/>
        <v>1</v>
      </c>
      <c r="BX35" s="552">
        <f t="shared" si="71"/>
        <v>0</v>
      </c>
      <c r="BY35" s="577">
        <f t="shared" si="97"/>
        <v>1</v>
      </c>
      <c r="BZ35" s="552">
        <f t="shared" si="50"/>
        <v>0</v>
      </c>
      <c r="CA35" s="552">
        <f t="shared" si="51"/>
        <v>0</v>
      </c>
      <c r="CB35" s="539" t="str">
        <f>IF(AND(E35=""),"",IF(AND(E35&lt;=0),"",IF((ROUND((SUMPRODUCT(MID(0&amp;E35,LARGE(INDEX(ISNUMBER(--MID(E35,ROW($1:$70),1))* ROW($1:$70),0),ROW($1:$70))+1,1)*10^ROW($1:$70)/10)),-8)/100000000)&lt;2004,1,0)))</f>
        <v/>
      </c>
      <c r="CC35" s="1071"/>
      <c r="CD35" s="539"/>
      <c r="CE35" s="539"/>
      <c r="CF35" s="539"/>
      <c r="CG35" s="539"/>
      <c r="CH35" s="539"/>
      <c r="CI35" s="539"/>
      <c r="CJ35" s="539"/>
      <c r="CK35" s="539"/>
      <c r="CL35" s="539"/>
      <c r="CM35" s="539"/>
      <c r="CN35" s="539"/>
      <c r="CO35" s="539"/>
      <c r="CP35" s="539"/>
      <c r="CQ35" s="539"/>
      <c r="CR35" s="539"/>
      <c r="CS35" s="539"/>
      <c r="CT35" s="539"/>
      <c r="CU35" s="539"/>
      <c r="CV35" s="539"/>
      <c r="CW35" s="539"/>
      <c r="CX35" s="539"/>
      <c r="CY35" s="539"/>
      <c r="CZ35" s="539"/>
      <c r="DB35" s="539"/>
    </row>
    <row r="36" spans="1:106" s="568" customFormat="1" ht="19.149999999999999" customHeight="1">
      <c r="A36" s="568" t="str">
        <f t="shared" si="98"/>
        <v/>
      </c>
      <c r="B36" s="683">
        <v>2202</v>
      </c>
      <c r="C36" s="684">
        <v>10</v>
      </c>
      <c r="D36" s="685" t="str">
        <f>IF(ISNA(VLOOKUP(C36,Master!AQ$61:BC$286,3,FALSE)),"",VLOOKUP(C36,Master!AQ$61:BC$286,3,FALSE))</f>
        <v/>
      </c>
      <c r="E36" s="686" t="str">
        <f>IF(ISNA(VLOOKUP(C36,Master!AQ$61:BC$286,7,FALSE)),"",VLOOKUP(C36,Master!AQ$61:BC$286,7,FALSE))</f>
        <v/>
      </c>
      <c r="F36" s="687" t="str">
        <f>IF(ISNA(VLOOKUP(C36,Master!AQ$61:BC$286,8,FALSE)),"",VLOOKUP(C36,Master!AQ$61:BC$286,8,FALSE))</f>
        <v/>
      </c>
      <c r="G36" s="688" t="str">
        <f>IF(ISNA(VLOOKUP(C36,Master!AQ$61:BC$286,4,FALSE)),"",VLOOKUP(C36,Master!AQ$61:BC$286,4,FALSE))</f>
        <v/>
      </c>
      <c r="H36" s="689" t="str">
        <f>IF(ISNA(VLOOKUP(C36,Master!AQ$61:BC$286,5,FALSE)),"",VLOOKUP(C36,Master!AQ$61:BC$286,5,FALSE))</f>
        <v/>
      </c>
      <c r="I36" s="690" t="str">
        <f>IF(ISNA(VLOOKUP(C36,Master!AQ$61:BC$286,6,FALSE)),"",VLOOKUP(C36,Master!AQ$61:BC$286,6,FALSE))</f>
        <v/>
      </c>
      <c r="J36" s="684" t="str">
        <f t="shared" si="72"/>
        <v/>
      </c>
      <c r="K36" s="911" t="str">
        <f t="shared" ca="1" si="73"/>
        <v/>
      </c>
      <c r="L36" s="684" t="str">
        <f t="shared" si="74"/>
        <v/>
      </c>
      <c r="M36" s="684" t="str">
        <f t="shared" si="75"/>
        <v/>
      </c>
      <c r="N36" s="684" t="str">
        <f t="shared" si="76"/>
        <v/>
      </c>
      <c r="O36" s="692" t="str">
        <f>IF(ISNA(VLOOKUP(C36,Master!AQ$61:BC$286,12,FALSE)),"",VLOOKUP(C36,Master!AQ$61:BC$286,12,FALSE))</f>
        <v/>
      </c>
      <c r="P36" s="666"/>
      <c r="Q36" s="572"/>
      <c r="R36" s="572"/>
      <c r="S36" s="572"/>
      <c r="T36" s="572">
        <f t="shared" si="53"/>
        <v>0</v>
      </c>
      <c r="U36" s="541">
        <f t="shared" si="99"/>
        <v>1</v>
      </c>
      <c r="V36" s="570" t="str">
        <f>IF(ISNA(VLOOKUP(C36,Master!AQ$61:BC$286,10,FALSE)),"",VLOOKUP(C36,Master!AQ$61:BC$286,10,FALSE))</f>
        <v/>
      </c>
      <c r="W36" s="573"/>
      <c r="X36" s="573"/>
      <c r="Y36" s="574" t="str">
        <f>IF(ISNA(VLOOKUP(C36,Master!AQ$61:BC$286,11,FALSE)),"",VLOOKUP(C36,Master!AQ$61:BC$286,11,FALSE))</f>
        <v/>
      </c>
      <c r="Z36" s="574" t="str">
        <f>IF(ISNA(VLOOKUP(C36,Master!AQ$61:BC$286,9,FALSE)),"",VLOOKUP(C36,Master!AQ$61:BC$286,9,FALSE))</f>
        <v/>
      </c>
      <c r="AA36" s="575">
        <f t="shared" si="77"/>
        <v>0</v>
      </c>
      <c r="AB36" s="575">
        <f t="shared" si="78"/>
        <v>0</v>
      </c>
      <c r="AC36" s="575">
        <f t="shared" si="79"/>
        <v>0</v>
      </c>
      <c r="AD36" s="575">
        <f t="shared" si="80"/>
        <v>0</v>
      </c>
      <c r="AE36" s="575">
        <f t="shared" si="81"/>
        <v>0</v>
      </c>
      <c r="AF36" s="575">
        <f t="shared" si="82"/>
        <v>0</v>
      </c>
      <c r="AG36" s="576" t="str">
        <f t="shared" si="83"/>
        <v/>
      </c>
      <c r="AH36" s="576" t="str">
        <f t="shared" si="84"/>
        <v/>
      </c>
      <c r="AI36" s="576" t="str">
        <f t="shared" si="85"/>
        <v/>
      </c>
      <c r="AJ36" s="576" t="str">
        <f t="shared" si="86"/>
        <v/>
      </c>
      <c r="AK36" s="576" t="str">
        <f t="shared" si="87"/>
        <v/>
      </c>
      <c r="AL36" s="574" t="str">
        <f t="shared" si="88"/>
        <v/>
      </c>
      <c r="AM36" s="574">
        <v>0</v>
      </c>
      <c r="AN36" s="575">
        <v>0</v>
      </c>
      <c r="AO36" s="574" t="str">
        <f t="shared" si="89"/>
        <v/>
      </c>
      <c r="AP36" s="575">
        <f>$G$222*BS36*BV36*(IF(I36&lt;=0,0,1))*(IF(H36&lt;=4800,1,0))</f>
        <v>0</v>
      </c>
      <c r="AQ36" s="574">
        <f t="shared" si="45"/>
        <v>0</v>
      </c>
      <c r="AR36" s="574">
        <f t="shared" si="54"/>
        <v>0</v>
      </c>
      <c r="AS36" s="574">
        <f t="shared" si="55"/>
        <v>0</v>
      </c>
      <c r="AT36" s="574">
        <f t="shared" si="46"/>
        <v>0</v>
      </c>
      <c r="AU36" s="576">
        <f t="shared" si="56"/>
        <v>0</v>
      </c>
      <c r="AV36" s="576">
        <f t="shared" si="57"/>
        <v>0</v>
      </c>
      <c r="AW36" s="574"/>
      <c r="AX36" s="574"/>
      <c r="AY36" s="576">
        <f t="shared" si="90"/>
        <v>0</v>
      </c>
      <c r="AZ36" s="576">
        <f t="shared" si="58"/>
        <v>0</v>
      </c>
      <c r="BA36" s="576">
        <f t="shared" si="59"/>
        <v>0</v>
      </c>
      <c r="BB36" s="576">
        <f t="shared" si="60"/>
        <v>0</v>
      </c>
      <c r="BC36" s="576">
        <f t="shared" si="61"/>
        <v>0</v>
      </c>
      <c r="BD36" s="574">
        <f t="shared" si="91"/>
        <v>0</v>
      </c>
      <c r="BE36" s="574">
        <f t="shared" si="62"/>
        <v>0</v>
      </c>
      <c r="BF36" s="575">
        <v>0</v>
      </c>
      <c r="BG36" s="574">
        <f t="shared" si="92"/>
        <v>0</v>
      </c>
      <c r="BH36" s="575">
        <f t="shared" si="63"/>
        <v>0</v>
      </c>
      <c r="BI36" s="574">
        <f t="shared" si="47"/>
        <v>0</v>
      </c>
      <c r="BJ36" s="574">
        <f t="shared" si="64"/>
        <v>0</v>
      </c>
      <c r="BK36" s="574">
        <f t="shared" si="65"/>
        <v>0</v>
      </c>
      <c r="BL36" s="574">
        <f t="shared" si="66"/>
        <v>0</v>
      </c>
      <c r="BM36" s="576">
        <f t="shared" si="93"/>
        <v>0</v>
      </c>
      <c r="BN36" s="576">
        <f t="shared" si="94"/>
        <v>0</v>
      </c>
      <c r="BO36" s="574"/>
      <c r="BP36" s="574"/>
      <c r="BQ36" s="576">
        <f t="shared" si="95"/>
        <v>0</v>
      </c>
      <c r="BR36" s="567">
        <f t="shared" si="67"/>
        <v>0</v>
      </c>
      <c r="BS36" s="567">
        <f t="shared" si="68"/>
        <v>1</v>
      </c>
      <c r="BT36" s="567">
        <f t="shared" si="69"/>
        <v>0</v>
      </c>
      <c r="BU36" s="567">
        <f t="shared" si="70"/>
        <v>0</v>
      </c>
      <c r="BV36" s="567">
        <f t="shared" si="48"/>
        <v>0</v>
      </c>
      <c r="BW36" s="567">
        <f t="shared" si="96"/>
        <v>1</v>
      </c>
      <c r="BX36" s="552">
        <f t="shared" si="71"/>
        <v>0</v>
      </c>
      <c r="BY36" s="577">
        <f t="shared" si="97"/>
        <v>1</v>
      </c>
      <c r="BZ36" s="552">
        <f t="shared" si="50"/>
        <v>0</v>
      </c>
      <c r="CA36" s="552">
        <f t="shared" si="51"/>
        <v>0</v>
      </c>
      <c r="CB36" s="539" t="str">
        <f>IF(AND(E36=""),"",IF(AND(E36&lt;=0),"",IF((ROUND((SUMPRODUCT(MID(0&amp;E36,LARGE(INDEX(ISNUMBER(--MID(E36,ROW($1:$70),1))* ROW($1:$70),0),ROW($1:$70))+1,1)*10^ROW($1:$70)/10)),-8)/100000000)&lt;2004,1,0)))</f>
        <v/>
      </c>
      <c r="CC36" s="1071"/>
      <c r="CD36" s="539"/>
      <c r="CE36" s="539"/>
      <c r="CF36" s="539"/>
      <c r="CG36" s="539"/>
      <c r="CH36" s="539"/>
      <c r="CI36" s="539"/>
      <c r="CJ36" s="539"/>
      <c r="CK36" s="539"/>
      <c r="CL36" s="539"/>
      <c r="CM36" s="539"/>
      <c r="CN36" s="539"/>
      <c r="CO36" s="539"/>
      <c r="CP36" s="539"/>
      <c r="CQ36" s="539"/>
      <c r="CR36" s="539"/>
      <c r="CS36" s="539"/>
      <c r="CT36" s="539"/>
      <c r="CU36" s="539"/>
      <c r="CV36" s="539"/>
      <c r="CW36" s="539"/>
      <c r="CX36" s="539"/>
      <c r="CY36" s="539"/>
      <c r="CZ36" s="539"/>
      <c r="DB36" s="539"/>
    </row>
    <row r="37" spans="1:106" s="568" customFormat="1" ht="19.149999999999999" customHeight="1">
      <c r="A37" s="568" t="str">
        <f t="shared" si="98"/>
        <v/>
      </c>
      <c r="B37" s="683">
        <v>2202</v>
      </c>
      <c r="C37" s="684">
        <v>11</v>
      </c>
      <c r="D37" s="685" t="str">
        <f>IF(ISNA(VLOOKUP(C37,Master!AQ$61:BC$286,3,FALSE)),"",VLOOKUP(C37,Master!AQ$61:BC$286,3,FALSE))</f>
        <v/>
      </c>
      <c r="E37" s="686" t="str">
        <f>IF(ISNA(VLOOKUP(C37,Master!AQ$61:BC$286,7,FALSE)),"",VLOOKUP(C37,Master!AQ$61:BC$286,7,FALSE))</f>
        <v/>
      </c>
      <c r="F37" s="687" t="str">
        <f>IF(ISNA(VLOOKUP(C37,Master!AQ$61:BC$286,8,FALSE)),"",VLOOKUP(C37,Master!AQ$61:BC$286,8,FALSE))</f>
        <v/>
      </c>
      <c r="G37" s="688" t="str">
        <f>IF(ISNA(VLOOKUP(C37,Master!AQ$61:BC$286,4,FALSE)),"",VLOOKUP(C37,Master!AQ$61:BC$286,4,FALSE))</f>
        <v/>
      </c>
      <c r="H37" s="689" t="str">
        <f>IF(ISNA(VLOOKUP(C37,Master!AQ$61:BC$286,5,FALSE)),"",VLOOKUP(C37,Master!AQ$61:BC$286,5,FALSE))</f>
        <v/>
      </c>
      <c r="I37" s="690" t="str">
        <f>IF(ISNA(VLOOKUP(C37,Master!AQ$61:BC$286,6,FALSE)),"",VLOOKUP(C37,Master!AQ$61:BC$286,6,FALSE))</f>
        <v/>
      </c>
      <c r="J37" s="684" t="str">
        <f t="shared" si="72"/>
        <v/>
      </c>
      <c r="K37" s="911" t="str">
        <f t="shared" ca="1" si="73"/>
        <v/>
      </c>
      <c r="L37" s="684" t="str">
        <f t="shared" si="74"/>
        <v/>
      </c>
      <c r="M37" s="684" t="str">
        <f t="shared" si="75"/>
        <v/>
      </c>
      <c r="N37" s="684" t="str">
        <f t="shared" si="76"/>
        <v/>
      </c>
      <c r="O37" s="692" t="str">
        <f>IF(ISNA(VLOOKUP(C37,Master!AQ$61:BC$286,12,FALSE)),"",VLOOKUP(C37,Master!AQ$61:BC$286,12,FALSE))</f>
        <v/>
      </c>
      <c r="P37" s="666"/>
      <c r="Q37" s="572"/>
      <c r="R37" s="572"/>
      <c r="S37" s="572"/>
      <c r="T37" s="572">
        <f t="shared" si="53"/>
        <v>0</v>
      </c>
      <c r="U37" s="541">
        <f t="shared" si="99"/>
        <v>1</v>
      </c>
      <c r="V37" s="570" t="str">
        <f>IF(ISNA(VLOOKUP(C37,Master!AQ$61:BC$286,10,FALSE)),"",VLOOKUP(C37,Master!AQ$61:BC$286,10,FALSE))</f>
        <v/>
      </c>
      <c r="W37" s="573"/>
      <c r="X37" s="573"/>
      <c r="Y37" s="574" t="str">
        <f>IF(ISNA(VLOOKUP(C37,Master!AQ$61:BC$286,11,FALSE)),"",VLOOKUP(C37,Master!AQ$61:BC$286,11,FALSE))</f>
        <v/>
      </c>
      <c r="Z37" s="574" t="str">
        <f>IF(ISNA(VLOOKUP(C37,Master!AQ$61:BC$286,9,FALSE)),"",VLOOKUP(C37,Master!AQ$61:BC$286,9,FALSE))</f>
        <v/>
      </c>
      <c r="AA37" s="575">
        <f t="shared" si="77"/>
        <v>0</v>
      </c>
      <c r="AB37" s="575">
        <f t="shared" si="78"/>
        <v>0</v>
      </c>
      <c r="AC37" s="575">
        <f t="shared" si="79"/>
        <v>0</v>
      </c>
      <c r="AD37" s="575">
        <f t="shared" si="80"/>
        <v>0</v>
      </c>
      <c r="AE37" s="575">
        <f t="shared" si="81"/>
        <v>0</v>
      </c>
      <c r="AF37" s="575">
        <f t="shared" si="82"/>
        <v>0</v>
      </c>
      <c r="AG37" s="576" t="str">
        <f t="shared" si="83"/>
        <v/>
      </c>
      <c r="AH37" s="576" t="str">
        <f t="shared" si="84"/>
        <v/>
      </c>
      <c r="AI37" s="576" t="str">
        <f t="shared" si="85"/>
        <v/>
      </c>
      <c r="AJ37" s="576" t="str">
        <f t="shared" si="86"/>
        <v/>
      </c>
      <c r="AK37" s="576" t="str">
        <f t="shared" si="87"/>
        <v/>
      </c>
      <c r="AL37" s="574" t="str">
        <f t="shared" si="88"/>
        <v/>
      </c>
      <c r="AM37" s="574">
        <v>0</v>
      </c>
      <c r="AN37" s="575">
        <v>0</v>
      </c>
      <c r="AO37" s="574" t="str">
        <f t="shared" si="89"/>
        <v/>
      </c>
      <c r="AP37" s="575">
        <f>$G$222*BS37*BV37*(IF(I37&lt;=0,0,1))*(IF(H37&lt;=4800,1,0))</f>
        <v>0</v>
      </c>
      <c r="AQ37" s="574">
        <f t="shared" si="45"/>
        <v>0</v>
      </c>
      <c r="AR37" s="574">
        <f t="shared" si="54"/>
        <v>0</v>
      </c>
      <c r="AS37" s="574">
        <f t="shared" si="55"/>
        <v>0</v>
      </c>
      <c r="AT37" s="574">
        <f t="shared" si="46"/>
        <v>0</v>
      </c>
      <c r="AU37" s="576">
        <f t="shared" si="56"/>
        <v>0</v>
      </c>
      <c r="AV37" s="576">
        <f t="shared" si="57"/>
        <v>0</v>
      </c>
      <c r="AW37" s="574"/>
      <c r="AX37" s="574"/>
      <c r="AY37" s="576">
        <f t="shared" si="90"/>
        <v>0</v>
      </c>
      <c r="AZ37" s="576">
        <f t="shared" si="58"/>
        <v>0</v>
      </c>
      <c r="BA37" s="576">
        <f t="shared" si="59"/>
        <v>0</v>
      </c>
      <c r="BB37" s="576">
        <f t="shared" si="60"/>
        <v>0</v>
      </c>
      <c r="BC37" s="576">
        <f t="shared" si="61"/>
        <v>0</v>
      </c>
      <c r="BD37" s="574">
        <f t="shared" si="91"/>
        <v>0</v>
      </c>
      <c r="BE37" s="574">
        <f t="shared" si="62"/>
        <v>0</v>
      </c>
      <c r="BF37" s="575">
        <v>0</v>
      </c>
      <c r="BG37" s="574">
        <f t="shared" si="92"/>
        <v>0</v>
      </c>
      <c r="BH37" s="575">
        <f t="shared" si="63"/>
        <v>0</v>
      </c>
      <c r="BI37" s="574">
        <f t="shared" si="47"/>
        <v>0</v>
      </c>
      <c r="BJ37" s="574">
        <f t="shared" si="64"/>
        <v>0</v>
      </c>
      <c r="BK37" s="574">
        <f t="shared" si="65"/>
        <v>0</v>
      </c>
      <c r="BL37" s="574">
        <f t="shared" si="66"/>
        <v>0</v>
      </c>
      <c r="BM37" s="576">
        <f t="shared" si="93"/>
        <v>0</v>
      </c>
      <c r="BN37" s="576">
        <f t="shared" si="94"/>
        <v>0</v>
      </c>
      <c r="BO37" s="574"/>
      <c r="BP37" s="574"/>
      <c r="BQ37" s="576">
        <f t="shared" si="95"/>
        <v>0</v>
      </c>
      <c r="BR37" s="567">
        <f t="shared" si="67"/>
        <v>0</v>
      </c>
      <c r="BS37" s="567">
        <f t="shared" si="68"/>
        <v>1</v>
      </c>
      <c r="BT37" s="567">
        <f t="shared" si="69"/>
        <v>0</v>
      </c>
      <c r="BU37" s="567">
        <f t="shared" si="70"/>
        <v>0</v>
      </c>
      <c r="BV37" s="567">
        <f t="shared" si="48"/>
        <v>0</v>
      </c>
      <c r="BW37" s="567">
        <f t="shared" si="96"/>
        <v>1</v>
      </c>
      <c r="BX37" s="552">
        <f t="shared" si="71"/>
        <v>0</v>
      </c>
      <c r="BY37" s="577">
        <f t="shared" si="97"/>
        <v>1</v>
      </c>
      <c r="BZ37" s="552">
        <f t="shared" si="50"/>
        <v>0</v>
      </c>
      <c r="CA37" s="552">
        <f t="shared" si="51"/>
        <v>0</v>
      </c>
      <c r="CB37" s="539" t="str">
        <f>IF(AND(E37=""),"",IF(AND(E37&lt;=0),"",IF((ROUND((SUMPRODUCT(MID(0&amp;E37,LARGE(INDEX(ISNUMBER(--MID(E37,ROW($1:$70),1))* ROW($1:$70),0),ROW($1:$70))+1,1)*10^ROW($1:$70)/10)),-8)/100000000)&lt;2004,1,0)))</f>
        <v/>
      </c>
      <c r="CC37" s="1071"/>
      <c r="CD37" s="539"/>
      <c r="CE37" s="539"/>
      <c r="CF37" s="539"/>
      <c r="CG37" s="539"/>
      <c r="CH37" s="539"/>
      <c r="CI37" s="539"/>
      <c r="CJ37" s="539"/>
      <c r="CK37" s="539"/>
      <c r="CL37" s="539"/>
      <c r="CM37" s="539"/>
      <c r="CN37" s="539"/>
      <c r="CO37" s="539"/>
      <c r="CP37" s="539"/>
      <c r="CQ37" s="539"/>
      <c r="CR37" s="539"/>
      <c r="CS37" s="539"/>
      <c r="CT37" s="539"/>
      <c r="CU37" s="539"/>
      <c r="CV37" s="539"/>
      <c r="CW37" s="539"/>
      <c r="CX37" s="539"/>
      <c r="CY37" s="539"/>
      <c r="CZ37" s="539"/>
      <c r="DB37" s="539"/>
    </row>
    <row r="38" spans="1:106" s="568" customFormat="1" ht="19.149999999999999" customHeight="1">
      <c r="A38" s="568" t="str">
        <f t="shared" si="98"/>
        <v/>
      </c>
      <c r="B38" s="683">
        <v>2202</v>
      </c>
      <c r="C38" s="684">
        <v>12</v>
      </c>
      <c r="D38" s="685" t="str">
        <f>IF(ISNA(VLOOKUP(C38,Master!AQ$61:BC$286,3,FALSE)),"",VLOOKUP(C38,Master!AQ$61:BC$286,3,FALSE))</f>
        <v/>
      </c>
      <c r="E38" s="686" t="str">
        <f>IF(ISNA(VLOOKUP(C38,Master!AQ$61:BC$286,7,FALSE)),"",VLOOKUP(C38,Master!AQ$61:BC$286,7,FALSE))</f>
        <v/>
      </c>
      <c r="F38" s="687" t="str">
        <f>IF(ISNA(VLOOKUP(C38,Master!AQ$61:BC$286,8,FALSE)),"",VLOOKUP(C38,Master!AQ$61:BC$286,8,FALSE))</f>
        <v/>
      </c>
      <c r="G38" s="688" t="str">
        <f>IF(ISNA(VLOOKUP(C38,Master!AQ$61:BC$286,4,FALSE)),"",VLOOKUP(C38,Master!AQ$61:BC$286,4,FALSE))</f>
        <v/>
      </c>
      <c r="H38" s="689" t="str">
        <f>IF(ISNA(VLOOKUP(C38,Master!AQ$61:BC$286,5,FALSE)),"",VLOOKUP(C38,Master!AQ$61:BC$286,5,FALSE))</f>
        <v/>
      </c>
      <c r="I38" s="690" t="str">
        <f>IF(ISNA(VLOOKUP(C38,Master!AQ$61:BC$286,6,FALSE)),"",VLOOKUP(C38,Master!AQ$61:BC$286,6,FALSE))</f>
        <v/>
      </c>
      <c r="J38" s="684" t="str">
        <f t="shared" si="72"/>
        <v/>
      </c>
      <c r="K38" s="911" t="str">
        <f t="shared" ca="1" si="73"/>
        <v/>
      </c>
      <c r="L38" s="684" t="str">
        <f t="shared" si="74"/>
        <v/>
      </c>
      <c r="M38" s="684" t="str">
        <f t="shared" si="75"/>
        <v/>
      </c>
      <c r="N38" s="684" t="str">
        <f t="shared" si="76"/>
        <v/>
      </c>
      <c r="O38" s="692" t="str">
        <f>IF(ISNA(VLOOKUP(C38,Master!AQ$61:BC$286,12,FALSE)),"",VLOOKUP(C38,Master!AQ$61:BC$286,12,FALSE))</f>
        <v/>
      </c>
      <c r="P38" s="666"/>
      <c r="Q38" s="572"/>
      <c r="R38" s="572"/>
      <c r="S38" s="572"/>
      <c r="T38" s="572">
        <f t="shared" si="53"/>
        <v>0</v>
      </c>
      <c r="U38" s="541">
        <f t="shared" si="99"/>
        <v>1</v>
      </c>
      <c r="V38" s="570" t="str">
        <f>IF(ISNA(VLOOKUP(C38,Master!AQ$61:BC$286,10,FALSE)),"",VLOOKUP(C38,Master!AQ$61:BC$286,10,FALSE))</f>
        <v/>
      </c>
      <c r="W38" s="573"/>
      <c r="X38" s="573"/>
      <c r="Y38" s="574" t="str">
        <f>IF(ISNA(VLOOKUP(C38,Master!AQ$61:BC$286,11,FALSE)),"",VLOOKUP(C38,Master!AQ$61:BC$286,11,FALSE))</f>
        <v/>
      </c>
      <c r="Z38" s="574" t="str">
        <f>IF(ISNA(VLOOKUP(C38,Master!AQ$61:BC$286,9,FALSE)),"",VLOOKUP(C38,Master!AQ$61:BC$286,9,FALSE))</f>
        <v/>
      </c>
      <c r="AA38" s="575">
        <f t="shared" si="77"/>
        <v>0</v>
      </c>
      <c r="AB38" s="575">
        <f t="shared" si="78"/>
        <v>0</v>
      </c>
      <c r="AC38" s="575">
        <f t="shared" si="79"/>
        <v>0</v>
      </c>
      <c r="AD38" s="575">
        <f t="shared" si="80"/>
        <v>0</v>
      </c>
      <c r="AE38" s="575">
        <f t="shared" si="81"/>
        <v>0</v>
      </c>
      <c r="AF38" s="575">
        <f t="shared" si="82"/>
        <v>0</v>
      </c>
      <c r="AG38" s="576" t="str">
        <f t="shared" si="83"/>
        <v/>
      </c>
      <c r="AH38" s="576" t="str">
        <f t="shared" si="84"/>
        <v/>
      </c>
      <c r="AI38" s="576" t="str">
        <f t="shared" si="85"/>
        <v/>
      </c>
      <c r="AJ38" s="576" t="str">
        <f t="shared" si="86"/>
        <v/>
      </c>
      <c r="AK38" s="576" t="str">
        <f t="shared" si="87"/>
        <v/>
      </c>
      <c r="AL38" s="574" t="str">
        <f t="shared" si="88"/>
        <v/>
      </c>
      <c r="AM38" s="574">
        <v>0</v>
      </c>
      <c r="AN38" s="575">
        <v>0</v>
      </c>
      <c r="AO38" s="574" t="str">
        <f t="shared" si="89"/>
        <v/>
      </c>
      <c r="AP38" s="575">
        <f>$G$222*BS38*BV38*(IF(I38&lt;=0,0,1))*(IF(H38&lt;=4800,1,0))</f>
        <v>0</v>
      </c>
      <c r="AQ38" s="574">
        <f t="shared" si="45"/>
        <v>0</v>
      </c>
      <c r="AR38" s="574">
        <f t="shared" si="54"/>
        <v>0</v>
      </c>
      <c r="AS38" s="574">
        <f t="shared" si="55"/>
        <v>0</v>
      </c>
      <c r="AT38" s="574">
        <f t="shared" si="46"/>
        <v>0</v>
      </c>
      <c r="AU38" s="576">
        <f t="shared" si="56"/>
        <v>0</v>
      </c>
      <c r="AV38" s="576">
        <f t="shared" si="57"/>
        <v>0</v>
      </c>
      <c r="AW38" s="574"/>
      <c r="AX38" s="574"/>
      <c r="AY38" s="576">
        <f t="shared" si="90"/>
        <v>0</v>
      </c>
      <c r="AZ38" s="576">
        <f t="shared" si="58"/>
        <v>0</v>
      </c>
      <c r="BA38" s="576">
        <f t="shared" si="59"/>
        <v>0</v>
      </c>
      <c r="BB38" s="576">
        <f t="shared" si="60"/>
        <v>0</v>
      </c>
      <c r="BC38" s="576">
        <f t="shared" si="61"/>
        <v>0</v>
      </c>
      <c r="BD38" s="574">
        <f t="shared" si="91"/>
        <v>0</v>
      </c>
      <c r="BE38" s="574">
        <f t="shared" si="62"/>
        <v>0</v>
      </c>
      <c r="BF38" s="575">
        <v>0</v>
      </c>
      <c r="BG38" s="574">
        <f t="shared" si="92"/>
        <v>0</v>
      </c>
      <c r="BH38" s="575">
        <f t="shared" si="63"/>
        <v>0</v>
      </c>
      <c r="BI38" s="574">
        <f t="shared" si="47"/>
        <v>0</v>
      </c>
      <c r="BJ38" s="574">
        <f t="shared" si="64"/>
        <v>0</v>
      </c>
      <c r="BK38" s="574">
        <f t="shared" si="65"/>
        <v>0</v>
      </c>
      <c r="BL38" s="574">
        <f t="shared" si="66"/>
        <v>0</v>
      </c>
      <c r="BM38" s="576">
        <f t="shared" si="93"/>
        <v>0</v>
      </c>
      <c r="BN38" s="576">
        <f t="shared" si="94"/>
        <v>0</v>
      </c>
      <c r="BO38" s="574"/>
      <c r="BP38" s="574"/>
      <c r="BQ38" s="576">
        <f t="shared" si="95"/>
        <v>0</v>
      </c>
      <c r="BR38" s="567">
        <f t="shared" si="67"/>
        <v>0</v>
      </c>
      <c r="BS38" s="567">
        <f t="shared" si="68"/>
        <v>1</v>
      </c>
      <c r="BT38" s="567">
        <f t="shared" si="69"/>
        <v>0</v>
      </c>
      <c r="BU38" s="567">
        <f t="shared" si="70"/>
        <v>0</v>
      </c>
      <c r="BV38" s="567">
        <f t="shared" si="48"/>
        <v>0</v>
      </c>
      <c r="BW38" s="567">
        <f t="shared" si="96"/>
        <v>1</v>
      </c>
      <c r="BX38" s="552">
        <f t="shared" si="71"/>
        <v>0</v>
      </c>
      <c r="BY38" s="577">
        <f t="shared" si="97"/>
        <v>1</v>
      </c>
      <c r="BZ38" s="552">
        <f t="shared" si="50"/>
        <v>0</v>
      </c>
      <c r="CA38" s="552">
        <f t="shared" si="51"/>
        <v>0</v>
      </c>
      <c r="CB38" s="539" t="str">
        <f>IF(AND(E38=""),"",IF(AND(E38&lt;=0),"",IF((ROUND((SUMPRODUCT(MID(0&amp;E38,LARGE(INDEX(ISNUMBER(--MID(E38,ROW($1:$70),1))* ROW($1:$70),0),ROW($1:$70))+1,1)*10^ROW($1:$70)/10)),-8)/100000000)&lt;2004,1,0)))</f>
        <v/>
      </c>
      <c r="CC38" s="1071"/>
      <c r="CD38" s="539"/>
      <c r="CE38" s="539"/>
      <c r="CF38" s="539"/>
      <c r="CG38" s="539"/>
      <c r="CH38" s="539"/>
      <c r="CI38" s="539"/>
      <c r="CJ38" s="539"/>
      <c r="CK38" s="539"/>
      <c r="CL38" s="539"/>
      <c r="CM38" s="539"/>
      <c r="CN38" s="539"/>
      <c r="CO38" s="539"/>
      <c r="CP38" s="539"/>
      <c r="CQ38" s="539"/>
      <c r="CR38" s="539"/>
      <c r="CS38" s="539"/>
      <c r="CT38" s="539"/>
      <c r="CU38" s="539"/>
      <c r="CV38" s="539"/>
      <c r="CW38" s="539"/>
      <c r="CX38" s="539"/>
      <c r="CY38" s="539"/>
      <c r="CZ38" s="539"/>
      <c r="DB38" s="539"/>
    </row>
    <row r="39" spans="1:106" s="568" customFormat="1" ht="19.149999999999999" customHeight="1">
      <c r="A39" s="568" t="str">
        <f t="shared" si="98"/>
        <v/>
      </c>
      <c r="B39" s="683">
        <v>2202</v>
      </c>
      <c r="C39" s="684">
        <v>13</v>
      </c>
      <c r="D39" s="685" t="str">
        <f>IF(ISNA(VLOOKUP(C39,Master!AQ$61:BC$286,3,FALSE)),"",VLOOKUP(C39,Master!AQ$61:BC$286,3,FALSE))</f>
        <v/>
      </c>
      <c r="E39" s="686" t="str">
        <f>IF(ISNA(VLOOKUP(C39,Master!AQ$61:BC$286,7,FALSE)),"",VLOOKUP(C39,Master!AQ$61:BC$286,7,FALSE))</f>
        <v/>
      </c>
      <c r="F39" s="687" t="str">
        <f>IF(ISNA(VLOOKUP(C39,Master!AQ$61:BC$286,8,FALSE)),"",VLOOKUP(C39,Master!AQ$61:BC$286,8,FALSE))</f>
        <v/>
      </c>
      <c r="G39" s="688" t="str">
        <f>IF(ISNA(VLOOKUP(C39,Master!AQ$61:BC$286,4,FALSE)),"",VLOOKUP(C39,Master!AQ$61:BC$286,4,FALSE))</f>
        <v/>
      </c>
      <c r="H39" s="689" t="str">
        <f>IF(ISNA(VLOOKUP(C39,Master!AQ$61:BC$286,5,FALSE)),"",VLOOKUP(C39,Master!AQ$61:BC$286,5,FALSE))</f>
        <v/>
      </c>
      <c r="I39" s="690" t="str">
        <f>IF(ISNA(VLOOKUP(C39,Master!AQ$61:BC$286,6,FALSE)),"",VLOOKUP(C39,Master!AQ$61:BC$286,6,FALSE))</f>
        <v/>
      </c>
      <c r="J39" s="684" t="str">
        <f t="shared" si="72"/>
        <v/>
      </c>
      <c r="K39" s="911" t="str">
        <f t="shared" ca="1" si="73"/>
        <v/>
      </c>
      <c r="L39" s="684" t="str">
        <f t="shared" si="74"/>
        <v/>
      </c>
      <c r="M39" s="684" t="str">
        <f t="shared" si="75"/>
        <v/>
      </c>
      <c r="N39" s="684" t="str">
        <f t="shared" si="76"/>
        <v/>
      </c>
      <c r="O39" s="692" t="str">
        <f>IF(ISNA(VLOOKUP(C39,Master!AQ$61:BC$286,12,FALSE)),"",VLOOKUP(C39,Master!AQ$61:BC$286,12,FALSE))</f>
        <v/>
      </c>
      <c r="P39" s="666"/>
      <c r="Q39" s="572"/>
      <c r="R39" s="572"/>
      <c r="S39" s="572"/>
      <c r="T39" s="572">
        <f t="shared" si="53"/>
        <v>0</v>
      </c>
      <c r="U39" s="541">
        <f t="shared" si="99"/>
        <v>1</v>
      </c>
      <c r="V39" s="570" t="str">
        <f>IF(ISNA(VLOOKUP(C39,Master!AQ$61:BC$286,10,FALSE)),"",VLOOKUP(C39,Master!AQ$61:BC$286,10,FALSE))</f>
        <v/>
      </c>
      <c r="W39" s="573"/>
      <c r="X39" s="573"/>
      <c r="Y39" s="574" t="str">
        <f>IF(ISNA(VLOOKUP(C39,Master!AQ$61:BC$286,11,FALSE)),"",VLOOKUP(C39,Master!AQ$61:BC$286,11,FALSE))</f>
        <v/>
      </c>
      <c r="Z39" s="574" t="str">
        <f>IF(ISNA(VLOOKUP(C39,Master!AQ$61:BC$286,9,FALSE)),"",VLOOKUP(C39,Master!AQ$61:BC$286,9,FALSE))</f>
        <v/>
      </c>
      <c r="AA39" s="575">
        <f t="shared" si="77"/>
        <v>0</v>
      </c>
      <c r="AB39" s="575">
        <f t="shared" si="78"/>
        <v>0</v>
      </c>
      <c r="AC39" s="575">
        <f t="shared" si="79"/>
        <v>0</v>
      </c>
      <c r="AD39" s="575">
        <f t="shared" si="80"/>
        <v>0</v>
      </c>
      <c r="AE39" s="575">
        <f t="shared" si="81"/>
        <v>0</v>
      </c>
      <c r="AF39" s="575">
        <f t="shared" si="82"/>
        <v>0</v>
      </c>
      <c r="AG39" s="576" t="str">
        <f t="shared" si="83"/>
        <v/>
      </c>
      <c r="AH39" s="576" t="str">
        <f t="shared" si="84"/>
        <v/>
      </c>
      <c r="AI39" s="576" t="str">
        <f t="shared" si="85"/>
        <v/>
      </c>
      <c r="AJ39" s="576" t="str">
        <f t="shared" si="86"/>
        <v/>
      </c>
      <c r="AK39" s="576" t="str">
        <f t="shared" si="87"/>
        <v/>
      </c>
      <c r="AL39" s="574" t="str">
        <f t="shared" si="88"/>
        <v/>
      </c>
      <c r="AM39" s="574">
        <v>0</v>
      </c>
      <c r="AN39" s="575">
        <v>0</v>
      </c>
      <c r="AO39" s="574" t="str">
        <f t="shared" si="89"/>
        <v/>
      </c>
      <c r="AP39" s="575">
        <f>$G$222*BS39*BV39*(IF(I39&lt;=0,0,1))*(IF(H39&lt;=4800,1,0))</f>
        <v>0</v>
      </c>
      <c r="AQ39" s="574">
        <f t="shared" si="45"/>
        <v>0</v>
      </c>
      <c r="AR39" s="574">
        <f t="shared" si="54"/>
        <v>0</v>
      </c>
      <c r="AS39" s="574">
        <f t="shared" si="55"/>
        <v>0</v>
      </c>
      <c r="AT39" s="574">
        <f t="shared" si="46"/>
        <v>0</v>
      </c>
      <c r="AU39" s="576">
        <f t="shared" si="56"/>
        <v>0</v>
      </c>
      <c r="AV39" s="576">
        <f t="shared" si="57"/>
        <v>0</v>
      </c>
      <c r="AW39" s="574"/>
      <c r="AX39" s="574"/>
      <c r="AY39" s="576">
        <f t="shared" si="90"/>
        <v>0</v>
      </c>
      <c r="AZ39" s="576">
        <f t="shared" si="58"/>
        <v>0</v>
      </c>
      <c r="BA39" s="576">
        <f t="shared" si="59"/>
        <v>0</v>
      </c>
      <c r="BB39" s="576">
        <f t="shared" si="60"/>
        <v>0</v>
      </c>
      <c r="BC39" s="576">
        <f t="shared" si="61"/>
        <v>0</v>
      </c>
      <c r="BD39" s="574">
        <f t="shared" si="91"/>
        <v>0</v>
      </c>
      <c r="BE39" s="574">
        <f t="shared" si="62"/>
        <v>0</v>
      </c>
      <c r="BF39" s="575">
        <v>0</v>
      </c>
      <c r="BG39" s="574">
        <f t="shared" si="92"/>
        <v>0</v>
      </c>
      <c r="BH39" s="575">
        <f t="shared" si="63"/>
        <v>0</v>
      </c>
      <c r="BI39" s="574">
        <f t="shared" si="47"/>
        <v>0</v>
      </c>
      <c r="BJ39" s="574">
        <f t="shared" si="64"/>
        <v>0</v>
      </c>
      <c r="BK39" s="574">
        <f t="shared" si="65"/>
        <v>0</v>
      </c>
      <c r="BL39" s="574">
        <f t="shared" si="66"/>
        <v>0</v>
      </c>
      <c r="BM39" s="576">
        <f t="shared" si="93"/>
        <v>0</v>
      </c>
      <c r="BN39" s="576">
        <f t="shared" si="94"/>
        <v>0</v>
      </c>
      <c r="BO39" s="574"/>
      <c r="BP39" s="574"/>
      <c r="BQ39" s="576">
        <f t="shared" si="95"/>
        <v>0</v>
      </c>
      <c r="BR39" s="567">
        <f t="shared" si="67"/>
        <v>0</v>
      </c>
      <c r="BS39" s="567">
        <f t="shared" si="68"/>
        <v>1</v>
      </c>
      <c r="BT39" s="567">
        <f t="shared" si="69"/>
        <v>0</v>
      </c>
      <c r="BU39" s="567">
        <f t="shared" si="70"/>
        <v>0</v>
      </c>
      <c r="BV39" s="567">
        <f t="shared" si="48"/>
        <v>0</v>
      </c>
      <c r="BW39" s="567">
        <f t="shared" si="96"/>
        <v>1</v>
      </c>
      <c r="BX39" s="552">
        <f t="shared" si="71"/>
        <v>0</v>
      </c>
      <c r="BY39" s="577">
        <f t="shared" si="97"/>
        <v>1</v>
      </c>
      <c r="BZ39" s="552">
        <f t="shared" si="50"/>
        <v>0</v>
      </c>
      <c r="CA39" s="552">
        <f t="shared" si="51"/>
        <v>0</v>
      </c>
      <c r="CB39" s="539" t="str">
        <f>IF(AND(E39=""),"",IF(AND(E39&lt;=0),"",IF((ROUND((SUMPRODUCT(MID(0&amp;E39,LARGE(INDEX(ISNUMBER(--MID(E39,ROW($1:$70),1))* ROW($1:$70),0),ROW($1:$70))+1,1)*10^ROW($1:$70)/10)),-8)/100000000)&lt;2004,1,0)))</f>
        <v/>
      </c>
      <c r="CC39" s="1071"/>
      <c r="CD39" s="539"/>
      <c r="CE39" s="539"/>
      <c r="CF39" s="539"/>
      <c r="CG39" s="539"/>
      <c r="CH39" s="539"/>
      <c r="CI39" s="539"/>
      <c r="CJ39" s="539"/>
      <c r="CK39" s="539"/>
      <c r="CL39" s="539"/>
      <c r="CM39" s="539"/>
      <c r="CN39" s="539"/>
      <c r="CO39" s="539"/>
      <c r="CP39" s="539"/>
      <c r="CQ39" s="539"/>
      <c r="CR39" s="539"/>
      <c r="CS39" s="539"/>
      <c r="CT39" s="539"/>
      <c r="CU39" s="539"/>
      <c r="CV39" s="539"/>
      <c r="CW39" s="539"/>
      <c r="CX39" s="539"/>
      <c r="CY39" s="539"/>
      <c r="CZ39" s="539"/>
      <c r="DB39" s="539"/>
    </row>
    <row r="40" spans="1:106" s="568" customFormat="1" ht="19.149999999999999" customHeight="1">
      <c r="A40" s="568" t="str">
        <f t="shared" si="98"/>
        <v/>
      </c>
      <c r="B40" s="683">
        <v>2202</v>
      </c>
      <c r="C40" s="684">
        <v>14</v>
      </c>
      <c r="D40" s="685" t="str">
        <f>IF(ISNA(VLOOKUP(C40,Master!AQ$61:BC$286,3,FALSE)),"",VLOOKUP(C40,Master!AQ$61:BC$286,3,FALSE))</f>
        <v/>
      </c>
      <c r="E40" s="686" t="str">
        <f>IF(ISNA(VLOOKUP(C40,Master!AQ$61:BC$286,7,FALSE)),"",VLOOKUP(C40,Master!AQ$61:BC$286,7,FALSE))</f>
        <v/>
      </c>
      <c r="F40" s="687" t="str">
        <f>IF(ISNA(VLOOKUP(C40,Master!AQ$61:BC$286,8,FALSE)),"",VLOOKUP(C40,Master!AQ$61:BC$286,8,FALSE))</f>
        <v/>
      </c>
      <c r="G40" s="688" t="str">
        <f>IF(ISNA(VLOOKUP(C40,Master!AQ$61:BC$286,4,FALSE)),"",VLOOKUP(C40,Master!AQ$61:BC$286,4,FALSE))</f>
        <v/>
      </c>
      <c r="H40" s="689" t="str">
        <f>IF(ISNA(VLOOKUP(C40,Master!AQ$61:BC$286,5,FALSE)),"",VLOOKUP(C40,Master!AQ$61:BC$286,5,FALSE))</f>
        <v/>
      </c>
      <c r="I40" s="690" t="str">
        <f>IF(ISNA(VLOOKUP(C40,Master!AQ$61:BC$286,6,FALSE)),"",VLOOKUP(C40,Master!AQ$61:BC$286,6,FALSE))</f>
        <v/>
      </c>
      <c r="J40" s="684" t="str">
        <f t="shared" si="72"/>
        <v/>
      </c>
      <c r="K40" s="911" t="str">
        <f t="shared" ca="1" si="73"/>
        <v/>
      </c>
      <c r="L40" s="684" t="str">
        <f t="shared" si="74"/>
        <v/>
      </c>
      <c r="M40" s="684" t="str">
        <f t="shared" si="75"/>
        <v/>
      </c>
      <c r="N40" s="684" t="str">
        <f t="shared" si="76"/>
        <v/>
      </c>
      <c r="O40" s="692" t="str">
        <f>IF(ISNA(VLOOKUP(C40,Master!AQ$61:BC$286,12,FALSE)),"",VLOOKUP(C40,Master!AQ$61:BC$286,12,FALSE))</f>
        <v/>
      </c>
      <c r="P40" s="666"/>
      <c r="Q40" s="572"/>
      <c r="R40" s="572"/>
      <c r="S40" s="572"/>
      <c r="T40" s="572">
        <f t="shared" si="53"/>
        <v>0</v>
      </c>
      <c r="U40" s="541">
        <f t="shared" si="99"/>
        <v>1</v>
      </c>
      <c r="V40" s="570" t="str">
        <f>IF(ISNA(VLOOKUP(C40,Master!AQ$61:BC$286,10,FALSE)),"",VLOOKUP(C40,Master!AQ$61:BC$286,10,FALSE))</f>
        <v/>
      </c>
      <c r="W40" s="573"/>
      <c r="X40" s="573"/>
      <c r="Y40" s="574" t="str">
        <f>IF(ISNA(VLOOKUP(C40,Master!AQ$61:BC$286,11,FALSE)),"",VLOOKUP(C40,Master!AQ$61:BC$286,11,FALSE))</f>
        <v/>
      </c>
      <c r="Z40" s="574" t="str">
        <f>IF(ISNA(VLOOKUP(C40,Master!AQ$61:BC$286,9,FALSE)),"",VLOOKUP(C40,Master!AQ$61:BC$286,9,FALSE))</f>
        <v/>
      </c>
      <c r="AA40" s="575">
        <f t="shared" si="77"/>
        <v>0</v>
      </c>
      <c r="AB40" s="575">
        <f t="shared" si="78"/>
        <v>0</v>
      </c>
      <c r="AC40" s="575">
        <f t="shared" si="79"/>
        <v>0</v>
      </c>
      <c r="AD40" s="575">
        <f t="shared" si="80"/>
        <v>0</v>
      </c>
      <c r="AE40" s="575">
        <f t="shared" si="81"/>
        <v>0</v>
      </c>
      <c r="AF40" s="575">
        <f t="shared" si="82"/>
        <v>0</v>
      </c>
      <c r="AG40" s="576" t="str">
        <f t="shared" si="83"/>
        <v/>
      </c>
      <c r="AH40" s="576" t="str">
        <f t="shared" si="84"/>
        <v/>
      </c>
      <c r="AI40" s="576" t="str">
        <f t="shared" si="85"/>
        <v/>
      </c>
      <c r="AJ40" s="576" t="str">
        <f t="shared" si="86"/>
        <v/>
      </c>
      <c r="AK40" s="576" t="str">
        <f t="shared" si="87"/>
        <v/>
      </c>
      <c r="AL40" s="574" t="str">
        <f t="shared" si="88"/>
        <v/>
      </c>
      <c r="AM40" s="574">
        <v>0</v>
      </c>
      <c r="AN40" s="575">
        <v>0</v>
      </c>
      <c r="AO40" s="574" t="str">
        <f t="shared" si="89"/>
        <v/>
      </c>
      <c r="AP40" s="575">
        <f>$G$222*BS40*BV40*(IF(I40&lt;=0,0,1))*(IF(H40&lt;=4800,1,0))</f>
        <v>0</v>
      </c>
      <c r="AQ40" s="574">
        <f t="shared" si="45"/>
        <v>0</v>
      </c>
      <c r="AR40" s="574">
        <f t="shared" si="54"/>
        <v>0</v>
      </c>
      <c r="AS40" s="574">
        <f t="shared" si="55"/>
        <v>0</v>
      </c>
      <c r="AT40" s="574">
        <f t="shared" si="46"/>
        <v>0</v>
      </c>
      <c r="AU40" s="576">
        <f t="shared" si="56"/>
        <v>0</v>
      </c>
      <c r="AV40" s="576">
        <f t="shared" si="57"/>
        <v>0</v>
      </c>
      <c r="AW40" s="574"/>
      <c r="AX40" s="574"/>
      <c r="AY40" s="576">
        <f t="shared" si="90"/>
        <v>0</v>
      </c>
      <c r="AZ40" s="576">
        <f t="shared" si="58"/>
        <v>0</v>
      </c>
      <c r="BA40" s="576">
        <f t="shared" si="59"/>
        <v>0</v>
      </c>
      <c r="BB40" s="576">
        <f t="shared" si="60"/>
        <v>0</v>
      </c>
      <c r="BC40" s="576">
        <f t="shared" si="61"/>
        <v>0</v>
      </c>
      <c r="BD40" s="574">
        <f t="shared" si="91"/>
        <v>0</v>
      </c>
      <c r="BE40" s="574">
        <f t="shared" si="62"/>
        <v>0</v>
      </c>
      <c r="BF40" s="575">
        <v>0</v>
      </c>
      <c r="BG40" s="574">
        <f t="shared" si="92"/>
        <v>0</v>
      </c>
      <c r="BH40" s="575">
        <f t="shared" si="63"/>
        <v>0</v>
      </c>
      <c r="BI40" s="574">
        <f t="shared" si="47"/>
        <v>0</v>
      </c>
      <c r="BJ40" s="574">
        <f t="shared" si="64"/>
        <v>0</v>
      </c>
      <c r="BK40" s="574">
        <f t="shared" si="65"/>
        <v>0</v>
      </c>
      <c r="BL40" s="574">
        <f t="shared" si="66"/>
        <v>0</v>
      </c>
      <c r="BM40" s="576">
        <f t="shared" si="93"/>
        <v>0</v>
      </c>
      <c r="BN40" s="576">
        <f t="shared" si="94"/>
        <v>0</v>
      </c>
      <c r="BO40" s="574"/>
      <c r="BP40" s="574"/>
      <c r="BQ40" s="576">
        <f t="shared" si="95"/>
        <v>0</v>
      </c>
      <c r="BR40" s="567">
        <f t="shared" si="67"/>
        <v>0</v>
      </c>
      <c r="BS40" s="567">
        <f t="shared" si="68"/>
        <v>1</v>
      </c>
      <c r="BT40" s="567">
        <f t="shared" si="69"/>
        <v>0</v>
      </c>
      <c r="BU40" s="567">
        <f t="shared" si="70"/>
        <v>0</v>
      </c>
      <c r="BV40" s="567">
        <f t="shared" si="48"/>
        <v>0</v>
      </c>
      <c r="BW40" s="567">
        <f t="shared" si="96"/>
        <v>1</v>
      </c>
      <c r="BX40" s="552">
        <f t="shared" si="71"/>
        <v>0</v>
      </c>
      <c r="BY40" s="577">
        <f t="shared" si="97"/>
        <v>1</v>
      </c>
      <c r="BZ40" s="552">
        <f t="shared" si="50"/>
        <v>0</v>
      </c>
      <c r="CA40" s="552">
        <f t="shared" si="51"/>
        <v>0</v>
      </c>
      <c r="CB40" s="539" t="str">
        <f>IF(AND(E40=""),"",IF(AND(E40&lt;=0),"",IF((ROUND((SUMPRODUCT(MID(0&amp;E40,LARGE(INDEX(ISNUMBER(--MID(E40,ROW($1:$70),1))* ROW($1:$70),0),ROW($1:$70))+1,1)*10^ROW($1:$70)/10)),-8)/100000000)&lt;2004,1,0)))</f>
        <v/>
      </c>
      <c r="CC40" s="1071"/>
      <c r="CD40" s="539"/>
      <c r="CE40" s="539"/>
      <c r="CF40" s="539"/>
      <c r="CG40" s="539"/>
      <c r="CH40" s="539"/>
      <c r="CI40" s="539"/>
      <c r="CJ40" s="539"/>
      <c r="CK40" s="539"/>
      <c r="CL40" s="539"/>
      <c r="CM40" s="539"/>
      <c r="CN40" s="539"/>
      <c r="CO40" s="539"/>
      <c r="CP40" s="539"/>
      <c r="CQ40" s="539"/>
      <c r="CR40" s="539"/>
      <c r="CS40" s="539"/>
      <c r="CT40" s="539"/>
      <c r="CU40" s="539"/>
      <c r="CV40" s="539"/>
      <c r="CW40" s="539"/>
      <c r="CX40" s="539"/>
      <c r="CY40" s="539"/>
      <c r="CZ40" s="539"/>
      <c r="DB40" s="539"/>
    </row>
    <row r="41" spans="1:106" s="568" customFormat="1" ht="19.149999999999999" customHeight="1">
      <c r="A41" s="568" t="str">
        <f t="shared" si="98"/>
        <v/>
      </c>
      <c r="B41" s="683">
        <v>2202</v>
      </c>
      <c r="C41" s="684">
        <v>15</v>
      </c>
      <c r="D41" s="685" t="str">
        <f>IF(ISNA(VLOOKUP(C41,Master!AQ$61:BC$286,3,FALSE)),"",VLOOKUP(C41,Master!AQ$61:BC$286,3,FALSE))</f>
        <v/>
      </c>
      <c r="E41" s="686" t="str">
        <f>IF(ISNA(VLOOKUP(C41,Master!AQ$61:BC$286,7,FALSE)),"",VLOOKUP(C41,Master!AQ$61:BC$286,7,FALSE))</f>
        <v/>
      </c>
      <c r="F41" s="687" t="str">
        <f>IF(ISNA(VLOOKUP(C41,Master!AQ$61:BC$286,8,FALSE)),"",VLOOKUP(C41,Master!AQ$61:BC$286,8,FALSE))</f>
        <v/>
      </c>
      <c r="G41" s="688" t="str">
        <f>IF(ISNA(VLOOKUP(C41,Master!AQ$61:BC$286,4,FALSE)),"",VLOOKUP(C41,Master!AQ$61:BC$286,4,FALSE))</f>
        <v/>
      </c>
      <c r="H41" s="689" t="str">
        <f>IF(ISNA(VLOOKUP(C41,Master!AQ$61:BC$286,5,FALSE)),"",VLOOKUP(C41,Master!AQ$61:BC$286,5,FALSE))</f>
        <v/>
      </c>
      <c r="I41" s="690" t="str">
        <f>IF(ISNA(VLOOKUP(C41,Master!AQ$61:BC$286,6,FALSE)),"",VLOOKUP(C41,Master!AQ$61:BC$286,6,FALSE))</f>
        <v/>
      </c>
      <c r="J41" s="684" t="str">
        <f t="shared" si="72"/>
        <v/>
      </c>
      <c r="K41" s="911" t="str">
        <f t="shared" ca="1" si="73"/>
        <v/>
      </c>
      <c r="L41" s="684" t="str">
        <f t="shared" si="74"/>
        <v/>
      </c>
      <c r="M41" s="684" t="str">
        <f t="shared" si="75"/>
        <v/>
      </c>
      <c r="N41" s="684" t="str">
        <f t="shared" si="76"/>
        <v/>
      </c>
      <c r="O41" s="692" t="str">
        <f>IF(ISNA(VLOOKUP(C41,Master!AQ$61:BC$286,12,FALSE)),"",VLOOKUP(C41,Master!AQ$61:BC$286,12,FALSE))</f>
        <v/>
      </c>
      <c r="P41" s="666"/>
      <c r="Q41" s="572"/>
      <c r="R41" s="572"/>
      <c r="S41" s="572"/>
      <c r="T41" s="572">
        <f t="shared" si="53"/>
        <v>0</v>
      </c>
      <c r="U41" s="541">
        <f t="shared" si="99"/>
        <v>1</v>
      </c>
      <c r="V41" s="570" t="str">
        <f>IF(ISNA(VLOOKUP(C41,Master!AQ$61:BC$286,10,FALSE)),"",VLOOKUP(C41,Master!AQ$61:BC$286,10,FALSE))</f>
        <v/>
      </c>
      <c r="W41" s="573"/>
      <c r="X41" s="573"/>
      <c r="Y41" s="574" t="str">
        <f>IF(ISNA(VLOOKUP(C41,Master!AQ$61:BC$286,11,FALSE)),"",VLOOKUP(C41,Master!AQ$61:BC$286,11,FALSE))</f>
        <v/>
      </c>
      <c r="Z41" s="574" t="str">
        <f>IF(ISNA(VLOOKUP(C41,Master!AQ$61:BC$286,9,FALSE)),"",VLOOKUP(C41,Master!AQ$61:BC$286,9,FALSE))</f>
        <v/>
      </c>
      <c r="AA41" s="575">
        <f t="shared" si="77"/>
        <v>0</v>
      </c>
      <c r="AB41" s="575">
        <f t="shared" si="78"/>
        <v>0</v>
      </c>
      <c r="AC41" s="575">
        <f t="shared" si="79"/>
        <v>0</v>
      </c>
      <c r="AD41" s="575">
        <f t="shared" si="80"/>
        <v>0</v>
      </c>
      <c r="AE41" s="575">
        <f t="shared" si="81"/>
        <v>0</v>
      </c>
      <c r="AF41" s="575">
        <f t="shared" si="82"/>
        <v>0</v>
      </c>
      <c r="AG41" s="576" t="str">
        <f t="shared" si="83"/>
        <v/>
      </c>
      <c r="AH41" s="576" t="str">
        <f t="shared" si="84"/>
        <v/>
      </c>
      <c r="AI41" s="576" t="str">
        <f t="shared" si="85"/>
        <v/>
      </c>
      <c r="AJ41" s="576" t="str">
        <f t="shared" si="86"/>
        <v/>
      </c>
      <c r="AK41" s="576" t="str">
        <f t="shared" si="87"/>
        <v/>
      </c>
      <c r="AL41" s="574" t="str">
        <f t="shared" si="88"/>
        <v/>
      </c>
      <c r="AM41" s="574">
        <v>0</v>
      </c>
      <c r="AN41" s="575">
        <v>0</v>
      </c>
      <c r="AO41" s="574" t="str">
        <f t="shared" si="89"/>
        <v/>
      </c>
      <c r="AP41" s="575">
        <f>$G$222*BS41*BV41*(IF(I41&lt;=0,0,1))*(IF(H41&lt;=4800,1,0))</f>
        <v>0</v>
      </c>
      <c r="AQ41" s="574">
        <f t="shared" si="45"/>
        <v>0</v>
      </c>
      <c r="AR41" s="574">
        <f t="shared" si="54"/>
        <v>0</v>
      </c>
      <c r="AS41" s="574">
        <f t="shared" si="55"/>
        <v>0</v>
      </c>
      <c r="AT41" s="574">
        <f t="shared" si="46"/>
        <v>0</v>
      </c>
      <c r="AU41" s="576">
        <f t="shared" si="56"/>
        <v>0</v>
      </c>
      <c r="AV41" s="576">
        <f t="shared" si="57"/>
        <v>0</v>
      </c>
      <c r="AW41" s="574"/>
      <c r="AX41" s="574"/>
      <c r="AY41" s="576">
        <f t="shared" si="90"/>
        <v>0</v>
      </c>
      <c r="AZ41" s="576">
        <f t="shared" si="58"/>
        <v>0</v>
      </c>
      <c r="BA41" s="576">
        <f t="shared" si="59"/>
        <v>0</v>
      </c>
      <c r="BB41" s="576">
        <f t="shared" si="60"/>
        <v>0</v>
      </c>
      <c r="BC41" s="576">
        <f t="shared" si="61"/>
        <v>0</v>
      </c>
      <c r="BD41" s="574">
        <f t="shared" si="91"/>
        <v>0</v>
      </c>
      <c r="BE41" s="574">
        <f t="shared" si="62"/>
        <v>0</v>
      </c>
      <c r="BF41" s="575">
        <v>0</v>
      </c>
      <c r="BG41" s="574">
        <f t="shared" si="92"/>
        <v>0</v>
      </c>
      <c r="BH41" s="575">
        <f t="shared" si="63"/>
        <v>0</v>
      </c>
      <c r="BI41" s="574">
        <f t="shared" si="47"/>
        <v>0</v>
      </c>
      <c r="BJ41" s="574">
        <f t="shared" si="64"/>
        <v>0</v>
      </c>
      <c r="BK41" s="574">
        <f t="shared" si="65"/>
        <v>0</v>
      </c>
      <c r="BL41" s="574">
        <f t="shared" si="66"/>
        <v>0</v>
      </c>
      <c r="BM41" s="576">
        <f t="shared" si="93"/>
        <v>0</v>
      </c>
      <c r="BN41" s="576">
        <f t="shared" si="94"/>
        <v>0</v>
      </c>
      <c r="BO41" s="574"/>
      <c r="BP41" s="574"/>
      <c r="BQ41" s="576">
        <f t="shared" si="95"/>
        <v>0</v>
      </c>
      <c r="BR41" s="567">
        <f t="shared" si="67"/>
        <v>0</v>
      </c>
      <c r="BS41" s="567">
        <f t="shared" si="68"/>
        <v>1</v>
      </c>
      <c r="BT41" s="567">
        <f t="shared" si="69"/>
        <v>0</v>
      </c>
      <c r="BU41" s="567">
        <f t="shared" si="70"/>
        <v>0</v>
      </c>
      <c r="BV41" s="567">
        <f t="shared" si="48"/>
        <v>0</v>
      </c>
      <c r="BW41" s="567">
        <f t="shared" si="96"/>
        <v>1</v>
      </c>
      <c r="BX41" s="552">
        <f t="shared" si="71"/>
        <v>0</v>
      </c>
      <c r="BY41" s="577">
        <f t="shared" si="97"/>
        <v>1</v>
      </c>
      <c r="BZ41" s="552">
        <f t="shared" si="50"/>
        <v>0</v>
      </c>
      <c r="CA41" s="552">
        <f t="shared" si="51"/>
        <v>0</v>
      </c>
      <c r="CB41" s="539" t="str">
        <f>IF(AND(E41=""),"",IF(AND(E41&lt;=0),"",IF((ROUND((SUMPRODUCT(MID(0&amp;E41,LARGE(INDEX(ISNUMBER(--MID(E41,ROW($1:$70),1))* ROW($1:$70),0),ROW($1:$70))+1,1)*10^ROW($1:$70)/10)),-8)/100000000)&lt;2004,1,0)))</f>
        <v/>
      </c>
      <c r="CC41" s="1071"/>
      <c r="CD41" s="539"/>
      <c r="CE41" s="539"/>
      <c r="CF41" s="539"/>
      <c r="CG41" s="539"/>
      <c r="CH41" s="539"/>
      <c r="CI41" s="539"/>
      <c r="CJ41" s="539"/>
      <c r="CK41" s="539"/>
      <c r="CL41" s="539"/>
      <c r="CM41" s="539"/>
      <c r="CN41" s="539"/>
      <c r="CO41" s="539"/>
      <c r="CP41" s="539"/>
      <c r="CQ41" s="539"/>
      <c r="CR41" s="539"/>
      <c r="CS41" s="539"/>
      <c r="CT41" s="539"/>
      <c r="CU41" s="539"/>
      <c r="CV41" s="539"/>
      <c r="CW41" s="539"/>
      <c r="CX41" s="539"/>
      <c r="CY41" s="539"/>
      <c r="CZ41" s="539"/>
      <c r="DB41" s="539"/>
    </row>
    <row r="42" spans="1:106" s="568" customFormat="1" ht="19.149999999999999" customHeight="1">
      <c r="A42" s="568" t="str">
        <f t="shared" si="98"/>
        <v/>
      </c>
      <c r="B42" s="683">
        <v>2202</v>
      </c>
      <c r="C42" s="684">
        <v>16</v>
      </c>
      <c r="D42" s="685" t="str">
        <f>IF(ISNA(VLOOKUP(C42,Master!AQ$61:BC$286,3,FALSE)),"",VLOOKUP(C42,Master!AQ$61:BC$286,3,FALSE))</f>
        <v/>
      </c>
      <c r="E42" s="686" t="str">
        <f>IF(ISNA(VLOOKUP(C42,Master!AQ$61:BC$286,7,FALSE)),"",VLOOKUP(C42,Master!AQ$61:BC$286,7,FALSE))</f>
        <v/>
      </c>
      <c r="F42" s="687" t="str">
        <f>IF(ISNA(VLOOKUP(C42,Master!AQ$61:BC$286,8,FALSE)),"",VLOOKUP(C42,Master!AQ$61:BC$286,8,FALSE))</f>
        <v/>
      </c>
      <c r="G42" s="688" t="str">
        <f>IF(ISNA(VLOOKUP(C42,Master!AQ$61:BC$286,4,FALSE)),"",VLOOKUP(C42,Master!AQ$61:BC$286,4,FALSE))</f>
        <v/>
      </c>
      <c r="H42" s="689" t="str">
        <f>IF(ISNA(VLOOKUP(C42,Master!AQ$61:BC$286,5,FALSE)),"",VLOOKUP(C42,Master!AQ$61:BC$286,5,FALSE))</f>
        <v/>
      </c>
      <c r="I42" s="690" t="str">
        <f>IF(ISNA(VLOOKUP(C42,Master!AQ$61:BC$286,6,FALSE)),"",VLOOKUP(C42,Master!AQ$61:BC$286,6,FALSE))</f>
        <v/>
      </c>
      <c r="J42" s="684" t="str">
        <f t="shared" si="72"/>
        <v/>
      </c>
      <c r="K42" s="911" t="str">
        <f t="shared" ca="1" si="73"/>
        <v/>
      </c>
      <c r="L42" s="684" t="str">
        <f t="shared" si="74"/>
        <v/>
      </c>
      <c r="M42" s="684" t="str">
        <f t="shared" si="75"/>
        <v/>
      </c>
      <c r="N42" s="684" t="str">
        <f t="shared" si="76"/>
        <v/>
      </c>
      <c r="O42" s="692" t="str">
        <f>IF(ISNA(VLOOKUP(C42,Master!AQ$61:BC$286,12,FALSE)),"",VLOOKUP(C42,Master!AQ$61:BC$286,12,FALSE))</f>
        <v/>
      </c>
      <c r="P42" s="666"/>
      <c r="Q42" s="572"/>
      <c r="R42" s="572"/>
      <c r="S42" s="572"/>
      <c r="T42" s="572">
        <f t="shared" si="53"/>
        <v>0</v>
      </c>
      <c r="U42" s="541">
        <f t="shared" si="99"/>
        <v>1</v>
      </c>
      <c r="V42" s="570" t="str">
        <f>IF(ISNA(VLOOKUP(C42,Master!AQ$61:BC$286,10,FALSE)),"",VLOOKUP(C42,Master!AQ$61:BC$286,10,FALSE))</f>
        <v/>
      </c>
      <c r="W42" s="573"/>
      <c r="X42" s="573"/>
      <c r="Y42" s="574" t="str">
        <f>IF(ISNA(VLOOKUP(C42,Master!AQ$61:BC$286,11,FALSE)),"",VLOOKUP(C42,Master!AQ$61:BC$286,11,FALSE))</f>
        <v/>
      </c>
      <c r="Z42" s="574" t="str">
        <f>IF(ISNA(VLOOKUP(C42,Master!AQ$61:BC$286,9,FALSE)),"",VLOOKUP(C42,Master!AQ$61:BC$286,9,FALSE))</f>
        <v/>
      </c>
      <c r="AA42" s="575">
        <f t="shared" si="77"/>
        <v>0</v>
      </c>
      <c r="AB42" s="575">
        <f t="shared" si="78"/>
        <v>0</v>
      </c>
      <c r="AC42" s="575">
        <f t="shared" si="79"/>
        <v>0</v>
      </c>
      <c r="AD42" s="575">
        <f t="shared" si="80"/>
        <v>0</v>
      </c>
      <c r="AE42" s="575">
        <f t="shared" si="81"/>
        <v>0</v>
      </c>
      <c r="AF42" s="575">
        <f t="shared" si="82"/>
        <v>0</v>
      </c>
      <c r="AG42" s="576" t="str">
        <f t="shared" si="83"/>
        <v/>
      </c>
      <c r="AH42" s="576" t="str">
        <f t="shared" si="84"/>
        <v/>
      </c>
      <c r="AI42" s="576" t="str">
        <f t="shared" si="85"/>
        <v/>
      </c>
      <c r="AJ42" s="576" t="str">
        <f t="shared" si="86"/>
        <v/>
      </c>
      <c r="AK42" s="576" t="str">
        <f t="shared" si="87"/>
        <v/>
      </c>
      <c r="AL42" s="574" t="str">
        <f t="shared" si="88"/>
        <v/>
      </c>
      <c r="AM42" s="574">
        <v>0</v>
      </c>
      <c r="AN42" s="575">
        <v>0</v>
      </c>
      <c r="AO42" s="574" t="str">
        <f t="shared" si="89"/>
        <v/>
      </c>
      <c r="AP42" s="575">
        <f>$G$222*BS42*BV42*(IF(I42&lt;=0,0,1))*(IF(H42&lt;=4800,1,0))</f>
        <v>0</v>
      </c>
      <c r="AQ42" s="574">
        <f t="shared" si="45"/>
        <v>0</v>
      </c>
      <c r="AR42" s="574">
        <f t="shared" si="54"/>
        <v>0</v>
      </c>
      <c r="AS42" s="574">
        <f t="shared" si="55"/>
        <v>0</v>
      </c>
      <c r="AT42" s="574">
        <f t="shared" si="46"/>
        <v>0</v>
      </c>
      <c r="AU42" s="576">
        <f t="shared" si="56"/>
        <v>0</v>
      </c>
      <c r="AV42" s="576">
        <f t="shared" si="57"/>
        <v>0</v>
      </c>
      <c r="AW42" s="574"/>
      <c r="AX42" s="574"/>
      <c r="AY42" s="576">
        <f t="shared" si="90"/>
        <v>0</v>
      </c>
      <c r="AZ42" s="576">
        <f t="shared" si="58"/>
        <v>0</v>
      </c>
      <c r="BA42" s="576">
        <f t="shared" si="59"/>
        <v>0</v>
      </c>
      <c r="BB42" s="576">
        <f t="shared" si="60"/>
        <v>0</v>
      </c>
      <c r="BC42" s="576">
        <f t="shared" si="61"/>
        <v>0</v>
      </c>
      <c r="BD42" s="574">
        <f t="shared" si="91"/>
        <v>0</v>
      </c>
      <c r="BE42" s="574">
        <f t="shared" si="62"/>
        <v>0</v>
      </c>
      <c r="BF42" s="575">
        <v>0</v>
      </c>
      <c r="BG42" s="574">
        <f t="shared" si="92"/>
        <v>0</v>
      </c>
      <c r="BH42" s="575">
        <f t="shared" si="63"/>
        <v>0</v>
      </c>
      <c r="BI42" s="574">
        <f t="shared" si="47"/>
        <v>0</v>
      </c>
      <c r="BJ42" s="574">
        <f t="shared" si="64"/>
        <v>0</v>
      </c>
      <c r="BK42" s="574">
        <f t="shared" si="65"/>
        <v>0</v>
      </c>
      <c r="BL42" s="574">
        <f t="shared" si="66"/>
        <v>0</v>
      </c>
      <c r="BM42" s="576">
        <f t="shared" si="93"/>
        <v>0</v>
      </c>
      <c r="BN42" s="576">
        <f t="shared" si="94"/>
        <v>0</v>
      </c>
      <c r="BO42" s="574"/>
      <c r="BP42" s="574"/>
      <c r="BQ42" s="576">
        <f t="shared" si="95"/>
        <v>0</v>
      </c>
      <c r="BR42" s="567">
        <f t="shared" si="67"/>
        <v>0</v>
      </c>
      <c r="BS42" s="567">
        <f t="shared" si="68"/>
        <v>1</v>
      </c>
      <c r="BT42" s="567">
        <f t="shared" si="69"/>
        <v>0</v>
      </c>
      <c r="BU42" s="567">
        <f t="shared" si="70"/>
        <v>0</v>
      </c>
      <c r="BV42" s="567">
        <f t="shared" si="48"/>
        <v>0</v>
      </c>
      <c r="BW42" s="567">
        <f t="shared" si="96"/>
        <v>1</v>
      </c>
      <c r="BX42" s="552">
        <f t="shared" si="71"/>
        <v>0</v>
      </c>
      <c r="BY42" s="577">
        <f t="shared" si="97"/>
        <v>1</v>
      </c>
      <c r="BZ42" s="552">
        <f t="shared" si="50"/>
        <v>0</v>
      </c>
      <c r="CA42" s="552">
        <f t="shared" si="51"/>
        <v>0</v>
      </c>
      <c r="CB42" s="539" t="str">
        <f>IF(AND(E42=""),"",IF(AND(E42&lt;=0),"",IF((ROUND((SUMPRODUCT(MID(0&amp;E42,LARGE(INDEX(ISNUMBER(--MID(E42,ROW($1:$70),1))* ROW($1:$70),0),ROW($1:$70))+1,1)*10^ROW($1:$70)/10)),-8)/100000000)&lt;2004,1,0)))</f>
        <v/>
      </c>
      <c r="CC42" s="1071"/>
      <c r="CD42" s="539"/>
      <c r="CE42" s="539"/>
      <c r="CF42" s="539"/>
      <c r="CG42" s="539"/>
      <c r="CH42" s="539"/>
      <c r="CI42" s="539"/>
      <c r="CJ42" s="539"/>
      <c r="CK42" s="539"/>
      <c r="CL42" s="539"/>
      <c r="CM42" s="539"/>
      <c r="CN42" s="539"/>
      <c r="CO42" s="539"/>
      <c r="CP42" s="539"/>
      <c r="CQ42" s="539"/>
      <c r="CR42" s="539"/>
      <c r="CS42" s="539"/>
      <c r="CT42" s="539"/>
      <c r="CU42" s="539"/>
      <c r="CV42" s="539"/>
      <c r="CW42" s="539"/>
      <c r="CX42" s="539"/>
      <c r="CY42" s="539"/>
      <c r="CZ42" s="539"/>
      <c r="DB42" s="539"/>
    </row>
    <row r="43" spans="1:106" s="568" customFormat="1" ht="19.149999999999999" customHeight="1">
      <c r="A43" s="568" t="str">
        <f t="shared" si="98"/>
        <v/>
      </c>
      <c r="B43" s="683">
        <v>2202</v>
      </c>
      <c r="C43" s="684">
        <v>17</v>
      </c>
      <c r="D43" s="685" t="str">
        <f>IF(ISNA(VLOOKUP(C43,Master!AQ$61:BC$286,3,FALSE)),"",VLOOKUP(C43,Master!AQ$61:BC$286,3,FALSE))</f>
        <v/>
      </c>
      <c r="E43" s="686" t="str">
        <f>IF(ISNA(VLOOKUP(C43,Master!AQ$61:BC$286,7,FALSE)),"",VLOOKUP(C43,Master!AQ$61:BC$286,7,FALSE))</f>
        <v/>
      </c>
      <c r="F43" s="687" t="str">
        <f>IF(ISNA(VLOOKUP(C43,Master!AQ$61:BC$286,8,FALSE)),"",VLOOKUP(C43,Master!AQ$61:BC$286,8,FALSE))</f>
        <v/>
      </c>
      <c r="G43" s="688" t="str">
        <f>IF(ISNA(VLOOKUP(C43,Master!AQ$61:BC$286,4,FALSE)),"",VLOOKUP(C43,Master!AQ$61:BC$286,4,FALSE))</f>
        <v/>
      </c>
      <c r="H43" s="689" t="str">
        <f>IF(ISNA(VLOOKUP(C43,Master!AQ$61:BC$286,5,FALSE)),"",VLOOKUP(C43,Master!AQ$61:BC$286,5,FALSE))</f>
        <v/>
      </c>
      <c r="I43" s="690" t="str">
        <f>IF(ISNA(VLOOKUP(C43,Master!AQ$61:BC$286,6,FALSE)),"",VLOOKUP(C43,Master!AQ$61:BC$286,6,FALSE))</f>
        <v/>
      </c>
      <c r="J43" s="684" t="str">
        <f t="shared" si="72"/>
        <v/>
      </c>
      <c r="K43" s="911" t="str">
        <f t="shared" ca="1" si="73"/>
        <v/>
      </c>
      <c r="L43" s="684" t="str">
        <f t="shared" si="74"/>
        <v/>
      </c>
      <c r="M43" s="684" t="str">
        <f t="shared" si="75"/>
        <v/>
      </c>
      <c r="N43" s="684" t="str">
        <f t="shared" si="76"/>
        <v/>
      </c>
      <c r="O43" s="692" t="str">
        <f>IF(ISNA(VLOOKUP(C43,Master!AQ$61:BC$286,12,FALSE)),"",VLOOKUP(C43,Master!AQ$61:BC$286,12,FALSE))</f>
        <v/>
      </c>
      <c r="P43" s="666"/>
      <c r="Q43" s="572"/>
      <c r="R43" s="572"/>
      <c r="S43" s="572"/>
      <c r="T43" s="572">
        <f t="shared" si="53"/>
        <v>0</v>
      </c>
      <c r="U43" s="541">
        <f t="shared" si="99"/>
        <v>1</v>
      </c>
      <c r="V43" s="570" t="str">
        <f>IF(ISNA(VLOOKUP(C43,Master!AQ$61:BC$286,10,FALSE)),"",VLOOKUP(C43,Master!AQ$61:BC$286,10,FALSE))</f>
        <v/>
      </c>
      <c r="W43" s="573"/>
      <c r="X43" s="573"/>
      <c r="Y43" s="574" t="str">
        <f>IF(ISNA(VLOOKUP(C43,Master!AQ$61:BC$286,11,FALSE)),"",VLOOKUP(C43,Master!AQ$61:BC$286,11,FALSE))</f>
        <v/>
      </c>
      <c r="Z43" s="574" t="str">
        <f>IF(ISNA(VLOOKUP(C43,Master!AQ$61:BC$286,9,FALSE)),"",VLOOKUP(C43,Master!AQ$61:BC$286,9,FALSE))</f>
        <v/>
      </c>
      <c r="AA43" s="575">
        <f t="shared" si="77"/>
        <v>0</v>
      </c>
      <c r="AB43" s="575">
        <f t="shared" si="78"/>
        <v>0</v>
      </c>
      <c r="AC43" s="575">
        <f t="shared" si="79"/>
        <v>0</v>
      </c>
      <c r="AD43" s="575">
        <f t="shared" si="80"/>
        <v>0</v>
      </c>
      <c r="AE43" s="575">
        <f t="shared" si="81"/>
        <v>0</v>
      </c>
      <c r="AF43" s="575">
        <f t="shared" si="82"/>
        <v>0</v>
      </c>
      <c r="AG43" s="576" t="str">
        <f t="shared" si="83"/>
        <v/>
      </c>
      <c r="AH43" s="576" t="str">
        <f t="shared" si="84"/>
        <v/>
      </c>
      <c r="AI43" s="576" t="str">
        <f t="shared" si="85"/>
        <v/>
      </c>
      <c r="AJ43" s="576" t="str">
        <f t="shared" si="86"/>
        <v/>
      </c>
      <c r="AK43" s="576" t="str">
        <f t="shared" si="87"/>
        <v/>
      </c>
      <c r="AL43" s="574" t="str">
        <f t="shared" si="88"/>
        <v/>
      </c>
      <c r="AM43" s="574">
        <v>0</v>
      </c>
      <c r="AN43" s="575">
        <v>0</v>
      </c>
      <c r="AO43" s="574" t="str">
        <f t="shared" si="89"/>
        <v/>
      </c>
      <c r="AP43" s="575">
        <f>$G$222*BS43*BV43*(IF(I43&lt;=0,0,1))*(IF(H43&lt;=4800,1,0))</f>
        <v>0</v>
      </c>
      <c r="AQ43" s="574">
        <f t="shared" si="45"/>
        <v>0</v>
      </c>
      <c r="AR43" s="574">
        <f t="shared" si="54"/>
        <v>0</v>
      </c>
      <c r="AS43" s="574">
        <f t="shared" si="55"/>
        <v>0</v>
      </c>
      <c r="AT43" s="574">
        <f t="shared" si="46"/>
        <v>0</v>
      </c>
      <c r="AU43" s="576">
        <f t="shared" si="56"/>
        <v>0</v>
      </c>
      <c r="AV43" s="576">
        <f t="shared" si="57"/>
        <v>0</v>
      </c>
      <c r="AW43" s="574"/>
      <c r="AX43" s="574"/>
      <c r="AY43" s="576">
        <f t="shared" si="90"/>
        <v>0</v>
      </c>
      <c r="AZ43" s="576">
        <f t="shared" si="58"/>
        <v>0</v>
      </c>
      <c r="BA43" s="576">
        <f t="shared" si="59"/>
        <v>0</v>
      </c>
      <c r="BB43" s="576">
        <f t="shared" si="60"/>
        <v>0</v>
      </c>
      <c r="BC43" s="576">
        <f t="shared" si="61"/>
        <v>0</v>
      </c>
      <c r="BD43" s="574">
        <f t="shared" si="91"/>
        <v>0</v>
      </c>
      <c r="BE43" s="574">
        <f t="shared" si="62"/>
        <v>0</v>
      </c>
      <c r="BF43" s="575">
        <v>0</v>
      </c>
      <c r="BG43" s="574">
        <f t="shared" si="92"/>
        <v>0</v>
      </c>
      <c r="BH43" s="575">
        <f t="shared" si="63"/>
        <v>0</v>
      </c>
      <c r="BI43" s="574">
        <f t="shared" si="47"/>
        <v>0</v>
      </c>
      <c r="BJ43" s="574">
        <f t="shared" si="64"/>
        <v>0</v>
      </c>
      <c r="BK43" s="574">
        <f t="shared" si="65"/>
        <v>0</v>
      </c>
      <c r="BL43" s="574">
        <f t="shared" si="66"/>
        <v>0</v>
      </c>
      <c r="BM43" s="576">
        <f t="shared" si="93"/>
        <v>0</v>
      </c>
      <c r="BN43" s="576">
        <f t="shared" si="94"/>
        <v>0</v>
      </c>
      <c r="BO43" s="574"/>
      <c r="BP43" s="574"/>
      <c r="BQ43" s="576">
        <f t="shared" si="95"/>
        <v>0</v>
      </c>
      <c r="BR43" s="567">
        <f t="shared" si="67"/>
        <v>0</v>
      </c>
      <c r="BS43" s="567">
        <f t="shared" si="68"/>
        <v>1</v>
      </c>
      <c r="BT43" s="567">
        <f t="shared" si="69"/>
        <v>0</v>
      </c>
      <c r="BU43" s="567">
        <f t="shared" si="70"/>
        <v>0</v>
      </c>
      <c r="BV43" s="567">
        <f t="shared" si="48"/>
        <v>0</v>
      </c>
      <c r="BW43" s="567">
        <f t="shared" si="96"/>
        <v>1</v>
      </c>
      <c r="BX43" s="552">
        <f t="shared" si="71"/>
        <v>0</v>
      </c>
      <c r="BY43" s="577">
        <f t="shared" si="97"/>
        <v>1</v>
      </c>
      <c r="BZ43" s="552">
        <f t="shared" si="50"/>
        <v>0</v>
      </c>
      <c r="CA43" s="552">
        <f t="shared" si="51"/>
        <v>0</v>
      </c>
      <c r="CB43" s="539" t="str">
        <f>IF(AND(E43=""),"",IF(AND(E43&lt;=0),"",IF((ROUND((SUMPRODUCT(MID(0&amp;E43,LARGE(INDEX(ISNUMBER(--MID(E43,ROW($1:$70),1))* ROW($1:$70),0),ROW($1:$70))+1,1)*10^ROW($1:$70)/10)),-8)/100000000)&lt;2004,1,0)))</f>
        <v/>
      </c>
      <c r="CC43" s="1071"/>
      <c r="CD43" s="539"/>
      <c r="CE43" s="539"/>
      <c r="CF43" s="539"/>
      <c r="CG43" s="539"/>
      <c r="CH43" s="539"/>
      <c r="CI43" s="539"/>
      <c r="CJ43" s="539"/>
      <c r="CK43" s="539"/>
      <c r="CL43" s="539"/>
      <c r="CM43" s="539"/>
      <c r="CN43" s="539"/>
      <c r="CO43" s="539"/>
      <c r="CP43" s="539"/>
      <c r="CQ43" s="539"/>
      <c r="CR43" s="539"/>
      <c r="CS43" s="539"/>
      <c r="CT43" s="539"/>
      <c r="CU43" s="539"/>
      <c r="CV43" s="539"/>
      <c r="CW43" s="539"/>
      <c r="CX43" s="539"/>
      <c r="CY43" s="539"/>
      <c r="CZ43" s="539"/>
      <c r="DB43" s="539"/>
    </row>
    <row r="44" spans="1:106" s="568" customFormat="1" ht="19.149999999999999" customHeight="1">
      <c r="A44" s="568" t="str">
        <f t="shared" si="98"/>
        <v/>
      </c>
      <c r="B44" s="683">
        <v>2202</v>
      </c>
      <c r="C44" s="684">
        <v>18</v>
      </c>
      <c r="D44" s="685" t="str">
        <f>IF(ISNA(VLOOKUP(C44,Master!AQ$61:BC$286,3,FALSE)),"",VLOOKUP(C44,Master!AQ$61:BC$286,3,FALSE))</f>
        <v/>
      </c>
      <c r="E44" s="686" t="str">
        <f>IF(ISNA(VLOOKUP(C44,Master!AQ$61:BC$286,7,FALSE)),"",VLOOKUP(C44,Master!AQ$61:BC$286,7,FALSE))</f>
        <v/>
      </c>
      <c r="F44" s="687" t="str">
        <f>IF(ISNA(VLOOKUP(C44,Master!AQ$61:BC$286,8,FALSE)),"",VLOOKUP(C44,Master!AQ$61:BC$286,8,FALSE))</f>
        <v/>
      </c>
      <c r="G44" s="688" t="str">
        <f>IF(ISNA(VLOOKUP(C44,Master!AQ$61:BC$286,4,FALSE)),"",VLOOKUP(C44,Master!AQ$61:BC$286,4,FALSE))</f>
        <v/>
      </c>
      <c r="H44" s="689" t="str">
        <f>IF(ISNA(VLOOKUP(C44,Master!AQ$61:BC$286,5,FALSE)),"",VLOOKUP(C44,Master!AQ$61:BC$286,5,FALSE))</f>
        <v/>
      </c>
      <c r="I44" s="690" t="str">
        <f>IF(ISNA(VLOOKUP(C44,Master!AQ$61:BC$286,6,FALSE)),"",VLOOKUP(C44,Master!AQ$61:BC$286,6,FALSE))</f>
        <v/>
      </c>
      <c r="J44" s="684" t="str">
        <f t="shared" si="72"/>
        <v/>
      </c>
      <c r="K44" s="911" t="str">
        <f t="shared" ca="1" si="73"/>
        <v/>
      </c>
      <c r="L44" s="684" t="str">
        <f t="shared" si="74"/>
        <v/>
      </c>
      <c r="M44" s="684" t="str">
        <f t="shared" si="75"/>
        <v/>
      </c>
      <c r="N44" s="684" t="str">
        <f t="shared" si="76"/>
        <v/>
      </c>
      <c r="O44" s="692" t="str">
        <f>IF(ISNA(VLOOKUP(C44,Master!AQ$61:BC$286,12,FALSE)),"",VLOOKUP(C44,Master!AQ$61:BC$286,12,FALSE))</f>
        <v/>
      </c>
      <c r="P44" s="666"/>
      <c r="Q44" s="572"/>
      <c r="R44" s="572"/>
      <c r="S44" s="572"/>
      <c r="T44" s="572">
        <f t="shared" si="53"/>
        <v>0</v>
      </c>
      <c r="U44" s="541">
        <f t="shared" si="99"/>
        <v>1</v>
      </c>
      <c r="V44" s="570" t="str">
        <f>IF(ISNA(VLOOKUP(C44,Master!AQ$61:BC$286,10,FALSE)),"",VLOOKUP(C44,Master!AQ$61:BC$286,10,FALSE))</f>
        <v/>
      </c>
      <c r="W44" s="573"/>
      <c r="X44" s="573"/>
      <c r="Y44" s="574" t="str">
        <f>IF(ISNA(VLOOKUP(C44,Master!AQ$61:BC$286,11,FALSE)),"",VLOOKUP(C44,Master!AQ$61:BC$286,11,FALSE))</f>
        <v/>
      </c>
      <c r="Z44" s="574" t="str">
        <f>IF(ISNA(VLOOKUP(C44,Master!AQ$61:BC$286,9,FALSE)),"",VLOOKUP(C44,Master!AQ$61:BC$286,9,FALSE))</f>
        <v/>
      </c>
      <c r="AA44" s="575">
        <f t="shared" si="77"/>
        <v>0</v>
      </c>
      <c r="AB44" s="575">
        <f t="shared" si="78"/>
        <v>0</v>
      </c>
      <c r="AC44" s="575">
        <f t="shared" si="79"/>
        <v>0</v>
      </c>
      <c r="AD44" s="575">
        <f t="shared" si="80"/>
        <v>0</v>
      </c>
      <c r="AE44" s="575">
        <f t="shared" si="81"/>
        <v>0</v>
      </c>
      <c r="AF44" s="575">
        <f t="shared" si="82"/>
        <v>0</v>
      </c>
      <c r="AG44" s="576" t="str">
        <f t="shared" si="83"/>
        <v/>
      </c>
      <c r="AH44" s="576" t="str">
        <f t="shared" si="84"/>
        <v/>
      </c>
      <c r="AI44" s="576" t="str">
        <f t="shared" si="85"/>
        <v/>
      </c>
      <c r="AJ44" s="576" t="str">
        <f t="shared" si="86"/>
        <v/>
      </c>
      <c r="AK44" s="576" t="str">
        <f t="shared" si="87"/>
        <v/>
      </c>
      <c r="AL44" s="574" t="str">
        <f t="shared" si="88"/>
        <v/>
      </c>
      <c r="AM44" s="574">
        <v>0</v>
      </c>
      <c r="AN44" s="575">
        <v>0</v>
      </c>
      <c r="AO44" s="574" t="str">
        <f t="shared" si="89"/>
        <v/>
      </c>
      <c r="AP44" s="575">
        <f>$G$222*BS44*BV44*(IF(I44&lt;=0,0,1))*(IF(H44&lt;=4800,1,0))</f>
        <v>0</v>
      </c>
      <c r="AQ44" s="574">
        <f t="shared" si="45"/>
        <v>0</v>
      </c>
      <c r="AR44" s="574">
        <f t="shared" si="54"/>
        <v>0</v>
      </c>
      <c r="AS44" s="574">
        <f t="shared" si="55"/>
        <v>0</v>
      </c>
      <c r="AT44" s="574">
        <f t="shared" si="46"/>
        <v>0</v>
      </c>
      <c r="AU44" s="576">
        <f t="shared" si="56"/>
        <v>0</v>
      </c>
      <c r="AV44" s="576">
        <f t="shared" si="57"/>
        <v>0</v>
      </c>
      <c r="AW44" s="574"/>
      <c r="AX44" s="574"/>
      <c r="AY44" s="576">
        <f t="shared" si="90"/>
        <v>0</v>
      </c>
      <c r="AZ44" s="576">
        <f t="shared" si="58"/>
        <v>0</v>
      </c>
      <c r="BA44" s="576">
        <f t="shared" si="59"/>
        <v>0</v>
      </c>
      <c r="BB44" s="576">
        <f t="shared" si="60"/>
        <v>0</v>
      </c>
      <c r="BC44" s="576">
        <f t="shared" si="61"/>
        <v>0</v>
      </c>
      <c r="BD44" s="574">
        <f t="shared" si="91"/>
        <v>0</v>
      </c>
      <c r="BE44" s="574">
        <f t="shared" si="62"/>
        <v>0</v>
      </c>
      <c r="BF44" s="575">
        <v>0</v>
      </c>
      <c r="BG44" s="574">
        <f t="shared" si="92"/>
        <v>0</v>
      </c>
      <c r="BH44" s="575">
        <f t="shared" si="63"/>
        <v>0</v>
      </c>
      <c r="BI44" s="574">
        <f t="shared" si="47"/>
        <v>0</v>
      </c>
      <c r="BJ44" s="574">
        <f t="shared" si="64"/>
        <v>0</v>
      </c>
      <c r="BK44" s="574">
        <f t="shared" si="65"/>
        <v>0</v>
      </c>
      <c r="BL44" s="574">
        <f t="shared" si="66"/>
        <v>0</v>
      </c>
      <c r="BM44" s="576">
        <f t="shared" si="93"/>
        <v>0</v>
      </c>
      <c r="BN44" s="576">
        <f t="shared" si="94"/>
        <v>0</v>
      </c>
      <c r="BO44" s="574"/>
      <c r="BP44" s="574"/>
      <c r="BQ44" s="576">
        <f t="shared" si="95"/>
        <v>0</v>
      </c>
      <c r="BR44" s="567">
        <f t="shared" si="67"/>
        <v>0</v>
      </c>
      <c r="BS44" s="567">
        <f t="shared" si="68"/>
        <v>1</v>
      </c>
      <c r="BT44" s="567">
        <f t="shared" si="69"/>
        <v>0</v>
      </c>
      <c r="BU44" s="567">
        <f t="shared" si="70"/>
        <v>0</v>
      </c>
      <c r="BV44" s="567">
        <f t="shared" si="48"/>
        <v>0</v>
      </c>
      <c r="BW44" s="567">
        <f t="shared" si="96"/>
        <v>1</v>
      </c>
      <c r="BX44" s="552">
        <f t="shared" si="71"/>
        <v>0</v>
      </c>
      <c r="BY44" s="577">
        <f t="shared" si="97"/>
        <v>1</v>
      </c>
      <c r="BZ44" s="552">
        <f t="shared" si="50"/>
        <v>0</v>
      </c>
      <c r="CA44" s="552">
        <f t="shared" si="51"/>
        <v>0</v>
      </c>
      <c r="CB44" s="539" t="str">
        <f>IF(AND(E44=""),"",IF(AND(E44&lt;=0),"",IF((ROUND((SUMPRODUCT(MID(0&amp;E44,LARGE(INDEX(ISNUMBER(--MID(E44,ROW($1:$70),1))* ROW($1:$70),0),ROW($1:$70))+1,1)*10^ROW($1:$70)/10)),-8)/100000000)&lt;2004,1,0)))</f>
        <v/>
      </c>
      <c r="CC44" s="1071"/>
      <c r="CD44" s="539"/>
      <c r="CE44" s="539"/>
      <c r="CF44" s="539"/>
      <c r="CG44" s="539"/>
      <c r="CH44" s="539"/>
      <c r="CI44" s="539"/>
      <c r="CJ44" s="539"/>
      <c r="CK44" s="539"/>
      <c r="CL44" s="539"/>
      <c r="CM44" s="539"/>
      <c r="CN44" s="539"/>
      <c r="CO44" s="539"/>
      <c r="CP44" s="539"/>
      <c r="CQ44" s="539"/>
      <c r="CR44" s="539"/>
      <c r="CS44" s="539"/>
      <c r="CT44" s="539"/>
      <c r="CU44" s="539"/>
      <c r="CV44" s="539"/>
      <c r="CW44" s="539"/>
      <c r="CX44" s="539"/>
      <c r="CY44" s="539"/>
      <c r="CZ44" s="539"/>
      <c r="DB44" s="539"/>
    </row>
    <row r="45" spans="1:106" s="568" customFormat="1" ht="19.149999999999999" customHeight="1">
      <c r="A45" s="568" t="str">
        <f t="shared" si="98"/>
        <v/>
      </c>
      <c r="B45" s="683">
        <v>2202</v>
      </c>
      <c r="C45" s="684">
        <v>19</v>
      </c>
      <c r="D45" s="685" t="str">
        <f>IF(ISNA(VLOOKUP(C45,Master!AQ$61:BC$286,3,FALSE)),"",VLOOKUP(C45,Master!AQ$61:BC$286,3,FALSE))</f>
        <v/>
      </c>
      <c r="E45" s="686" t="str">
        <f>IF(ISNA(VLOOKUP(C45,Master!AQ$61:BC$286,7,FALSE)),"",VLOOKUP(C45,Master!AQ$61:BC$286,7,FALSE))</f>
        <v/>
      </c>
      <c r="F45" s="687" t="str">
        <f>IF(ISNA(VLOOKUP(C45,Master!AQ$61:BC$286,8,FALSE)),"",VLOOKUP(C45,Master!AQ$61:BC$286,8,FALSE))</f>
        <v/>
      </c>
      <c r="G45" s="688" t="str">
        <f>IF(ISNA(VLOOKUP(C45,Master!AQ$61:BC$286,4,FALSE)),"",VLOOKUP(C45,Master!AQ$61:BC$286,4,FALSE))</f>
        <v/>
      </c>
      <c r="H45" s="689" t="str">
        <f>IF(ISNA(VLOOKUP(C45,Master!AQ$61:BC$286,5,FALSE)),"",VLOOKUP(C45,Master!AQ$61:BC$286,5,FALSE))</f>
        <v/>
      </c>
      <c r="I45" s="690" t="str">
        <f>IF(ISNA(VLOOKUP(C45,Master!AQ$61:BC$286,6,FALSE)),"",VLOOKUP(C45,Master!AQ$61:BC$286,6,FALSE))</f>
        <v/>
      </c>
      <c r="J45" s="684" t="str">
        <f t="shared" si="72"/>
        <v/>
      </c>
      <c r="K45" s="911" t="str">
        <f t="shared" ca="1" si="73"/>
        <v/>
      </c>
      <c r="L45" s="684" t="str">
        <f t="shared" si="74"/>
        <v/>
      </c>
      <c r="M45" s="684" t="str">
        <f t="shared" si="75"/>
        <v/>
      </c>
      <c r="N45" s="684" t="str">
        <f t="shared" si="76"/>
        <v/>
      </c>
      <c r="O45" s="692" t="str">
        <f>IF(ISNA(VLOOKUP(C45,Master!AQ$61:BC$286,12,FALSE)),"",VLOOKUP(C45,Master!AQ$61:BC$286,12,FALSE))</f>
        <v/>
      </c>
      <c r="P45" s="666"/>
      <c r="Q45" s="572"/>
      <c r="R45" s="572"/>
      <c r="S45" s="572"/>
      <c r="T45" s="572">
        <f t="shared" si="53"/>
        <v>0</v>
      </c>
      <c r="U45" s="541">
        <f t="shared" si="99"/>
        <v>1</v>
      </c>
      <c r="V45" s="570" t="str">
        <f>IF(ISNA(VLOOKUP(C45,Master!AQ$61:BC$286,10,FALSE)),"",VLOOKUP(C45,Master!AQ$61:BC$286,10,FALSE))</f>
        <v/>
      </c>
      <c r="W45" s="573"/>
      <c r="X45" s="573"/>
      <c r="Y45" s="574" t="str">
        <f>IF(ISNA(VLOOKUP(C45,Master!AQ$61:BC$286,11,FALSE)),"",VLOOKUP(C45,Master!AQ$61:BC$286,11,FALSE))</f>
        <v/>
      </c>
      <c r="Z45" s="574" t="str">
        <f>IF(ISNA(VLOOKUP(C45,Master!AQ$61:BC$286,9,FALSE)),"",VLOOKUP(C45,Master!AQ$61:BC$286,9,FALSE))</f>
        <v/>
      </c>
      <c r="AA45" s="575">
        <f t="shared" si="77"/>
        <v>0</v>
      </c>
      <c r="AB45" s="575">
        <f t="shared" si="78"/>
        <v>0</v>
      </c>
      <c r="AC45" s="575">
        <f t="shared" si="79"/>
        <v>0</v>
      </c>
      <c r="AD45" s="575">
        <f t="shared" si="80"/>
        <v>0</v>
      </c>
      <c r="AE45" s="575">
        <f t="shared" si="81"/>
        <v>0</v>
      </c>
      <c r="AF45" s="575">
        <f t="shared" si="82"/>
        <v>0</v>
      </c>
      <c r="AG45" s="576" t="str">
        <f t="shared" si="83"/>
        <v/>
      </c>
      <c r="AH45" s="576" t="str">
        <f t="shared" si="84"/>
        <v/>
      </c>
      <c r="AI45" s="576" t="str">
        <f t="shared" si="85"/>
        <v/>
      </c>
      <c r="AJ45" s="576" t="str">
        <f t="shared" si="86"/>
        <v/>
      </c>
      <c r="AK45" s="576" t="str">
        <f t="shared" si="87"/>
        <v/>
      </c>
      <c r="AL45" s="574" t="str">
        <f t="shared" si="88"/>
        <v/>
      </c>
      <c r="AM45" s="574">
        <v>0</v>
      </c>
      <c r="AN45" s="575">
        <v>0</v>
      </c>
      <c r="AO45" s="574" t="str">
        <f t="shared" si="89"/>
        <v/>
      </c>
      <c r="AP45" s="575">
        <f>$G$222*BS45*BV45*(IF(I45&lt;=0,0,1))*(IF(H45&lt;=4800,1,0))</f>
        <v>0</v>
      </c>
      <c r="AQ45" s="574">
        <f t="shared" si="45"/>
        <v>0</v>
      </c>
      <c r="AR45" s="574">
        <f t="shared" si="54"/>
        <v>0</v>
      </c>
      <c r="AS45" s="574">
        <f t="shared" si="55"/>
        <v>0</v>
      </c>
      <c r="AT45" s="574">
        <f t="shared" si="46"/>
        <v>0</v>
      </c>
      <c r="AU45" s="576">
        <f t="shared" si="56"/>
        <v>0</v>
      </c>
      <c r="AV45" s="576">
        <f t="shared" si="57"/>
        <v>0</v>
      </c>
      <c r="AW45" s="574"/>
      <c r="AX45" s="574"/>
      <c r="AY45" s="576">
        <f t="shared" si="90"/>
        <v>0</v>
      </c>
      <c r="AZ45" s="576">
        <f t="shared" si="58"/>
        <v>0</v>
      </c>
      <c r="BA45" s="576">
        <f t="shared" si="59"/>
        <v>0</v>
      </c>
      <c r="BB45" s="576">
        <f t="shared" si="60"/>
        <v>0</v>
      </c>
      <c r="BC45" s="576">
        <f t="shared" si="61"/>
        <v>0</v>
      </c>
      <c r="BD45" s="574">
        <f t="shared" si="91"/>
        <v>0</v>
      </c>
      <c r="BE45" s="574">
        <f t="shared" si="62"/>
        <v>0</v>
      </c>
      <c r="BF45" s="575">
        <v>0</v>
      </c>
      <c r="BG45" s="574">
        <f t="shared" si="92"/>
        <v>0</v>
      </c>
      <c r="BH45" s="575">
        <f t="shared" si="63"/>
        <v>0</v>
      </c>
      <c r="BI45" s="574">
        <f t="shared" si="47"/>
        <v>0</v>
      </c>
      <c r="BJ45" s="574">
        <f t="shared" si="64"/>
        <v>0</v>
      </c>
      <c r="BK45" s="574">
        <f t="shared" si="65"/>
        <v>0</v>
      </c>
      <c r="BL45" s="574">
        <f t="shared" si="66"/>
        <v>0</v>
      </c>
      <c r="BM45" s="576">
        <f t="shared" si="93"/>
        <v>0</v>
      </c>
      <c r="BN45" s="576">
        <f t="shared" si="94"/>
        <v>0</v>
      </c>
      <c r="BO45" s="574"/>
      <c r="BP45" s="574"/>
      <c r="BQ45" s="576">
        <f t="shared" si="95"/>
        <v>0</v>
      </c>
      <c r="BR45" s="567">
        <f t="shared" si="67"/>
        <v>0</v>
      </c>
      <c r="BS45" s="567">
        <f t="shared" si="68"/>
        <v>1</v>
      </c>
      <c r="BT45" s="567">
        <f t="shared" si="69"/>
        <v>0</v>
      </c>
      <c r="BU45" s="567">
        <f t="shared" si="70"/>
        <v>0</v>
      </c>
      <c r="BV45" s="567">
        <f t="shared" si="48"/>
        <v>0</v>
      </c>
      <c r="BW45" s="567">
        <f t="shared" si="96"/>
        <v>1</v>
      </c>
      <c r="BX45" s="552">
        <f t="shared" si="71"/>
        <v>0</v>
      </c>
      <c r="BY45" s="577">
        <f t="shared" si="97"/>
        <v>1</v>
      </c>
      <c r="BZ45" s="552">
        <f t="shared" si="50"/>
        <v>0</v>
      </c>
      <c r="CA45" s="552">
        <f t="shared" si="51"/>
        <v>0</v>
      </c>
      <c r="CB45" s="539" t="str">
        <f>IF(AND(E45=""),"",IF(AND(E45&lt;=0),"",IF((ROUND((SUMPRODUCT(MID(0&amp;E45,LARGE(INDEX(ISNUMBER(--MID(E45,ROW($1:$70),1))* ROW($1:$70),0),ROW($1:$70))+1,1)*10^ROW($1:$70)/10)),-8)/100000000)&lt;2004,1,0)))</f>
        <v/>
      </c>
      <c r="CC45" s="1071"/>
      <c r="CD45" s="539"/>
      <c r="CE45" s="539"/>
      <c r="CF45" s="539"/>
      <c r="CG45" s="539"/>
      <c r="CH45" s="539"/>
      <c r="CI45" s="539"/>
      <c r="CJ45" s="539"/>
      <c r="CK45" s="539"/>
      <c r="CL45" s="539"/>
      <c r="CM45" s="539"/>
      <c r="CN45" s="539"/>
      <c r="CO45" s="539"/>
      <c r="CP45" s="539"/>
      <c r="CQ45" s="539"/>
      <c r="CR45" s="539"/>
      <c r="CS45" s="539"/>
      <c r="CT45" s="539"/>
      <c r="CU45" s="539"/>
      <c r="CV45" s="539"/>
      <c r="CW45" s="539"/>
      <c r="CX45" s="539"/>
      <c r="CY45" s="539"/>
      <c r="CZ45" s="539"/>
      <c r="DB45" s="539"/>
    </row>
    <row r="46" spans="1:106" s="568" customFormat="1" ht="19.149999999999999" customHeight="1">
      <c r="A46" s="568" t="str">
        <f t="shared" si="98"/>
        <v/>
      </c>
      <c r="B46" s="683">
        <v>2202</v>
      </c>
      <c r="C46" s="684">
        <v>20</v>
      </c>
      <c r="D46" s="685" t="str">
        <f>IF(ISNA(VLOOKUP(C46,Master!AQ$61:BC$286,3,FALSE)),"",VLOOKUP(C46,Master!AQ$61:BC$286,3,FALSE))</f>
        <v/>
      </c>
      <c r="E46" s="686" t="str">
        <f>IF(ISNA(VLOOKUP(C46,Master!AQ$61:BC$286,7,FALSE)),"",VLOOKUP(C46,Master!AQ$61:BC$286,7,FALSE))</f>
        <v/>
      </c>
      <c r="F46" s="687" t="str">
        <f>IF(ISNA(VLOOKUP(C46,Master!AQ$61:BC$286,8,FALSE)),"",VLOOKUP(C46,Master!AQ$61:BC$286,8,FALSE))</f>
        <v/>
      </c>
      <c r="G46" s="688" t="str">
        <f>IF(ISNA(VLOOKUP(C46,Master!AQ$61:BC$286,4,FALSE)),"",VLOOKUP(C46,Master!AQ$61:BC$286,4,FALSE))</f>
        <v/>
      </c>
      <c r="H46" s="689" t="str">
        <f>IF(ISNA(VLOOKUP(C46,Master!AQ$61:BC$286,5,FALSE)),"",VLOOKUP(C46,Master!AQ$61:BC$286,5,FALSE))</f>
        <v/>
      </c>
      <c r="I46" s="690" t="str">
        <f>IF(ISNA(VLOOKUP(C46,Master!AQ$61:BC$286,6,FALSE)),"",VLOOKUP(C46,Master!AQ$61:BC$286,6,FALSE))</f>
        <v/>
      </c>
      <c r="J46" s="684" t="str">
        <f t="shared" si="72"/>
        <v/>
      </c>
      <c r="K46" s="911" t="str">
        <f t="shared" ca="1" si="73"/>
        <v/>
      </c>
      <c r="L46" s="684" t="str">
        <f t="shared" si="74"/>
        <v/>
      </c>
      <c r="M46" s="684" t="str">
        <f t="shared" si="75"/>
        <v/>
      </c>
      <c r="N46" s="684" t="str">
        <f t="shared" si="76"/>
        <v/>
      </c>
      <c r="O46" s="691" t="str">
        <f>IF(ISNA(VLOOKUP(C46,Master!AQ$61:BC$286,12,FALSE)),"",VLOOKUP(C46,Master!AQ$61:BC$286,12,FALSE))</f>
        <v/>
      </c>
      <c r="P46" s="665"/>
      <c r="Q46" s="572"/>
      <c r="R46" s="572"/>
      <c r="S46" s="572"/>
      <c r="T46" s="572">
        <f t="shared" si="53"/>
        <v>0</v>
      </c>
      <c r="U46" s="541">
        <f t="shared" si="99"/>
        <v>1</v>
      </c>
      <c r="V46" s="570" t="str">
        <f>IF(ISNA(VLOOKUP(C46,Master!AQ$61:BC$286,10,FALSE)),"",VLOOKUP(C46,Master!AQ$61:BC$286,10,FALSE))</f>
        <v/>
      </c>
      <c r="W46" s="573"/>
      <c r="X46" s="573"/>
      <c r="Y46" s="574" t="str">
        <f>IF(ISNA(VLOOKUP(C46,Master!AQ$61:BC$286,11,FALSE)),"",VLOOKUP(C46,Master!AQ$61:BC$286,11,FALSE))</f>
        <v/>
      </c>
      <c r="Z46" s="574" t="str">
        <f>IF(ISNA(VLOOKUP(C46,Master!AQ$61:BC$286,9,FALSE)),"",VLOOKUP(C46,Master!AQ$61:BC$286,9,FALSE))</f>
        <v/>
      </c>
      <c r="AA46" s="575">
        <f t="shared" si="77"/>
        <v>0</v>
      </c>
      <c r="AB46" s="575">
        <f t="shared" si="78"/>
        <v>0</v>
      </c>
      <c r="AC46" s="575">
        <f t="shared" si="79"/>
        <v>0</v>
      </c>
      <c r="AD46" s="575">
        <f t="shared" si="80"/>
        <v>0</v>
      </c>
      <c r="AE46" s="575">
        <f t="shared" si="81"/>
        <v>0</v>
      </c>
      <c r="AF46" s="575">
        <f t="shared" si="82"/>
        <v>0</v>
      </c>
      <c r="AG46" s="576" t="str">
        <f t="shared" si="83"/>
        <v/>
      </c>
      <c r="AH46" s="576" t="str">
        <f t="shared" si="84"/>
        <v/>
      </c>
      <c r="AI46" s="576" t="str">
        <f t="shared" si="85"/>
        <v/>
      </c>
      <c r="AJ46" s="576" t="str">
        <f t="shared" si="86"/>
        <v/>
      </c>
      <c r="AK46" s="576" t="str">
        <f t="shared" si="87"/>
        <v/>
      </c>
      <c r="AL46" s="574" t="str">
        <f t="shared" si="88"/>
        <v/>
      </c>
      <c r="AM46" s="574">
        <v>0</v>
      </c>
      <c r="AN46" s="575">
        <v>0</v>
      </c>
      <c r="AO46" s="574" t="str">
        <f t="shared" si="89"/>
        <v/>
      </c>
      <c r="AP46" s="575">
        <f>$G$222*BS46*BV46*(IF(I46&lt;=0,0,1))*(IF(H46&lt;=4800,1,0))</f>
        <v>0</v>
      </c>
      <c r="AQ46" s="574">
        <f t="shared" si="45"/>
        <v>0</v>
      </c>
      <c r="AR46" s="574">
        <f t="shared" si="54"/>
        <v>0</v>
      </c>
      <c r="AS46" s="574">
        <f t="shared" si="55"/>
        <v>0</v>
      </c>
      <c r="AT46" s="574">
        <f t="shared" si="46"/>
        <v>0</v>
      </c>
      <c r="AU46" s="576">
        <f t="shared" si="56"/>
        <v>0</v>
      </c>
      <c r="AV46" s="576">
        <f t="shared" si="57"/>
        <v>0</v>
      </c>
      <c r="AW46" s="574"/>
      <c r="AX46" s="574"/>
      <c r="AY46" s="576">
        <f t="shared" si="90"/>
        <v>0</v>
      </c>
      <c r="AZ46" s="576">
        <f t="shared" si="58"/>
        <v>0</v>
      </c>
      <c r="BA46" s="576">
        <f t="shared" si="59"/>
        <v>0</v>
      </c>
      <c r="BB46" s="576">
        <f t="shared" si="60"/>
        <v>0</v>
      </c>
      <c r="BC46" s="576">
        <f t="shared" si="61"/>
        <v>0</v>
      </c>
      <c r="BD46" s="574">
        <f t="shared" si="91"/>
        <v>0</v>
      </c>
      <c r="BE46" s="574">
        <f t="shared" si="62"/>
        <v>0</v>
      </c>
      <c r="BF46" s="575">
        <v>0</v>
      </c>
      <c r="BG46" s="574">
        <f t="shared" si="92"/>
        <v>0</v>
      </c>
      <c r="BH46" s="575">
        <f t="shared" si="63"/>
        <v>0</v>
      </c>
      <c r="BI46" s="574">
        <f t="shared" si="47"/>
        <v>0</v>
      </c>
      <c r="BJ46" s="574">
        <f t="shared" si="64"/>
        <v>0</v>
      </c>
      <c r="BK46" s="574">
        <f t="shared" si="65"/>
        <v>0</v>
      </c>
      <c r="BL46" s="574">
        <f t="shared" si="66"/>
        <v>0</v>
      </c>
      <c r="BM46" s="576">
        <f t="shared" si="93"/>
        <v>0</v>
      </c>
      <c r="BN46" s="576">
        <f t="shared" si="94"/>
        <v>0</v>
      </c>
      <c r="BO46" s="574"/>
      <c r="BP46" s="574"/>
      <c r="BQ46" s="576">
        <f t="shared" si="95"/>
        <v>0</v>
      </c>
      <c r="BR46" s="567">
        <f t="shared" si="67"/>
        <v>0</v>
      </c>
      <c r="BS46" s="567">
        <f t="shared" si="68"/>
        <v>1</v>
      </c>
      <c r="BT46" s="567">
        <f t="shared" si="69"/>
        <v>0</v>
      </c>
      <c r="BU46" s="567">
        <f t="shared" si="70"/>
        <v>0</v>
      </c>
      <c r="BV46" s="567">
        <f t="shared" si="48"/>
        <v>0</v>
      </c>
      <c r="BW46" s="567">
        <f t="shared" si="96"/>
        <v>1</v>
      </c>
      <c r="BX46" s="552">
        <f t="shared" si="71"/>
        <v>0</v>
      </c>
      <c r="BY46" s="577">
        <f t="shared" si="97"/>
        <v>1</v>
      </c>
      <c r="BZ46" s="552">
        <f t="shared" si="50"/>
        <v>0</v>
      </c>
      <c r="CA46" s="552">
        <f t="shared" si="51"/>
        <v>0</v>
      </c>
      <c r="CB46" s="539" t="str">
        <f>IF(AND(E46=""),"",IF(AND(E46&lt;=0),"",IF((ROUND((SUMPRODUCT(MID(0&amp;E46,LARGE(INDEX(ISNUMBER(--MID(E46,ROW($1:$70),1))* ROW($1:$70),0),ROW($1:$70))+1,1)*10^ROW($1:$70)/10)),-8)/100000000)&lt;2004,1,0)))</f>
        <v/>
      </c>
      <c r="CC46" s="1071"/>
      <c r="CD46" s="539"/>
      <c r="CE46" s="539"/>
      <c r="CF46" s="539"/>
      <c r="CG46" s="539"/>
      <c r="CH46" s="539"/>
      <c r="CI46" s="539"/>
      <c r="CJ46" s="539"/>
      <c r="CK46" s="539"/>
      <c r="CL46" s="539"/>
      <c r="CM46" s="539"/>
      <c r="CN46" s="539"/>
      <c r="CO46" s="539"/>
      <c r="CP46" s="539"/>
      <c r="CQ46" s="539"/>
      <c r="CR46" s="539"/>
      <c r="CS46" s="539"/>
      <c r="CT46" s="539"/>
      <c r="CU46" s="539"/>
      <c r="CV46" s="539"/>
      <c r="CW46" s="539"/>
      <c r="CX46" s="539"/>
      <c r="CY46" s="539"/>
      <c r="CZ46" s="539"/>
      <c r="DB46" s="539"/>
    </row>
    <row r="47" spans="1:106" s="568" customFormat="1" ht="19.149999999999999" customHeight="1">
      <c r="A47" s="568" t="str">
        <f t="shared" si="98"/>
        <v/>
      </c>
      <c r="B47" s="683">
        <v>2202</v>
      </c>
      <c r="C47" s="684">
        <v>21</v>
      </c>
      <c r="D47" s="685" t="str">
        <f>IF(ISNA(VLOOKUP(C47,Master!AQ$61:BC$286,3,FALSE)),"",VLOOKUP(C47,Master!AQ$61:BC$286,3,FALSE))</f>
        <v/>
      </c>
      <c r="E47" s="686" t="str">
        <f>IF(ISNA(VLOOKUP(C47,Master!AQ$61:BC$286,7,FALSE)),"",VLOOKUP(C47,Master!AQ$61:BC$286,7,FALSE))</f>
        <v/>
      </c>
      <c r="F47" s="687" t="str">
        <f>IF(ISNA(VLOOKUP(C47,Master!AQ$61:BC$286,8,FALSE)),"",VLOOKUP(C47,Master!AQ$61:BC$286,8,FALSE))</f>
        <v/>
      </c>
      <c r="G47" s="688" t="str">
        <f>IF(ISNA(VLOOKUP(C47,Master!AQ$61:BC$286,4,FALSE)),"",VLOOKUP(C47,Master!AQ$61:BC$286,4,FALSE))</f>
        <v/>
      </c>
      <c r="H47" s="689" t="str">
        <f>IF(ISNA(VLOOKUP(C47,Master!AQ$61:BC$286,5,FALSE)),"",VLOOKUP(C47,Master!AQ$61:BC$286,5,FALSE))</f>
        <v/>
      </c>
      <c r="I47" s="690" t="str">
        <f>IF(ISNA(VLOOKUP(C47,Master!AQ$61:BC$286,6,FALSE)),"",VLOOKUP(C47,Master!AQ$61:BC$286,6,FALSE))</f>
        <v/>
      </c>
      <c r="J47" s="684" t="str">
        <f t="shared" si="72"/>
        <v/>
      </c>
      <c r="K47" s="911" t="str">
        <f t="shared" ca="1" si="73"/>
        <v/>
      </c>
      <c r="L47" s="684" t="str">
        <f t="shared" si="74"/>
        <v/>
      </c>
      <c r="M47" s="684" t="str">
        <f t="shared" si="75"/>
        <v/>
      </c>
      <c r="N47" s="684" t="str">
        <f t="shared" si="76"/>
        <v/>
      </c>
      <c r="O47" s="691" t="str">
        <f>IF(ISNA(VLOOKUP(C47,Master!AQ$61:BC$286,12,FALSE)),"",VLOOKUP(C47,Master!AQ$61:BC$286,12,FALSE))</f>
        <v/>
      </c>
      <c r="P47" s="665"/>
      <c r="Q47" s="572"/>
      <c r="R47" s="572"/>
      <c r="S47" s="572"/>
      <c r="T47" s="572">
        <f t="shared" si="53"/>
        <v>0</v>
      </c>
      <c r="U47" s="541">
        <f t="shared" si="99"/>
        <v>1</v>
      </c>
      <c r="V47" s="570" t="str">
        <f>IF(ISNA(VLOOKUP(C47,Master!AQ$61:BC$286,10,FALSE)),"",VLOOKUP(C47,Master!AQ$61:BC$286,10,FALSE))</f>
        <v/>
      </c>
      <c r="W47" s="573"/>
      <c r="X47" s="573"/>
      <c r="Y47" s="574" t="str">
        <f>IF(ISNA(VLOOKUP(C47,Master!AQ$61:BC$286,11,FALSE)),"",VLOOKUP(C47,Master!AQ$61:BC$286,11,FALSE))</f>
        <v/>
      </c>
      <c r="Z47" s="574" t="str">
        <f>IF(ISNA(VLOOKUP(C47,Master!AQ$61:BC$286,9,FALSE)),"",VLOOKUP(C47,Master!AQ$61:BC$286,9,FALSE))</f>
        <v/>
      </c>
      <c r="AA47" s="575">
        <f t="shared" ref="AA47:AA110" si="100">IF(Z47="MALE",1,0)*(IF(G47="JAMADAR",1,0))*(IF(I47&lt;=0,0,1))</f>
        <v>0</v>
      </c>
      <c r="AB47" s="575">
        <f t="shared" ref="AB47:AB110" si="101">IF(Z47="FEMALE",1,0)*(IF(G47="JAMADAR",1,0))*(IF(I47&lt;=0,0,1))</f>
        <v>0</v>
      </c>
      <c r="AC47" s="575">
        <f t="shared" ref="AC47:AC110" si="102">IF(Z47="MALE",1,0)*(IF(G47="LAB BOY",1,0))*(IF(I47&lt;=0,0,1))</f>
        <v>0</v>
      </c>
      <c r="AD47" s="575">
        <f t="shared" ref="AD47:AD110" si="103">IF(Z47="FEMALE",1,0)*(IF(G47="LAB BOY",1,0))*(IF(I47&lt;=0,0,1))</f>
        <v>0</v>
      </c>
      <c r="AE47" s="575">
        <f t="shared" ref="AE47:AE110" si="104">IF(Z47="MALE",1,0)*(IF(G47="PEON",1,0))*(IF(I47&lt;=0,0,1))</f>
        <v>0</v>
      </c>
      <c r="AF47" s="575">
        <f t="shared" ref="AF47:AF110" si="105">IF(Z47="FEMALE",1,0)*(IF(G47="PEON",1,0))*(IF(I47&lt;=0,0,1))</f>
        <v>0</v>
      </c>
      <c r="AG47" s="576" t="str">
        <f t="shared" ref="AG47:AG110" si="106">IF(AND(I47=""),"",I47-ROUNDUP(ROUND((I47*3%)-(I47*3%)*2.9%,-2),0))</f>
        <v/>
      </c>
      <c r="AH47" s="576" t="str">
        <f t="shared" si="84"/>
        <v/>
      </c>
      <c r="AI47" s="576" t="str">
        <f t="shared" si="85"/>
        <v/>
      </c>
      <c r="AJ47" s="576" t="str">
        <f t="shared" si="86"/>
        <v/>
      </c>
      <c r="AK47" s="576" t="str">
        <f t="shared" si="87"/>
        <v/>
      </c>
      <c r="AL47" s="574" t="str">
        <f t="shared" si="88"/>
        <v/>
      </c>
      <c r="AM47" s="574">
        <v>0</v>
      </c>
      <c r="AN47" s="575">
        <v>0</v>
      </c>
      <c r="AO47" s="574" t="str">
        <f t="shared" si="89"/>
        <v/>
      </c>
      <c r="AP47" s="575">
        <f>$G$222*BS47*BV47*(IF(I47&lt;=0,0,1))*(IF(H47&lt;=4800,1,0))</f>
        <v>0</v>
      </c>
      <c r="AQ47" s="574">
        <f t="shared" si="45"/>
        <v>0</v>
      </c>
      <c r="AR47" s="574">
        <f t="shared" si="54"/>
        <v>0</v>
      </c>
      <c r="AS47" s="574">
        <f t="shared" si="55"/>
        <v>0</v>
      </c>
      <c r="AT47" s="574">
        <f t="shared" si="46"/>
        <v>0</v>
      </c>
      <c r="AU47" s="576">
        <f t="shared" si="56"/>
        <v>0</v>
      </c>
      <c r="AV47" s="576">
        <f t="shared" si="57"/>
        <v>0</v>
      </c>
      <c r="AW47" s="574"/>
      <c r="AX47" s="574"/>
      <c r="AY47" s="576">
        <f t="shared" si="90"/>
        <v>0</v>
      </c>
      <c r="AZ47" s="576">
        <f t="shared" si="58"/>
        <v>0</v>
      </c>
      <c r="BA47" s="576">
        <f t="shared" si="59"/>
        <v>0</v>
      </c>
      <c r="BB47" s="576">
        <f t="shared" si="60"/>
        <v>0</v>
      </c>
      <c r="BC47" s="576">
        <f t="shared" si="61"/>
        <v>0</v>
      </c>
      <c r="BD47" s="574">
        <f t="shared" si="91"/>
        <v>0</v>
      </c>
      <c r="BE47" s="574">
        <f t="shared" si="62"/>
        <v>0</v>
      </c>
      <c r="BF47" s="575">
        <v>0</v>
      </c>
      <c r="BG47" s="574">
        <f t="shared" si="92"/>
        <v>0</v>
      </c>
      <c r="BH47" s="575">
        <f t="shared" si="63"/>
        <v>0</v>
      </c>
      <c r="BI47" s="574">
        <f t="shared" si="47"/>
        <v>0</v>
      </c>
      <c r="BJ47" s="574">
        <f t="shared" si="64"/>
        <v>0</v>
      </c>
      <c r="BK47" s="574">
        <f t="shared" si="65"/>
        <v>0</v>
      </c>
      <c r="BL47" s="574">
        <f t="shared" si="66"/>
        <v>0</v>
      </c>
      <c r="BM47" s="576">
        <f t="shared" si="93"/>
        <v>0</v>
      </c>
      <c r="BN47" s="576">
        <f t="shared" si="94"/>
        <v>0</v>
      </c>
      <c r="BO47" s="574"/>
      <c r="BP47" s="574"/>
      <c r="BQ47" s="576">
        <f t="shared" si="95"/>
        <v>0</v>
      </c>
      <c r="BR47" s="567">
        <f t="shared" si="67"/>
        <v>0</v>
      </c>
      <c r="BS47" s="567">
        <f t="shared" si="68"/>
        <v>1</v>
      </c>
      <c r="BT47" s="567">
        <f t="shared" si="69"/>
        <v>0</v>
      </c>
      <c r="BU47" s="567">
        <f t="shared" si="70"/>
        <v>0</v>
      </c>
      <c r="BV47" s="567">
        <f t="shared" si="48"/>
        <v>0</v>
      </c>
      <c r="BW47" s="567">
        <f t="shared" si="96"/>
        <v>1</v>
      </c>
      <c r="BX47" s="552">
        <f t="shared" si="71"/>
        <v>0</v>
      </c>
      <c r="BY47" s="577">
        <f t="shared" si="97"/>
        <v>1</v>
      </c>
      <c r="BZ47" s="552">
        <f t="shared" si="50"/>
        <v>0</v>
      </c>
      <c r="CA47" s="552">
        <f t="shared" si="51"/>
        <v>0</v>
      </c>
      <c r="CB47" s="539" t="str">
        <f>IF(AND(E47=""),"",IF(AND(E47&lt;=0),"",IF((ROUND((SUMPRODUCT(MID(0&amp;E47,LARGE(INDEX(ISNUMBER(--MID(E47,ROW($1:$70),1))* ROW($1:$70),0),ROW($1:$70))+1,1)*10^ROW($1:$70)/10)),-8)/100000000)&lt;2004,1,0)))</f>
        <v/>
      </c>
      <c r="CC47" s="1071"/>
      <c r="CD47" s="539"/>
      <c r="CE47" s="539"/>
      <c r="CF47" s="539"/>
      <c r="CG47" s="539"/>
      <c r="CH47" s="539"/>
      <c r="CI47" s="539"/>
      <c r="CJ47" s="539"/>
      <c r="CK47" s="539"/>
      <c r="CL47" s="539"/>
      <c r="CM47" s="539"/>
      <c r="CN47" s="539"/>
      <c r="CO47" s="539"/>
      <c r="CP47" s="539"/>
      <c r="CQ47" s="539"/>
      <c r="CR47" s="539"/>
      <c r="CS47" s="539"/>
      <c r="CT47" s="539"/>
      <c r="CU47" s="539"/>
      <c r="CV47" s="539"/>
      <c r="CW47" s="539"/>
      <c r="CX47" s="539"/>
      <c r="CY47" s="539"/>
      <c r="CZ47" s="539"/>
      <c r="DB47" s="539"/>
    </row>
    <row r="48" spans="1:106" s="568" customFormat="1" ht="19.149999999999999" customHeight="1">
      <c r="A48" s="568" t="str">
        <f t="shared" si="98"/>
        <v/>
      </c>
      <c r="B48" s="683">
        <v>2202</v>
      </c>
      <c r="C48" s="684">
        <v>22</v>
      </c>
      <c r="D48" s="685" t="str">
        <f>IF(ISNA(VLOOKUP(C48,Master!AQ$61:BC$286,3,FALSE)),"",VLOOKUP(C48,Master!AQ$61:BC$286,3,FALSE))</f>
        <v/>
      </c>
      <c r="E48" s="686" t="str">
        <f>IF(ISNA(VLOOKUP(C48,Master!AQ$61:BC$286,7,FALSE)),"",VLOOKUP(C48,Master!AQ$61:BC$286,7,FALSE))</f>
        <v/>
      </c>
      <c r="F48" s="687" t="str">
        <f>IF(ISNA(VLOOKUP(C48,Master!AQ$61:BC$286,8,FALSE)),"",VLOOKUP(C48,Master!AQ$61:BC$286,8,FALSE))</f>
        <v/>
      </c>
      <c r="G48" s="688" t="str">
        <f>IF(ISNA(VLOOKUP(C48,Master!AQ$61:BC$286,4,FALSE)),"",VLOOKUP(C48,Master!AQ$61:BC$286,4,FALSE))</f>
        <v/>
      </c>
      <c r="H48" s="689" t="str">
        <f>IF(ISNA(VLOOKUP(C48,Master!AQ$61:BC$286,5,FALSE)),"",VLOOKUP(C48,Master!AQ$61:BC$286,5,FALSE))</f>
        <v/>
      </c>
      <c r="I48" s="690" t="str">
        <f>IF(ISNA(VLOOKUP(C48,Master!AQ$61:BC$286,6,FALSE)),"",VLOOKUP(C48,Master!AQ$61:BC$286,6,FALSE))</f>
        <v/>
      </c>
      <c r="J48" s="684" t="str">
        <f t="shared" si="72"/>
        <v/>
      </c>
      <c r="K48" s="911" t="str">
        <f t="shared" ca="1" si="73"/>
        <v/>
      </c>
      <c r="L48" s="684" t="str">
        <f t="shared" si="74"/>
        <v/>
      </c>
      <c r="M48" s="684" t="str">
        <f t="shared" si="75"/>
        <v/>
      </c>
      <c r="N48" s="684" t="str">
        <f t="shared" si="76"/>
        <v/>
      </c>
      <c r="O48" s="691" t="str">
        <f>IF(ISNA(VLOOKUP(C48,Master!AQ$61:BC$286,12,FALSE)),"",VLOOKUP(C48,Master!AQ$61:BC$286,12,FALSE))</f>
        <v/>
      </c>
      <c r="P48" s="665"/>
      <c r="Q48" s="572"/>
      <c r="R48" s="572"/>
      <c r="S48" s="572"/>
      <c r="T48" s="572">
        <f t="shared" si="53"/>
        <v>0</v>
      </c>
      <c r="U48" s="541">
        <f t="shared" si="99"/>
        <v>1</v>
      </c>
      <c r="V48" s="570" t="str">
        <f>IF(ISNA(VLOOKUP(C48,Master!AQ$61:BC$286,10,FALSE)),"",VLOOKUP(C48,Master!AQ$61:BC$286,10,FALSE))</f>
        <v/>
      </c>
      <c r="W48" s="573"/>
      <c r="X48" s="573"/>
      <c r="Y48" s="574" t="str">
        <f>IF(ISNA(VLOOKUP(C48,Master!AQ$61:BC$286,11,FALSE)),"",VLOOKUP(C48,Master!AQ$61:BC$286,11,FALSE))</f>
        <v/>
      </c>
      <c r="Z48" s="574" t="str">
        <f>IF(ISNA(VLOOKUP(C48,Master!AQ$61:BC$286,9,FALSE)),"",VLOOKUP(C48,Master!AQ$61:BC$286,9,FALSE))</f>
        <v/>
      </c>
      <c r="AA48" s="575">
        <f t="shared" si="100"/>
        <v>0</v>
      </c>
      <c r="AB48" s="575">
        <f t="shared" si="101"/>
        <v>0</v>
      </c>
      <c r="AC48" s="575">
        <f t="shared" si="102"/>
        <v>0</v>
      </c>
      <c r="AD48" s="575">
        <f t="shared" si="103"/>
        <v>0</v>
      </c>
      <c r="AE48" s="575">
        <f t="shared" si="104"/>
        <v>0</v>
      </c>
      <c r="AF48" s="575">
        <f t="shared" si="105"/>
        <v>0</v>
      </c>
      <c r="AG48" s="576" t="str">
        <f t="shared" si="106"/>
        <v/>
      </c>
      <c r="AH48" s="576" t="str">
        <f t="shared" si="84"/>
        <v/>
      </c>
      <c r="AI48" s="576" t="str">
        <f t="shared" si="85"/>
        <v/>
      </c>
      <c r="AJ48" s="576" t="str">
        <f t="shared" si="86"/>
        <v/>
      </c>
      <c r="AK48" s="576" t="str">
        <f t="shared" si="87"/>
        <v/>
      </c>
      <c r="AL48" s="574" t="str">
        <f t="shared" si="88"/>
        <v/>
      </c>
      <c r="AM48" s="574">
        <v>0</v>
      </c>
      <c r="AN48" s="575">
        <v>0</v>
      </c>
      <c r="AO48" s="574" t="str">
        <f t="shared" si="89"/>
        <v/>
      </c>
      <c r="AP48" s="575">
        <f>$G$222*BS48*BV48*(IF(I48&lt;=0,0,1))*(IF(H48&lt;=4800,1,0))</f>
        <v>0</v>
      </c>
      <c r="AQ48" s="574">
        <f t="shared" si="45"/>
        <v>0</v>
      </c>
      <c r="AR48" s="574">
        <f t="shared" si="54"/>
        <v>0</v>
      </c>
      <c r="AS48" s="574">
        <f t="shared" si="55"/>
        <v>0</v>
      </c>
      <c r="AT48" s="574">
        <f t="shared" si="46"/>
        <v>0</v>
      </c>
      <c r="AU48" s="576">
        <f t="shared" si="56"/>
        <v>0</v>
      </c>
      <c r="AV48" s="576">
        <f t="shared" si="57"/>
        <v>0</v>
      </c>
      <c r="AW48" s="574"/>
      <c r="AX48" s="574"/>
      <c r="AY48" s="576">
        <f t="shared" si="90"/>
        <v>0</v>
      </c>
      <c r="AZ48" s="576">
        <f t="shared" si="58"/>
        <v>0</v>
      </c>
      <c r="BA48" s="576">
        <f t="shared" si="59"/>
        <v>0</v>
      </c>
      <c r="BB48" s="576">
        <f t="shared" si="60"/>
        <v>0</v>
      </c>
      <c r="BC48" s="576">
        <f t="shared" si="61"/>
        <v>0</v>
      </c>
      <c r="BD48" s="574">
        <f t="shared" si="91"/>
        <v>0</v>
      </c>
      <c r="BE48" s="574">
        <f t="shared" si="62"/>
        <v>0</v>
      </c>
      <c r="BF48" s="575">
        <v>0</v>
      </c>
      <c r="BG48" s="574">
        <f t="shared" si="92"/>
        <v>0</v>
      </c>
      <c r="BH48" s="575">
        <f t="shared" si="63"/>
        <v>0</v>
      </c>
      <c r="BI48" s="574">
        <f t="shared" si="47"/>
        <v>0</v>
      </c>
      <c r="BJ48" s="574">
        <f t="shared" si="64"/>
        <v>0</v>
      </c>
      <c r="BK48" s="574">
        <f t="shared" si="65"/>
        <v>0</v>
      </c>
      <c r="BL48" s="574">
        <f t="shared" si="66"/>
        <v>0</v>
      </c>
      <c r="BM48" s="576">
        <f t="shared" si="93"/>
        <v>0</v>
      </c>
      <c r="BN48" s="576">
        <f t="shared" si="94"/>
        <v>0</v>
      </c>
      <c r="BO48" s="574"/>
      <c r="BP48" s="574"/>
      <c r="BQ48" s="576">
        <f t="shared" si="95"/>
        <v>0</v>
      </c>
      <c r="BR48" s="567">
        <f t="shared" si="67"/>
        <v>0</v>
      </c>
      <c r="BS48" s="567">
        <f t="shared" si="68"/>
        <v>1</v>
      </c>
      <c r="BT48" s="567">
        <f t="shared" si="69"/>
        <v>0</v>
      </c>
      <c r="BU48" s="567">
        <f t="shared" si="70"/>
        <v>0</v>
      </c>
      <c r="BV48" s="567">
        <f t="shared" si="48"/>
        <v>0</v>
      </c>
      <c r="BW48" s="567">
        <f t="shared" si="96"/>
        <v>1</v>
      </c>
      <c r="BX48" s="552">
        <f t="shared" si="71"/>
        <v>0</v>
      </c>
      <c r="BY48" s="577">
        <f t="shared" si="97"/>
        <v>1</v>
      </c>
      <c r="BZ48" s="552">
        <f t="shared" si="50"/>
        <v>0</v>
      </c>
      <c r="CA48" s="552">
        <f t="shared" si="51"/>
        <v>0</v>
      </c>
      <c r="CB48" s="539" t="str">
        <f>IF(AND(E48=""),"",IF(AND(E48&lt;=0),"",IF((ROUND((SUMPRODUCT(MID(0&amp;E48,LARGE(INDEX(ISNUMBER(--MID(E48,ROW($1:$70),1))* ROW($1:$70),0),ROW($1:$70))+1,1)*10^ROW($1:$70)/10)),-8)/100000000)&lt;2004,1,0)))</f>
        <v/>
      </c>
      <c r="CC48" s="1071"/>
      <c r="CD48" s="539"/>
      <c r="CE48" s="539"/>
      <c r="CF48" s="539"/>
      <c r="CG48" s="539"/>
      <c r="CH48" s="539"/>
      <c r="CI48" s="539"/>
      <c r="CJ48" s="539"/>
      <c r="CK48" s="539"/>
      <c r="CL48" s="539"/>
      <c r="CM48" s="539"/>
      <c r="CN48" s="539"/>
      <c r="CO48" s="539"/>
      <c r="CP48" s="539"/>
      <c r="CQ48" s="539"/>
      <c r="CR48" s="539"/>
      <c r="CS48" s="539"/>
      <c r="CT48" s="539"/>
      <c r="CU48" s="539"/>
      <c r="CV48" s="539"/>
      <c r="CW48" s="539"/>
      <c r="CX48" s="539"/>
      <c r="CY48" s="539"/>
      <c r="CZ48" s="539"/>
      <c r="DB48" s="539"/>
    </row>
    <row r="49" spans="1:106" s="568" customFormat="1" ht="19.149999999999999" customHeight="1">
      <c r="A49" s="568" t="str">
        <f t="shared" si="98"/>
        <v/>
      </c>
      <c r="B49" s="683">
        <v>2202</v>
      </c>
      <c r="C49" s="684">
        <v>23</v>
      </c>
      <c r="D49" s="685" t="str">
        <f>IF(ISNA(VLOOKUP(C49,Master!AQ$61:BC$286,3,FALSE)),"",VLOOKUP(C49,Master!AQ$61:BC$286,3,FALSE))</f>
        <v/>
      </c>
      <c r="E49" s="686" t="str">
        <f>IF(ISNA(VLOOKUP(C49,Master!AQ$61:BC$286,7,FALSE)),"",VLOOKUP(C49,Master!AQ$61:BC$286,7,FALSE))</f>
        <v/>
      </c>
      <c r="F49" s="687" t="str">
        <f>IF(ISNA(VLOOKUP(C49,Master!AQ$61:BC$286,8,FALSE)),"",VLOOKUP(C49,Master!AQ$61:BC$286,8,FALSE))</f>
        <v/>
      </c>
      <c r="G49" s="688" t="str">
        <f>IF(ISNA(VLOOKUP(C49,Master!AQ$61:BC$286,4,FALSE)),"",VLOOKUP(C49,Master!AQ$61:BC$286,4,FALSE))</f>
        <v/>
      </c>
      <c r="H49" s="689" t="str">
        <f>IF(ISNA(VLOOKUP(C49,Master!AQ$61:BC$286,5,FALSE)),"",VLOOKUP(C49,Master!AQ$61:BC$286,5,FALSE))</f>
        <v/>
      </c>
      <c r="I49" s="690" t="str">
        <f>IF(ISNA(VLOOKUP(C49,Master!AQ$61:BC$286,6,FALSE)),"",VLOOKUP(C49,Master!AQ$61:BC$286,6,FALSE))</f>
        <v/>
      </c>
      <c r="J49" s="684" t="str">
        <f t="shared" si="72"/>
        <v/>
      </c>
      <c r="K49" s="911" t="str">
        <f t="shared" ca="1" si="73"/>
        <v/>
      </c>
      <c r="L49" s="684" t="str">
        <f t="shared" si="74"/>
        <v/>
      </c>
      <c r="M49" s="684" t="str">
        <f t="shared" si="75"/>
        <v/>
      </c>
      <c r="N49" s="684" t="str">
        <f t="shared" si="76"/>
        <v/>
      </c>
      <c r="O49" s="691" t="str">
        <f>IF(ISNA(VLOOKUP(C49,Master!AQ$61:BC$286,12,FALSE)),"",VLOOKUP(C49,Master!AQ$61:BC$286,12,FALSE))</f>
        <v/>
      </c>
      <c r="P49" s="665"/>
      <c r="Q49" s="572"/>
      <c r="R49" s="572"/>
      <c r="S49" s="572"/>
      <c r="T49" s="572">
        <f t="shared" si="53"/>
        <v>0</v>
      </c>
      <c r="U49" s="541">
        <f t="shared" si="99"/>
        <v>1</v>
      </c>
      <c r="V49" s="570" t="str">
        <f>IF(ISNA(VLOOKUP(C49,Master!AQ$61:BC$286,10,FALSE)),"",VLOOKUP(C49,Master!AQ$61:BC$286,10,FALSE))</f>
        <v/>
      </c>
      <c r="W49" s="573"/>
      <c r="X49" s="573"/>
      <c r="Y49" s="574" t="str">
        <f>IF(ISNA(VLOOKUP(C49,Master!AQ$61:BC$286,11,FALSE)),"",VLOOKUP(C49,Master!AQ$61:BC$286,11,FALSE))</f>
        <v/>
      </c>
      <c r="Z49" s="574" t="str">
        <f>IF(ISNA(VLOOKUP(C49,Master!AQ$61:BC$286,9,FALSE)),"",VLOOKUP(C49,Master!AQ$61:BC$286,9,FALSE))</f>
        <v/>
      </c>
      <c r="AA49" s="575">
        <f t="shared" si="100"/>
        <v>0</v>
      </c>
      <c r="AB49" s="575">
        <f t="shared" si="101"/>
        <v>0</v>
      </c>
      <c r="AC49" s="575">
        <f t="shared" si="102"/>
        <v>0</v>
      </c>
      <c r="AD49" s="575">
        <f t="shared" si="103"/>
        <v>0</v>
      </c>
      <c r="AE49" s="575">
        <f t="shared" si="104"/>
        <v>0</v>
      </c>
      <c r="AF49" s="575">
        <f t="shared" si="105"/>
        <v>0</v>
      </c>
      <c r="AG49" s="576" t="str">
        <f t="shared" si="106"/>
        <v/>
      </c>
      <c r="AH49" s="576" t="str">
        <f t="shared" si="84"/>
        <v/>
      </c>
      <c r="AI49" s="576" t="str">
        <f t="shared" si="85"/>
        <v/>
      </c>
      <c r="AJ49" s="576" t="str">
        <f t="shared" si="86"/>
        <v/>
      </c>
      <c r="AK49" s="576" t="str">
        <f t="shared" si="87"/>
        <v/>
      </c>
      <c r="AL49" s="574" t="str">
        <f t="shared" si="88"/>
        <v/>
      </c>
      <c r="AM49" s="574">
        <v>0</v>
      </c>
      <c r="AN49" s="575">
        <v>0</v>
      </c>
      <c r="AO49" s="574" t="str">
        <f t="shared" si="89"/>
        <v/>
      </c>
      <c r="AP49" s="575">
        <f>$G$222*BS49*BV49*(IF(I49&lt;=0,0,1))*(IF(H49&lt;=4800,1,0))</f>
        <v>0</v>
      </c>
      <c r="AQ49" s="574">
        <f t="shared" si="45"/>
        <v>0</v>
      </c>
      <c r="AR49" s="574">
        <f t="shared" si="54"/>
        <v>0</v>
      </c>
      <c r="AS49" s="574">
        <f t="shared" si="55"/>
        <v>0</v>
      </c>
      <c r="AT49" s="574">
        <f t="shared" si="46"/>
        <v>0</v>
      </c>
      <c r="AU49" s="576">
        <f t="shared" si="56"/>
        <v>0</v>
      </c>
      <c r="AV49" s="576">
        <f t="shared" si="57"/>
        <v>0</v>
      </c>
      <c r="AW49" s="574"/>
      <c r="AX49" s="574"/>
      <c r="AY49" s="576">
        <f t="shared" si="90"/>
        <v>0</v>
      </c>
      <c r="AZ49" s="576">
        <f t="shared" si="58"/>
        <v>0</v>
      </c>
      <c r="BA49" s="576">
        <f t="shared" si="59"/>
        <v>0</v>
      </c>
      <c r="BB49" s="576">
        <f t="shared" si="60"/>
        <v>0</v>
      </c>
      <c r="BC49" s="576">
        <f t="shared" si="61"/>
        <v>0</v>
      </c>
      <c r="BD49" s="574">
        <f t="shared" si="91"/>
        <v>0</v>
      </c>
      <c r="BE49" s="574">
        <f t="shared" si="62"/>
        <v>0</v>
      </c>
      <c r="BF49" s="575">
        <v>0</v>
      </c>
      <c r="BG49" s="574">
        <f t="shared" si="92"/>
        <v>0</v>
      </c>
      <c r="BH49" s="575">
        <f t="shared" si="63"/>
        <v>0</v>
      </c>
      <c r="BI49" s="574">
        <f t="shared" si="47"/>
        <v>0</v>
      </c>
      <c r="BJ49" s="574">
        <f t="shared" si="64"/>
        <v>0</v>
      </c>
      <c r="BK49" s="574">
        <f t="shared" si="65"/>
        <v>0</v>
      </c>
      <c r="BL49" s="574">
        <f t="shared" si="66"/>
        <v>0</v>
      </c>
      <c r="BM49" s="576">
        <f t="shared" si="93"/>
        <v>0</v>
      </c>
      <c r="BN49" s="576">
        <f t="shared" si="94"/>
        <v>0</v>
      </c>
      <c r="BO49" s="574"/>
      <c r="BP49" s="574"/>
      <c r="BQ49" s="576">
        <f t="shared" si="95"/>
        <v>0</v>
      </c>
      <c r="BR49" s="567">
        <f t="shared" si="67"/>
        <v>0</v>
      </c>
      <c r="BS49" s="567">
        <f t="shared" si="68"/>
        <v>1</v>
      </c>
      <c r="BT49" s="567">
        <f t="shared" si="69"/>
        <v>0</v>
      </c>
      <c r="BU49" s="567">
        <f t="shared" si="70"/>
        <v>0</v>
      </c>
      <c r="BV49" s="567">
        <f t="shared" si="48"/>
        <v>0</v>
      </c>
      <c r="BW49" s="567">
        <f t="shared" si="96"/>
        <v>1</v>
      </c>
      <c r="BX49" s="552">
        <f t="shared" si="71"/>
        <v>0</v>
      </c>
      <c r="BY49" s="577">
        <f t="shared" si="97"/>
        <v>1</v>
      </c>
      <c r="BZ49" s="552">
        <f t="shared" si="50"/>
        <v>0</v>
      </c>
      <c r="CA49" s="552">
        <f t="shared" si="51"/>
        <v>0</v>
      </c>
      <c r="CB49" s="539" t="str">
        <f>IF(AND(E49=""),"",IF(AND(E49&lt;=0),"",IF((ROUND((SUMPRODUCT(MID(0&amp;E49,LARGE(INDEX(ISNUMBER(--MID(E49,ROW($1:$70),1))* ROW($1:$70),0),ROW($1:$70))+1,1)*10^ROW($1:$70)/10)),-8)/100000000)&lt;2004,1,0)))</f>
        <v/>
      </c>
      <c r="CC49" s="1071"/>
      <c r="CD49" s="539"/>
      <c r="CE49" s="539"/>
      <c r="CF49" s="539"/>
      <c r="CG49" s="539"/>
      <c r="CH49" s="539"/>
      <c r="CI49" s="539"/>
      <c r="CJ49" s="539"/>
      <c r="CK49" s="539"/>
      <c r="CL49" s="539"/>
      <c r="CM49" s="539"/>
      <c r="CN49" s="539"/>
      <c r="CO49" s="539"/>
      <c r="CP49" s="539"/>
      <c r="CQ49" s="539"/>
      <c r="CR49" s="539"/>
      <c r="CS49" s="539"/>
      <c r="CT49" s="539"/>
      <c r="CU49" s="539"/>
      <c r="CV49" s="539"/>
      <c r="CW49" s="539"/>
      <c r="CX49" s="539"/>
      <c r="CY49" s="539"/>
      <c r="CZ49" s="539"/>
      <c r="DB49" s="539"/>
    </row>
    <row r="50" spans="1:106" s="568" customFormat="1" ht="19.149999999999999" customHeight="1">
      <c r="A50" s="568" t="str">
        <f t="shared" si="98"/>
        <v/>
      </c>
      <c r="B50" s="683">
        <v>2202</v>
      </c>
      <c r="C50" s="684">
        <v>24</v>
      </c>
      <c r="D50" s="685" t="str">
        <f>IF(ISNA(VLOOKUP(C50,Master!AQ$61:BC$286,3,FALSE)),"",VLOOKUP(C50,Master!AQ$61:BC$286,3,FALSE))</f>
        <v/>
      </c>
      <c r="E50" s="686" t="str">
        <f>IF(ISNA(VLOOKUP(C50,Master!AQ$61:BC$286,7,FALSE)),"",VLOOKUP(C50,Master!AQ$61:BC$286,7,FALSE))</f>
        <v/>
      </c>
      <c r="F50" s="687" t="str">
        <f>IF(ISNA(VLOOKUP(C50,Master!AQ$61:BC$286,8,FALSE)),"",VLOOKUP(C50,Master!AQ$61:BC$286,8,FALSE))</f>
        <v/>
      </c>
      <c r="G50" s="688" t="str">
        <f>IF(ISNA(VLOOKUP(C50,Master!AQ$61:BC$286,4,FALSE)),"",VLOOKUP(C50,Master!AQ$61:BC$286,4,FALSE))</f>
        <v/>
      </c>
      <c r="H50" s="689" t="str">
        <f>IF(ISNA(VLOOKUP(C50,Master!AQ$61:BC$286,5,FALSE)),"",VLOOKUP(C50,Master!AQ$61:BC$286,5,FALSE))</f>
        <v/>
      </c>
      <c r="I50" s="690" t="str">
        <f>IF(ISNA(VLOOKUP(C50,Master!AQ$61:BC$286,6,FALSE)),"",VLOOKUP(C50,Master!AQ$61:BC$286,6,FALSE))</f>
        <v/>
      </c>
      <c r="J50" s="684" t="str">
        <f t="shared" si="72"/>
        <v/>
      </c>
      <c r="K50" s="911" t="str">
        <f t="shared" ca="1" si="73"/>
        <v/>
      </c>
      <c r="L50" s="684" t="str">
        <f t="shared" si="74"/>
        <v/>
      </c>
      <c r="M50" s="684" t="str">
        <f t="shared" si="75"/>
        <v/>
      </c>
      <c r="N50" s="684" t="str">
        <f t="shared" si="76"/>
        <v/>
      </c>
      <c r="O50" s="691" t="str">
        <f>IF(ISNA(VLOOKUP(C50,Master!AQ$61:BC$286,12,FALSE)),"",VLOOKUP(C50,Master!AQ$61:BC$286,12,FALSE))</f>
        <v/>
      </c>
      <c r="P50" s="665"/>
      <c r="Q50" s="572"/>
      <c r="R50" s="572"/>
      <c r="S50" s="572"/>
      <c r="T50" s="572">
        <f t="shared" si="53"/>
        <v>0</v>
      </c>
      <c r="U50" s="541">
        <f t="shared" si="99"/>
        <v>1</v>
      </c>
      <c r="V50" s="570" t="str">
        <f>IF(ISNA(VLOOKUP(C50,Master!AQ$61:BC$286,10,FALSE)),"",VLOOKUP(C50,Master!AQ$61:BC$286,10,FALSE))</f>
        <v/>
      </c>
      <c r="W50" s="573"/>
      <c r="X50" s="573"/>
      <c r="Y50" s="574" t="str">
        <f>IF(ISNA(VLOOKUP(C50,Master!AQ$61:BC$286,11,FALSE)),"",VLOOKUP(C50,Master!AQ$61:BC$286,11,FALSE))</f>
        <v/>
      </c>
      <c r="Z50" s="574" t="str">
        <f>IF(ISNA(VLOOKUP(C50,Master!AQ$61:BC$286,9,FALSE)),"",VLOOKUP(C50,Master!AQ$61:BC$286,9,FALSE))</f>
        <v/>
      </c>
      <c r="AA50" s="575">
        <f t="shared" si="100"/>
        <v>0</v>
      </c>
      <c r="AB50" s="575">
        <f t="shared" si="101"/>
        <v>0</v>
      </c>
      <c r="AC50" s="575">
        <f t="shared" si="102"/>
        <v>0</v>
      </c>
      <c r="AD50" s="575">
        <f t="shared" si="103"/>
        <v>0</v>
      </c>
      <c r="AE50" s="575">
        <f t="shared" si="104"/>
        <v>0</v>
      </c>
      <c r="AF50" s="575">
        <f t="shared" si="105"/>
        <v>0</v>
      </c>
      <c r="AG50" s="576" t="str">
        <f t="shared" si="106"/>
        <v/>
      </c>
      <c r="AH50" s="576" t="str">
        <f t="shared" si="84"/>
        <v/>
      </c>
      <c r="AI50" s="576" t="str">
        <f t="shared" si="85"/>
        <v/>
      </c>
      <c r="AJ50" s="576" t="str">
        <f t="shared" si="86"/>
        <v/>
      </c>
      <c r="AK50" s="576" t="str">
        <f t="shared" si="87"/>
        <v/>
      </c>
      <c r="AL50" s="574" t="str">
        <f t="shared" si="88"/>
        <v/>
      </c>
      <c r="AM50" s="574">
        <v>0</v>
      </c>
      <c r="AN50" s="575">
        <v>0</v>
      </c>
      <c r="AO50" s="574" t="str">
        <f t="shared" si="89"/>
        <v/>
      </c>
      <c r="AP50" s="575">
        <f>$G$222*BS50*BV50*(IF(I50&lt;=0,0,1))*(IF(H50&lt;=4800,1,0))</f>
        <v>0</v>
      </c>
      <c r="AQ50" s="574">
        <f t="shared" si="45"/>
        <v>0</v>
      </c>
      <c r="AR50" s="574">
        <f t="shared" si="54"/>
        <v>0</v>
      </c>
      <c r="AS50" s="574">
        <f t="shared" si="55"/>
        <v>0</v>
      </c>
      <c r="AT50" s="574">
        <f t="shared" si="46"/>
        <v>0</v>
      </c>
      <c r="AU50" s="576">
        <f t="shared" si="56"/>
        <v>0</v>
      </c>
      <c r="AV50" s="576">
        <f t="shared" si="57"/>
        <v>0</v>
      </c>
      <c r="AW50" s="574"/>
      <c r="AX50" s="574"/>
      <c r="AY50" s="576">
        <f t="shared" si="90"/>
        <v>0</v>
      </c>
      <c r="AZ50" s="576">
        <f t="shared" si="58"/>
        <v>0</v>
      </c>
      <c r="BA50" s="576">
        <f t="shared" si="59"/>
        <v>0</v>
      </c>
      <c r="BB50" s="576">
        <f t="shared" si="60"/>
        <v>0</v>
      </c>
      <c r="BC50" s="576">
        <f t="shared" si="61"/>
        <v>0</v>
      </c>
      <c r="BD50" s="574">
        <f t="shared" si="91"/>
        <v>0</v>
      </c>
      <c r="BE50" s="574">
        <f t="shared" si="62"/>
        <v>0</v>
      </c>
      <c r="BF50" s="575">
        <v>0</v>
      </c>
      <c r="BG50" s="574">
        <f t="shared" si="92"/>
        <v>0</v>
      </c>
      <c r="BH50" s="575">
        <f t="shared" si="63"/>
        <v>0</v>
      </c>
      <c r="BI50" s="574">
        <f t="shared" si="47"/>
        <v>0</v>
      </c>
      <c r="BJ50" s="574">
        <f t="shared" si="64"/>
        <v>0</v>
      </c>
      <c r="BK50" s="574">
        <f t="shared" si="65"/>
        <v>0</v>
      </c>
      <c r="BL50" s="574">
        <f t="shared" si="66"/>
        <v>0</v>
      </c>
      <c r="BM50" s="576">
        <f t="shared" si="93"/>
        <v>0</v>
      </c>
      <c r="BN50" s="576">
        <f t="shared" si="94"/>
        <v>0</v>
      </c>
      <c r="BO50" s="574"/>
      <c r="BP50" s="574"/>
      <c r="BQ50" s="576">
        <f t="shared" si="95"/>
        <v>0</v>
      </c>
      <c r="BR50" s="567">
        <f t="shared" si="67"/>
        <v>0</v>
      </c>
      <c r="BS50" s="567">
        <f t="shared" si="68"/>
        <v>1</v>
      </c>
      <c r="BT50" s="567">
        <f t="shared" si="69"/>
        <v>0</v>
      </c>
      <c r="BU50" s="567">
        <f t="shared" si="70"/>
        <v>0</v>
      </c>
      <c r="BV50" s="567">
        <f t="shared" si="48"/>
        <v>0</v>
      </c>
      <c r="BW50" s="567">
        <f t="shared" si="96"/>
        <v>1</v>
      </c>
      <c r="BX50" s="552">
        <f t="shared" si="71"/>
        <v>0</v>
      </c>
      <c r="BY50" s="577">
        <f t="shared" si="97"/>
        <v>1</v>
      </c>
      <c r="BZ50" s="552">
        <f t="shared" si="50"/>
        <v>0</v>
      </c>
      <c r="CA50" s="552">
        <f t="shared" si="51"/>
        <v>0</v>
      </c>
      <c r="CB50" s="539" t="str">
        <f>IF(AND(E50=""),"",IF(AND(E50&lt;=0),"",IF((ROUND((SUMPRODUCT(MID(0&amp;E50,LARGE(INDEX(ISNUMBER(--MID(E50,ROW($1:$70),1))* ROW($1:$70),0),ROW($1:$70))+1,1)*10^ROW($1:$70)/10)),-8)/100000000)&lt;2004,1,0)))</f>
        <v/>
      </c>
      <c r="CC50" s="1071"/>
      <c r="CD50" s="539"/>
      <c r="CE50" s="539"/>
      <c r="CF50" s="539"/>
      <c r="CG50" s="539"/>
      <c r="CH50" s="539"/>
      <c r="CI50" s="539"/>
      <c r="CJ50" s="539"/>
      <c r="CK50" s="539"/>
      <c r="CL50" s="539"/>
      <c r="CM50" s="539"/>
      <c r="CN50" s="539"/>
      <c r="CO50" s="539"/>
      <c r="CP50" s="539"/>
      <c r="CQ50" s="539"/>
      <c r="CR50" s="539"/>
      <c r="CS50" s="539"/>
      <c r="CT50" s="539"/>
      <c r="CU50" s="539"/>
      <c r="CV50" s="539"/>
      <c r="CW50" s="539"/>
      <c r="CX50" s="539"/>
      <c r="CY50" s="539"/>
      <c r="CZ50" s="539"/>
      <c r="DB50" s="539"/>
    </row>
    <row r="51" spans="1:106" s="568" customFormat="1" ht="19.149999999999999" customHeight="1">
      <c r="A51" s="568" t="str">
        <f t="shared" si="98"/>
        <v/>
      </c>
      <c r="B51" s="683">
        <v>2202</v>
      </c>
      <c r="C51" s="684">
        <v>25</v>
      </c>
      <c r="D51" s="685" t="str">
        <f>IF(ISNA(VLOOKUP(C51,Master!AQ$61:BC$286,3,FALSE)),"",VLOOKUP(C51,Master!AQ$61:BC$286,3,FALSE))</f>
        <v/>
      </c>
      <c r="E51" s="686" t="str">
        <f>IF(ISNA(VLOOKUP(C51,Master!AQ$61:BC$286,7,FALSE)),"",VLOOKUP(C51,Master!AQ$61:BC$286,7,FALSE))</f>
        <v/>
      </c>
      <c r="F51" s="687" t="str">
        <f>IF(ISNA(VLOOKUP(C51,Master!AQ$61:BC$286,8,FALSE)),"",VLOOKUP(C51,Master!AQ$61:BC$286,8,FALSE))</f>
        <v/>
      </c>
      <c r="G51" s="688" t="str">
        <f>IF(ISNA(VLOOKUP(C51,Master!AQ$61:BC$286,4,FALSE)),"",VLOOKUP(C51,Master!AQ$61:BC$286,4,FALSE))</f>
        <v/>
      </c>
      <c r="H51" s="689" t="str">
        <f>IF(ISNA(VLOOKUP(C51,Master!AQ$61:BC$286,5,FALSE)),"",VLOOKUP(C51,Master!AQ$61:BC$286,5,FALSE))</f>
        <v/>
      </c>
      <c r="I51" s="690" t="str">
        <f>IF(ISNA(VLOOKUP(C51,Master!AQ$61:BC$286,6,FALSE)),"",VLOOKUP(C51,Master!AQ$61:BC$286,6,FALSE))</f>
        <v/>
      </c>
      <c r="J51" s="684" t="str">
        <f t="shared" si="72"/>
        <v/>
      </c>
      <c r="K51" s="911" t="str">
        <f t="shared" ca="1" si="73"/>
        <v/>
      </c>
      <c r="L51" s="684" t="str">
        <f t="shared" si="74"/>
        <v/>
      </c>
      <c r="M51" s="684" t="str">
        <f t="shared" si="75"/>
        <v/>
      </c>
      <c r="N51" s="684" t="str">
        <f t="shared" si="76"/>
        <v/>
      </c>
      <c r="O51" s="691" t="str">
        <f>IF(ISNA(VLOOKUP(C51,Master!AQ$61:BC$286,12,FALSE)),"",VLOOKUP(C51,Master!AQ$61:BC$286,12,FALSE))</f>
        <v/>
      </c>
      <c r="P51" s="665"/>
      <c r="Q51" s="572"/>
      <c r="R51" s="572"/>
      <c r="S51" s="572"/>
      <c r="T51" s="572">
        <f t="shared" si="53"/>
        <v>0</v>
      </c>
      <c r="U51" s="541">
        <f t="shared" si="99"/>
        <v>1</v>
      </c>
      <c r="V51" s="570" t="str">
        <f>IF(ISNA(VLOOKUP(C51,Master!AQ$61:BC$286,10,FALSE)),"",VLOOKUP(C51,Master!AQ$61:BC$286,10,FALSE))</f>
        <v/>
      </c>
      <c r="W51" s="573"/>
      <c r="X51" s="573"/>
      <c r="Y51" s="574" t="str">
        <f>IF(ISNA(VLOOKUP(C51,Master!AQ$61:BC$286,11,FALSE)),"",VLOOKUP(C51,Master!AQ$61:BC$286,11,FALSE))</f>
        <v/>
      </c>
      <c r="Z51" s="574" t="str">
        <f>IF(ISNA(VLOOKUP(C51,Master!AQ$61:BC$286,9,FALSE)),"",VLOOKUP(C51,Master!AQ$61:BC$286,9,FALSE))</f>
        <v/>
      </c>
      <c r="AA51" s="575">
        <f t="shared" si="100"/>
        <v>0</v>
      </c>
      <c r="AB51" s="575">
        <f t="shared" si="101"/>
        <v>0</v>
      </c>
      <c r="AC51" s="575">
        <f t="shared" si="102"/>
        <v>0</v>
      </c>
      <c r="AD51" s="575">
        <f t="shared" si="103"/>
        <v>0</v>
      </c>
      <c r="AE51" s="575">
        <f t="shared" si="104"/>
        <v>0</v>
      </c>
      <c r="AF51" s="575">
        <f t="shared" si="105"/>
        <v>0</v>
      </c>
      <c r="AG51" s="576" t="str">
        <f t="shared" si="106"/>
        <v/>
      </c>
      <c r="AH51" s="576" t="str">
        <f t="shared" si="84"/>
        <v/>
      </c>
      <c r="AI51" s="576" t="str">
        <f t="shared" si="85"/>
        <v/>
      </c>
      <c r="AJ51" s="576" t="str">
        <f t="shared" si="86"/>
        <v/>
      </c>
      <c r="AK51" s="576" t="str">
        <f t="shared" si="87"/>
        <v/>
      </c>
      <c r="AL51" s="574" t="str">
        <f t="shared" si="88"/>
        <v/>
      </c>
      <c r="AM51" s="574">
        <v>0</v>
      </c>
      <c r="AN51" s="575">
        <v>0</v>
      </c>
      <c r="AO51" s="574" t="str">
        <f t="shared" si="89"/>
        <v/>
      </c>
      <c r="AP51" s="575">
        <f>$G$222*BS51*BV51*(IF(I51&lt;=0,0,1))*(IF(H51&lt;=4800,1,0))</f>
        <v>0</v>
      </c>
      <c r="AQ51" s="574">
        <f t="shared" si="45"/>
        <v>0</v>
      </c>
      <c r="AR51" s="574">
        <f t="shared" si="54"/>
        <v>0</v>
      </c>
      <c r="AS51" s="574">
        <f t="shared" si="55"/>
        <v>0</v>
      </c>
      <c r="AT51" s="574">
        <f t="shared" si="46"/>
        <v>0</v>
      </c>
      <c r="AU51" s="576">
        <f t="shared" si="56"/>
        <v>0</v>
      </c>
      <c r="AV51" s="576">
        <f t="shared" si="57"/>
        <v>0</v>
      </c>
      <c r="AW51" s="574"/>
      <c r="AX51" s="574"/>
      <c r="AY51" s="576">
        <f t="shared" si="90"/>
        <v>0</v>
      </c>
      <c r="AZ51" s="576">
        <f t="shared" si="58"/>
        <v>0</v>
      </c>
      <c r="BA51" s="576">
        <f t="shared" si="59"/>
        <v>0</v>
      </c>
      <c r="BB51" s="576">
        <f t="shared" si="60"/>
        <v>0</v>
      </c>
      <c r="BC51" s="576">
        <f t="shared" si="61"/>
        <v>0</v>
      </c>
      <c r="BD51" s="574">
        <f t="shared" si="91"/>
        <v>0</v>
      </c>
      <c r="BE51" s="574">
        <f t="shared" si="62"/>
        <v>0</v>
      </c>
      <c r="BF51" s="575">
        <v>0</v>
      </c>
      <c r="BG51" s="574">
        <f t="shared" si="92"/>
        <v>0</v>
      </c>
      <c r="BH51" s="575">
        <f t="shared" si="63"/>
        <v>0</v>
      </c>
      <c r="BI51" s="574">
        <f t="shared" si="47"/>
        <v>0</v>
      </c>
      <c r="BJ51" s="574">
        <f t="shared" si="64"/>
        <v>0</v>
      </c>
      <c r="BK51" s="574">
        <f t="shared" si="65"/>
        <v>0</v>
      </c>
      <c r="BL51" s="574">
        <f t="shared" si="66"/>
        <v>0</v>
      </c>
      <c r="BM51" s="576">
        <f t="shared" si="93"/>
        <v>0</v>
      </c>
      <c r="BN51" s="576">
        <f t="shared" si="94"/>
        <v>0</v>
      </c>
      <c r="BO51" s="574"/>
      <c r="BP51" s="574"/>
      <c r="BQ51" s="576">
        <f t="shared" si="95"/>
        <v>0</v>
      </c>
      <c r="BR51" s="567">
        <f t="shared" si="67"/>
        <v>0</v>
      </c>
      <c r="BS51" s="567">
        <f t="shared" si="68"/>
        <v>1</v>
      </c>
      <c r="BT51" s="567">
        <f t="shared" si="69"/>
        <v>0</v>
      </c>
      <c r="BU51" s="567">
        <f t="shared" si="70"/>
        <v>0</v>
      </c>
      <c r="BV51" s="567">
        <f t="shared" si="48"/>
        <v>0</v>
      </c>
      <c r="BW51" s="567">
        <f t="shared" si="96"/>
        <v>1</v>
      </c>
      <c r="BX51" s="552">
        <f t="shared" si="71"/>
        <v>0</v>
      </c>
      <c r="BY51" s="577">
        <f t="shared" si="97"/>
        <v>1</v>
      </c>
      <c r="BZ51" s="552">
        <f t="shared" si="50"/>
        <v>0</v>
      </c>
      <c r="CA51" s="552">
        <f t="shared" si="51"/>
        <v>0</v>
      </c>
      <c r="CB51" s="539" t="str">
        <f>IF(AND(E51=""),"",IF(AND(E51&lt;=0),"",IF((ROUND((SUMPRODUCT(MID(0&amp;E51,LARGE(INDEX(ISNUMBER(--MID(E51,ROW($1:$70),1))* ROW($1:$70),0),ROW($1:$70))+1,1)*10^ROW($1:$70)/10)),-8)/100000000)&lt;2004,1,0)))</f>
        <v/>
      </c>
      <c r="CC51" s="1071"/>
      <c r="CD51" s="539"/>
      <c r="CE51" s="539"/>
      <c r="CF51" s="539"/>
      <c r="CG51" s="539"/>
      <c r="CH51" s="539"/>
      <c r="CI51" s="539"/>
      <c r="CJ51" s="539"/>
      <c r="CK51" s="539"/>
      <c r="CL51" s="539"/>
      <c r="CM51" s="539"/>
      <c r="CN51" s="539"/>
      <c r="CO51" s="539"/>
      <c r="CP51" s="539"/>
      <c r="CQ51" s="539"/>
      <c r="CR51" s="539"/>
      <c r="CS51" s="539"/>
      <c r="CT51" s="539"/>
      <c r="CU51" s="539"/>
      <c r="CV51" s="539"/>
      <c r="CW51" s="539"/>
      <c r="CX51" s="539"/>
      <c r="CY51" s="539"/>
      <c r="CZ51" s="539"/>
      <c r="DB51" s="539"/>
    </row>
    <row r="52" spans="1:106" s="568" customFormat="1" ht="19.149999999999999" customHeight="1">
      <c r="A52" s="568" t="str">
        <f t="shared" si="98"/>
        <v/>
      </c>
      <c r="B52" s="683">
        <v>2202</v>
      </c>
      <c r="C52" s="684">
        <v>26</v>
      </c>
      <c r="D52" s="685" t="str">
        <f>IF(ISNA(VLOOKUP(C52,Master!AQ$61:BC$286,3,FALSE)),"",VLOOKUP(C52,Master!AQ$61:BC$286,3,FALSE))</f>
        <v/>
      </c>
      <c r="E52" s="686" t="str">
        <f>IF(ISNA(VLOOKUP(C52,Master!AQ$61:BC$286,7,FALSE)),"",VLOOKUP(C52,Master!AQ$61:BC$286,7,FALSE))</f>
        <v/>
      </c>
      <c r="F52" s="687" t="str">
        <f>IF(ISNA(VLOOKUP(C52,Master!AQ$61:BC$286,8,FALSE)),"",VLOOKUP(C52,Master!AQ$61:BC$286,8,FALSE))</f>
        <v/>
      </c>
      <c r="G52" s="688" t="str">
        <f>IF(ISNA(VLOOKUP(C52,Master!AQ$61:BC$286,4,FALSE)),"",VLOOKUP(C52,Master!AQ$61:BC$286,4,FALSE))</f>
        <v/>
      </c>
      <c r="H52" s="689" t="str">
        <f>IF(ISNA(VLOOKUP(C52,Master!AQ$61:BC$286,5,FALSE)),"",VLOOKUP(C52,Master!AQ$61:BC$286,5,FALSE))</f>
        <v/>
      </c>
      <c r="I52" s="690" t="str">
        <f>IF(ISNA(VLOOKUP(C52,Master!AQ$61:BC$286,6,FALSE)),"",VLOOKUP(C52,Master!AQ$61:BC$286,6,FALSE))</f>
        <v/>
      </c>
      <c r="J52" s="684" t="str">
        <f t="shared" si="72"/>
        <v/>
      </c>
      <c r="K52" s="911" t="str">
        <f t="shared" ca="1" si="73"/>
        <v/>
      </c>
      <c r="L52" s="684" t="str">
        <f t="shared" si="74"/>
        <v/>
      </c>
      <c r="M52" s="684" t="str">
        <f t="shared" si="75"/>
        <v/>
      </c>
      <c r="N52" s="684" t="str">
        <f t="shared" si="76"/>
        <v/>
      </c>
      <c r="O52" s="691" t="str">
        <f>IF(ISNA(VLOOKUP(C52,Master!AQ$61:BC$286,12,FALSE)),"",VLOOKUP(C52,Master!AQ$61:BC$286,12,FALSE))</f>
        <v/>
      </c>
      <c r="P52" s="665"/>
      <c r="Q52" s="572"/>
      <c r="R52" s="572"/>
      <c r="S52" s="572"/>
      <c r="T52" s="572">
        <f t="shared" si="53"/>
        <v>0</v>
      </c>
      <c r="U52" s="541">
        <f t="shared" si="99"/>
        <v>1</v>
      </c>
      <c r="V52" s="570" t="str">
        <f>IF(ISNA(VLOOKUP(C52,Master!AQ$61:BC$286,10,FALSE)),"",VLOOKUP(C52,Master!AQ$61:BC$286,10,FALSE))</f>
        <v/>
      </c>
      <c r="W52" s="573"/>
      <c r="X52" s="573"/>
      <c r="Y52" s="574" t="str">
        <f>IF(ISNA(VLOOKUP(C52,Master!AQ$61:BC$286,11,FALSE)),"",VLOOKUP(C52,Master!AQ$61:BC$286,11,FALSE))</f>
        <v/>
      </c>
      <c r="Z52" s="574" t="str">
        <f>IF(ISNA(VLOOKUP(C52,Master!AQ$61:BC$286,9,FALSE)),"",VLOOKUP(C52,Master!AQ$61:BC$286,9,FALSE))</f>
        <v/>
      </c>
      <c r="AA52" s="575">
        <f t="shared" si="100"/>
        <v>0</v>
      </c>
      <c r="AB52" s="575">
        <f t="shared" si="101"/>
        <v>0</v>
      </c>
      <c r="AC52" s="575">
        <f t="shared" si="102"/>
        <v>0</v>
      </c>
      <c r="AD52" s="575">
        <f t="shared" si="103"/>
        <v>0</v>
      </c>
      <c r="AE52" s="575">
        <f t="shared" si="104"/>
        <v>0</v>
      </c>
      <c r="AF52" s="575">
        <f t="shared" si="105"/>
        <v>0</v>
      </c>
      <c r="AG52" s="576" t="str">
        <f t="shared" si="106"/>
        <v/>
      </c>
      <c r="AH52" s="576" t="str">
        <f t="shared" si="84"/>
        <v/>
      </c>
      <c r="AI52" s="576" t="str">
        <f t="shared" si="85"/>
        <v/>
      </c>
      <c r="AJ52" s="576" t="str">
        <f t="shared" si="86"/>
        <v/>
      </c>
      <c r="AK52" s="576" t="str">
        <f t="shared" si="87"/>
        <v/>
      </c>
      <c r="AL52" s="574" t="str">
        <f t="shared" si="88"/>
        <v/>
      </c>
      <c r="AM52" s="574">
        <v>0</v>
      </c>
      <c r="AN52" s="575">
        <v>0</v>
      </c>
      <c r="AO52" s="574" t="str">
        <f t="shared" si="89"/>
        <v/>
      </c>
      <c r="AP52" s="575">
        <f>$G$222*BS52*BV52*(IF(I52&lt;=0,0,1))*(IF(H52&lt;=4800,1,0))</f>
        <v>0</v>
      </c>
      <c r="AQ52" s="574">
        <f t="shared" si="45"/>
        <v>0</v>
      </c>
      <c r="AR52" s="574">
        <f t="shared" si="54"/>
        <v>0</v>
      </c>
      <c r="AS52" s="574">
        <f t="shared" si="55"/>
        <v>0</v>
      </c>
      <c r="AT52" s="574">
        <f t="shared" si="46"/>
        <v>0</v>
      </c>
      <c r="AU52" s="576">
        <f t="shared" si="56"/>
        <v>0</v>
      </c>
      <c r="AV52" s="576">
        <f t="shared" si="57"/>
        <v>0</v>
      </c>
      <c r="AW52" s="574"/>
      <c r="AX52" s="574"/>
      <c r="AY52" s="576">
        <f t="shared" si="90"/>
        <v>0</v>
      </c>
      <c r="AZ52" s="576">
        <f t="shared" si="58"/>
        <v>0</v>
      </c>
      <c r="BA52" s="576">
        <f t="shared" si="59"/>
        <v>0</v>
      </c>
      <c r="BB52" s="576">
        <f t="shared" si="60"/>
        <v>0</v>
      </c>
      <c r="BC52" s="576">
        <f t="shared" si="61"/>
        <v>0</v>
      </c>
      <c r="BD52" s="574">
        <f t="shared" si="91"/>
        <v>0</v>
      </c>
      <c r="BE52" s="574">
        <f t="shared" si="62"/>
        <v>0</v>
      </c>
      <c r="BF52" s="575">
        <v>0</v>
      </c>
      <c r="BG52" s="574">
        <f t="shared" si="92"/>
        <v>0</v>
      </c>
      <c r="BH52" s="575">
        <f t="shared" si="63"/>
        <v>0</v>
      </c>
      <c r="BI52" s="574">
        <f t="shared" si="47"/>
        <v>0</v>
      </c>
      <c r="BJ52" s="574">
        <f t="shared" si="64"/>
        <v>0</v>
      </c>
      <c r="BK52" s="574">
        <f t="shared" si="65"/>
        <v>0</v>
      </c>
      <c r="BL52" s="574">
        <f t="shared" si="66"/>
        <v>0</v>
      </c>
      <c r="BM52" s="576">
        <f t="shared" si="93"/>
        <v>0</v>
      </c>
      <c r="BN52" s="576">
        <f t="shared" si="94"/>
        <v>0</v>
      </c>
      <c r="BO52" s="574"/>
      <c r="BP52" s="574"/>
      <c r="BQ52" s="576">
        <f t="shared" si="95"/>
        <v>0</v>
      </c>
      <c r="BR52" s="567">
        <f t="shared" si="67"/>
        <v>0</v>
      </c>
      <c r="BS52" s="567">
        <f t="shared" si="68"/>
        <v>1</v>
      </c>
      <c r="BT52" s="567">
        <f t="shared" si="69"/>
        <v>0</v>
      </c>
      <c r="BU52" s="567">
        <f t="shared" si="70"/>
        <v>0</v>
      </c>
      <c r="BV52" s="567">
        <f t="shared" si="48"/>
        <v>0</v>
      </c>
      <c r="BW52" s="567">
        <f t="shared" si="96"/>
        <v>1</v>
      </c>
      <c r="BX52" s="552">
        <f t="shared" si="71"/>
        <v>0</v>
      </c>
      <c r="BY52" s="577">
        <f t="shared" si="97"/>
        <v>1</v>
      </c>
      <c r="BZ52" s="552">
        <f t="shared" si="50"/>
        <v>0</v>
      </c>
      <c r="CA52" s="552">
        <f t="shared" si="51"/>
        <v>0</v>
      </c>
      <c r="CB52" s="539" t="str">
        <f>IF(AND(E52=""),"",IF(AND(E52&lt;=0),"",IF((ROUND((SUMPRODUCT(MID(0&amp;E52,LARGE(INDEX(ISNUMBER(--MID(E52,ROW($1:$70),1))* ROW($1:$70),0),ROW($1:$70))+1,1)*10^ROW($1:$70)/10)),-8)/100000000)&lt;2004,1,0)))</f>
        <v/>
      </c>
      <c r="CC52" s="1071"/>
      <c r="CD52" s="539"/>
      <c r="CE52" s="539"/>
      <c r="CF52" s="539"/>
      <c r="CG52" s="539"/>
      <c r="CH52" s="539"/>
      <c r="CI52" s="539"/>
      <c r="CJ52" s="539"/>
      <c r="CK52" s="539"/>
      <c r="CL52" s="539"/>
      <c r="CM52" s="539"/>
      <c r="CN52" s="539"/>
      <c r="CO52" s="539"/>
      <c r="CP52" s="539"/>
      <c r="CQ52" s="539"/>
      <c r="CR52" s="539"/>
      <c r="CS52" s="539"/>
      <c r="CT52" s="539"/>
      <c r="CU52" s="539"/>
      <c r="CV52" s="539"/>
      <c r="CW52" s="539"/>
      <c r="CX52" s="539"/>
      <c r="CY52" s="539"/>
      <c r="CZ52" s="539"/>
      <c r="DB52" s="539"/>
    </row>
    <row r="53" spans="1:106" s="568" customFormat="1" ht="19.149999999999999" customHeight="1">
      <c r="A53" s="568" t="str">
        <f t="shared" si="98"/>
        <v/>
      </c>
      <c r="B53" s="683">
        <v>2202</v>
      </c>
      <c r="C53" s="684">
        <v>27</v>
      </c>
      <c r="D53" s="685" t="str">
        <f>IF(ISNA(VLOOKUP(C53,Master!AQ$61:BC$286,3,FALSE)),"",VLOOKUP(C53,Master!AQ$61:BC$286,3,FALSE))</f>
        <v/>
      </c>
      <c r="E53" s="686" t="str">
        <f>IF(ISNA(VLOOKUP(C53,Master!AQ$61:BC$286,7,FALSE)),"",VLOOKUP(C53,Master!AQ$61:BC$286,7,FALSE))</f>
        <v/>
      </c>
      <c r="F53" s="687" t="str">
        <f>IF(ISNA(VLOOKUP(C53,Master!AQ$61:BC$286,8,FALSE)),"",VLOOKUP(C53,Master!AQ$61:BC$286,8,FALSE))</f>
        <v/>
      </c>
      <c r="G53" s="688" t="str">
        <f>IF(ISNA(VLOOKUP(C53,Master!AQ$61:BC$286,4,FALSE)),"",VLOOKUP(C53,Master!AQ$61:BC$286,4,FALSE))</f>
        <v/>
      </c>
      <c r="H53" s="689" t="str">
        <f>IF(ISNA(VLOOKUP(C53,Master!AQ$61:BC$286,5,FALSE)),"",VLOOKUP(C53,Master!AQ$61:BC$286,5,FALSE))</f>
        <v/>
      </c>
      <c r="I53" s="690" t="str">
        <f>IF(ISNA(VLOOKUP(C53,Master!AQ$61:BC$286,6,FALSE)),"",VLOOKUP(C53,Master!AQ$61:BC$286,6,FALSE))</f>
        <v/>
      </c>
      <c r="J53" s="684" t="str">
        <f t="shared" si="72"/>
        <v/>
      </c>
      <c r="K53" s="911" t="str">
        <f t="shared" ca="1" si="73"/>
        <v/>
      </c>
      <c r="L53" s="684" t="str">
        <f t="shared" si="74"/>
        <v/>
      </c>
      <c r="M53" s="684" t="str">
        <f t="shared" si="75"/>
        <v/>
      </c>
      <c r="N53" s="684" t="str">
        <f t="shared" si="76"/>
        <v/>
      </c>
      <c r="O53" s="691" t="str">
        <f>IF(ISNA(VLOOKUP(C53,Master!AQ$61:BC$286,12,FALSE)),"",VLOOKUP(C53,Master!AQ$61:BC$286,12,FALSE))</f>
        <v/>
      </c>
      <c r="P53" s="665"/>
      <c r="Q53" s="572"/>
      <c r="R53" s="572"/>
      <c r="S53" s="572"/>
      <c r="T53" s="572">
        <f t="shared" si="53"/>
        <v>0</v>
      </c>
      <c r="U53" s="541">
        <f t="shared" si="99"/>
        <v>1</v>
      </c>
      <c r="V53" s="570" t="str">
        <f>IF(ISNA(VLOOKUP(C53,Master!AQ$61:BC$286,10,FALSE)),"",VLOOKUP(C53,Master!AQ$61:BC$286,10,FALSE))</f>
        <v/>
      </c>
      <c r="W53" s="573"/>
      <c r="X53" s="573"/>
      <c r="Y53" s="574" t="str">
        <f>IF(ISNA(VLOOKUP(C53,Master!AQ$61:BC$286,11,FALSE)),"",VLOOKUP(C53,Master!AQ$61:BC$286,11,FALSE))</f>
        <v/>
      </c>
      <c r="Z53" s="574" t="str">
        <f>IF(ISNA(VLOOKUP(C53,Master!AQ$61:BC$286,9,FALSE)),"",VLOOKUP(C53,Master!AQ$61:BC$286,9,FALSE))</f>
        <v/>
      </c>
      <c r="AA53" s="575">
        <f t="shared" si="100"/>
        <v>0</v>
      </c>
      <c r="AB53" s="575">
        <f t="shared" si="101"/>
        <v>0</v>
      </c>
      <c r="AC53" s="575">
        <f t="shared" si="102"/>
        <v>0</v>
      </c>
      <c r="AD53" s="575">
        <f t="shared" si="103"/>
        <v>0</v>
      </c>
      <c r="AE53" s="575">
        <f t="shared" si="104"/>
        <v>0</v>
      </c>
      <c r="AF53" s="575">
        <f t="shared" si="105"/>
        <v>0</v>
      </c>
      <c r="AG53" s="576" t="str">
        <f t="shared" si="106"/>
        <v/>
      </c>
      <c r="AH53" s="576" t="str">
        <f t="shared" si="84"/>
        <v/>
      </c>
      <c r="AI53" s="576" t="str">
        <f t="shared" si="85"/>
        <v/>
      </c>
      <c r="AJ53" s="576" t="str">
        <f t="shared" si="86"/>
        <v/>
      </c>
      <c r="AK53" s="576" t="str">
        <f t="shared" si="87"/>
        <v/>
      </c>
      <c r="AL53" s="574" t="str">
        <f t="shared" si="88"/>
        <v/>
      </c>
      <c r="AM53" s="574">
        <v>0</v>
      </c>
      <c r="AN53" s="575">
        <v>0</v>
      </c>
      <c r="AO53" s="574" t="str">
        <f t="shared" si="89"/>
        <v/>
      </c>
      <c r="AP53" s="575">
        <f>$G$222*BS53*BV53*(IF(I53&lt;=0,0,1))*(IF(H53&lt;=4800,1,0))</f>
        <v>0</v>
      </c>
      <c r="AQ53" s="574">
        <f t="shared" si="45"/>
        <v>0</v>
      </c>
      <c r="AR53" s="574">
        <f t="shared" si="54"/>
        <v>0</v>
      </c>
      <c r="AS53" s="574">
        <f t="shared" si="55"/>
        <v>0</v>
      </c>
      <c r="AT53" s="574">
        <f t="shared" si="46"/>
        <v>0</v>
      </c>
      <c r="AU53" s="576">
        <f t="shared" si="56"/>
        <v>0</v>
      </c>
      <c r="AV53" s="576">
        <f t="shared" si="57"/>
        <v>0</v>
      </c>
      <c r="AW53" s="574"/>
      <c r="AX53" s="574"/>
      <c r="AY53" s="576">
        <f t="shared" si="90"/>
        <v>0</v>
      </c>
      <c r="AZ53" s="576">
        <f t="shared" si="58"/>
        <v>0</v>
      </c>
      <c r="BA53" s="576">
        <f t="shared" si="59"/>
        <v>0</v>
      </c>
      <c r="BB53" s="576">
        <f t="shared" si="60"/>
        <v>0</v>
      </c>
      <c r="BC53" s="576">
        <f t="shared" si="61"/>
        <v>0</v>
      </c>
      <c r="BD53" s="574">
        <f t="shared" si="91"/>
        <v>0</v>
      </c>
      <c r="BE53" s="574">
        <f t="shared" si="62"/>
        <v>0</v>
      </c>
      <c r="BF53" s="575">
        <v>0</v>
      </c>
      <c r="BG53" s="574">
        <f t="shared" si="92"/>
        <v>0</v>
      </c>
      <c r="BH53" s="575">
        <f t="shared" si="63"/>
        <v>0</v>
      </c>
      <c r="BI53" s="574">
        <f t="shared" si="47"/>
        <v>0</v>
      </c>
      <c r="BJ53" s="574">
        <f t="shared" si="64"/>
        <v>0</v>
      </c>
      <c r="BK53" s="574">
        <f t="shared" si="65"/>
        <v>0</v>
      </c>
      <c r="BL53" s="574">
        <f t="shared" si="66"/>
        <v>0</v>
      </c>
      <c r="BM53" s="576">
        <f t="shared" si="93"/>
        <v>0</v>
      </c>
      <c r="BN53" s="576">
        <f t="shared" si="94"/>
        <v>0</v>
      </c>
      <c r="BO53" s="574"/>
      <c r="BP53" s="574"/>
      <c r="BQ53" s="576">
        <f t="shared" si="95"/>
        <v>0</v>
      </c>
      <c r="BR53" s="567">
        <f t="shared" si="67"/>
        <v>0</v>
      </c>
      <c r="BS53" s="567">
        <f t="shared" si="68"/>
        <v>1</v>
      </c>
      <c r="BT53" s="567">
        <f t="shared" si="69"/>
        <v>0</v>
      </c>
      <c r="BU53" s="567">
        <f t="shared" si="70"/>
        <v>0</v>
      </c>
      <c r="BV53" s="567">
        <f t="shared" si="48"/>
        <v>0</v>
      </c>
      <c r="BW53" s="567">
        <f t="shared" si="96"/>
        <v>1</v>
      </c>
      <c r="BX53" s="552">
        <f t="shared" si="71"/>
        <v>0</v>
      </c>
      <c r="BY53" s="577">
        <f t="shared" si="97"/>
        <v>1</v>
      </c>
      <c r="BZ53" s="552">
        <f t="shared" si="50"/>
        <v>0</v>
      </c>
      <c r="CA53" s="552">
        <f t="shared" si="51"/>
        <v>0</v>
      </c>
      <c r="CB53" s="539" t="str">
        <f>IF(AND(E53=""),"",IF(AND(E53&lt;=0),"",IF((ROUND((SUMPRODUCT(MID(0&amp;E53,LARGE(INDEX(ISNUMBER(--MID(E53,ROW($1:$70),1))* ROW($1:$70),0),ROW($1:$70))+1,1)*10^ROW($1:$70)/10)),-8)/100000000)&lt;2004,1,0)))</f>
        <v/>
      </c>
      <c r="CC53" s="1071"/>
      <c r="CD53" s="539"/>
      <c r="CE53" s="539"/>
      <c r="CF53" s="539"/>
      <c r="CG53" s="539"/>
      <c r="CH53" s="539"/>
      <c r="CI53" s="539"/>
      <c r="CJ53" s="539"/>
      <c r="CK53" s="539"/>
      <c r="CL53" s="539"/>
      <c r="CM53" s="539"/>
      <c r="CN53" s="539"/>
      <c r="CO53" s="539"/>
      <c r="CP53" s="539"/>
      <c r="CQ53" s="539"/>
      <c r="CR53" s="539"/>
      <c r="CS53" s="539"/>
      <c r="CT53" s="539"/>
      <c r="CU53" s="539"/>
      <c r="CV53" s="539"/>
      <c r="CW53" s="539"/>
      <c r="CX53" s="539"/>
      <c r="CY53" s="539"/>
      <c r="CZ53" s="539"/>
      <c r="DB53" s="539"/>
    </row>
    <row r="54" spans="1:106" s="568" customFormat="1" ht="19.149999999999999" customHeight="1">
      <c r="A54" s="568" t="str">
        <f t="shared" si="98"/>
        <v/>
      </c>
      <c r="B54" s="683">
        <v>2202</v>
      </c>
      <c r="C54" s="684">
        <v>28</v>
      </c>
      <c r="D54" s="685" t="str">
        <f>IF(ISNA(VLOOKUP(C54,Master!AQ$61:BC$286,3,FALSE)),"",VLOOKUP(C54,Master!AQ$61:BC$286,3,FALSE))</f>
        <v/>
      </c>
      <c r="E54" s="686" t="str">
        <f>IF(ISNA(VLOOKUP(C54,Master!AQ$61:BC$286,7,FALSE)),"",VLOOKUP(C54,Master!AQ$61:BC$286,7,FALSE))</f>
        <v/>
      </c>
      <c r="F54" s="687" t="str">
        <f>IF(ISNA(VLOOKUP(C54,Master!AQ$61:BC$286,8,FALSE)),"",VLOOKUP(C54,Master!AQ$61:BC$286,8,FALSE))</f>
        <v/>
      </c>
      <c r="G54" s="688" t="str">
        <f>IF(ISNA(VLOOKUP(C54,Master!AQ$61:BC$286,4,FALSE)),"",VLOOKUP(C54,Master!AQ$61:BC$286,4,FALSE))</f>
        <v/>
      </c>
      <c r="H54" s="689" t="str">
        <f>IF(ISNA(VLOOKUP(C54,Master!AQ$61:BC$286,5,FALSE)),"",VLOOKUP(C54,Master!AQ$61:BC$286,5,FALSE))</f>
        <v/>
      </c>
      <c r="I54" s="690" t="str">
        <f>IF(ISNA(VLOOKUP(C54,Master!AQ$61:BC$286,6,FALSE)),"",VLOOKUP(C54,Master!AQ$61:BC$286,6,FALSE))</f>
        <v/>
      </c>
      <c r="J54" s="684" t="str">
        <f t="shared" si="72"/>
        <v/>
      </c>
      <c r="K54" s="911" t="str">
        <f t="shared" ca="1" si="73"/>
        <v/>
      </c>
      <c r="L54" s="684" t="str">
        <f t="shared" si="74"/>
        <v/>
      </c>
      <c r="M54" s="684" t="str">
        <f t="shared" si="75"/>
        <v/>
      </c>
      <c r="N54" s="684" t="str">
        <f t="shared" si="76"/>
        <v/>
      </c>
      <c r="O54" s="691" t="str">
        <f>IF(ISNA(VLOOKUP(C54,Master!AQ$61:BC$286,12,FALSE)),"",VLOOKUP(C54,Master!AQ$61:BC$286,12,FALSE))</f>
        <v/>
      </c>
      <c r="P54" s="665"/>
      <c r="Q54" s="572"/>
      <c r="R54" s="572"/>
      <c r="S54" s="572"/>
      <c r="T54" s="572">
        <f t="shared" si="53"/>
        <v>0</v>
      </c>
      <c r="U54" s="541">
        <f t="shared" si="99"/>
        <v>1</v>
      </c>
      <c r="V54" s="570" t="str">
        <f>IF(ISNA(VLOOKUP(C54,Master!AQ$61:BC$286,10,FALSE)),"",VLOOKUP(C54,Master!AQ$61:BC$286,10,FALSE))</f>
        <v/>
      </c>
      <c r="W54" s="573"/>
      <c r="X54" s="573"/>
      <c r="Y54" s="574" t="str">
        <f>IF(ISNA(VLOOKUP(C54,Master!AQ$61:BC$286,11,FALSE)),"",VLOOKUP(C54,Master!AQ$61:BC$286,11,FALSE))</f>
        <v/>
      </c>
      <c r="Z54" s="574" t="str">
        <f>IF(ISNA(VLOOKUP(C54,Master!AQ$61:BC$286,9,FALSE)),"",VLOOKUP(C54,Master!AQ$61:BC$286,9,FALSE))</f>
        <v/>
      </c>
      <c r="AA54" s="575">
        <f t="shared" si="100"/>
        <v>0</v>
      </c>
      <c r="AB54" s="575">
        <f t="shared" si="101"/>
        <v>0</v>
      </c>
      <c r="AC54" s="575">
        <f t="shared" si="102"/>
        <v>0</v>
      </c>
      <c r="AD54" s="575">
        <f t="shared" si="103"/>
        <v>0</v>
      </c>
      <c r="AE54" s="575">
        <f t="shared" si="104"/>
        <v>0</v>
      </c>
      <c r="AF54" s="575">
        <f t="shared" si="105"/>
        <v>0</v>
      </c>
      <c r="AG54" s="576" t="str">
        <f t="shared" si="106"/>
        <v/>
      </c>
      <c r="AH54" s="576" t="str">
        <f t="shared" si="84"/>
        <v/>
      </c>
      <c r="AI54" s="576" t="str">
        <f t="shared" si="85"/>
        <v/>
      </c>
      <c r="AJ54" s="576" t="str">
        <f t="shared" si="86"/>
        <v/>
      </c>
      <c r="AK54" s="576" t="str">
        <f t="shared" si="87"/>
        <v/>
      </c>
      <c r="AL54" s="574" t="str">
        <f t="shared" si="88"/>
        <v/>
      </c>
      <c r="AM54" s="574">
        <v>0</v>
      </c>
      <c r="AN54" s="575">
        <v>0</v>
      </c>
      <c r="AO54" s="574" t="str">
        <f t="shared" si="89"/>
        <v/>
      </c>
      <c r="AP54" s="575">
        <f>$G$222*BS54*BV54*(IF(I54&lt;=0,0,1))*(IF(H54&lt;=4800,1,0))</f>
        <v>0</v>
      </c>
      <c r="AQ54" s="574">
        <f t="shared" si="45"/>
        <v>0</v>
      </c>
      <c r="AR54" s="574">
        <f t="shared" si="54"/>
        <v>0</v>
      </c>
      <c r="AS54" s="574">
        <f t="shared" si="55"/>
        <v>0</v>
      </c>
      <c r="AT54" s="574">
        <f t="shared" si="46"/>
        <v>0</v>
      </c>
      <c r="AU54" s="576">
        <f t="shared" si="56"/>
        <v>0</v>
      </c>
      <c r="AV54" s="576">
        <f t="shared" si="57"/>
        <v>0</v>
      </c>
      <c r="AW54" s="574"/>
      <c r="AX54" s="574"/>
      <c r="AY54" s="576">
        <f t="shared" si="90"/>
        <v>0</v>
      </c>
      <c r="AZ54" s="576">
        <f t="shared" si="58"/>
        <v>0</v>
      </c>
      <c r="BA54" s="576">
        <f t="shared" si="59"/>
        <v>0</v>
      </c>
      <c r="BB54" s="576">
        <f t="shared" si="60"/>
        <v>0</v>
      </c>
      <c r="BC54" s="576">
        <f t="shared" si="61"/>
        <v>0</v>
      </c>
      <c r="BD54" s="574">
        <f t="shared" si="91"/>
        <v>0</v>
      </c>
      <c r="BE54" s="574">
        <f t="shared" si="62"/>
        <v>0</v>
      </c>
      <c r="BF54" s="575">
        <v>0</v>
      </c>
      <c r="BG54" s="574">
        <f t="shared" si="92"/>
        <v>0</v>
      </c>
      <c r="BH54" s="575">
        <f t="shared" si="63"/>
        <v>0</v>
      </c>
      <c r="BI54" s="574">
        <f t="shared" si="47"/>
        <v>0</v>
      </c>
      <c r="BJ54" s="574">
        <f t="shared" si="64"/>
        <v>0</v>
      </c>
      <c r="BK54" s="574">
        <f t="shared" si="65"/>
        <v>0</v>
      </c>
      <c r="BL54" s="574">
        <f t="shared" si="66"/>
        <v>0</v>
      </c>
      <c r="BM54" s="576">
        <f t="shared" si="93"/>
        <v>0</v>
      </c>
      <c r="BN54" s="576">
        <f t="shared" si="94"/>
        <v>0</v>
      </c>
      <c r="BO54" s="574"/>
      <c r="BP54" s="574"/>
      <c r="BQ54" s="576">
        <f t="shared" si="95"/>
        <v>0</v>
      </c>
      <c r="BR54" s="567">
        <f t="shared" si="67"/>
        <v>0</v>
      </c>
      <c r="BS54" s="567">
        <f t="shared" si="68"/>
        <v>1</v>
      </c>
      <c r="BT54" s="567">
        <f t="shared" si="69"/>
        <v>0</v>
      </c>
      <c r="BU54" s="567">
        <f t="shared" si="70"/>
        <v>0</v>
      </c>
      <c r="BV54" s="567">
        <f t="shared" si="48"/>
        <v>0</v>
      </c>
      <c r="BW54" s="567">
        <f t="shared" si="96"/>
        <v>1</v>
      </c>
      <c r="BX54" s="552">
        <f t="shared" si="71"/>
        <v>0</v>
      </c>
      <c r="BY54" s="577">
        <f t="shared" si="97"/>
        <v>1</v>
      </c>
      <c r="BZ54" s="552">
        <f t="shared" si="50"/>
        <v>0</v>
      </c>
      <c r="CA54" s="552">
        <f t="shared" si="51"/>
        <v>0</v>
      </c>
      <c r="CB54" s="539" t="str">
        <f>IF(AND(E54=""),"",IF(AND(E54&lt;=0),"",IF((ROUND((SUMPRODUCT(MID(0&amp;E54,LARGE(INDEX(ISNUMBER(--MID(E54,ROW($1:$70),1))* ROW($1:$70),0),ROW($1:$70))+1,1)*10^ROW($1:$70)/10)),-8)/100000000)&lt;2004,1,0)))</f>
        <v/>
      </c>
      <c r="CC54" s="1071"/>
      <c r="CD54" s="539"/>
      <c r="CE54" s="539"/>
      <c r="CF54" s="539"/>
      <c r="CG54" s="539"/>
      <c r="CH54" s="539"/>
      <c r="CI54" s="539"/>
      <c r="CJ54" s="539"/>
      <c r="CK54" s="539"/>
      <c r="CL54" s="539"/>
      <c r="CM54" s="539"/>
      <c r="CN54" s="539"/>
      <c r="CO54" s="539"/>
      <c r="CP54" s="539"/>
      <c r="CQ54" s="539"/>
      <c r="CR54" s="539"/>
      <c r="CS54" s="539"/>
      <c r="CT54" s="539"/>
      <c r="CU54" s="539"/>
      <c r="CV54" s="539"/>
      <c r="CW54" s="539"/>
      <c r="CX54" s="539"/>
      <c r="CY54" s="539"/>
      <c r="CZ54" s="539"/>
      <c r="DB54" s="539"/>
    </row>
    <row r="55" spans="1:106" s="568" customFormat="1" ht="19.149999999999999" customHeight="1">
      <c r="A55" s="568" t="str">
        <f t="shared" si="98"/>
        <v/>
      </c>
      <c r="B55" s="683">
        <v>2202</v>
      </c>
      <c r="C55" s="684">
        <v>29</v>
      </c>
      <c r="D55" s="685" t="str">
        <f>IF(ISNA(VLOOKUP(C55,Master!AQ$61:BC$286,3,FALSE)),"",VLOOKUP(C55,Master!AQ$61:BC$286,3,FALSE))</f>
        <v/>
      </c>
      <c r="E55" s="686" t="str">
        <f>IF(ISNA(VLOOKUP(C55,Master!AQ$61:BC$286,7,FALSE)),"",VLOOKUP(C55,Master!AQ$61:BC$286,7,FALSE))</f>
        <v/>
      </c>
      <c r="F55" s="687" t="str">
        <f>IF(ISNA(VLOOKUP(C55,Master!AQ$61:BC$286,8,FALSE)),"",VLOOKUP(C55,Master!AQ$61:BC$286,8,FALSE))</f>
        <v/>
      </c>
      <c r="G55" s="688" t="str">
        <f>IF(ISNA(VLOOKUP(C55,Master!AQ$61:BC$286,4,FALSE)),"",VLOOKUP(C55,Master!AQ$61:BC$286,4,FALSE))</f>
        <v/>
      </c>
      <c r="H55" s="689" t="str">
        <f>IF(ISNA(VLOOKUP(C55,Master!AQ$61:BC$286,5,FALSE)),"",VLOOKUP(C55,Master!AQ$61:BC$286,5,FALSE))</f>
        <v/>
      </c>
      <c r="I55" s="690" t="str">
        <f>IF(ISNA(VLOOKUP(C55,Master!AQ$61:BC$286,6,FALSE)),"",VLOOKUP(C55,Master!AQ$61:BC$286,6,FALSE))</f>
        <v/>
      </c>
      <c r="J55" s="684" t="str">
        <f t="shared" si="72"/>
        <v/>
      </c>
      <c r="K55" s="911" t="str">
        <f t="shared" ca="1" si="73"/>
        <v/>
      </c>
      <c r="L55" s="684" t="str">
        <f t="shared" si="74"/>
        <v/>
      </c>
      <c r="M55" s="684" t="str">
        <f t="shared" si="75"/>
        <v/>
      </c>
      <c r="N55" s="684" t="str">
        <f t="shared" si="76"/>
        <v/>
      </c>
      <c r="O55" s="691" t="str">
        <f>IF(ISNA(VLOOKUP(C55,Master!AQ$61:BC$286,12,FALSE)),"",VLOOKUP(C55,Master!AQ$61:BC$286,12,FALSE))</f>
        <v/>
      </c>
      <c r="P55" s="665"/>
      <c r="Q55" s="572"/>
      <c r="R55" s="572"/>
      <c r="S55" s="572"/>
      <c r="T55" s="572">
        <f t="shared" si="53"/>
        <v>0</v>
      </c>
      <c r="U55" s="541">
        <f t="shared" si="99"/>
        <v>1</v>
      </c>
      <c r="V55" s="570" t="str">
        <f>IF(ISNA(VLOOKUP(C55,Master!AQ$61:BC$286,10,FALSE)),"",VLOOKUP(C55,Master!AQ$61:BC$286,10,FALSE))</f>
        <v/>
      </c>
      <c r="W55" s="573"/>
      <c r="X55" s="573"/>
      <c r="Y55" s="574" t="str">
        <f>IF(ISNA(VLOOKUP(C55,Master!AQ$61:BC$286,11,FALSE)),"",VLOOKUP(C55,Master!AQ$61:BC$286,11,FALSE))</f>
        <v/>
      </c>
      <c r="Z55" s="574" t="str">
        <f>IF(ISNA(VLOOKUP(C55,Master!AQ$61:BC$286,9,FALSE)),"",VLOOKUP(C55,Master!AQ$61:BC$286,9,FALSE))</f>
        <v/>
      </c>
      <c r="AA55" s="575">
        <f t="shared" si="100"/>
        <v>0</v>
      </c>
      <c r="AB55" s="575">
        <f t="shared" si="101"/>
        <v>0</v>
      </c>
      <c r="AC55" s="575">
        <f t="shared" si="102"/>
        <v>0</v>
      </c>
      <c r="AD55" s="575">
        <f t="shared" si="103"/>
        <v>0</v>
      </c>
      <c r="AE55" s="575">
        <f t="shared" si="104"/>
        <v>0</v>
      </c>
      <c r="AF55" s="575">
        <f t="shared" si="105"/>
        <v>0</v>
      </c>
      <c r="AG55" s="576" t="str">
        <f t="shared" si="106"/>
        <v/>
      </c>
      <c r="AH55" s="576" t="str">
        <f t="shared" si="84"/>
        <v/>
      </c>
      <c r="AI55" s="576" t="str">
        <f t="shared" si="85"/>
        <v/>
      </c>
      <c r="AJ55" s="576" t="str">
        <f t="shared" si="86"/>
        <v/>
      </c>
      <c r="AK55" s="576" t="str">
        <f t="shared" si="87"/>
        <v/>
      </c>
      <c r="AL55" s="574" t="str">
        <f t="shared" si="88"/>
        <v/>
      </c>
      <c r="AM55" s="574">
        <v>0</v>
      </c>
      <c r="AN55" s="575">
        <v>0</v>
      </c>
      <c r="AO55" s="574" t="str">
        <f t="shared" si="89"/>
        <v/>
      </c>
      <c r="AP55" s="575">
        <f>$G$222*BS55*BV55*(IF(I55&lt;=0,0,1))*(IF(H55&lt;=4800,1,0))</f>
        <v>0</v>
      </c>
      <c r="AQ55" s="574">
        <f t="shared" si="45"/>
        <v>0</v>
      </c>
      <c r="AR55" s="574">
        <f t="shared" si="54"/>
        <v>0</v>
      </c>
      <c r="AS55" s="574">
        <f t="shared" si="55"/>
        <v>0</v>
      </c>
      <c r="AT55" s="574">
        <f t="shared" si="46"/>
        <v>0</v>
      </c>
      <c r="AU55" s="576">
        <f t="shared" si="56"/>
        <v>0</v>
      </c>
      <c r="AV55" s="576">
        <f t="shared" si="57"/>
        <v>0</v>
      </c>
      <c r="AW55" s="574"/>
      <c r="AX55" s="574"/>
      <c r="AY55" s="576">
        <f t="shared" si="90"/>
        <v>0</v>
      </c>
      <c r="AZ55" s="576">
        <f t="shared" si="58"/>
        <v>0</v>
      </c>
      <c r="BA55" s="576">
        <f t="shared" si="59"/>
        <v>0</v>
      </c>
      <c r="BB55" s="576">
        <f t="shared" si="60"/>
        <v>0</v>
      </c>
      <c r="BC55" s="576">
        <f t="shared" si="61"/>
        <v>0</v>
      </c>
      <c r="BD55" s="574">
        <f t="shared" si="91"/>
        <v>0</v>
      </c>
      <c r="BE55" s="574">
        <f t="shared" si="62"/>
        <v>0</v>
      </c>
      <c r="BF55" s="575">
        <v>0</v>
      </c>
      <c r="BG55" s="574">
        <f t="shared" si="92"/>
        <v>0</v>
      </c>
      <c r="BH55" s="575">
        <f t="shared" si="63"/>
        <v>0</v>
      </c>
      <c r="BI55" s="574">
        <f t="shared" si="47"/>
        <v>0</v>
      </c>
      <c r="BJ55" s="574">
        <f t="shared" si="64"/>
        <v>0</v>
      </c>
      <c r="BK55" s="574">
        <f t="shared" si="65"/>
        <v>0</v>
      </c>
      <c r="BL55" s="574">
        <f t="shared" si="66"/>
        <v>0</v>
      </c>
      <c r="BM55" s="576">
        <f t="shared" si="93"/>
        <v>0</v>
      </c>
      <c r="BN55" s="576">
        <f t="shared" si="94"/>
        <v>0</v>
      </c>
      <c r="BO55" s="574"/>
      <c r="BP55" s="574"/>
      <c r="BQ55" s="576">
        <f t="shared" si="95"/>
        <v>0</v>
      </c>
      <c r="BR55" s="567">
        <f t="shared" si="67"/>
        <v>0</v>
      </c>
      <c r="BS55" s="567">
        <f t="shared" si="68"/>
        <v>1</v>
      </c>
      <c r="BT55" s="567">
        <f t="shared" si="69"/>
        <v>0</v>
      </c>
      <c r="BU55" s="567">
        <f t="shared" si="70"/>
        <v>0</v>
      </c>
      <c r="BV55" s="567">
        <f t="shared" si="48"/>
        <v>0</v>
      </c>
      <c r="BW55" s="567">
        <f t="shared" si="96"/>
        <v>1</v>
      </c>
      <c r="BX55" s="552">
        <f t="shared" si="71"/>
        <v>0</v>
      </c>
      <c r="BY55" s="577">
        <f t="shared" si="97"/>
        <v>1</v>
      </c>
      <c r="BZ55" s="552">
        <f t="shared" si="50"/>
        <v>0</v>
      </c>
      <c r="CA55" s="552">
        <f t="shared" si="51"/>
        <v>0</v>
      </c>
      <c r="CB55" s="539" t="str">
        <f>IF(AND(E55=""),"",IF(AND(E55&lt;=0),"",IF((ROUND((SUMPRODUCT(MID(0&amp;E55,LARGE(INDEX(ISNUMBER(--MID(E55,ROW($1:$70),1))* ROW($1:$70),0),ROW($1:$70))+1,1)*10^ROW($1:$70)/10)),-8)/100000000)&lt;2004,1,0)))</f>
        <v/>
      </c>
      <c r="CC55" s="1071"/>
      <c r="CD55" s="539"/>
      <c r="CE55" s="539"/>
      <c r="CF55" s="539"/>
      <c r="CG55" s="539"/>
      <c r="CH55" s="539"/>
      <c r="CI55" s="539"/>
      <c r="CJ55" s="539"/>
      <c r="CK55" s="539"/>
      <c r="CL55" s="539"/>
      <c r="CM55" s="539"/>
      <c r="CN55" s="539"/>
      <c r="CO55" s="539"/>
      <c r="CP55" s="539"/>
      <c r="CQ55" s="539"/>
      <c r="CR55" s="539"/>
      <c r="CS55" s="539"/>
      <c r="CT55" s="539"/>
      <c r="CU55" s="539"/>
      <c r="CV55" s="539"/>
      <c r="CW55" s="539"/>
      <c r="CX55" s="539"/>
      <c r="CY55" s="539"/>
      <c r="CZ55" s="539"/>
      <c r="DB55" s="539"/>
    </row>
    <row r="56" spans="1:106" s="568" customFormat="1" ht="19.149999999999999" customHeight="1">
      <c r="A56" s="568" t="str">
        <f t="shared" si="98"/>
        <v/>
      </c>
      <c r="B56" s="683">
        <v>2202</v>
      </c>
      <c r="C56" s="684">
        <v>30</v>
      </c>
      <c r="D56" s="685" t="str">
        <f>IF(ISNA(VLOOKUP(C56,Master!AQ$61:BC$286,3,FALSE)),"",VLOOKUP(C56,Master!AQ$61:BC$286,3,FALSE))</f>
        <v/>
      </c>
      <c r="E56" s="686" t="str">
        <f>IF(ISNA(VLOOKUP(C56,Master!AQ$61:BC$286,7,FALSE)),"",VLOOKUP(C56,Master!AQ$61:BC$286,7,FALSE))</f>
        <v/>
      </c>
      <c r="F56" s="687" t="str">
        <f>IF(ISNA(VLOOKUP(C56,Master!AQ$61:BC$286,8,FALSE)),"",VLOOKUP(C56,Master!AQ$61:BC$286,8,FALSE))</f>
        <v/>
      </c>
      <c r="G56" s="688" t="str">
        <f>IF(ISNA(VLOOKUP(C56,Master!AQ$61:BC$286,4,FALSE)),"",VLOOKUP(C56,Master!AQ$61:BC$286,4,FALSE))</f>
        <v/>
      </c>
      <c r="H56" s="689" t="str">
        <f>IF(ISNA(VLOOKUP(C56,Master!AQ$61:BC$286,5,FALSE)),"",VLOOKUP(C56,Master!AQ$61:BC$286,5,FALSE))</f>
        <v/>
      </c>
      <c r="I56" s="690" t="str">
        <f>IF(ISNA(VLOOKUP(C56,Master!AQ$61:BC$286,6,FALSE)),"",VLOOKUP(C56,Master!AQ$61:BC$286,6,FALSE))</f>
        <v/>
      </c>
      <c r="J56" s="684" t="str">
        <f t="shared" si="72"/>
        <v/>
      </c>
      <c r="K56" s="911" t="str">
        <f t="shared" ca="1" si="73"/>
        <v/>
      </c>
      <c r="L56" s="684" t="str">
        <f t="shared" si="74"/>
        <v/>
      </c>
      <c r="M56" s="684" t="str">
        <f t="shared" si="75"/>
        <v/>
      </c>
      <c r="N56" s="684" t="str">
        <f t="shared" si="76"/>
        <v/>
      </c>
      <c r="O56" s="691" t="str">
        <f>IF(ISNA(VLOOKUP(C56,Master!AQ$61:BC$286,12,FALSE)),"",VLOOKUP(C56,Master!AQ$61:BC$286,12,FALSE))</f>
        <v/>
      </c>
      <c r="P56" s="665"/>
      <c r="Q56" s="572"/>
      <c r="R56" s="572"/>
      <c r="S56" s="572"/>
      <c r="T56" s="572">
        <f t="shared" si="53"/>
        <v>0</v>
      </c>
      <c r="U56" s="541">
        <f t="shared" si="99"/>
        <v>1</v>
      </c>
      <c r="V56" s="570" t="str">
        <f>IF(ISNA(VLOOKUP(C56,Master!AQ$61:BC$286,10,FALSE)),"",VLOOKUP(C56,Master!AQ$61:BC$286,10,FALSE))</f>
        <v/>
      </c>
      <c r="W56" s="573"/>
      <c r="X56" s="573"/>
      <c r="Y56" s="574" t="str">
        <f>IF(ISNA(VLOOKUP(C56,Master!AQ$61:BC$286,11,FALSE)),"",VLOOKUP(C56,Master!AQ$61:BC$286,11,FALSE))</f>
        <v/>
      </c>
      <c r="Z56" s="574" t="str">
        <f>IF(ISNA(VLOOKUP(C56,Master!AQ$61:BC$286,9,FALSE)),"",VLOOKUP(C56,Master!AQ$61:BC$286,9,FALSE))</f>
        <v/>
      </c>
      <c r="AA56" s="575">
        <f t="shared" si="100"/>
        <v>0</v>
      </c>
      <c r="AB56" s="575">
        <f t="shared" si="101"/>
        <v>0</v>
      </c>
      <c r="AC56" s="575">
        <f t="shared" si="102"/>
        <v>0</v>
      </c>
      <c r="AD56" s="575">
        <f t="shared" si="103"/>
        <v>0</v>
      </c>
      <c r="AE56" s="575">
        <f t="shared" si="104"/>
        <v>0</v>
      </c>
      <c r="AF56" s="575">
        <f t="shared" si="105"/>
        <v>0</v>
      </c>
      <c r="AG56" s="576" t="str">
        <f t="shared" si="106"/>
        <v/>
      </c>
      <c r="AH56" s="576" t="str">
        <f t="shared" si="84"/>
        <v/>
      </c>
      <c r="AI56" s="576" t="str">
        <f t="shared" si="85"/>
        <v/>
      </c>
      <c r="AJ56" s="576" t="str">
        <f t="shared" si="86"/>
        <v/>
      </c>
      <c r="AK56" s="576" t="str">
        <f t="shared" si="87"/>
        <v/>
      </c>
      <c r="AL56" s="574" t="str">
        <f t="shared" si="88"/>
        <v/>
      </c>
      <c r="AM56" s="574">
        <v>0</v>
      </c>
      <c r="AN56" s="575">
        <v>0</v>
      </c>
      <c r="AO56" s="574" t="str">
        <f t="shared" si="89"/>
        <v/>
      </c>
      <c r="AP56" s="575">
        <f>$G$222*BS56*BV56*(IF(I56&lt;=0,0,1))*(IF(H56&lt;=4800,1,0))</f>
        <v>0</v>
      </c>
      <c r="AQ56" s="574">
        <f t="shared" si="45"/>
        <v>0</v>
      </c>
      <c r="AR56" s="574">
        <f t="shared" si="54"/>
        <v>0</v>
      </c>
      <c r="AS56" s="574">
        <f t="shared" si="55"/>
        <v>0</v>
      </c>
      <c r="AT56" s="574">
        <f t="shared" si="46"/>
        <v>0</v>
      </c>
      <c r="AU56" s="576">
        <f t="shared" si="56"/>
        <v>0</v>
      </c>
      <c r="AV56" s="576">
        <f t="shared" si="57"/>
        <v>0</v>
      </c>
      <c r="AW56" s="574"/>
      <c r="AX56" s="574"/>
      <c r="AY56" s="576">
        <f t="shared" si="90"/>
        <v>0</v>
      </c>
      <c r="AZ56" s="576">
        <f t="shared" si="58"/>
        <v>0</v>
      </c>
      <c r="BA56" s="576">
        <f t="shared" si="59"/>
        <v>0</v>
      </c>
      <c r="BB56" s="576">
        <f t="shared" si="60"/>
        <v>0</v>
      </c>
      <c r="BC56" s="576">
        <f t="shared" si="61"/>
        <v>0</v>
      </c>
      <c r="BD56" s="574">
        <f t="shared" si="91"/>
        <v>0</v>
      </c>
      <c r="BE56" s="574">
        <f t="shared" si="62"/>
        <v>0</v>
      </c>
      <c r="BF56" s="575">
        <v>0</v>
      </c>
      <c r="BG56" s="574">
        <f t="shared" si="92"/>
        <v>0</v>
      </c>
      <c r="BH56" s="575">
        <f t="shared" si="63"/>
        <v>0</v>
      </c>
      <c r="BI56" s="574">
        <f t="shared" si="47"/>
        <v>0</v>
      </c>
      <c r="BJ56" s="574">
        <f t="shared" si="64"/>
        <v>0</v>
      </c>
      <c r="BK56" s="574">
        <f t="shared" si="65"/>
        <v>0</v>
      </c>
      <c r="BL56" s="574">
        <f t="shared" si="66"/>
        <v>0</v>
      </c>
      <c r="BM56" s="576">
        <f t="shared" si="93"/>
        <v>0</v>
      </c>
      <c r="BN56" s="576">
        <f t="shared" si="94"/>
        <v>0</v>
      </c>
      <c r="BO56" s="574"/>
      <c r="BP56" s="574"/>
      <c r="BQ56" s="576">
        <f t="shared" si="95"/>
        <v>0</v>
      </c>
      <c r="BR56" s="567">
        <f t="shared" si="67"/>
        <v>0</v>
      </c>
      <c r="BS56" s="567">
        <f t="shared" si="68"/>
        <v>1</v>
      </c>
      <c r="BT56" s="567">
        <f t="shared" si="69"/>
        <v>0</v>
      </c>
      <c r="BU56" s="567">
        <f t="shared" si="70"/>
        <v>0</v>
      </c>
      <c r="BV56" s="567">
        <f t="shared" si="48"/>
        <v>0</v>
      </c>
      <c r="BW56" s="567">
        <f t="shared" si="96"/>
        <v>1</v>
      </c>
      <c r="BX56" s="552">
        <f t="shared" si="71"/>
        <v>0</v>
      </c>
      <c r="BY56" s="577">
        <f t="shared" si="97"/>
        <v>1</v>
      </c>
      <c r="BZ56" s="552">
        <f t="shared" si="50"/>
        <v>0</v>
      </c>
      <c r="CA56" s="552">
        <f t="shared" si="51"/>
        <v>0</v>
      </c>
      <c r="CB56" s="539" t="str">
        <f>IF(AND(E56=""),"",IF(AND(E56&lt;=0),"",IF((ROUND((SUMPRODUCT(MID(0&amp;E56,LARGE(INDEX(ISNUMBER(--MID(E56,ROW($1:$70),1))* ROW($1:$70),0),ROW($1:$70))+1,1)*10^ROW($1:$70)/10)),-8)/100000000)&lt;2004,1,0)))</f>
        <v/>
      </c>
      <c r="CC56" s="1071"/>
      <c r="CD56" s="539"/>
      <c r="CE56" s="539"/>
      <c r="CF56" s="539"/>
      <c r="CG56" s="539"/>
      <c r="CH56" s="539"/>
      <c r="CI56" s="539"/>
      <c r="CJ56" s="539"/>
      <c r="CK56" s="539"/>
      <c r="CL56" s="539"/>
      <c r="CM56" s="539"/>
      <c r="CN56" s="539"/>
      <c r="CO56" s="539"/>
      <c r="CP56" s="539"/>
      <c r="CQ56" s="539"/>
      <c r="CR56" s="539"/>
      <c r="CS56" s="539"/>
      <c r="CT56" s="539"/>
      <c r="CU56" s="539"/>
      <c r="CV56" s="539"/>
      <c r="CW56" s="539"/>
      <c r="CX56" s="539"/>
      <c r="CY56" s="539"/>
      <c r="CZ56" s="539"/>
      <c r="DB56" s="539"/>
    </row>
    <row r="57" spans="1:106" s="568" customFormat="1" ht="19.149999999999999" customHeight="1">
      <c r="A57" s="568" t="str">
        <f t="shared" si="98"/>
        <v/>
      </c>
      <c r="B57" s="683">
        <v>2202</v>
      </c>
      <c r="C57" s="684">
        <v>31</v>
      </c>
      <c r="D57" s="685" t="str">
        <f>IF(ISNA(VLOOKUP(C57,Master!AQ$61:BC$286,3,FALSE)),"",VLOOKUP(C57,Master!AQ$61:BC$286,3,FALSE))</f>
        <v/>
      </c>
      <c r="E57" s="686" t="str">
        <f>IF(ISNA(VLOOKUP(C57,Master!AQ$61:BC$286,7,FALSE)),"",VLOOKUP(C57,Master!AQ$61:BC$286,7,FALSE))</f>
        <v/>
      </c>
      <c r="F57" s="687" t="str">
        <f>IF(ISNA(VLOOKUP(C57,Master!AQ$61:BC$286,8,FALSE)),"",VLOOKUP(C57,Master!AQ$61:BC$286,8,FALSE))</f>
        <v/>
      </c>
      <c r="G57" s="688" t="str">
        <f>IF(ISNA(VLOOKUP(C57,Master!AQ$61:BC$286,4,FALSE)),"",VLOOKUP(C57,Master!AQ$61:BC$286,4,FALSE))</f>
        <v/>
      </c>
      <c r="H57" s="689" t="str">
        <f>IF(ISNA(VLOOKUP(C57,Master!AQ$61:BC$286,5,FALSE)),"",VLOOKUP(C57,Master!AQ$61:BC$286,5,FALSE))</f>
        <v/>
      </c>
      <c r="I57" s="690" t="str">
        <f>IF(ISNA(VLOOKUP(C57,Master!AQ$61:BC$286,6,FALSE)),"",VLOOKUP(C57,Master!AQ$61:BC$286,6,FALSE))</f>
        <v/>
      </c>
      <c r="J57" s="684" t="str">
        <f t="shared" si="72"/>
        <v/>
      </c>
      <c r="K57" s="911" t="str">
        <f t="shared" ca="1" si="73"/>
        <v/>
      </c>
      <c r="L57" s="684" t="str">
        <f t="shared" si="74"/>
        <v/>
      </c>
      <c r="M57" s="684" t="str">
        <f t="shared" si="75"/>
        <v/>
      </c>
      <c r="N57" s="684" t="str">
        <f t="shared" si="76"/>
        <v/>
      </c>
      <c r="O57" s="691" t="str">
        <f>IF(ISNA(VLOOKUP(C57,Master!AQ$61:BC$286,12,FALSE)),"",VLOOKUP(C57,Master!AQ$61:BC$286,12,FALSE))</f>
        <v/>
      </c>
      <c r="P57" s="665"/>
      <c r="Q57" s="572"/>
      <c r="R57" s="572"/>
      <c r="S57" s="572"/>
      <c r="T57" s="572">
        <f t="shared" si="53"/>
        <v>0</v>
      </c>
      <c r="U57" s="541">
        <f t="shared" si="99"/>
        <v>1</v>
      </c>
      <c r="V57" s="570" t="str">
        <f>IF(ISNA(VLOOKUP(C57,Master!AQ$61:BC$286,10,FALSE)),"",VLOOKUP(C57,Master!AQ$61:BC$286,10,FALSE))</f>
        <v/>
      </c>
      <c r="W57" s="573"/>
      <c r="X57" s="573"/>
      <c r="Y57" s="574" t="str">
        <f>IF(ISNA(VLOOKUP(C57,Master!AQ$61:BC$286,11,FALSE)),"",VLOOKUP(C57,Master!AQ$61:BC$286,11,FALSE))</f>
        <v/>
      </c>
      <c r="Z57" s="574" t="str">
        <f>IF(ISNA(VLOOKUP(C57,Master!AQ$61:BC$286,9,FALSE)),"",VLOOKUP(C57,Master!AQ$61:BC$286,9,FALSE))</f>
        <v/>
      </c>
      <c r="AA57" s="575">
        <f t="shared" si="100"/>
        <v>0</v>
      </c>
      <c r="AB57" s="575">
        <f t="shared" si="101"/>
        <v>0</v>
      </c>
      <c r="AC57" s="575">
        <f t="shared" si="102"/>
        <v>0</v>
      </c>
      <c r="AD57" s="575">
        <f t="shared" si="103"/>
        <v>0</v>
      </c>
      <c r="AE57" s="575">
        <f t="shared" si="104"/>
        <v>0</v>
      </c>
      <c r="AF57" s="575">
        <f t="shared" si="105"/>
        <v>0</v>
      </c>
      <c r="AG57" s="576" t="str">
        <f t="shared" si="106"/>
        <v/>
      </c>
      <c r="AH57" s="576" t="str">
        <f t="shared" si="84"/>
        <v/>
      </c>
      <c r="AI57" s="576" t="str">
        <f t="shared" si="85"/>
        <v/>
      </c>
      <c r="AJ57" s="576" t="str">
        <f t="shared" si="86"/>
        <v/>
      </c>
      <c r="AK57" s="576" t="str">
        <f t="shared" si="87"/>
        <v/>
      </c>
      <c r="AL57" s="574" t="str">
        <f t="shared" si="88"/>
        <v/>
      </c>
      <c r="AM57" s="574">
        <v>0</v>
      </c>
      <c r="AN57" s="575">
        <v>0</v>
      </c>
      <c r="AO57" s="574" t="str">
        <f t="shared" si="89"/>
        <v/>
      </c>
      <c r="AP57" s="575">
        <f>$G$222*BS57*BV57*(IF(I57&lt;=0,0,1))*(IF(H57&lt;=4800,1,0))</f>
        <v>0</v>
      </c>
      <c r="AQ57" s="574">
        <f t="shared" si="45"/>
        <v>0</v>
      </c>
      <c r="AR57" s="574">
        <f t="shared" si="54"/>
        <v>0</v>
      </c>
      <c r="AS57" s="574">
        <f t="shared" si="55"/>
        <v>0</v>
      </c>
      <c r="AT57" s="574">
        <f t="shared" si="46"/>
        <v>0</v>
      </c>
      <c r="AU57" s="576">
        <f t="shared" si="56"/>
        <v>0</v>
      </c>
      <c r="AV57" s="576">
        <f t="shared" si="57"/>
        <v>0</v>
      </c>
      <c r="AW57" s="574"/>
      <c r="AX57" s="574"/>
      <c r="AY57" s="576">
        <f t="shared" si="90"/>
        <v>0</v>
      </c>
      <c r="AZ57" s="576">
        <f t="shared" si="58"/>
        <v>0</v>
      </c>
      <c r="BA57" s="576">
        <f t="shared" si="59"/>
        <v>0</v>
      </c>
      <c r="BB57" s="576">
        <f t="shared" si="60"/>
        <v>0</v>
      </c>
      <c r="BC57" s="576">
        <f t="shared" si="61"/>
        <v>0</v>
      </c>
      <c r="BD57" s="574">
        <f t="shared" si="91"/>
        <v>0</v>
      </c>
      <c r="BE57" s="574">
        <f t="shared" si="62"/>
        <v>0</v>
      </c>
      <c r="BF57" s="575">
        <v>0</v>
      </c>
      <c r="BG57" s="574">
        <f t="shared" si="92"/>
        <v>0</v>
      </c>
      <c r="BH57" s="575">
        <f t="shared" si="63"/>
        <v>0</v>
      </c>
      <c r="BI57" s="574">
        <f t="shared" si="47"/>
        <v>0</v>
      </c>
      <c r="BJ57" s="574">
        <f t="shared" si="64"/>
        <v>0</v>
      </c>
      <c r="BK57" s="574">
        <f t="shared" si="65"/>
        <v>0</v>
      </c>
      <c r="BL57" s="574">
        <f t="shared" si="66"/>
        <v>0</v>
      </c>
      <c r="BM57" s="576">
        <f t="shared" si="93"/>
        <v>0</v>
      </c>
      <c r="BN57" s="576">
        <f t="shared" si="94"/>
        <v>0</v>
      </c>
      <c r="BO57" s="574"/>
      <c r="BP57" s="574"/>
      <c r="BQ57" s="576">
        <f t="shared" si="95"/>
        <v>0</v>
      </c>
      <c r="BR57" s="567">
        <f t="shared" si="67"/>
        <v>0</v>
      </c>
      <c r="BS57" s="567">
        <f t="shared" si="68"/>
        <v>1</v>
      </c>
      <c r="BT57" s="567">
        <f t="shared" si="69"/>
        <v>0</v>
      </c>
      <c r="BU57" s="567">
        <f t="shared" si="70"/>
        <v>0</v>
      </c>
      <c r="BV57" s="567">
        <f t="shared" si="48"/>
        <v>0</v>
      </c>
      <c r="BW57" s="567">
        <f t="shared" si="96"/>
        <v>1</v>
      </c>
      <c r="BX57" s="552">
        <f t="shared" si="71"/>
        <v>0</v>
      </c>
      <c r="BY57" s="577">
        <f t="shared" si="97"/>
        <v>1</v>
      </c>
      <c r="BZ57" s="552">
        <f t="shared" si="50"/>
        <v>0</v>
      </c>
      <c r="CA57" s="552">
        <f t="shared" si="51"/>
        <v>0</v>
      </c>
      <c r="CB57" s="539" t="str">
        <f>IF(AND(E57=""),"",IF(AND(E57&lt;=0),"",IF((ROUND((SUMPRODUCT(MID(0&amp;E57,LARGE(INDEX(ISNUMBER(--MID(E57,ROW($1:$70),1))* ROW($1:$70),0),ROW($1:$70))+1,1)*10^ROW($1:$70)/10)),-8)/100000000)&lt;2004,1,0)))</f>
        <v/>
      </c>
      <c r="CC57" s="1071"/>
      <c r="CD57" s="539"/>
      <c r="CE57" s="539"/>
      <c r="CF57" s="539"/>
      <c r="CG57" s="539"/>
      <c r="CH57" s="539"/>
      <c r="CI57" s="539"/>
      <c r="CJ57" s="539"/>
      <c r="CK57" s="539"/>
      <c r="CL57" s="539"/>
      <c r="CM57" s="539"/>
      <c r="CN57" s="539"/>
      <c r="CO57" s="539"/>
      <c r="CP57" s="539"/>
      <c r="CQ57" s="539"/>
      <c r="CR57" s="539"/>
      <c r="CS57" s="539"/>
      <c r="CT57" s="539"/>
      <c r="CU57" s="539"/>
      <c r="CV57" s="539"/>
      <c r="CW57" s="539"/>
      <c r="CX57" s="539"/>
      <c r="CY57" s="539"/>
      <c r="CZ57" s="539"/>
      <c r="DB57" s="539"/>
    </row>
    <row r="58" spans="1:106" s="568" customFormat="1" ht="19.149999999999999" customHeight="1">
      <c r="A58" s="568" t="str">
        <f t="shared" si="98"/>
        <v/>
      </c>
      <c r="B58" s="683">
        <v>2202</v>
      </c>
      <c r="C58" s="684">
        <v>32</v>
      </c>
      <c r="D58" s="685" t="str">
        <f>IF(ISNA(VLOOKUP(C58,Master!AQ$61:BC$286,3,FALSE)),"",VLOOKUP(C58,Master!AQ$61:BC$286,3,FALSE))</f>
        <v/>
      </c>
      <c r="E58" s="686" t="str">
        <f>IF(ISNA(VLOOKUP(C58,Master!AQ$61:BC$286,7,FALSE)),"",VLOOKUP(C58,Master!AQ$61:BC$286,7,FALSE))</f>
        <v/>
      </c>
      <c r="F58" s="687" t="str">
        <f>IF(ISNA(VLOOKUP(C58,Master!AQ$61:BC$286,8,FALSE)),"",VLOOKUP(C58,Master!AQ$61:BC$286,8,FALSE))</f>
        <v/>
      </c>
      <c r="G58" s="688" t="str">
        <f>IF(ISNA(VLOOKUP(C58,Master!AQ$61:BC$286,4,FALSE)),"",VLOOKUP(C58,Master!AQ$61:BC$286,4,FALSE))</f>
        <v/>
      </c>
      <c r="H58" s="689" t="str">
        <f>IF(ISNA(VLOOKUP(C58,Master!AQ$61:BC$286,5,FALSE)),"",VLOOKUP(C58,Master!AQ$61:BC$286,5,FALSE))</f>
        <v/>
      </c>
      <c r="I58" s="690" t="str">
        <f>IF(ISNA(VLOOKUP(C58,Master!AQ$61:BC$286,6,FALSE)),"",VLOOKUP(C58,Master!AQ$61:BC$286,6,FALSE))</f>
        <v/>
      </c>
      <c r="J58" s="684" t="str">
        <f t="shared" si="72"/>
        <v/>
      </c>
      <c r="K58" s="911" t="str">
        <f t="shared" ca="1" si="73"/>
        <v/>
      </c>
      <c r="L58" s="684" t="str">
        <f t="shared" si="74"/>
        <v/>
      </c>
      <c r="M58" s="684" t="str">
        <f t="shared" si="75"/>
        <v/>
      </c>
      <c r="N58" s="684" t="str">
        <f t="shared" si="76"/>
        <v/>
      </c>
      <c r="O58" s="691" t="str">
        <f>IF(ISNA(VLOOKUP(C58,Master!AQ$61:BC$286,12,FALSE)),"",VLOOKUP(C58,Master!AQ$61:BC$286,12,FALSE))</f>
        <v/>
      </c>
      <c r="P58" s="665"/>
      <c r="Q58" s="572"/>
      <c r="R58" s="572"/>
      <c r="S58" s="572"/>
      <c r="T58" s="572">
        <f t="shared" si="53"/>
        <v>0</v>
      </c>
      <c r="U58" s="541">
        <f t="shared" si="99"/>
        <v>1</v>
      </c>
      <c r="V58" s="570" t="str">
        <f>IF(ISNA(VLOOKUP(C58,Master!AQ$61:BC$286,10,FALSE)),"",VLOOKUP(C58,Master!AQ$61:BC$286,10,FALSE))</f>
        <v/>
      </c>
      <c r="W58" s="573"/>
      <c r="X58" s="573"/>
      <c r="Y58" s="574" t="str">
        <f>IF(ISNA(VLOOKUP(C58,Master!AQ$61:BC$286,11,FALSE)),"",VLOOKUP(C58,Master!AQ$61:BC$286,11,FALSE))</f>
        <v/>
      </c>
      <c r="Z58" s="574" t="str">
        <f>IF(ISNA(VLOOKUP(C58,Master!AQ$61:BC$286,9,FALSE)),"",VLOOKUP(C58,Master!AQ$61:BC$286,9,FALSE))</f>
        <v/>
      </c>
      <c r="AA58" s="575">
        <f t="shared" si="100"/>
        <v>0</v>
      </c>
      <c r="AB58" s="575">
        <f t="shared" si="101"/>
        <v>0</v>
      </c>
      <c r="AC58" s="575">
        <f t="shared" si="102"/>
        <v>0</v>
      </c>
      <c r="AD58" s="575">
        <f t="shared" si="103"/>
        <v>0</v>
      </c>
      <c r="AE58" s="575">
        <f t="shared" si="104"/>
        <v>0</v>
      </c>
      <c r="AF58" s="575">
        <f t="shared" si="105"/>
        <v>0</v>
      </c>
      <c r="AG58" s="576" t="str">
        <f t="shared" si="106"/>
        <v/>
      </c>
      <c r="AH58" s="576" t="str">
        <f t="shared" si="84"/>
        <v/>
      </c>
      <c r="AI58" s="576" t="str">
        <f t="shared" si="85"/>
        <v/>
      </c>
      <c r="AJ58" s="576" t="str">
        <f t="shared" si="86"/>
        <v/>
      </c>
      <c r="AK58" s="576" t="str">
        <f t="shared" si="87"/>
        <v/>
      </c>
      <c r="AL58" s="574" t="str">
        <f t="shared" si="88"/>
        <v/>
      </c>
      <c r="AM58" s="574">
        <v>0</v>
      </c>
      <c r="AN58" s="575">
        <v>0</v>
      </c>
      <c r="AO58" s="574" t="str">
        <f t="shared" si="89"/>
        <v/>
      </c>
      <c r="AP58" s="575">
        <f>$G$222*BS58*BV58*(IF(I58&lt;=0,0,1))*(IF(H58&lt;=4800,1,0))</f>
        <v>0</v>
      </c>
      <c r="AQ58" s="574">
        <f t="shared" si="45"/>
        <v>0</v>
      </c>
      <c r="AR58" s="574">
        <f t="shared" si="54"/>
        <v>0</v>
      </c>
      <c r="AS58" s="574">
        <f t="shared" si="55"/>
        <v>0</v>
      </c>
      <c r="AT58" s="574">
        <f t="shared" si="46"/>
        <v>0</v>
      </c>
      <c r="AU58" s="576">
        <f t="shared" si="56"/>
        <v>0</v>
      </c>
      <c r="AV58" s="576">
        <f t="shared" si="57"/>
        <v>0</v>
      </c>
      <c r="AW58" s="574"/>
      <c r="AX58" s="574"/>
      <c r="AY58" s="576">
        <f t="shared" si="90"/>
        <v>0</v>
      </c>
      <c r="AZ58" s="576">
        <f t="shared" si="58"/>
        <v>0</v>
      </c>
      <c r="BA58" s="576">
        <f t="shared" si="59"/>
        <v>0</v>
      </c>
      <c r="BB58" s="576">
        <f t="shared" si="60"/>
        <v>0</v>
      </c>
      <c r="BC58" s="576">
        <f t="shared" si="61"/>
        <v>0</v>
      </c>
      <c r="BD58" s="574">
        <f t="shared" si="91"/>
        <v>0</v>
      </c>
      <c r="BE58" s="574">
        <f t="shared" si="62"/>
        <v>0</v>
      </c>
      <c r="BF58" s="575">
        <v>0</v>
      </c>
      <c r="BG58" s="574">
        <f t="shared" si="92"/>
        <v>0</v>
      </c>
      <c r="BH58" s="575">
        <f t="shared" si="63"/>
        <v>0</v>
      </c>
      <c r="BI58" s="574">
        <f t="shared" si="47"/>
        <v>0</v>
      </c>
      <c r="BJ58" s="574">
        <f t="shared" si="64"/>
        <v>0</v>
      </c>
      <c r="BK58" s="574">
        <f t="shared" si="65"/>
        <v>0</v>
      </c>
      <c r="BL58" s="574">
        <f t="shared" si="66"/>
        <v>0</v>
      </c>
      <c r="BM58" s="576">
        <f t="shared" si="93"/>
        <v>0</v>
      </c>
      <c r="BN58" s="576">
        <f t="shared" si="94"/>
        <v>0</v>
      </c>
      <c r="BO58" s="574"/>
      <c r="BP58" s="574"/>
      <c r="BQ58" s="576">
        <f t="shared" si="95"/>
        <v>0</v>
      </c>
      <c r="BR58" s="567">
        <f t="shared" si="67"/>
        <v>0</v>
      </c>
      <c r="BS58" s="567">
        <f t="shared" si="68"/>
        <v>1</v>
      </c>
      <c r="BT58" s="567">
        <f t="shared" si="69"/>
        <v>0</v>
      </c>
      <c r="BU58" s="567">
        <f t="shared" si="70"/>
        <v>0</v>
      </c>
      <c r="BV58" s="567">
        <f t="shared" si="48"/>
        <v>0</v>
      </c>
      <c r="BW58" s="567">
        <f t="shared" si="96"/>
        <v>1</v>
      </c>
      <c r="BX58" s="552">
        <f t="shared" si="71"/>
        <v>0</v>
      </c>
      <c r="BY58" s="577">
        <f t="shared" si="97"/>
        <v>1</v>
      </c>
      <c r="BZ58" s="552">
        <f t="shared" si="50"/>
        <v>0</v>
      </c>
      <c r="CA58" s="552">
        <f t="shared" si="51"/>
        <v>0</v>
      </c>
      <c r="CB58" s="539" t="str">
        <f>IF(AND(E58=""),"",IF(AND(E58&lt;=0),"",IF((ROUND((SUMPRODUCT(MID(0&amp;E58,LARGE(INDEX(ISNUMBER(--MID(E58,ROW($1:$70),1))* ROW($1:$70),0),ROW($1:$70))+1,1)*10^ROW($1:$70)/10)),-8)/100000000)&lt;2004,1,0)))</f>
        <v/>
      </c>
      <c r="CC58" s="1071"/>
      <c r="CD58" s="539"/>
      <c r="CE58" s="539"/>
      <c r="CF58" s="539"/>
      <c r="CG58" s="539"/>
      <c r="CH58" s="539"/>
      <c r="CI58" s="539"/>
      <c r="CJ58" s="539"/>
      <c r="CK58" s="539"/>
      <c r="CL58" s="539"/>
      <c r="CM58" s="539"/>
      <c r="CN58" s="539"/>
      <c r="CO58" s="539"/>
      <c r="CP58" s="539"/>
      <c r="CQ58" s="539"/>
      <c r="CR58" s="539"/>
      <c r="CS58" s="539"/>
      <c r="CT58" s="539"/>
      <c r="CU58" s="539"/>
      <c r="CV58" s="539"/>
      <c r="CW58" s="539"/>
      <c r="CX58" s="539"/>
      <c r="CY58" s="539"/>
      <c r="CZ58" s="539"/>
      <c r="DB58" s="539"/>
    </row>
    <row r="59" spans="1:106" s="568" customFormat="1">
      <c r="A59" s="568" t="str">
        <f t="shared" si="98"/>
        <v/>
      </c>
      <c r="B59" s="683">
        <v>2202</v>
      </c>
      <c r="C59" s="684">
        <v>33</v>
      </c>
      <c r="D59" s="685" t="str">
        <f>IF(ISNA(VLOOKUP(C59,Master!AQ$61:BC$286,3,FALSE)),"",VLOOKUP(C59,Master!AQ$61:BC$286,3,FALSE))</f>
        <v/>
      </c>
      <c r="E59" s="686" t="str">
        <f>IF(ISNA(VLOOKUP(C59,Master!AQ$61:BC$286,7,FALSE)),"",VLOOKUP(C59,Master!AQ$61:BC$286,7,FALSE))</f>
        <v/>
      </c>
      <c r="F59" s="687" t="str">
        <f>IF(ISNA(VLOOKUP(C59,Master!AQ$61:BC$286,8,FALSE)),"",VLOOKUP(C59,Master!AQ$61:BC$286,8,FALSE))</f>
        <v/>
      </c>
      <c r="G59" s="688" t="str">
        <f>IF(ISNA(VLOOKUP(C59,Master!AQ$61:BC$286,4,FALSE)),"",VLOOKUP(C59,Master!AQ$61:BC$286,4,FALSE))</f>
        <v/>
      </c>
      <c r="H59" s="689" t="str">
        <f>IF(ISNA(VLOOKUP(C59,Master!AQ$61:BC$286,5,FALSE)),"",VLOOKUP(C59,Master!AQ$61:BC$286,5,FALSE))</f>
        <v/>
      </c>
      <c r="I59" s="690" t="str">
        <f>IF(ISNA(VLOOKUP(C59,Master!AQ$61:BC$286,6,FALSE)),"",VLOOKUP(C59,Master!AQ$61:BC$286,6,FALSE))</f>
        <v/>
      </c>
      <c r="J59" s="684" t="str">
        <f t="shared" si="72"/>
        <v/>
      </c>
      <c r="K59" s="911" t="str">
        <f t="shared" ca="1" si="73"/>
        <v/>
      </c>
      <c r="L59" s="684" t="str">
        <f t="shared" si="74"/>
        <v/>
      </c>
      <c r="M59" s="684" t="str">
        <f t="shared" si="75"/>
        <v/>
      </c>
      <c r="N59" s="684" t="str">
        <f t="shared" si="76"/>
        <v/>
      </c>
      <c r="O59" s="691" t="str">
        <f>IF(ISNA(VLOOKUP(C59,Master!AQ$61:BC$286,12,FALSE)),"",VLOOKUP(C59,Master!AQ$61:BC$286,12,FALSE))</f>
        <v/>
      </c>
      <c r="P59" s="665"/>
      <c r="Q59" s="572"/>
      <c r="R59" s="572"/>
      <c r="S59" s="572"/>
      <c r="T59" s="572">
        <f t="shared" si="53"/>
        <v>0</v>
      </c>
      <c r="U59" s="541">
        <f t="shared" si="99"/>
        <v>1</v>
      </c>
      <c r="V59" s="570" t="str">
        <f>IF(ISNA(VLOOKUP(C59,Master!AQ$61:BC$286,10,FALSE)),"",VLOOKUP(C59,Master!AQ$61:BC$286,10,FALSE))</f>
        <v/>
      </c>
      <c r="W59" s="573"/>
      <c r="X59" s="573"/>
      <c r="Y59" s="574" t="str">
        <f>IF(ISNA(VLOOKUP(C59,Master!AQ$61:BC$286,11,FALSE)),"",VLOOKUP(C59,Master!AQ$61:BC$286,11,FALSE))</f>
        <v/>
      </c>
      <c r="Z59" s="574" t="str">
        <f>IF(ISNA(VLOOKUP(C59,Master!AQ$61:BC$286,9,FALSE)),"",VLOOKUP(C59,Master!AQ$61:BC$286,9,FALSE))</f>
        <v/>
      </c>
      <c r="AA59" s="575">
        <f t="shared" si="100"/>
        <v>0</v>
      </c>
      <c r="AB59" s="575">
        <f t="shared" si="101"/>
        <v>0</v>
      </c>
      <c r="AC59" s="575">
        <f t="shared" si="102"/>
        <v>0</v>
      </c>
      <c r="AD59" s="575">
        <f t="shared" si="103"/>
        <v>0</v>
      </c>
      <c r="AE59" s="575">
        <f t="shared" si="104"/>
        <v>0</v>
      </c>
      <c r="AF59" s="575">
        <f t="shared" si="105"/>
        <v>0</v>
      </c>
      <c r="AG59" s="576" t="str">
        <f t="shared" si="106"/>
        <v/>
      </c>
      <c r="AH59" s="576" t="str">
        <f t="shared" si="84"/>
        <v/>
      </c>
      <c r="AI59" s="576" t="str">
        <f t="shared" si="85"/>
        <v/>
      </c>
      <c r="AJ59" s="576" t="str">
        <f t="shared" si="86"/>
        <v/>
      </c>
      <c r="AK59" s="576" t="str">
        <f t="shared" si="87"/>
        <v/>
      </c>
      <c r="AL59" s="574" t="str">
        <f t="shared" si="88"/>
        <v/>
      </c>
      <c r="AM59" s="574">
        <v>0</v>
      </c>
      <c r="AN59" s="575">
        <v>0</v>
      </c>
      <c r="AO59" s="574" t="str">
        <f t="shared" si="89"/>
        <v/>
      </c>
      <c r="AP59" s="575">
        <f>$G$222*BS59*BV59*(IF(I59&lt;=0,0,1))*(IF(H59&lt;=4800,1,0))</f>
        <v>0</v>
      </c>
      <c r="AQ59" s="574">
        <f t="shared" si="45"/>
        <v>0</v>
      </c>
      <c r="AR59" s="574">
        <f t="shared" si="54"/>
        <v>0</v>
      </c>
      <c r="AS59" s="574">
        <f t="shared" si="55"/>
        <v>0</v>
      </c>
      <c r="AT59" s="574">
        <f t="shared" si="46"/>
        <v>0</v>
      </c>
      <c r="AU59" s="576">
        <f t="shared" si="56"/>
        <v>0</v>
      </c>
      <c r="AV59" s="576">
        <f t="shared" si="57"/>
        <v>0</v>
      </c>
      <c r="AW59" s="574"/>
      <c r="AX59" s="574"/>
      <c r="AY59" s="576">
        <f t="shared" si="90"/>
        <v>0</v>
      </c>
      <c r="AZ59" s="576">
        <f t="shared" si="58"/>
        <v>0</v>
      </c>
      <c r="BA59" s="576">
        <f t="shared" si="59"/>
        <v>0</v>
      </c>
      <c r="BB59" s="576">
        <f t="shared" si="60"/>
        <v>0</v>
      </c>
      <c r="BC59" s="576">
        <f t="shared" si="61"/>
        <v>0</v>
      </c>
      <c r="BD59" s="574">
        <f t="shared" si="91"/>
        <v>0</v>
      </c>
      <c r="BE59" s="574">
        <f t="shared" si="62"/>
        <v>0</v>
      </c>
      <c r="BF59" s="575">
        <v>0</v>
      </c>
      <c r="BG59" s="574">
        <f t="shared" si="92"/>
        <v>0</v>
      </c>
      <c r="BH59" s="575">
        <f t="shared" si="63"/>
        <v>0</v>
      </c>
      <c r="BI59" s="574">
        <f t="shared" si="47"/>
        <v>0</v>
      </c>
      <c r="BJ59" s="574">
        <f t="shared" si="64"/>
        <v>0</v>
      </c>
      <c r="BK59" s="574">
        <f t="shared" si="65"/>
        <v>0</v>
      </c>
      <c r="BL59" s="574">
        <f t="shared" si="66"/>
        <v>0</v>
      </c>
      <c r="BM59" s="576">
        <f t="shared" si="93"/>
        <v>0</v>
      </c>
      <c r="BN59" s="576">
        <f t="shared" si="94"/>
        <v>0</v>
      </c>
      <c r="BO59" s="574"/>
      <c r="BP59" s="574"/>
      <c r="BQ59" s="576">
        <f t="shared" si="95"/>
        <v>0</v>
      </c>
      <c r="BR59" s="567">
        <f t="shared" si="67"/>
        <v>0</v>
      </c>
      <c r="BS59" s="567">
        <f t="shared" si="68"/>
        <v>1</v>
      </c>
      <c r="BT59" s="567">
        <f t="shared" si="69"/>
        <v>0</v>
      </c>
      <c r="BU59" s="567">
        <f t="shared" si="70"/>
        <v>0</v>
      </c>
      <c r="BV59" s="567">
        <f t="shared" si="48"/>
        <v>0</v>
      </c>
      <c r="BW59" s="567">
        <f t="shared" si="96"/>
        <v>1</v>
      </c>
      <c r="BX59" s="552">
        <f t="shared" ref="BX59:BX90" si="107">IF((ROUND((SUMPRODUCT(MID(0&amp;E59,LARGE(INDEX(ISNUMBER(--MID(E59,ROW($1:$25),1))* ROW($1:$25),0),ROW($1:$25))+1,1)*10^ROW($1:$25)/10)),-8)/100000000)&gt;=2004,1,0)</f>
        <v>0</v>
      </c>
      <c r="BY59" s="577">
        <f t="shared" si="97"/>
        <v>1</v>
      </c>
      <c r="BZ59" s="552">
        <f t="shared" si="50"/>
        <v>0</v>
      </c>
      <c r="CA59" s="552">
        <f t="shared" si="51"/>
        <v>0</v>
      </c>
      <c r="CB59" s="539" t="str">
        <f>IF(AND(E59=""),"",IF(AND(E59&lt;=0),"",IF((ROUND((SUMPRODUCT(MID(0&amp;E59,LARGE(INDEX(ISNUMBER(--MID(E59,ROW($1:$70),1))* ROW($1:$70),0),ROW($1:$70))+1,1)*10^ROW($1:$70)/10)),-8)/100000000)&lt;2004,1,0)))</f>
        <v/>
      </c>
      <c r="CC59" s="1071"/>
      <c r="CD59" s="539"/>
      <c r="CE59" s="539"/>
      <c r="CF59" s="539"/>
      <c r="CG59" s="539"/>
      <c r="CH59" s="539"/>
      <c r="CI59" s="539"/>
      <c r="CJ59" s="539"/>
      <c r="CK59" s="539"/>
      <c r="CL59" s="539"/>
      <c r="CM59" s="539"/>
      <c r="CN59" s="539"/>
      <c r="CO59" s="539"/>
      <c r="CP59" s="539"/>
      <c r="CQ59" s="539"/>
      <c r="CR59" s="539"/>
      <c r="CS59" s="539"/>
      <c r="CT59" s="539"/>
      <c r="CU59" s="539"/>
      <c r="CV59" s="539"/>
      <c r="CW59" s="539"/>
      <c r="CX59" s="539"/>
      <c r="CY59" s="539"/>
      <c r="CZ59" s="539"/>
      <c r="DB59" s="539"/>
    </row>
    <row r="60" spans="1:106" s="568" customFormat="1">
      <c r="A60" s="568" t="str">
        <f t="shared" si="98"/>
        <v/>
      </c>
      <c r="B60" s="683">
        <v>2202</v>
      </c>
      <c r="C60" s="684">
        <v>34</v>
      </c>
      <c r="D60" s="685" t="str">
        <f>IF(ISNA(VLOOKUP(C60,Master!AQ$61:BC$286,3,FALSE)),"",VLOOKUP(C60,Master!AQ$61:BC$286,3,FALSE))</f>
        <v/>
      </c>
      <c r="E60" s="686" t="str">
        <f>IF(ISNA(VLOOKUP(C60,Master!AQ$61:BC$286,7,FALSE)),"",VLOOKUP(C60,Master!AQ$61:BC$286,7,FALSE))</f>
        <v/>
      </c>
      <c r="F60" s="687" t="str">
        <f>IF(ISNA(VLOOKUP(C60,Master!AQ$61:BC$286,8,FALSE)),"",VLOOKUP(C60,Master!AQ$61:BC$286,8,FALSE))</f>
        <v/>
      </c>
      <c r="G60" s="688" t="str">
        <f>IF(ISNA(VLOOKUP(C60,Master!AQ$61:BC$286,4,FALSE)),"",VLOOKUP(C60,Master!AQ$61:BC$286,4,FALSE))</f>
        <v/>
      </c>
      <c r="H60" s="689" t="str">
        <f>IF(ISNA(VLOOKUP(C60,Master!AQ$61:BC$286,5,FALSE)),"",VLOOKUP(C60,Master!AQ$61:BC$286,5,FALSE))</f>
        <v/>
      </c>
      <c r="I60" s="690" t="str">
        <f>IF(ISNA(VLOOKUP(C60,Master!AQ$61:BC$286,6,FALSE)),"",VLOOKUP(C60,Master!AQ$61:BC$286,6,FALSE))</f>
        <v/>
      </c>
      <c r="J60" s="684" t="str">
        <f t="shared" si="72"/>
        <v/>
      </c>
      <c r="K60" s="911" t="str">
        <f t="shared" ca="1" si="73"/>
        <v/>
      </c>
      <c r="L60" s="684" t="str">
        <f t="shared" si="74"/>
        <v/>
      </c>
      <c r="M60" s="684" t="str">
        <f t="shared" si="75"/>
        <v/>
      </c>
      <c r="N60" s="684" t="str">
        <f t="shared" si="76"/>
        <v/>
      </c>
      <c r="O60" s="691" t="str">
        <f>IF(ISNA(VLOOKUP(C60,Master!AQ$61:BC$286,12,FALSE)),"",VLOOKUP(C60,Master!AQ$61:BC$286,12,FALSE))</f>
        <v/>
      </c>
      <c r="P60" s="665"/>
      <c r="Q60" s="572"/>
      <c r="R60" s="572"/>
      <c r="S60" s="572"/>
      <c r="T60" s="572">
        <f t="shared" si="53"/>
        <v>0</v>
      </c>
      <c r="U60" s="541">
        <f t="shared" si="99"/>
        <v>1</v>
      </c>
      <c r="V60" s="570" t="str">
        <f>IF(ISNA(VLOOKUP(C60,Master!AQ$61:BC$286,10,FALSE)),"",VLOOKUP(C60,Master!AQ$61:BC$286,10,FALSE))</f>
        <v/>
      </c>
      <c r="W60" s="573"/>
      <c r="X60" s="573"/>
      <c r="Y60" s="574" t="str">
        <f>IF(ISNA(VLOOKUP(C60,Master!AQ$61:BC$286,11,FALSE)),"",VLOOKUP(C60,Master!AQ$61:BC$286,11,FALSE))</f>
        <v/>
      </c>
      <c r="Z60" s="574" t="str">
        <f>IF(ISNA(VLOOKUP(C60,Master!AQ$61:BC$286,9,FALSE)),"",VLOOKUP(C60,Master!AQ$61:BC$286,9,FALSE))</f>
        <v/>
      </c>
      <c r="AA60" s="575">
        <f t="shared" si="100"/>
        <v>0</v>
      </c>
      <c r="AB60" s="575">
        <f t="shared" si="101"/>
        <v>0</v>
      </c>
      <c r="AC60" s="575">
        <f t="shared" si="102"/>
        <v>0</v>
      </c>
      <c r="AD60" s="575">
        <f t="shared" si="103"/>
        <v>0</v>
      </c>
      <c r="AE60" s="575">
        <f t="shared" si="104"/>
        <v>0</v>
      </c>
      <c r="AF60" s="575">
        <f t="shared" si="105"/>
        <v>0</v>
      </c>
      <c r="AG60" s="576" t="str">
        <f t="shared" si="106"/>
        <v/>
      </c>
      <c r="AH60" s="576" t="str">
        <f t="shared" si="84"/>
        <v/>
      </c>
      <c r="AI60" s="576" t="str">
        <f t="shared" si="85"/>
        <v/>
      </c>
      <c r="AJ60" s="576" t="str">
        <f t="shared" si="86"/>
        <v/>
      </c>
      <c r="AK60" s="576" t="str">
        <f t="shared" si="87"/>
        <v/>
      </c>
      <c r="AL60" s="574" t="str">
        <f t="shared" si="88"/>
        <v/>
      </c>
      <c r="AM60" s="574">
        <v>0</v>
      </c>
      <c r="AN60" s="575">
        <v>0</v>
      </c>
      <c r="AO60" s="574" t="str">
        <f t="shared" si="89"/>
        <v/>
      </c>
      <c r="AP60" s="575">
        <f>$G$222*BS60*BV60*(IF(I60&lt;=0,0,1))*(IF(H60&lt;=4800,1,0))</f>
        <v>0</v>
      </c>
      <c r="AQ60" s="574">
        <f t="shared" si="45"/>
        <v>0</v>
      </c>
      <c r="AR60" s="574">
        <f t="shared" si="54"/>
        <v>0</v>
      </c>
      <c r="AS60" s="574">
        <f t="shared" si="55"/>
        <v>0</v>
      </c>
      <c r="AT60" s="574">
        <f t="shared" si="46"/>
        <v>0</v>
      </c>
      <c r="AU60" s="576">
        <f t="shared" si="56"/>
        <v>0</v>
      </c>
      <c r="AV60" s="576">
        <f t="shared" si="57"/>
        <v>0</v>
      </c>
      <c r="AW60" s="574"/>
      <c r="AX60" s="574"/>
      <c r="AY60" s="576">
        <f t="shared" si="90"/>
        <v>0</v>
      </c>
      <c r="AZ60" s="576">
        <f t="shared" si="58"/>
        <v>0</v>
      </c>
      <c r="BA60" s="576">
        <f t="shared" si="59"/>
        <v>0</v>
      </c>
      <c r="BB60" s="576">
        <f t="shared" si="60"/>
        <v>0</v>
      </c>
      <c r="BC60" s="576">
        <f t="shared" si="61"/>
        <v>0</v>
      </c>
      <c r="BD60" s="574">
        <f t="shared" si="91"/>
        <v>0</v>
      </c>
      <c r="BE60" s="574">
        <f t="shared" si="62"/>
        <v>0</v>
      </c>
      <c r="BF60" s="575">
        <v>0</v>
      </c>
      <c r="BG60" s="574">
        <f t="shared" si="92"/>
        <v>0</v>
      </c>
      <c r="BH60" s="575">
        <f t="shared" si="63"/>
        <v>0</v>
      </c>
      <c r="BI60" s="574">
        <f t="shared" si="47"/>
        <v>0</v>
      </c>
      <c r="BJ60" s="574">
        <f t="shared" si="64"/>
        <v>0</v>
      </c>
      <c r="BK60" s="574">
        <f t="shared" si="65"/>
        <v>0</v>
      </c>
      <c r="BL60" s="574">
        <f t="shared" si="66"/>
        <v>0</v>
      </c>
      <c r="BM60" s="576">
        <f t="shared" si="93"/>
        <v>0</v>
      </c>
      <c r="BN60" s="576">
        <f t="shared" si="94"/>
        <v>0</v>
      </c>
      <c r="BO60" s="574"/>
      <c r="BP60" s="574"/>
      <c r="BQ60" s="576">
        <f t="shared" si="95"/>
        <v>0</v>
      </c>
      <c r="BR60" s="567">
        <f t="shared" si="67"/>
        <v>0</v>
      </c>
      <c r="BS60" s="567">
        <f t="shared" si="68"/>
        <v>1</v>
      </c>
      <c r="BT60" s="567">
        <f t="shared" si="69"/>
        <v>0</v>
      </c>
      <c r="BU60" s="567">
        <f t="shared" si="70"/>
        <v>0</v>
      </c>
      <c r="BV60" s="567">
        <f t="shared" si="48"/>
        <v>0</v>
      </c>
      <c r="BW60" s="567">
        <f t="shared" si="96"/>
        <v>1</v>
      </c>
      <c r="BX60" s="552">
        <f t="shared" si="107"/>
        <v>0</v>
      </c>
      <c r="BY60" s="577">
        <f t="shared" si="97"/>
        <v>1</v>
      </c>
      <c r="BZ60" s="552">
        <f t="shared" si="50"/>
        <v>0</v>
      </c>
      <c r="CA60" s="552">
        <f t="shared" si="51"/>
        <v>0</v>
      </c>
      <c r="CB60" s="539" t="str">
        <f>IF(AND(E60=""),"",IF(AND(E60&lt;=0),"",IF((ROUND((SUMPRODUCT(MID(0&amp;E60,LARGE(INDEX(ISNUMBER(--MID(E60,ROW($1:$70),1))* ROW($1:$70),0),ROW($1:$70))+1,1)*10^ROW($1:$70)/10)),-8)/100000000)&lt;2004,1,0)))</f>
        <v/>
      </c>
      <c r="CC60" s="1071"/>
      <c r="CD60" s="539"/>
      <c r="CE60" s="539"/>
      <c r="CF60" s="539"/>
      <c r="CG60" s="539"/>
      <c r="CH60" s="539"/>
      <c r="CI60" s="539"/>
      <c r="CJ60" s="539"/>
      <c r="CK60" s="539"/>
      <c r="CL60" s="539"/>
      <c r="CM60" s="539"/>
      <c r="CN60" s="539"/>
      <c r="CO60" s="539"/>
      <c r="CP60" s="539"/>
      <c r="CQ60" s="539"/>
      <c r="CR60" s="539"/>
      <c r="CS60" s="539"/>
      <c r="CT60" s="539"/>
      <c r="CU60" s="539"/>
      <c r="CV60" s="539"/>
      <c r="CW60" s="539"/>
      <c r="CX60" s="539"/>
      <c r="CY60" s="539"/>
      <c r="CZ60" s="539"/>
      <c r="DB60" s="539"/>
    </row>
    <row r="61" spans="1:106" s="568" customFormat="1">
      <c r="A61" s="568" t="str">
        <f t="shared" si="98"/>
        <v/>
      </c>
      <c r="B61" s="683">
        <v>2202</v>
      </c>
      <c r="C61" s="684">
        <v>35</v>
      </c>
      <c r="D61" s="685" t="str">
        <f>IF(ISNA(VLOOKUP(C61,Master!AQ$61:BC$286,3,FALSE)),"",VLOOKUP(C61,Master!AQ$61:BC$286,3,FALSE))</f>
        <v/>
      </c>
      <c r="E61" s="686" t="str">
        <f>IF(ISNA(VLOOKUP(C61,Master!AQ$61:BC$286,7,FALSE)),"",VLOOKUP(C61,Master!AQ$61:BC$286,7,FALSE))</f>
        <v/>
      </c>
      <c r="F61" s="687" t="str">
        <f>IF(ISNA(VLOOKUP(C61,Master!AQ$61:BC$286,8,FALSE)),"",VLOOKUP(C61,Master!AQ$61:BC$286,8,FALSE))</f>
        <v/>
      </c>
      <c r="G61" s="688" t="str">
        <f>IF(ISNA(VLOOKUP(C61,Master!AQ$61:BC$286,4,FALSE)),"",VLOOKUP(C61,Master!AQ$61:BC$286,4,FALSE))</f>
        <v/>
      </c>
      <c r="H61" s="689" t="str">
        <f>IF(ISNA(VLOOKUP(C61,Master!AQ$61:BC$286,5,FALSE)),"",VLOOKUP(C61,Master!AQ$61:BC$286,5,FALSE))</f>
        <v/>
      </c>
      <c r="I61" s="690" t="str">
        <f>IF(ISNA(VLOOKUP(C61,Master!AQ$61:BC$286,6,FALSE)),"",VLOOKUP(C61,Master!AQ$61:BC$286,6,FALSE))</f>
        <v/>
      </c>
      <c r="J61" s="684" t="str">
        <f t="shared" si="72"/>
        <v/>
      </c>
      <c r="K61" s="911" t="str">
        <f t="shared" ca="1" si="73"/>
        <v/>
      </c>
      <c r="L61" s="684" t="str">
        <f t="shared" si="74"/>
        <v/>
      </c>
      <c r="M61" s="684" t="str">
        <f t="shared" si="75"/>
        <v/>
      </c>
      <c r="N61" s="684" t="str">
        <f t="shared" si="76"/>
        <v/>
      </c>
      <c r="O61" s="691" t="str">
        <f>IF(ISNA(VLOOKUP(C61,Master!AQ$61:BC$286,12,FALSE)),"",VLOOKUP(C61,Master!AQ$61:BC$286,12,FALSE))</f>
        <v/>
      </c>
      <c r="P61" s="665"/>
      <c r="Q61" s="572"/>
      <c r="R61" s="572"/>
      <c r="S61" s="572"/>
      <c r="T61" s="572">
        <f t="shared" si="53"/>
        <v>0</v>
      </c>
      <c r="U61" s="541">
        <f t="shared" si="99"/>
        <v>1</v>
      </c>
      <c r="V61" s="570" t="str">
        <f>IF(ISNA(VLOOKUP(C61,Master!AQ$61:BC$286,10,FALSE)),"",VLOOKUP(C61,Master!AQ$61:BC$286,10,FALSE))</f>
        <v/>
      </c>
      <c r="W61" s="573"/>
      <c r="X61" s="573"/>
      <c r="Y61" s="574" t="str">
        <f>IF(ISNA(VLOOKUP(C61,Master!AQ$61:BC$286,11,FALSE)),"",VLOOKUP(C61,Master!AQ$61:BC$286,11,FALSE))</f>
        <v/>
      </c>
      <c r="Z61" s="574" t="str">
        <f>IF(ISNA(VLOOKUP(C61,Master!AQ$61:BC$286,9,FALSE)),"",VLOOKUP(C61,Master!AQ$61:BC$286,9,FALSE))</f>
        <v/>
      </c>
      <c r="AA61" s="575">
        <f t="shared" si="100"/>
        <v>0</v>
      </c>
      <c r="AB61" s="575">
        <f t="shared" si="101"/>
        <v>0</v>
      </c>
      <c r="AC61" s="575">
        <f t="shared" si="102"/>
        <v>0</v>
      </c>
      <c r="AD61" s="575">
        <f t="shared" si="103"/>
        <v>0</v>
      </c>
      <c r="AE61" s="575">
        <f t="shared" si="104"/>
        <v>0</v>
      </c>
      <c r="AF61" s="575">
        <f t="shared" si="105"/>
        <v>0</v>
      </c>
      <c r="AG61" s="576" t="str">
        <f t="shared" si="106"/>
        <v/>
      </c>
      <c r="AH61" s="576" t="str">
        <f t="shared" si="84"/>
        <v/>
      </c>
      <c r="AI61" s="576" t="str">
        <f t="shared" si="85"/>
        <v/>
      </c>
      <c r="AJ61" s="576" t="str">
        <f t="shared" si="86"/>
        <v/>
      </c>
      <c r="AK61" s="576" t="str">
        <f t="shared" si="87"/>
        <v/>
      </c>
      <c r="AL61" s="574" t="str">
        <f t="shared" si="88"/>
        <v/>
      </c>
      <c r="AM61" s="574">
        <v>0</v>
      </c>
      <c r="AN61" s="575">
        <v>0</v>
      </c>
      <c r="AO61" s="574" t="str">
        <f t="shared" si="89"/>
        <v/>
      </c>
      <c r="AP61" s="575">
        <f>$G$222*BS61*BV61*(IF(I61&lt;=0,0,1))*(IF(H61&lt;=4800,1,0))</f>
        <v>0</v>
      </c>
      <c r="AQ61" s="574">
        <f t="shared" si="45"/>
        <v>0</v>
      </c>
      <c r="AR61" s="574">
        <f t="shared" si="54"/>
        <v>0</v>
      </c>
      <c r="AS61" s="574">
        <f t="shared" si="55"/>
        <v>0</v>
      </c>
      <c r="AT61" s="574">
        <f t="shared" si="46"/>
        <v>0</v>
      </c>
      <c r="AU61" s="576">
        <f t="shared" si="56"/>
        <v>0</v>
      </c>
      <c r="AV61" s="576">
        <f t="shared" si="57"/>
        <v>0</v>
      </c>
      <c r="AW61" s="574"/>
      <c r="AX61" s="574"/>
      <c r="AY61" s="576">
        <f t="shared" si="90"/>
        <v>0</v>
      </c>
      <c r="AZ61" s="576">
        <f t="shared" si="58"/>
        <v>0</v>
      </c>
      <c r="BA61" s="576">
        <f t="shared" si="59"/>
        <v>0</v>
      </c>
      <c r="BB61" s="576">
        <f t="shared" si="60"/>
        <v>0</v>
      </c>
      <c r="BC61" s="576">
        <f t="shared" si="61"/>
        <v>0</v>
      </c>
      <c r="BD61" s="574">
        <f t="shared" si="91"/>
        <v>0</v>
      </c>
      <c r="BE61" s="574">
        <f t="shared" si="62"/>
        <v>0</v>
      </c>
      <c r="BF61" s="575">
        <v>0</v>
      </c>
      <c r="BG61" s="574">
        <f t="shared" si="92"/>
        <v>0</v>
      </c>
      <c r="BH61" s="575">
        <f t="shared" si="63"/>
        <v>0</v>
      </c>
      <c r="BI61" s="574">
        <f t="shared" si="47"/>
        <v>0</v>
      </c>
      <c r="BJ61" s="574">
        <f t="shared" si="64"/>
        <v>0</v>
      </c>
      <c r="BK61" s="574">
        <f t="shared" si="65"/>
        <v>0</v>
      </c>
      <c r="BL61" s="574">
        <f t="shared" si="66"/>
        <v>0</v>
      </c>
      <c r="BM61" s="576">
        <f t="shared" si="93"/>
        <v>0</v>
      </c>
      <c r="BN61" s="576">
        <f t="shared" si="94"/>
        <v>0</v>
      </c>
      <c r="BO61" s="574"/>
      <c r="BP61" s="574"/>
      <c r="BQ61" s="576">
        <f t="shared" si="95"/>
        <v>0</v>
      </c>
      <c r="BR61" s="567">
        <f t="shared" si="67"/>
        <v>0</v>
      </c>
      <c r="BS61" s="567">
        <f t="shared" si="68"/>
        <v>1</v>
      </c>
      <c r="BT61" s="567">
        <f t="shared" si="69"/>
        <v>0</v>
      </c>
      <c r="BU61" s="567">
        <f t="shared" si="70"/>
        <v>0</v>
      </c>
      <c r="BV61" s="567">
        <f t="shared" si="48"/>
        <v>0</v>
      </c>
      <c r="BW61" s="567">
        <f t="shared" si="96"/>
        <v>1</v>
      </c>
      <c r="BX61" s="552">
        <f t="shared" si="107"/>
        <v>0</v>
      </c>
      <c r="BY61" s="577">
        <f t="shared" si="97"/>
        <v>1</v>
      </c>
      <c r="BZ61" s="552">
        <f t="shared" si="50"/>
        <v>0</v>
      </c>
      <c r="CA61" s="552">
        <f t="shared" si="51"/>
        <v>0</v>
      </c>
      <c r="CB61" s="539" t="str">
        <f>IF(AND(E61=""),"",IF(AND(E61&lt;=0),"",IF((ROUND((SUMPRODUCT(MID(0&amp;E61,LARGE(INDEX(ISNUMBER(--MID(E61,ROW($1:$70),1))* ROW($1:$70),0),ROW($1:$70))+1,1)*10^ROW($1:$70)/10)),-8)/100000000)&lt;2004,1,0)))</f>
        <v/>
      </c>
      <c r="CC61" s="1071"/>
      <c r="CD61" s="539"/>
      <c r="CE61" s="539"/>
      <c r="CF61" s="539"/>
      <c r="CG61" s="539"/>
      <c r="CH61" s="539"/>
      <c r="CI61" s="539"/>
      <c r="CJ61" s="539"/>
      <c r="CK61" s="539"/>
      <c r="CL61" s="539"/>
      <c r="CM61" s="539"/>
      <c r="CN61" s="539"/>
      <c r="CO61" s="539"/>
      <c r="CP61" s="539"/>
      <c r="CQ61" s="539"/>
      <c r="CR61" s="539"/>
      <c r="CS61" s="539"/>
      <c r="CT61" s="539"/>
      <c r="CU61" s="539"/>
      <c r="CV61" s="539"/>
      <c r="CW61" s="539"/>
      <c r="CX61" s="539"/>
      <c r="CY61" s="539"/>
      <c r="CZ61" s="539"/>
      <c r="DB61" s="539"/>
    </row>
    <row r="62" spans="1:106" s="568" customFormat="1">
      <c r="A62" s="568" t="str">
        <f t="shared" si="98"/>
        <v/>
      </c>
      <c r="B62" s="683">
        <v>2202</v>
      </c>
      <c r="C62" s="684">
        <v>36</v>
      </c>
      <c r="D62" s="685" t="str">
        <f>IF(ISNA(VLOOKUP(C62,Master!AQ$61:BC$286,3,FALSE)),"",VLOOKUP(C62,Master!AQ$61:BC$286,3,FALSE))</f>
        <v/>
      </c>
      <c r="E62" s="686" t="str">
        <f>IF(ISNA(VLOOKUP(C62,Master!AQ$61:BC$286,7,FALSE)),"",VLOOKUP(C62,Master!AQ$61:BC$286,7,FALSE))</f>
        <v/>
      </c>
      <c r="F62" s="687" t="str">
        <f>IF(ISNA(VLOOKUP(C62,Master!AQ$61:BC$286,8,FALSE)),"",VLOOKUP(C62,Master!AQ$61:BC$286,8,FALSE))</f>
        <v/>
      </c>
      <c r="G62" s="688" t="str">
        <f>IF(ISNA(VLOOKUP(C62,Master!AQ$61:BC$286,4,FALSE)),"",VLOOKUP(C62,Master!AQ$61:BC$286,4,FALSE))</f>
        <v/>
      </c>
      <c r="H62" s="689" t="str">
        <f>IF(ISNA(VLOOKUP(C62,Master!AQ$61:BC$286,5,FALSE)),"",VLOOKUP(C62,Master!AQ$61:BC$286,5,FALSE))</f>
        <v/>
      </c>
      <c r="I62" s="690" t="str">
        <f>IF(ISNA(VLOOKUP(C62,Master!AQ$61:BC$286,6,FALSE)),"",VLOOKUP(C62,Master!AQ$61:BC$286,6,FALSE))</f>
        <v/>
      </c>
      <c r="J62" s="684" t="str">
        <f t="shared" si="72"/>
        <v/>
      </c>
      <c r="K62" s="911" t="str">
        <f t="shared" ca="1" si="73"/>
        <v/>
      </c>
      <c r="L62" s="684" t="str">
        <f t="shared" si="74"/>
        <v/>
      </c>
      <c r="M62" s="684" t="str">
        <f t="shared" si="75"/>
        <v/>
      </c>
      <c r="N62" s="684" t="str">
        <f t="shared" si="76"/>
        <v/>
      </c>
      <c r="O62" s="691" t="str">
        <f>IF(ISNA(VLOOKUP(C62,Master!AQ$61:BC$286,12,FALSE)),"",VLOOKUP(C62,Master!AQ$61:BC$286,12,FALSE))</f>
        <v/>
      </c>
      <c r="P62" s="665"/>
      <c r="Q62" s="572"/>
      <c r="R62" s="572"/>
      <c r="S62" s="572"/>
      <c r="T62" s="572">
        <f t="shared" si="53"/>
        <v>0</v>
      </c>
      <c r="U62" s="541">
        <f t="shared" si="99"/>
        <v>1</v>
      </c>
      <c r="V62" s="570" t="str">
        <f>IF(ISNA(VLOOKUP(C62,Master!AQ$61:BC$286,10,FALSE)),"",VLOOKUP(C62,Master!AQ$61:BC$286,10,FALSE))</f>
        <v/>
      </c>
      <c r="W62" s="573"/>
      <c r="X62" s="573"/>
      <c r="Y62" s="574" t="str">
        <f>IF(ISNA(VLOOKUP(C62,Master!AQ$61:BC$286,11,FALSE)),"",VLOOKUP(C62,Master!AQ$61:BC$286,11,FALSE))</f>
        <v/>
      </c>
      <c r="Z62" s="574" t="str">
        <f>IF(ISNA(VLOOKUP(C62,Master!AQ$61:BC$286,9,FALSE)),"",VLOOKUP(C62,Master!AQ$61:BC$286,9,FALSE))</f>
        <v/>
      </c>
      <c r="AA62" s="575">
        <f t="shared" si="100"/>
        <v>0</v>
      </c>
      <c r="AB62" s="575">
        <f t="shared" si="101"/>
        <v>0</v>
      </c>
      <c r="AC62" s="575">
        <f t="shared" si="102"/>
        <v>0</v>
      </c>
      <c r="AD62" s="575">
        <f t="shared" si="103"/>
        <v>0</v>
      </c>
      <c r="AE62" s="575">
        <f t="shared" si="104"/>
        <v>0</v>
      </c>
      <c r="AF62" s="575">
        <f t="shared" si="105"/>
        <v>0</v>
      </c>
      <c r="AG62" s="576" t="str">
        <f t="shared" si="106"/>
        <v/>
      </c>
      <c r="AH62" s="576" t="str">
        <f t="shared" si="84"/>
        <v/>
      </c>
      <c r="AI62" s="576" t="str">
        <f t="shared" si="85"/>
        <v/>
      </c>
      <c r="AJ62" s="576" t="str">
        <f t="shared" si="86"/>
        <v/>
      </c>
      <c r="AK62" s="576" t="str">
        <f t="shared" si="87"/>
        <v/>
      </c>
      <c r="AL62" s="574" t="str">
        <f t="shared" si="88"/>
        <v/>
      </c>
      <c r="AM62" s="574">
        <v>0</v>
      </c>
      <c r="AN62" s="575">
        <v>0</v>
      </c>
      <c r="AO62" s="574" t="str">
        <f t="shared" si="89"/>
        <v/>
      </c>
      <c r="AP62" s="575">
        <f>$G$222*BS62*BV62*(IF(I62&lt;=0,0,1))*(IF(H62&lt;=4800,1,0))</f>
        <v>0</v>
      </c>
      <c r="AQ62" s="574">
        <f t="shared" si="45"/>
        <v>0</v>
      </c>
      <c r="AR62" s="574">
        <f t="shared" si="54"/>
        <v>0</v>
      </c>
      <c r="AS62" s="574">
        <f t="shared" si="55"/>
        <v>0</v>
      </c>
      <c r="AT62" s="574">
        <f t="shared" si="46"/>
        <v>0</v>
      </c>
      <c r="AU62" s="576">
        <f t="shared" si="56"/>
        <v>0</v>
      </c>
      <c r="AV62" s="576">
        <f t="shared" si="57"/>
        <v>0</v>
      </c>
      <c r="AW62" s="574"/>
      <c r="AX62" s="574"/>
      <c r="AY62" s="576">
        <f t="shared" si="90"/>
        <v>0</v>
      </c>
      <c r="AZ62" s="576">
        <f t="shared" si="58"/>
        <v>0</v>
      </c>
      <c r="BA62" s="576">
        <f t="shared" si="59"/>
        <v>0</v>
      </c>
      <c r="BB62" s="576">
        <f t="shared" si="60"/>
        <v>0</v>
      </c>
      <c r="BC62" s="576">
        <f t="shared" si="61"/>
        <v>0</v>
      </c>
      <c r="BD62" s="574">
        <f t="shared" si="91"/>
        <v>0</v>
      </c>
      <c r="BE62" s="574">
        <f t="shared" si="62"/>
        <v>0</v>
      </c>
      <c r="BF62" s="575">
        <v>0</v>
      </c>
      <c r="BG62" s="574">
        <f t="shared" si="92"/>
        <v>0</v>
      </c>
      <c r="BH62" s="575">
        <f t="shared" si="63"/>
        <v>0</v>
      </c>
      <c r="BI62" s="574">
        <f t="shared" si="47"/>
        <v>0</v>
      </c>
      <c r="BJ62" s="574">
        <f t="shared" si="64"/>
        <v>0</v>
      </c>
      <c r="BK62" s="574">
        <f t="shared" si="65"/>
        <v>0</v>
      </c>
      <c r="BL62" s="574">
        <f t="shared" si="66"/>
        <v>0</v>
      </c>
      <c r="BM62" s="576">
        <f t="shared" si="93"/>
        <v>0</v>
      </c>
      <c r="BN62" s="576">
        <f t="shared" si="94"/>
        <v>0</v>
      </c>
      <c r="BO62" s="574"/>
      <c r="BP62" s="574"/>
      <c r="BQ62" s="576">
        <f t="shared" si="95"/>
        <v>0</v>
      </c>
      <c r="BR62" s="567">
        <f t="shared" si="67"/>
        <v>0</v>
      </c>
      <c r="BS62" s="567">
        <f t="shared" si="68"/>
        <v>1</v>
      </c>
      <c r="BT62" s="567">
        <f t="shared" si="69"/>
        <v>0</v>
      </c>
      <c r="BU62" s="567">
        <f t="shared" si="70"/>
        <v>0</v>
      </c>
      <c r="BV62" s="567">
        <f t="shared" si="48"/>
        <v>0</v>
      </c>
      <c r="BW62" s="567">
        <f t="shared" si="96"/>
        <v>1</v>
      </c>
      <c r="BX62" s="552">
        <f t="shared" si="107"/>
        <v>0</v>
      </c>
      <c r="BY62" s="577">
        <f t="shared" si="97"/>
        <v>1</v>
      </c>
      <c r="BZ62" s="552">
        <f t="shared" si="50"/>
        <v>0</v>
      </c>
      <c r="CA62" s="552">
        <f t="shared" si="51"/>
        <v>0</v>
      </c>
      <c r="CB62" s="539" t="str">
        <f>IF(AND(E62=""),"",IF(AND(E62&lt;=0),"",IF((ROUND((SUMPRODUCT(MID(0&amp;E62,LARGE(INDEX(ISNUMBER(--MID(E62,ROW($1:$70),1))* ROW($1:$70),0),ROW($1:$70))+1,1)*10^ROW($1:$70)/10)),-8)/100000000)&lt;2004,1,0)))</f>
        <v/>
      </c>
      <c r="CC62" s="1071"/>
      <c r="CD62" s="539"/>
      <c r="CE62" s="539"/>
      <c r="CF62" s="539"/>
      <c r="CG62" s="539"/>
      <c r="CH62" s="539"/>
      <c r="CI62" s="539"/>
      <c r="CJ62" s="539"/>
      <c r="CK62" s="539"/>
      <c r="CL62" s="539"/>
      <c r="CM62" s="539"/>
      <c r="CN62" s="539"/>
      <c r="CO62" s="539"/>
      <c r="CP62" s="539"/>
      <c r="CQ62" s="539"/>
      <c r="CR62" s="539"/>
      <c r="CS62" s="539"/>
      <c r="CT62" s="539"/>
      <c r="CU62" s="539"/>
      <c r="CV62" s="539"/>
      <c r="CW62" s="539"/>
      <c r="CX62" s="539"/>
      <c r="CY62" s="539"/>
      <c r="CZ62" s="539"/>
      <c r="DB62" s="539"/>
    </row>
    <row r="63" spans="1:106" s="568" customFormat="1">
      <c r="A63" s="568" t="str">
        <f t="shared" si="98"/>
        <v/>
      </c>
      <c r="B63" s="683">
        <v>2202</v>
      </c>
      <c r="C63" s="684">
        <v>37</v>
      </c>
      <c r="D63" s="685" t="str">
        <f>IF(ISNA(VLOOKUP(C63,Master!AQ$61:BC$286,3,FALSE)),"",VLOOKUP(C63,Master!AQ$61:BC$286,3,FALSE))</f>
        <v/>
      </c>
      <c r="E63" s="686" t="str">
        <f>IF(ISNA(VLOOKUP(C63,Master!AQ$61:BC$286,7,FALSE)),"",VLOOKUP(C63,Master!AQ$61:BC$286,7,FALSE))</f>
        <v/>
      </c>
      <c r="F63" s="687" t="str">
        <f>IF(ISNA(VLOOKUP(C63,Master!AQ$61:BC$286,8,FALSE)),"",VLOOKUP(C63,Master!AQ$61:BC$286,8,FALSE))</f>
        <v/>
      </c>
      <c r="G63" s="688" t="str">
        <f>IF(ISNA(VLOOKUP(C63,Master!AQ$61:BC$286,4,FALSE)),"",VLOOKUP(C63,Master!AQ$61:BC$286,4,FALSE))</f>
        <v/>
      </c>
      <c r="H63" s="689" t="str">
        <f>IF(ISNA(VLOOKUP(C63,Master!AQ$61:BC$286,5,FALSE)),"",VLOOKUP(C63,Master!AQ$61:BC$286,5,FALSE))</f>
        <v/>
      </c>
      <c r="I63" s="690" t="str">
        <f>IF(ISNA(VLOOKUP(C63,Master!AQ$61:BC$286,6,FALSE)),"",VLOOKUP(C63,Master!AQ$61:BC$286,6,FALSE))</f>
        <v/>
      </c>
      <c r="J63" s="684" t="str">
        <f t="shared" si="72"/>
        <v/>
      </c>
      <c r="K63" s="911" t="str">
        <f t="shared" ca="1" si="73"/>
        <v/>
      </c>
      <c r="L63" s="684" t="str">
        <f t="shared" si="74"/>
        <v/>
      </c>
      <c r="M63" s="684" t="str">
        <f t="shared" si="75"/>
        <v/>
      </c>
      <c r="N63" s="684" t="str">
        <f t="shared" si="76"/>
        <v/>
      </c>
      <c r="O63" s="691" t="str">
        <f>IF(ISNA(VLOOKUP(C63,Master!AQ$61:BC$286,12,FALSE)),"",VLOOKUP(C63,Master!AQ$61:BC$286,12,FALSE))</f>
        <v/>
      </c>
      <c r="P63" s="665"/>
      <c r="Q63" s="572"/>
      <c r="R63" s="572"/>
      <c r="S63" s="572"/>
      <c r="T63" s="572">
        <f t="shared" si="53"/>
        <v>0</v>
      </c>
      <c r="U63" s="541">
        <f t="shared" si="99"/>
        <v>1</v>
      </c>
      <c r="V63" s="570" t="str">
        <f>IF(ISNA(VLOOKUP(C63,Master!AQ$61:BC$286,10,FALSE)),"",VLOOKUP(C63,Master!AQ$61:BC$286,10,FALSE))</f>
        <v/>
      </c>
      <c r="W63" s="573"/>
      <c r="X63" s="573"/>
      <c r="Y63" s="574" t="str">
        <f>IF(ISNA(VLOOKUP(C63,Master!AQ$61:BC$286,11,FALSE)),"",VLOOKUP(C63,Master!AQ$61:BC$286,11,FALSE))</f>
        <v/>
      </c>
      <c r="Z63" s="574" t="str">
        <f>IF(ISNA(VLOOKUP(C63,Master!AQ$61:BC$286,9,FALSE)),"",VLOOKUP(C63,Master!AQ$61:BC$286,9,FALSE))</f>
        <v/>
      </c>
      <c r="AA63" s="575">
        <f t="shared" si="100"/>
        <v>0</v>
      </c>
      <c r="AB63" s="575">
        <f t="shared" si="101"/>
        <v>0</v>
      </c>
      <c r="AC63" s="575">
        <f t="shared" si="102"/>
        <v>0</v>
      </c>
      <c r="AD63" s="575">
        <f t="shared" si="103"/>
        <v>0</v>
      </c>
      <c r="AE63" s="575">
        <f t="shared" si="104"/>
        <v>0</v>
      </c>
      <c r="AF63" s="575">
        <f t="shared" si="105"/>
        <v>0</v>
      </c>
      <c r="AG63" s="576" t="str">
        <f t="shared" si="106"/>
        <v/>
      </c>
      <c r="AH63" s="576" t="str">
        <f t="shared" si="84"/>
        <v/>
      </c>
      <c r="AI63" s="576" t="str">
        <f t="shared" si="85"/>
        <v/>
      </c>
      <c r="AJ63" s="576" t="str">
        <f t="shared" si="86"/>
        <v/>
      </c>
      <c r="AK63" s="576" t="str">
        <f t="shared" si="87"/>
        <v/>
      </c>
      <c r="AL63" s="574" t="str">
        <f t="shared" si="88"/>
        <v/>
      </c>
      <c r="AM63" s="574">
        <v>0</v>
      </c>
      <c r="AN63" s="575">
        <v>0</v>
      </c>
      <c r="AO63" s="574" t="str">
        <f t="shared" si="89"/>
        <v/>
      </c>
      <c r="AP63" s="575">
        <f>$G$222*BS63*BV63*(IF(I63&lt;=0,0,1))*(IF(H63&lt;=4800,1,0))</f>
        <v>0</v>
      </c>
      <c r="AQ63" s="574">
        <f t="shared" si="45"/>
        <v>0</v>
      </c>
      <c r="AR63" s="574">
        <f t="shared" si="54"/>
        <v>0</v>
      </c>
      <c r="AS63" s="574">
        <f t="shared" si="55"/>
        <v>0</v>
      </c>
      <c r="AT63" s="574">
        <f t="shared" si="46"/>
        <v>0</v>
      </c>
      <c r="AU63" s="576">
        <f t="shared" si="56"/>
        <v>0</v>
      </c>
      <c r="AV63" s="576">
        <f t="shared" si="57"/>
        <v>0</v>
      </c>
      <c r="AW63" s="574"/>
      <c r="AX63" s="574"/>
      <c r="AY63" s="576">
        <f t="shared" si="90"/>
        <v>0</v>
      </c>
      <c r="AZ63" s="576">
        <f t="shared" si="58"/>
        <v>0</v>
      </c>
      <c r="BA63" s="576">
        <f t="shared" si="59"/>
        <v>0</v>
      </c>
      <c r="BB63" s="576">
        <f t="shared" si="60"/>
        <v>0</v>
      </c>
      <c r="BC63" s="576">
        <f t="shared" si="61"/>
        <v>0</v>
      </c>
      <c r="BD63" s="574">
        <f t="shared" si="91"/>
        <v>0</v>
      </c>
      <c r="BE63" s="574">
        <f t="shared" si="62"/>
        <v>0</v>
      </c>
      <c r="BF63" s="575">
        <v>0</v>
      </c>
      <c r="BG63" s="574">
        <f t="shared" si="92"/>
        <v>0</v>
      </c>
      <c r="BH63" s="575">
        <f t="shared" si="63"/>
        <v>0</v>
      </c>
      <c r="BI63" s="574">
        <f t="shared" si="47"/>
        <v>0</v>
      </c>
      <c r="BJ63" s="574">
        <f t="shared" si="64"/>
        <v>0</v>
      </c>
      <c r="BK63" s="574">
        <f t="shared" si="65"/>
        <v>0</v>
      </c>
      <c r="BL63" s="574">
        <f t="shared" si="66"/>
        <v>0</v>
      </c>
      <c r="BM63" s="576">
        <f t="shared" si="93"/>
        <v>0</v>
      </c>
      <c r="BN63" s="576">
        <f t="shared" si="94"/>
        <v>0</v>
      </c>
      <c r="BO63" s="574"/>
      <c r="BP63" s="574"/>
      <c r="BQ63" s="576">
        <f t="shared" si="95"/>
        <v>0</v>
      </c>
      <c r="BR63" s="567">
        <f t="shared" si="67"/>
        <v>0</v>
      </c>
      <c r="BS63" s="567">
        <f t="shared" si="68"/>
        <v>1</v>
      </c>
      <c r="BT63" s="567">
        <f t="shared" si="69"/>
        <v>0</v>
      </c>
      <c r="BU63" s="567">
        <f t="shared" si="70"/>
        <v>0</v>
      </c>
      <c r="BV63" s="567">
        <f t="shared" si="48"/>
        <v>0</v>
      </c>
      <c r="BW63" s="567">
        <f t="shared" si="96"/>
        <v>1</v>
      </c>
      <c r="BX63" s="552">
        <f t="shared" si="107"/>
        <v>0</v>
      </c>
      <c r="BY63" s="577">
        <f t="shared" si="97"/>
        <v>1</v>
      </c>
      <c r="BZ63" s="552">
        <f t="shared" si="50"/>
        <v>0</v>
      </c>
      <c r="CA63" s="552">
        <f t="shared" si="51"/>
        <v>0</v>
      </c>
      <c r="CB63" s="539" t="str">
        <f>IF(AND(E63=""),"",IF(AND(E63&lt;=0),"",IF((ROUND((SUMPRODUCT(MID(0&amp;E63,LARGE(INDEX(ISNUMBER(--MID(E63,ROW($1:$70),1))* ROW($1:$70),0),ROW($1:$70))+1,1)*10^ROW($1:$70)/10)),-8)/100000000)&lt;2004,1,0)))</f>
        <v/>
      </c>
      <c r="CC63" s="1071"/>
      <c r="CD63" s="539"/>
      <c r="CE63" s="539"/>
      <c r="CF63" s="539"/>
      <c r="CG63" s="539"/>
      <c r="CH63" s="539"/>
      <c r="CI63" s="539"/>
      <c r="CJ63" s="539"/>
      <c r="CK63" s="539"/>
      <c r="CL63" s="539"/>
      <c r="CM63" s="539"/>
      <c r="CN63" s="539"/>
      <c r="CO63" s="539"/>
      <c r="CP63" s="539"/>
      <c r="CQ63" s="539"/>
      <c r="CR63" s="539"/>
      <c r="CS63" s="539"/>
      <c r="CT63" s="539"/>
      <c r="CU63" s="539"/>
      <c r="CV63" s="539"/>
      <c r="CW63" s="539"/>
      <c r="CX63" s="539"/>
      <c r="CY63" s="539"/>
      <c r="CZ63" s="539"/>
      <c r="DB63" s="539"/>
    </row>
    <row r="64" spans="1:106" s="568" customFormat="1">
      <c r="A64" s="568" t="str">
        <f t="shared" si="98"/>
        <v/>
      </c>
      <c r="B64" s="683">
        <v>2202</v>
      </c>
      <c r="C64" s="684">
        <v>38</v>
      </c>
      <c r="D64" s="685" t="str">
        <f>IF(ISNA(VLOOKUP(C64,Master!AQ$61:BC$286,3,FALSE)),"",VLOOKUP(C64,Master!AQ$61:BC$286,3,FALSE))</f>
        <v/>
      </c>
      <c r="E64" s="686" t="str">
        <f>IF(ISNA(VLOOKUP(C64,Master!AQ$61:BC$286,7,FALSE)),"",VLOOKUP(C64,Master!AQ$61:BC$286,7,FALSE))</f>
        <v/>
      </c>
      <c r="F64" s="687" t="str">
        <f>IF(ISNA(VLOOKUP(C64,Master!AQ$61:BC$286,8,FALSE)),"",VLOOKUP(C64,Master!AQ$61:BC$286,8,FALSE))</f>
        <v/>
      </c>
      <c r="G64" s="688" t="str">
        <f>IF(ISNA(VLOOKUP(C64,Master!AQ$61:BC$286,4,FALSE)),"",VLOOKUP(C64,Master!AQ$61:BC$286,4,FALSE))</f>
        <v/>
      </c>
      <c r="H64" s="689" t="str">
        <f>IF(ISNA(VLOOKUP(C64,Master!AQ$61:BC$286,5,FALSE)),"",VLOOKUP(C64,Master!AQ$61:BC$286,5,FALSE))</f>
        <v/>
      </c>
      <c r="I64" s="690" t="str">
        <f>IF(ISNA(VLOOKUP(C64,Master!AQ$61:BC$286,6,FALSE)),"",VLOOKUP(C64,Master!AQ$61:BC$286,6,FALSE))</f>
        <v/>
      </c>
      <c r="J64" s="684" t="str">
        <f t="shared" si="72"/>
        <v/>
      </c>
      <c r="K64" s="911" t="str">
        <f t="shared" ca="1" si="73"/>
        <v/>
      </c>
      <c r="L64" s="684" t="str">
        <f t="shared" si="74"/>
        <v/>
      </c>
      <c r="M64" s="684" t="str">
        <f t="shared" si="75"/>
        <v/>
      </c>
      <c r="N64" s="684" t="str">
        <f t="shared" si="76"/>
        <v/>
      </c>
      <c r="O64" s="691" t="str">
        <f>IF(ISNA(VLOOKUP(C64,Master!AQ$61:BC$286,12,FALSE)),"",VLOOKUP(C64,Master!AQ$61:BC$286,12,FALSE))</f>
        <v/>
      </c>
      <c r="P64" s="665"/>
      <c r="Q64" s="572"/>
      <c r="R64" s="572"/>
      <c r="S64" s="572"/>
      <c r="T64" s="572">
        <f t="shared" si="53"/>
        <v>0</v>
      </c>
      <c r="U64" s="541">
        <f t="shared" si="99"/>
        <v>1</v>
      </c>
      <c r="V64" s="570" t="str">
        <f>IF(ISNA(VLOOKUP(C64,Master!AQ$61:BC$286,10,FALSE)),"",VLOOKUP(C64,Master!AQ$61:BC$286,10,FALSE))</f>
        <v/>
      </c>
      <c r="W64" s="573"/>
      <c r="X64" s="573"/>
      <c r="Y64" s="574" t="str">
        <f>IF(ISNA(VLOOKUP(C64,Master!AQ$61:BC$286,11,FALSE)),"",VLOOKUP(C64,Master!AQ$61:BC$286,11,FALSE))</f>
        <v/>
      </c>
      <c r="Z64" s="574" t="str">
        <f>IF(ISNA(VLOOKUP(C64,Master!AQ$61:BC$286,9,FALSE)),"",VLOOKUP(C64,Master!AQ$61:BC$286,9,FALSE))</f>
        <v/>
      </c>
      <c r="AA64" s="575">
        <f t="shared" si="100"/>
        <v>0</v>
      </c>
      <c r="AB64" s="575">
        <f t="shared" si="101"/>
        <v>0</v>
      </c>
      <c r="AC64" s="575">
        <f t="shared" si="102"/>
        <v>0</v>
      </c>
      <c r="AD64" s="575">
        <f t="shared" si="103"/>
        <v>0</v>
      </c>
      <c r="AE64" s="575">
        <f t="shared" si="104"/>
        <v>0</v>
      </c>
      <c r="AF64" s="575">
        <f t="shared" si="105"/>
        <v>0</v>
      </c>
      <c r="AG64" s="576" t="str">
        <f t="shared" si="106"/>
        <v/>
      </c>
      <c r="AH64" s="576" t="str">
        <f t="shared" si="84"/>
        <v/>
      </c>
      <c r="AI64" s="576" t="str">
        <f t="shared" si="85"/>
        <v/>
      </c>
      <c r="AJ64" s="576" t="str">
        <f t="shared" si="86"/>
        <v/>
      </c>
      <c r="AK64" s="576" t="str">
        <f t="shared" si="87"/>
        <v/>
      </c>
      <c r="AL64" s="574" t="str">
        <f t="shared" si="88"/>
        <v/>
      </c>
      <c r="AM64" s="574">
        <v>0</v>
      </c>
      <c r="AN64" s="575">
        <v>0</v>
      </c>
      <c r="AO64" s="574" t="str">
        <f t="shared" si="89"/>
        <v/>
      </c>
      <c r="AP64" s="575">
        <f>$G$222*BS64*BV64*(IF(I64&lt;=0,0,1))*(IF(H64&lt;=4800,1,0))</f>
        <v>0</v>
      </c>
      <c r="AQ64" s="574">
        <f t="shared" si="45"/>
        <v>0</v>
      </c>
      <c r="AR64" s="574">
        <f t="shared" si="54"/>
        <v>0</v>
      </c>
      <c r="AS64" s="574">
        <f t="shared" si="55"/>
        <v>0</v>
      </c>
      <c r="AT64" s="574">
        <f t="shared" si="46"/>
        <v>0</v>
      </c>
      <c r="AU64" s="576">
        <f t="shared" si="56"/>
        <v>0</v>
      </c>
      <c r="AV64" s="576">
        <f t="shared" si="57"/>
        <v>0</v>
      </c>
      <c r="AW64" s="574"/>
      <c r="AX64" s="574"/>
      <c r="AY64" s="576">
        <f t="shared" si="90"/>
        <v>0</v>
      </c>
      <c r="AZ64" s="576">
        <f t="shared" si="58"/>
        <v>0</v>
      </c>
      <c r="BA64" s="576">
        <f t="shared" si="59"/>
        <v>0</v>
      </c>
      <c r="BB64" s="576">
        <f t="shared" si="60"/>
        <v>0</v>
      </c>
      <c r="BC64" s="576">
        <f t="shared" si="61"/>
        <v>0</v>
      </c>
      <c r="BD64" s="574">
        <f t="shared" si="91"/>
        <v>0</v>
      </c>
      <c r="BE64" s="574">
        <f t="shared" si="62"/>
        <v>0</v>
      </c>
      <c r="BF64" s="575">
        <v>0</v>
      </c>
      <c r="BG64" s="574">
        <f t="shared" si="92"/>
        <v>0</v>
      </c>
      <c r="BH64" s="575">
        <f t="shared" si="63"/>
        <v>0</v>
      </c>
      <c r="BI64" s="574">
        <f t="shared" si="47"/>
        <v>0</v>
      </c>
      <c r="BJ64" s="574">
        <f t="shared" si="64"/>
        <v>0</v>
      </c>
      <c r="BK64" s="574">
        <f t="shared" si="65"/>
        <v>0</v>
      </c>
      <c r="BL64" s="574">
        <f t="shared" si="66"/>
        <v>0</v>
      </c>
      <c r="BM64" s="576">
        <f t="shared" si="93"/>
        <v>0</v>
      </c>
      <c r="BN64" s="576">
        <f t="shared" si="94"/>
        <v>0</v>
      </c>
      <c r="BO64" s="574"/>
      <c r="BP64" s="574"/>
      <c r="BQ64" s="576">
        <f t="shared" si="95"/>
        <v>0</v>
      </c>
      <c r="BR64" s="567">
        <f t="shared" si="67"/>
        <v>0</v>
      </c>
      <c r="BS64" s="567">
        <f t="shared" si="68"/>
        <v>1</v>
      </c>
      <c r="BT64" s="567">
        <f t="shared" si="69"/>
        <v>0</v>
      </c>
      <c r="BU64" s="567">
        <f t="shared" si="70"/>
        <v>0</v>
      </c>
      <c r="BV64" s="567">
        <f t="shared" si="48"/>
        <v>0</v>
      </c>
      <c r="BW64" s="567">
        <f t="shared" si="96"/>
        <v>1</v>
      </c>
      <c r="BX64" s="552">
        <f t="shared" si="107"/>
        <v>0</v>
      </c>
      <c r="BY64" s="577">
        <f t="shared" si="97"/>
        <v>1</v>
      </c>
      <c r="BZ64" s="552">
        <f t="shared" si="50"/>
        <v>0</v>
      </c>
      <c r="CA64" s="552">
        <f t="shared" si="51"/>
        <v>0</v>
      </c>
      <c r="CB64" s="539" t="str">
        <f>IF(AND(E64=""),"",IF(AND(E64&lt;=0),"",IF((ROUND((SUMPRODUCT(MID(0&amp;E64,LARGE(INDEX(ISNUMBER(--MID(E64,ROW($1:$70),1))* ROW($1:$70),0),ROW($1:$70))+1,1)*10^ROW($1:$70)/10)),-8)/100000000)&lt;2004,1,0)))</f>
        <v/>
      </c>
      <c r="CC64" s="1071"/>
      <c r="CD64" s="539"/>
      <c r="CE64" s="539"/>
      <c r="CF64" s="539"/>
      <c r="CG64" s="539"/>
      <c r="CH64" s="539"/>
      <c r="CI64" s="539"/>
      <c r="CJ64" s="539"/>
      <c r="CK64" s="539"/>
      <c r="CL64" s="539"/>
      <c r="CM64" s="539"/>
      <c r="CN64" s="539"/>
      <c r="CO64" s="539"/>
      <c r="CP64" s="539"/>
      <c r="CQ64" s="539"/>
      <c r="CR64" s="539"/>
      <c r="CS64" s="539"/>
      <c r="CT64" s="539"/>
      <c r="CU64" s="539"/>
      <c r="CV64" s="539"/>
      <c r="CW64" s="539"/>
      <c r="CX64" s="539"/>
      <c r="CY64" s="539"/>
      <c r="CZ64" s="539"/>
      <c r="DB64" s="539"/>
    </row>
    <row r="65" spans="1:106" s="568" customFormat="1">
      <c r="A65" s="568" t="str">
        <f t="shared" si="98"/>
        <v/>
      </c>
      <c r="B65" s="683">
        <v>2202</v>
      </c>
      <c r="C65" s="684">
        <v>39</v>
      </c>
      <c r="D65" s="685" t="str">
        <f>IF(ISNA(VLOOKUP(C65,Master!AQ$61:BC$286,3,FALSE)),"",VLOOKUP(C65,Master!AQ$61:BC$286,3,FALSE))</f>
        <v/>
      </c>
      <c r="E65" s="686" t="str">
        <f>IF(ISNA(VLOOKUP(C65,Master!AQ$61:BC$286,7,FALSE)),"",VLOOKUP(C65,Master!AQ$61:BC$286,7,FALSE))</f>
        <v/>
      </c>
      <c r="F65" s="687" t="str">
        <f>IF(ISNA(VLOOKUP(C65,Master!AQ$61:BC$286,8,FALSE)),"",VLOOKUP(C65,Master!AQ$61:BC$286,8,FALSE))</f>
        <v/>
      </c>
      <c r="G65" s="688" t="str">
        <f>IF(ISNA(VLOOKUP(C65,Master!AQ$61:BC$286,4,FALSE)),"",VLOOKUP(C65,Master!AQ$61:BC$286,4,FALSE))</f>
        <v/>
      </c>
      <c r="H65" s="689" t="str">
        <f>IF(ISNA(VLOOKUP(C65,Master!AQ$61:BC$286,5,FALSE)),"",VLOOKUP(C65,Master!AQ$61:BC$286,5,FALSE))</f>
        <v/>
      </c>
      <c r="I65" s="690" t="str">
        <f>IF(ISNA(VLOOKUP(C65,Master!AQ$61:BC$286,6,FALSE)),"",VLOOKUP(C65,Master!AQ$61:BC$286,6,FALSE))</f>
        <v/>
      </c>
      <c r="J65" s="684" t="str">
        <f t="shared" si="72"/>
        <v/>
      </c>
      <c r="K65" s="911" t="str">
        <f t="shared" ca="1" si="73"/>
        <v/>
      </c>
      <c r="L65" s="684" t="str">
        <f t="shared" si="74"/>
        <v/>
      </c>
      <c r="M65" s="684" t="str">
        <f t="shared" si="75"/>
        <v/>
      </c>
      <c r="N65" s="684" t="str">
        <f t="shared" si="76"/>
        <v/>
      </c>
      <c r="O65" s="691" t="str">
        <f>IF(ISNA(VLOOKUP(C65,Master!AQ$61:BC$286,12,FALSE)),"",VLOOKUP(C65,Master!AQ$61:BC$286,12,FALSE))</f>
        <v/>
      </c>
      <c r="P65" s="665"/>
      <c r="Q65" s="572"/>
      <c r="R65" s="572"/>
      <c r="S65" s="572"/>
      <c r="T65" s="572">
        <f t="shared" si="53"/>
        <v>0</v>
      </c>
      <c r="U65" s="541">
        <f t="shared" si="99"/>
        <v>1</v>
      </c>
      <c r="V65" s="570" t="str">
        <f>IF(ISNA(VLOOKUP(C65,Master!AQ$61:BC$286,10,FALSE)),"",VLOOKUP(C65,Master!AQ$61:BC$286,10,FALSE))</f>
        <v/>
      </c>
      <c r="W65" s="573"/>
      <c r="X65" s="573"/>
      <c r="Y65" s="574" t="str">
        <f>IF(ISNA(VLOOKUP(C65,Master!AQ$61:BC$286,11,FALSE)),"",VLOOKUP(C65,Master!AQ$61:BC$286,11,FALSE))</f>
        <v/>
      </c>
      <c r="Z65" s="574" t="str">
        <f>IF(ISNA(VLOOKUP(C65,Master!AQ$61:BC$286,9,FALSE)),"",VLOOKUP(C65,Master!AQ$61:BC$286,9,FALSE))</f>
        <v/>
      </c>
      <c r="AA65" s="575">
        <f t="shared" si="100"/>
        <v>0</v>
      </c>
      <c r="AB65" s="575">
        <f t="shared" si="101"/>
        <v>0</v>
      </c>
      <c r="AC65" s="575">
        <f t="shared" si="102"/>
        <v>0</v>
      </c>
      <c r="AD65" s="575">
        <f t="shared" si="103"/>
        <v>0</v>
      </c>
      <c r="AE65" s="575">
        <f t="shared" si="104"/>
        <v>0</v>
      </c>
      <c r="AF65" s="575">
        <f t="shared" si="105"/>
        <v>0</v>
      </c>
      <c r="AG65" s="576" t="str">
        <f t="shared" si="106"/>
        <v/>
      </c>
      <c r="AH65" s="576" t="str">
        <f t="shared" si="84"/>
        <v/>
      </c>
      <c r="AI65" s="576" t="str">
        <f t="shared" si="85"/>
        <v/>
      </c>
      <c r="AJ65" s="576" t="str">
        <f t="shared" si="86"/>
        <v/>
      </c>
      <c r="AK65" s="576" t="str">
        <f t="shared" si="87"/>
        <v/>
      </c>
      <c r="AL65" s="574" t="str">
        <f t="shared" si="88"/>
        <v/>
      </c>
      <c r="AM65" s="574">
        <v>0</v>
      </c>
      <c r="AN65" s="575">
        <v>0</v>
      </c>
      <c r="AO65" s="574" t="str">
        <f t="shared" si="89"/>
        <v/>
      </c>
      <c r="AP65" s="575">
        <f>$G$222*BS65*BV65*(IF(I65&lt;=0,0,1))*(IF(H65&lt;=4800,1,0))</f>
        <v>0</v>
      </c>
      <c r="AQ65" s="574">
        <f t="shared" si="45"/>
        <v>0</v>
      </c>
      <c r="AR65" s="574">
        <f t="shared" si="54"/>
        <v>0</v>
      </c>
      <c r="AS65" s="574">
        <f t="shared" si="55"/>
        <v>0</v>
      </c>
      <c r="AT65" s="574">
        <f t="shared" si="46"/>
        <v>0</v>
      </c>
      <c r="AU65" s="576">
        <f t="shared" si="56"/>
        <v>0</v>
      </c>
      <c r="AV65" s="576">
        <f t="shared" si="57"/>
        <v>0</v>
      </c>
      <c r="AW65" s="574"/>
      <c r="AX65" s="574"/>
      <c r="AY65" s="576">
        <f t="shared" si="90"/>
        <v>0</v>
      </c>
      <c r="AZ65" s="576">
        <f t="shared" si="58"/>
        <v>0</v>
      </c>
      <c r="BA65" s="576">
        <f t="shared" si="59"/>
        <v>0</v>
      </c>
      <c r="BB65" s="576">
        <f t="shared" si="60"/>
        <v>0</v>
      </c>
      <c r="BC65" s="576">
        <f t="shared" si="61"/>
        <v>0</v>
      </c>
      <c r="BD65" s="574">
        <f t="shared" si="91"/>
        <v>0</v>
      </c>
      <c r="BE65" s="574">
        <f t="shared" si="62"/>
        <v>0</v>
      </c>
      <c r="BF65" s="575">
        <v>0</v>
      </c>
      <c r="BG65" s="574">
        <f t="shared" si="92"/>
        <v>0</v>
      </c>
      <c r="BH65" s="575">
        <f t="shared" si="63"/>
        <v>0</v>
      </c>
      <c r="BI65" s="574">
        <f t="shared" si="47"/>
        <v>0</v>
      </c>
      <c r="BJ65" s="574">
        <f t="shared" si="64"/>
        <v>0</v>
      </c>
      <c r="BK65" s="574">
        <f t="shared" si="65"/>
        <v>0</v>
      </c>
      <c r="BL65" s="574">
        <f t="shared" si="66"/>
        <v>0</v>
      </c>
      <c r="BM65" s="576">
        <f t="shared" si="93"/>
        <v>0</v>
      </c>
      <c r="BN65" s="576">
        <f t="shared" si="94"/>
        <v>0</v>
      </c>
      <c r="BO65" s="574"/>
      <c r="BP65" s="574"/>
      <c r="BQ65" s="576">
        <f t="shared" si="95"/>
        <v>0</v>
      </c>
      <c r="BR65" s="567">
        <f t="shared" si="67"/>
        <v>0</v>
      </c>
      <c r="BS65" s="567">
        <f t="shared" si="68"/>
        <v>1</v>
      </c>
      <c r="BT65" s="567">
        <f t="shared" si="69"/>
        <v>0</v>
      </c>
      <c r="BU65" s="567">
        <f t="shared" si="70"/>
        <v>0</v>
      </c>
      <c r="BV65" s="567">
        <f t="shared" si="48"/>
        <v>0</v>
      </c>
      <c r="BW65" s="567">
        <f t="shared" si="96"/>
        <v>1</v>
      </c>
      <c r="BX65" s="552">
        <f t="shared" si="107"/>
        <v>0</v>
      </c>
      <c r="BY65" s="577">
        <f t="shared" si="97"/>
        <v>1</v>
      </c>
      <c r="BZ65" s="552">
        <f t="shared" si="50"/>
        <v>0</v>
      </c>
      <c r="CA65" s="552">
        <f t="shared" si="51"/>
        <v>0</v>
      </c>
      <c r="CB65" s="539" t="str">
        <f>IF(AND(E65=""),"",IF(AND(E65&lt;=0),"",IF((ROUND((SUMPRODUCT(MID(0&amp;E65,LARGE(INDEX(ISNUMBER(--MID(E65,ROW($1:$70),1))* ROW($1:$70),0),ROW($1:$70))+1,1)*10^ROW($1:$70)/10)),-8)/100000000)&lt;2004,1,0)))</f>
        <v/>
      </c>
      <c r="CC65" s="1071"/>
      <c r="CD65" s="539"/>
      <c r="CE65" s="539"/>
      <c r="CF65" s="539"/>
      <c r="CG65" s="539"/>
      <c r="CH65" s="539"/>
      <c r="CI65" s="539"/>
      <c r="CJ65" s="539"/>
      <c r="CK65" s="539"/>
      <c r="CL65" s="539"/>
      <c r="CM65" s="539"/>
      <c r="CN65" s="539"/>
      <c r="CO65" s="539"/>
      <c r="CP65" s="539"/>
      <c r="CQ65" s="539"/>
      <c r="CR65" s="539"/>
      <c r="CS65" s="539"/>
      <c r="CT65" s="539"/>
      <c r="CU65" s="539"/>
      <c r="CV65" s="539"/>
      <c r="CW65" s="539"/>
      <c r="CX65" s="539"/>
      <c r="CY65" s="539"/>
      <c r="CZ65" s="539"/>
      <c r="DB65" s="539"/>
    </row>
    <row r="66" spans="1:106" s="568" customFormat="1">
      <c r="A66" s="568" t="str">
        <f t="shared" si="98"/>
        <v/>
      </c>
      <c r="B66" s="683">
        <v>2202</v>
      </c>
      <c r="C66" s="684">
        <v>40</v>
      </c>
      <c r="D66" s="685" t="str">
        <f>IF(ISNA(VLOOKUP(C66,Master!AQ$61:BC$286,3,FALSE)),"",VLOOKUP(C66,Master!AQ$61:BC$286,3,FALSE))</f>
        <v/>
      </c>
      <c r="E66" s="686" t="str">
        <f>IF(ISNA(VLOOKUP(C66,Master!AQ$61:BC$286,7,FALSE)),"",VLOOKUP(C66,Master!AQ$61:BC$286,7,FALSE))</f>
        <v/>
      </c>
      <c r="F66" s="687" t="str">
        <f>IF(ISNA(VLOOKUP(C66,Master!AQ$61:BC$286,8,FALSE)),"",VLOOKUP(C66,Master!AQ$61:BC$286,8,FALSE))</f>
        <v/>
      </c>
      <c r="G66" s="688" t="str">
        <f>IF(ISNA(VLOOKUP(C66,Master!AQ$61:BC$286,4,FALSE)),"",VLOOKUP(C66,Master!AQ$61:BC$286,4,FALSE))</f>
        <v/>
      </c>
      <c r="H66" s="689" t="str">
        <f>IF(ISNA(VLOOKUP(C66,Master!AQ$61:BC$286,5,FALSE)),"",VLOOKUP(C66,Master!AQ$61:BC$286,5,FALSE))</f>
        <v/>
      </c>
      <c r="I66" s="690" t="str">
        <f>IF(ISNA(VLOOKUP(C66,Master!AQ$61:BC$286,6,FALSE)),"",VLOOKUP(C66,Master!AQ$61:BC$286,6,FALSE))</f>
        <v/>
      </c>
      <c r="J66" s="684" t="str">
        <f t="shared" si="72"/>
        <v/>
      </c>
      <c r="K66" s="911" t="str">
        <f t="shared" ca="1" si="73"/>
        <v/>
      </c>
      <c r="L66" s="684" t="str">
        <f t="shared" si="74"/>
        <v/>
      </c>
      <c r="M66" s="684" t="str">
        <f t="shared" si="75"/>
        <v/>
      </c>
      <c r="N66" s="684" t="str">
        <f t="shared" si="76"/>
        <v/>
      </c>
      <c r="O66" s="691" t="str">
        <f>IF(ISNA(VLOOKUP(C66,Master!AQ$61:BC$286,12,FALSE)),"",VLOOKUP(C66,Master!AQ$61:BC$286,12,FALSE))</f>
        <v/>
      </c>
      <c r="P66" s="665"/>
      <c r="Q66" s="572"/>
      <c r="R66" s="572"/>
      <c r="S66" s="572"/>
      <c r="T66" s="572">
        <f t="shared" si="53"/>
        <v>0</v>
      </c>
      <c r="U66" s="541">
        <f t="shared" si="99"/>
        <v>1</v>
      </c>
      <c r="V66" s="570" t="str">
        <f>IF(ISNA(VLOOKUP(C66,Master!AQ$61:BC$286,10,FALSE)),"",VLOOKUP(C66,Master!AQ$61:BC$286,10,FALSE))</f>
        <v/>
      </c>
      <c r="W66" s="573"/>
      <c r="X66" s="573"/>
      <c r="Y66" s="574" t="str">
        <f>IF(ISNA(VLOOKUP(C66,Master!AQ$61:BC$286,11,FALSE)),"",VLOOKUP(C66,Master!AQ$61:BC$286,11,FALSE))</f>
        <v/>
      </c>
      <c r="Z66" s="574" t="str">
        <f>IF(ISNA(VLOOKUP(C66,Master!AQ$61:BC$286,9,FALSE)),"",VLOOKUP(C66,Master!AQ$61:BC$286,9,FALSE))</f>
        <v/>
      </c>
      <c r="AA66" s="575">
        <f t="shared" si="100"/>
        <v>0</v>
      </c>
      <c r="AB66" s="575">
        <f t="shared" si="101"/>
        <v>0</v>
      </c>
      <c r="AC66" s="575">
        <f t="shared" si="102"/>
        <v>0</v>
      </c>
      <c r="AD66" s="575">
        <f t="shared" si="103"/>
        <v>0</v>
      </c>
      <c r="AE66" s="575">
        <f t="shared" si="104"/>
        <v>0</v>
      </c>
      <c r="AF66" s="575">
        <f t="shared" si="105"/>
        <v>0</v>
      </c>
      <c r="AG66" s="576" t="str">
        <f t="shared" si="106"/>
        <v/>
      </c>
      <c r="AH66" s="576" t="str">
        <f t="shared" si="84"/>
        <v/>
      </c>
      <c r="AI66" s="576" t="str">
        <f t="shared" si="85"/>
        <v/>
      </c>
      <c r="AJ66" s="576" t="str">
        <f t="shared" si="86"/>
        <v/>
      </c>
      <c r="AK66" s="576" t="str">
        <f t="shared" si="87"/>
        <v/>
      </c>
      <c r="AL66" s="574" t="str">
        <f t="shared" si="88"/>
        <v/>
      </c>
      <c r="AM66" s="574">
        <v>0</v>
      </c>
      <c r="AN66" s="575">
        <v>0</v>
      </c>
      <c r="AO66" s="574" t="str">
        <f t="shared" si="89"/>
        <v/>
      </c>
      <c r="AP66" s="575">
        <f>$G$222*BS66*BV66*(IF(I66&lt;=0,0,1))*(IF(H66&lt;=4800,1,0))</f>
        <v>0</v>
      </c>
      <c r="AQ66" s="574">
        <f t="shared" si="45"/>
        <v>0</v>
      </c>
      <c r="AR66" s="574">
        <f t="shared" si="54"/>
        <v>0</v>
      </c>
      <c r="AS66" s="574">
        <f t="shared" si="55"/>
        <v>0</v>
      </c>
      <c r="AT66" s="574">
        <f t="shared" si="46"/>
        <v>0</v>
      </c>
      <c r="AU66" s="576">
        <f t="shared" si="56"/>
        <v>0</v>
      </c>
      <c r="AV66" s="576">
        <f t="shared" si="57"/>
        <v>0</v>
      </c>
      <c r="AW66" s="574"/>
      <c r="AX66" s="574"/>
      <c r="AY66" s="576">
        <f t="shared" si="90"/>
        <v>0</v>
      </c>
      <c r="AZ66" s="576">
        <f t="shared" si="58"/>
        <v>0</v>
      </c>
      <c r="BA66" s="576">
        <f t="shared" si="59"/>
        <v>0</v>
      </c>
      <c r="BB66" s="576">
        <f t="shared" si="60"/>
        <v>0</v>
      </c>
      <c r="BC66" s="576">
        <f t="shared" si="61"/>
        <v>0</v>
      </c>
      <c r="BD66" s="574">
        <f t="shared" si="91"/>
        <v>0</v>
      </c>
      <c r="BE66" s="574">
        <f t="shared" si="62"/>
        <v>0</v>
      </c>
      <c r="BF66" s="575">
        <v>0</v>
      </c>
      <c r="BG66" s="574">
        <f t="shared" si="92"/>
        <v>0</v>
      </c>
      <c r="BH66" s="575">
        <f t="shared" si="63"/>
        <v>0</v>
      </c>
      <c r="BI66" s="574">
        <f t="shared" si="47"/>
        <v>0</v>
      </c>
      <c r="BJ66" s="574">
        <f t="shared" si="64"/>
        <v>0</v>
      </c>
      <c r="BK66" s="574">
        <f t="shared" si="65"/>
        <v>0</v>
      </c>
      <c r="BL66" s="574">
        <f t="shared" si="66"/>
        <v>0</v>
      </c>
      <c r="BM66" s="576">
        <f t="shared" si="93"/>
        <v>0</v>
      </c>
      <c r="BN66" s="576">
        <f t="shared" si="94"/>
        <v>0</v>
      </c>
      <c r="BO66" s="574"/>
      <c r="BP66" s="574"/>
      <c r="BQ66" s="576">
        <f t="shared" si="95"/>
        <v>0</v>
      </c>
      <c r="BR66" s="567">
        <f t="shared" si="67"/>
        <v>0</v>
      </c>
      <c r="BS66" s="567">
        <f t="shared" si="68"/>
        <v>1</v>
      </c>
      <c r="BT66" s="567">
        <f t="shared" si="69"/>
        <v>0</v>
      </c>
      <c r="BU66" s="567">
        <f t="shared" si="70"/>
        <v>0</v>
      </c>
      <c r="BV66" s="567">
        <f t="shared" si="48"/>
        <v>0</v>
      </c>
      <c r="BW66" s="567">
        <f t="shared" si="96"/>
        <v>1</v>
      </c>
      <c r="BX66" s="552">
        <f t="shared" si="107"/>
        <v>0</v>
      </c>
      <c r="BY66" s="577">
        <f t="shared" si="97"/>
        <v>1</v>
      </c>
      <c r="BZ66" s="552">
        <f t="shared" si="50"/>
        <v>0</v>
      </c>
      <c r="CA66" s="552">
        <f t="shared" si="51"/>
        <v>0</v>
      </c>
      <c r="CB66" s="539" t="str">
        <f>IF(AND(E66=""),"",IF(AND(E66&lt;=0),"",IF((ROUND((SUMPRODUCT(MID(0&amp;E66,LARGE(INDEX(ISNUMBER(--MID(E66,ROW($1:$70),1))* ROW($1:$70),0),ROW($1:$70))+1,1)*10^ROW($1:$70)/10)),-8)/100000000)&lt;2004,1,0)))</f>
        <v/>
      </c>
      <c r="CC66" s="1071"/>
      <c r="CD66" s="539"/>
      <c r="CE66" s="539"/>
      <c r="CF66" s="539"/>
      <c r="CG66" s="539"/>
      <c r="CH66" s="539"/>
      <c r="CI66" s="539"/>
      <c r="CJ66" s="539"/>
      <c r="CK66" s="539"/>
      <c r="CL66" s="539"/>
      <c r="CM66" s="539"/>
      <c r="CN66" s="539"/>
      <c r="CO66" s="539"/>
      <c r="CP66" s="539"/>
      <c r="CQ66" s="539"/>
      <c r="CR66" s="539"/>
      <c r="CS66" s="539"/>
      <c r="CT66" s="539"/>
      <c r="CU66" s="539"/>
      <c r="CV66" s="539"/>
      <c r="CW66" s="539"/>
      <c r="CX66" s="539"/>
      <c r="CY66" s="539"/>
      <c r="CZ66" s="539"/>
      <c r="DB66" s="539"/>
    </row>
    <row r="67" spans="1:106" s="568" customFormat="1">
      <c r="A67" s="568" t="str">
        <f t="shared" si="98"/>
        <v/>
      </c>
      <c r="B67" s="683">
        <v>2202</v>
      </c>
      <c r="C67" s="684">
        <v>41</v>
      </c>
      <c r="D67" s="685" t="str">
        <f>IF(ISNA(VLOOKUP(C67,Master!AQ$61:BC$286,3,FALSE)),"",VLOOKUP(C67,Master!AQ$61:BC$286,3,FALSE))</f>
        <v/>
      </c>
      <c r="E67" s="686" t="str">
        <f>IF(ISNA(VLOOKUP(C67,Master!AQ$61:BC$286,7,FALSE)),"",VLOOKUP(C67,Master!AQ$61:BC$286,7,FALSE))</f>
        <v/>
      </c>
      <c r="F67" s="687" t="str">
        <f>IF(ISNA(VLOOKUP(C67,Master!AQ$61:BC$286,8,FALSE)),"",VLOOKUP(C67,Master!AQ$61:BC$286,8,FALSE))</f>
        <v/>
      </c>
      <c r="G67" s="688" t="str">
        <f>IF(ISNA(VLOOKUP(C67,Master!AQ$61:BC$286,4,FALSE)),"",VLOOKUP(C67,Master!AQ$61:BC$286,4,FALSE))</f>
        <v/>
      </c>
      <c r="H67" s="689" t="str">
        <f>IF(ISNA(VLOOKUP(C67,Master!AQ$61:BC$286,5,FALSE)),"",VLOOKUP(C67,Master!AQ$61:BC$286,5,FALSE))</f>
        <v/>
      </c>
      <c r="I67" s="690" t="str">
        <f>IF(ISNA(VLOOKUP(C67,Master!AQ$61:BC$286,6,FALSE)),"",VLOOKUP(C67,Master!AQ$61:BC$286,6,FALSE))</f>
        <v/>
      </c>
      <c r="J67" s="684" t="str">
        <f t="shared" si="72"/>
        <v/>
      </c>
      <c r="K67" s="911" t="str">
        <f t="shared" ca="1" si="73"/>
        <v/>
      </c>
      <c r="L67" s="684" t="str">
        <f t="shared" si="74"/>
        <v/>
      </c>
      <c r="M67" s="684" t="str">
        <f t="shared" si="75"/>
        <v/>
      </c>
      <c r="N67" s="684" t="str">
        <f t="shared" si="76"/>
        <v/>
      </c>
      <c r="O67" s="691" t="str">
        <f>IF(ISNA(VLOOKUP(C67,Master!AQ$61:BC$286,12,FALSE)),"",VLOOKUP(C67,Master!AQ$61:BC$286,12,FALSE))</f>
        <v/>
      </c>
      <c r="P67" s="665"/>
      <c r="Q67" s="572"/>
      <c r="R67" s="572"/>
      <c r="S67" s="572"/>
      <c r="T67" s="572">
        <f t="shared" si="53"/>
        <v>0</v>
      </c>
      <c r="U67" s="541">
        <f t="shared" si="99"/>
        <v>1</v>
      </c>
      <c r="V67" s="570" t="str">
        <f>IF(ISNA(VLOOKUP(C67,Master!AQ$61:BC$286,10,FALSE)),"",VLOOKUP(C67,Master!AQ$61:BC$286,10,FALSE))</f>
        <v/>
      </c>
      <c r="W67" s="573"/>
      <c r="X67" s="573"/>
      <c r="Y67" s="574" t="str">
        <f>IF(ISNA(VLOOKUP(C67,Master!AQ$61:BC$286,11,FALSE)),"",VLOOKUP(C67,Master!AQ$61:BC$286,11,FALSE))</f>
        <v/>
      </c>
      <c r="Z67" s="574" t="str">
        <f>IF(ISNA(VLOOKUP(C67,Master!AQ$61:BC$286,9,FALSE)),"",VLOOKUP(C67,Master!AQ$61:BC$286,9,FALSE))</f>
        <v/>
      </c>
      <c r="AA67" s="575">
        <f t="shared" si="100"/>
        <v>0</v>
      </c>
      <c r="AB67" s="575">
        <f t="shared" si="101"/>
        <v>0</v>
      </c>
      <c r="AC67" s="575">
        <f t="shared" si="102"/>
        <v>0</v>
      </c>
      <c r="AD67" s="575">
        <f t="shared" si="103"/>
        <v>0</v>
      </c>
      <c r="AE67" s="575">
        <f t="shared" si="104"/>
        <v>0</v>
      </c>
      <c r="AF67" s="575">
        <f t="shared" si="105"/>
        <v>0</v>
      </c>
      <c r="AG67" s="576" t="str">
        <f t="shared" si="106"/>
        <v/>
      </c>
      <c r="AH67" s="576" t="str">
        <f t="shared" si="84"/>
        <v/>
      </c>
      <c r="AI67" s="576" t="str">
        <f t="shared" si="85"/>
        <v/>
      </c>
      <c r="AJ67" s="576" t="str">
        <f t="shared" si="86"/>
        <v/>
      </c>
      <c r="AK67" s="576" t="str">
        <f t="shared" si="87"/>
        <v/>
      </c>
      <c r="AL67" s="574" t="str">
        <f t="shared" si="88"/>
        <v/>
      </c>
      <c r="AM67" s="574">
        <v>0</v>
      </c>
      <c r="AN67" s="575">
        <v>0</v>
      </c>
      <c r="AO67" s="574" t="str">
        <f t="shared" si="89"/>
        <v/>
      </c>
      <c r="AP67" s="575">
        <f>$G$222*BS67*BV67*(IF(I67&lt;=0,0,1))*(IF(H67&lt;=4800,1,0))</f>
        <v>0</v>
      </c>
      <c r="AQ67" s="574">
        <f t="shared" si="45"/>
        <v>0</v>
      </c>
      <c r="AR67" s="574">
        <f t="shared" si="54"/>
        <v>0</v>
      </c>
      <c r="AS67" s="574">
        <f t="shared" si="55"/>
        <v>0</v>
      </c>
      <c r="AT67" s="574">
        <f t="shared" si="46"/>
        <v>0</v>
      </c>
      <c r="AU67" s="576">
        <f t="shared" si="56"/>
        <v>0</v>
      </c>
      <c r="AV67" s="576">
        <f t="shared" si="57"/>
        <v>0</v>
      </c>
      <c r="AW67" s="574"/>
      <c r="AX67" s="574"/>
      <c r="AY67" s="576">
        <f t="shared" si="90"/>
        <v>0</v>
      </c>
      <c r="AZ67" s="576">
        <f t="shared" si="58"/>
        <v>0</v>
      </c>
      <c r="BA67" s="576">
        <f t="shared" si="59"/>
        <v>0</v>
      </c>
      <c r="BB67" s="576">
        <f t="shared" si="60"/>
        <v>0</v>
      </c>
      <c r="BC67" s="576">
        <f t="shared" si="61"/>
        <v>0</v>
      </c>
      <c r="BD67" s="574">
        <f t="shared" si="91"/>
        <v>0</v>
      </c>
      <c r="BE67" s="574">
        <f t="shared" si="62"/>
        <v>0</v>
      </c>
      <c r="BF67" s="575">
        <v>0</v>
      </c>
      <c r="BG67" s="574">
        <f t="shared" si="92"/>
        <v>0</v>
      </c>
      <c r="BH67" s="575">
        <f t="shared" si="63"/>
        <v>0</v>
      </c>
      <c r="BI67" s="574">
        <f t="shared" si="47"/>
        <v>0</v>
      </c>
      <c r="BJ67" s="574">
        <f t="shared" si="64"/>
        <v>0</v>
      </c>
      <c r="BK67" s="574">
        <f t="shared" si="65"/>
        <v>0</v>
      </c>
      <c r="BL67" s="574">
        <f t="shared" si="66"/>
        <v>0</v>
      </c>
      <c r="BM67" s="576">
        <f t="shared" si="93"/>
        <v>0</v>
      </c>
      <c r="BN67" s="576">
        <f t="shared" si="94"/>
        <v>0</v>
      </c>
      <c r="BO67" s="574"/>
      <c r="BP67" s="574"/>
      <c r="BQ67" s="576">
        <f t="shared" si="95"/>
        <v>0</v>
      </c>
      <c r="BR67" s="567">
        <f t="shared" si="67"/>
        <v>0</v>
      </c>
      <c r="BS67" s="567">
        <f t="shared" si="68"/>
        <v>1</v>
      </c>
      <c r="BT67" s="567">
        <f t="shared" si="69"/>
        <v>0</v>
      </c>
      <c r="BU67" s="567">
        <f t="shared" si="70"/>
        <v>0</v>
      </c>
      <c r="BV67" s="567">
        <f t="shared" si="48"/>
        <v>0</v>
      </c>
      <c r="BW67" s="567">
        <f t="shared" si="96"/>
        <v>1</v>
      </c>
      <c r="BX67" s="552">
        <f t="shared" si="107"/>
        <v>0</v>
      </c>
      <c r="BY67" s="577">
        <f t="shared" si="97"/>
        <v>1</v>
      </c>
      <c r="BZ67" s="552">
        <f t="shared" si="50"/>
        <v>0</v>
      </c>
      <c r="CA67" s="552">
        <f t="shared" si="51"/>
        <v>0</v>
      </c>
      <c r="CB67" s="539" t="str">
        <f>IF(AND(E67=""),"",IF(AND(E67&lt;=0),"",IF((ROUND((SUMPRODUCT(MID(0&amp;E67,LARGE(INDEX(ISNUMBER(--MID(E67,ROW($1:$70),1))* ROW($1:$70),0),ROW($1:$70))+1,1)*10^ROW($1:$70)/10)),-8)/100000000)&lt;2004,1,0)))</f>
        <v/>
      </c>
      <c r="CC67" s="1071"/>
      <c r="CD67" s="539"/>
      <c r="CE67" s="539"/>
      <c r="CF67" s="539"/>
      <c r="CG67" s="539"/>
      <c r="CH67" s="539"/>
      <c r="CI67" s="539"/>
      <c r="CJ67" s="539"/>
      <c r="CK67" s="539"/>
      <c r="CL67" s="539"/>
      <c r="CM67" s="539"/>
      <c r="CN67" s="539"/>
      <c r="CO67" s="539"/>
      <c r="CP67" s="539"/>
      <c r="CQ67" s="539"/>
      <c r="CR67" s="539"/>
      <c r="CS67" s="539"/>
      <c r="CT67" s="539"/>
      <c r="CU67" s="539"/>
      <c r="CV67" s="539"/>
      <c r="CW67" s="539"/>
      <c r="CX67" s="539"/>
      <c r="CY67" s="539"/>
      <c r="CZ67" s="539"/>
      <c r="DB67" s="539"/>
    </row>
    <row r="68" spans="1:106" s="568" customFormat="1">
      <c r="A68" s="568" t="str">
        <f t="shared" si="98"/>
        <v/>
      </c>
      <c r="B68" s="683">
        <v>2202</v>
      </c>
      <c r="C68" s="684">
        <v>42</v>
      </c>
      <c r="D68" s="685" t="str">
        <f>IF(ISNA(VLOOKUP(C68,Master!AQ$61:BC$286,3,FALSE)),"",VLOOKUP(C68,Master!AQ$61:BC$286,3,FALSE))</f>
        <v/>
      </c>
      <c r="E68" s="686" t="str">
        <f>IF(ISNA(VLOOKUP(C68,Master!AQ$61:BC$286,7,FALSE)),"",VLOOKUP(C68,Master!AQ$61:BC$286,7,FALSE))</f>
        <v/>
      </c>
      <c r="F68" s="687" t="str">
        <f>IF(ISNA(VLOOKUP(C68,Master!AQ$61:BC$286,8,FALSE)),"",VLOOKUP(C68,Master!AQ$61:BC$286,8,FALSE))</f>
        <v/>
      </c>
      <c r="G68" s="688" t="str">
        <f>IF(ISNA(VLOOKUP(C68,Master!AQ$61:BC$286,4,FALSE)),"",VLOOKUP(C68,Master!AQ$61:BC$286,4,FALSE))</f>
        <v/>
      </c>
      <c r="H68" s="689" t="str">
        <f>IF(ISNA(VLOOKUP(C68,Master!AQ$61:BC$286,5,FALSE)),"",VLOOKUP(C68,Master!AQ$61:BC$286,5,FALSE))</f>
        <v/>
      </c>
      <c r="I68" s="690" t="str">
        <f>IF(ISNA(VLOOKUP(C68,Master!AQ$61:BC$286,6,FALSE)),"",VLOOKUP(C68,Master!AQ$61:BC$286,6,FALSE))</f>
        <v/>
      </c>
      <c r="J68" s="684" t="str">
        <f t="shared" si="72"/>
        <v/>
      </c>
      <c r="K68" s="911" t="str">
        <f t="shared" ca="1" si="73"/>
        <v/>
      </c>
      <c r="L68" s="684" t="str">
        <f t="shared" si="74"/>
        <v/>
      </c>
      <c r="M68" s="684" t="str">
        <f t="shared" si="75"/>
        <v/>
      </c>
      <c r="N68" s="684" t="str">
        <f t="shared" si="76"/>
        <v/>
      </c>
      <c r="O68" s="691" t="str">
        <f>IF(ISNA(VLOOKUP(C68,Master!AQ$61:BC$286,12,FALSE)),"",VLOOKUP(C68,Master!AQ$61:BC$286,12,FALSE))</f>
        <v/>
      </c>
      <c r="P68" s="665"/>
      <c r="Q68" s="572"/>
      <c r="R68" s="572"/>
      <c r="S68" s="572"/>
      <c r="T68" s="572">
        <f t="shared" si="53"/>
        <v>0</v>
      </c>
      <c r="U68" s="541">
        <f t="shared" si="99"/>
        <v>1</v>
      </c>
      <c r="V68" s="570" t="str">
        <f>IF(ISNA(VLOOKUP(C68,Master!AQ$61:BC$286,10,FALSE)),"",VLOOKUP(C68,Master!AQ$61:BC$286,10,FALSE))</f>
        <v/>
      </c>
      <c r="W68" s="573"/>
      <c r="X68" s="573"/>
      <c r="Y68" s="574" t="str">
        <f>IF(ISNA(VLOOKUP(C68,Master!AQ$61:BC$286,11,FALSE)),"",VLOOKUP(C68,Master!AQ$61:BC$286,11,FALSE))</f>
        <v/>
      </c>
      <c r="Z68" s="574" t="str">
        <f>IF(ISNA(VLOOKUP(C68,Master!AQ$61:BC$286,9,FALSE)),"",VLOOKUP(C68,Master!AQ$61:BC$286,9,FALSE))</f>
        <v/>
      </c>
      <c r="AA68" s="575">
        <f t="shared" si="100"/>
        <v>0</v>
      </c>
      <c r="AB68" s="575">
        <f t="shared" si="101"/>
        <v>0</v>
      </c>
      <c r="AC68" s="575">
        <f t="shared" si="102"/>
        <v>0</v>
      </c>
      <c r="AD68" s="575">
        <f t="shared" si="103"/>
        <v>0</v>
      </c>
      <c r="AE68" s="575">
        <f t="shared" si="104"/>
        <v>0</v>
      </c>
      <c r="AF68" s="575">
        <f t="shared" si="105"/>
        <v>0</v>
      </c>
      <c r="AG68" s="576" t="str">
        <f t="shared" si="106"/>
        <v/>
      </c>
      <c r="AH68" s="576" t="str">
        <f t="shared" si="84"/>
        <v/>
      </c>
      <c r="AI68" s="576" t="str">
        <f t="shared" si="85"/>
        <v/>
      </c>
      <c r="AJ68" s="576" t="str">
        <f t="shared" si="86"/>
        <v/>
      </c>
      <c r="AK68" s="576" t="str">
        <f t="shared" si="87"/>
        <v/>
      </c>
      <c r="AL68" s="574" t="str">
        <f t="shared" si="88"/>
        <v/>
      </c>
      <c r="AM68" s="574">
        <v>0</v>
      </c>
      <c r="AN68" s="575">
        <v>0</v>
      </c>
      <c r="AO68" s="574" t="str">
        <f t="shared" si="89"/>
        <v/>
      </c>
      <c r="AP68" s="575">
        <f>$G$222*BS68*BV68*(IF(I68&lt;=0,0,1))*(IF(H68&lt;=4800,1,0))</f>
        <v>0</v>
      </c>
      <c r="AQ68" s="574">
        <f t="shared" si="45"/>
        <v>0</v>
      </c>
      <c r="AR68" s="574">
        <f t="shared" si="54"/>
        <v>0</v>
      </c>
      <c r="AS68" s="574">
        <f t="shared" si="55"/>
        <v>0</v>
      </c>
      <c r="AT68" s="574">
        <f t="shared" si="46"/>
        <v>0</v>
      </c>
      <c r="AU68" s="576">
        <f t="shared" si="56"/>
        <v>0</v>
      </c>
      <c r="AV68" s="576">
        <f t="shared" si="57"/>
        <v>0</v>
      </c>
      <c r="AW68" s="574"/>
      <c r="AX68" s="574"/>
      <c r="AY68" s="576">
        <f t="shared" si="90"/>
        <v>0</v>
      </c>
      <c r="AZ68" s="576">
        <f t="shared" si="58"/>
        <v>0</v>
      </c>
      <c r="BA68" s="576">
        <f t="shared" si="59"/>
        <v>0</v>
      </c>
      <c r="BB68" s="576">
        <f t="shared" si="60"/>
        <v>0</v>
      </c>
      <c r="BC68" s="576">
        <f t="shared" si="61"/>
        <v>0</v>
      </c>
      <c r="BD68" s="574">
        <f t="shared" si="91"/>
        <v>0</v>
      </c>
      <c r="BE68" s="574">
        <f t="shared" si="62"/>
        <v>0</v>
      </c>
      <c r="BF68" s="575">
        <v>0</v>
      </c>
      <c r="BG68" s="574">
        <f t="shared" si="92"/>
        <v>0</v>
      </c>
      <c r="BH68" s="575">
        <f t="shared" si="63"/>
        <v>0</v>
      </c>
      <c r="BI68" s="574">
        <f t="shared" si="47"/>
        <v>0</v>
      </c>
      <c r="BJ68" s="574">
        <f t="shared" si="64"/>
        <v>0</v>
      </c>
      <c r="BK68" s="574">
        <f t="shared" si="65"/>
        <v>0</v>
      </c>
      <c r="BL68" s="574">
        <f t="shared" si="66"/>
        <v>0</v>
      </c>
      <c r="BM68" s="576">
        <f t="shared" si="93"/>
        <v>0</v>
      </c>
      <c r="BN68" s="576">
        <f t="shared" si="94"/>
        <v>0</v>
      </c>
      <c r="BO68" s="574"/>
      <c r="BP68" s="574"/>
      <c r="BQ68" s="576">
        <f t="shared" si="95"/>
        <v>0</v>
      </c>
      <c r="BR68" s="567">
        <f t="shared" si="67"/>
        <v>0</v>
      </c>
      <c r="BS68" s="567">
        <f t="shared" si="68"/>
        <v>1</v>
      </c>
      <c r="BT68" s="567">
        <f t="shared" si="69"/>
        <v>0</v>
      </c>
      <c r="BU68" s="567">
        <f t="shared" si="70"/>
        <v>0</v>
      </c>
      <c r="BV68" s="567">
        <f t="shared" si="48"/>
        <v>0</v>
      </c>
      <c r="BW68" s="567">
        <f t="shared" si="96"/>
        <v>1</v>
      </c>
      <c r="BX68" s="552">
        <f t="shared" si="107"/>
        <v>0</v>
      </c>
      <c r="BY68" s="577">
        <f t="shared" si="97"/>
        <v>1</v>
      </c>
      <c r="BZ68" s="552">
        <f t="shared" si="50"/>
        <v>0</v>
      </c>
      <c r="CA68" s="552">
        <f t="shared" si="51"/>
        <v>0</v>
      </c>
      <c r="CB68" s="539" t="str">
        <f>IF(AND(E68=""),"",IF(AND(E68&lt;=0),"",IF((ROUND((SUMPRODUCT(MID(0&amp;E68,LARGE(INDEX(ISNUMBER(--MID(E68,ROW($1:$70),1))* ROW($1:$70),0),ROW($1:$70))+1,1)*10^ROW($1:$70)/10)),-8)/100000000)&lt;2004,1,0)))</f>
        <v/>
      </c>
      <c r="CC68" s="1071"/>
      <c r="CD68" s="539"/>
      <c r="CE68" s="539"/>
      <c r="CF68" s="539"/>
      <c r="CG68" s="539"/>
      <c r="CH68" s="539"/>
      <c r="CI68" s="539"/>
      <c r="CJ68" s="539"/>
      <c r="CK68" s="539"/>
      <c r="CL68" s="539"/>
      <c r="CM68" s="539"/>
      <c r="CN68" s="539"/>
      <c r="CO68" s="539"/>
      <c r="CP68" s="539"/>
      <c r="CQ68" s="539"/>
      <c r="CR68" s="539"/>
      <c r="CS68" s="539"/>
      <c r="CT68" s="539"/>
      <c r="CU68" s="539"/>
      <c r="CV68" s="539"/>
      <c r="CW68" s="539"/>
      <c r="CX68" s="539"/>
      <c r="CY68" s="539"/>
      <c r="CZ68" s="539"/>
      <c r="DB68" s="539"/>
    </row>
    <row r="69" spans="1:106" s="568" customFormat="1">
      <c r="A69" s="568" t="str">
        <f t="shared" si="98"/>
        <v/>
      </c>
      <c r="B69" s="683">
        <v>2202</v>
      </c>
      <c r="C69" s="684">
        <v>43</v>
      </c>
      <c r="D69" s="685" t="str">
        <f>IF(ISNA(VLOOKUP(C69,Master!AQ$61:BC$286,3,FALSE)),"",VLOOKUP(C69,Master!AQ$61:BC$286,3,FALSE))</f>
        <v/>
      </c>
      <c r="E69" s="686" t="str">
        <f>IF(ISNA(VLOOKUP(C69,Master!AQ$61:BC$286,7,FALSE)),"",VLOOKUP(C69,Master!AQ$61:BC$286,7,FALSE))</f>
        <v/>
      </c>
      <c r="F69" s="687" t="str">
        <f>IF(ISNA(VLOOKUP(C69,Master!AQ$61:BC$286,8,FALSE)),"",VLOOKUP(C69,Master!AQ$61:BC$286,8,FALSE))</f>
        <v/>
      </c>
      <c r="G69" s="688" t="str">
        <f>IF(ISNA(VLOOKUP(C69,Master!AQ$61:BC$286,4,FALSE)),"",VLOOKUP(C69,Master!AQ$61:BC$286,4,FALSE))</f>
        <v/>
      </c>
      <c r="H69" s="689" t="str">
        <f>IF(ISNA(VLOOKUP(C69,Master!AQ$61:BC$286,5,FALSE)),"",VLOOKUP(C69,Master!AQ$61:BC$286,5,FALSE))</f>
        <v/>
      </c>
      <c r="I69" s="690" t="str">
        <f>IF(ISNA(VLOOKUP(C69,Master!AQ$61:BC$286,6,FALSE)),"",VLOOKUP(C69,Master!AQ$61:BC$286,6,FALSE))</f>
        <v/>
      </c>
      <c r="J69" s="684" t="str">
        <f t="shared" si="72"/>
        <v/>
      </c>
      <c r="K69" s="911" t="str">
        <f t="shared" ca="1" si="73"/>
        <v/>
      </c>
      <c r="L69" s="684" t="str">
        <f t="shared" si="74"/>
        <v/>
      </c>
      <c r="M69" s="684" t="str">
        <f t="shared" si="75"/>
        <v/>
      </c>
      <c r="N69" s="684" t="str">
        <f t="shared" si="76"/>
        <v/>
      </c>
      <c r="O69" s="691" t="str">
        <f>IF(ISNA(VLOOKUP(C69,Master!AQ$61:BC$286,12,FALSE)),"",VLOOKUP(C69,Master!AQ$61:BC$286,12,FALSE))</f>
        <v/>
      </c>
      <c r="P69" s="665"/>
      <c r="Q69" s="572"/>
      <c r="R69" s="572"/>
      <c r="S69" s="572"/>
      <c r="T69" s="572">
        <f t="shared" si="53"/>
        <v>0</v>
      </c>
      <c r="U69" s="541">
        <f t="shared" si="99"/>
        <v>1</v>
      </c>
      <c r="V69" s="570" t="str">
        <f>IF(ISNA(VLOOKUP(C69,Master!AQ$61:BC$286,10,FALSE)),"",VLOOKUP(C69,Master!AQ$61:BC$286,10,FALSE))</f>
        <v/>
      </c>
      <c r="W69" s="573"/>
      <c r="X69" s="573"/>
      <c r="Y69" s="574" t="str">
        <f>IF(ISNA(VLOOKUP(C69,Master!AQ$61:BC$286,11,FALSE)),"",VLOOKUP(C69,Master!AQ$61:BC$286,11,FALSE))</f>
        <v/>
      </c>
      <c r="Z69" s="574" t="str">
        <f>IF(ISNA(VLOOKUP(C69,Master!AQ$61:BC$286,9,FALSE)),"",VLOOKUP(C69,Master!AQ$61:BC$286,9,FALSE))</f>
        <v/>
      </c>
      <c r="AA69" s="575">
        <f t="shared" si="100"/>
        <v>0</v>
      </c>
      <c r="AB69" s="575">
        <f t="shared" si="101"/>
        <v>0</v>
      </c>
      <c r="AC69" s="575">
        <f t="shared" si="102"/>
        <v>0</v>
      </c>
      <c r="AD69" s="575">
        <f t="shared" si="103"/>
        <v>0</v>
      </c>
      <c r="AE69" s="575">
        <f t="shared" si="104"/>
        <v>0</v>
      </c>
      <c r="AF69" s="575">
        <f t="shared" si="105"/>
        <v>0</v>
      </c>
      <c r="AG69" s="576" t="str">
        <f t="shared" si="106"/>
        <v/>
      </c>
      <c r="AH69" s="576" t="str">
        <f t="shared" si="84"/>
        <v/>
      </c>
      <c r="AI69" s="576" t="str">
        <f t="shared" si="85"/>
        <v/>
      </c>
      <c r="AJ69" s="576" t="str">
        <f t="shared" si="86"/>
        <v/>
      </c>
      <c r="AK69" s="576" t="str">
        <f t="shared" si="87"/>
        <v/>
      </c>
      <c r="AL69" s="574" t="str">
        <f t="shared" si="88"/>
        <v/>
      </c>
      <c r="AM69" s="574">
        <v>0</v>
      </c>
      <c r="AN69" s="575">
        <v>0</v>
      </c>
      <c r="AO69" s="574" t="str">
        <f t="shared" si="89"/>
        <v/>
      </c>
      <c r="AP69" s="575">
        <f>$G$222*BS69*BV69*(IF(I69&lt;=0,0,1))*(IF(H69&lt;=4800,1,0))</f>
        <v>0</v>
      </c>
      <c r="AQ69" s="574">
        <f t="shared" si="45"/>
        <v>0</v>
      </c>
      <c r="AR69" s="574">
        <f t="shared" si="54"/>
        <v>0</v>
      </c>
      <c r="AS69" s="574">
        <f t="shared" si="55"/>
        <v>0</v>
      </c>
      <c r="AT69" s="574">
        <f t="shared" si="46"/>
        <v>0</v>
      </c>
      <c r="AU69" s="576">
        <f t="shared" si="56"/>
        <v>0</v>
      </c>
      <c r="AV69" s="576">
        <f t="shared" si="57"/>
        <v>0</v>
      </c>
      <c r="AW69" s="574"/>
      <c r="AX69" s="574"/>
      <c r="AY69" s="576">
        <f t="shared" si="90"/>
        <v>0</v>
      </c>
      <c r="AZ69" s="576">
        <f t="shared" si="58"/>
        <v>0</v>
      </c>
      <c r="BA69" s="576">
        <f t="shared" si="59"/>
        <v>0</v>
      </c>
      <c r="BB69" s="576">
        <f t="shared" si="60"/>
        <v>0</v>
      </c>
      <c r="BC69" s="576">
        <f t="shared" si="61"/>
        <v>0</v>
      </c>
      <c r="BD69" s="574">
        <f t="shared" si="91"/>
        <v>0</v>
      </c>
      <c r="BE69" s="574">
        <f t="shared" si="62"/>
        <v>0</v>
      </c>
      <c r="BF69" s="575">
        <v>0</v>
      </c>
      <c r="BG69" s="574">
        <f t="shared" si="92"/>
        <v>0</v>
      </c>
      <c r="BH69" s="575">
        <f t="shared" si="63"/>
        <v>0</v>
      </c>
      <c r="BI69" s="574">
        <f t="shared" si="47"/>
        <v>0</v>
      </c>
      <c r="BJ69" s="574">
        <f t="shared" si="64"/>
        <v>0</v>
      </c>
      <c r="BK69" s="574">
        <f t="shared" si="65"/>
        <v>0</v>
      </c>
      <c r="BL69" s="574">
        <f t="shared" si="66"/>
        <v>0</v>
      </c>
      <c r="BM69" s="576">
        <f t="shared" si="93"/>
        <v>0</v>
      </c>
      <c r="BN69" s="576">
        <f t="shared" si="94"/>
        <v>0</v>
      </c>
      <c r="BO69" s="574"/>
      <c r="BP69" s="574"/>
      <c r="BQ69" s="576">
        <f t="shared" si="95"/>
        <v>0</v>
      </c>
      <c r="BR69" s="567">
        <f t="shared" si="67"/>
        <v>0</v>
      </c>
      <c r="BS69" s="567">
        <f t="shared" si="68"/>
        <v>1</v>
      </c>
      <c r="BT69" s="567">
        <f t="shared" si="69"/>
        <v>0</v>
      </c>
      <c r="BU69" s="567">
        <f t="shared" si="70"/>
        <v>0</v>
      </c>
      <c r="BV69" s="567">
        <f t="shared" si="48"/>
        <v>0</v>
      </c>
      <c r="BW69" s="567">
        <f t="shared" si="96"/>
        <v>1</v>
      </c>
      <c r="BX69" s="552">
        <f t="shared" si="107"/>
        <v>0</v>
      </c>
      <c r="BY69" s="577">
        <f t="shared" si="97"/>
        <v>1</v>
      </c>
      <c r="BZ69" s="552">
        <f t="shared" si="50"/>
        <v>0</v>
      </c>
      <c r="CA69" s="552">
        <f t="shared" si="51"/>
        <v>0</v>
      </c>
      <c r="CB69" s="539" t="str">
        <f>IF(AND(E69=""),"",IF(AND(E69&lt;=0),"",IF((ROUND((SUMPRODUCT(MID(0&amp;E69,LARGE(INDEX(ISNUMBER(--MID(E69,ROW($1:$70),1))* ROW($1:$70),0),ROW($1:$70))+1,1)*10^ROW($1:$70)/10)),-8)/100000000)&lt;2004,1,0)))</f>
        <v/>
      </c>
      <c r="CC69" s="1071"/>
      <c r="CD69" s="539"/>
      <c r="CE69" s="539"/>
      <c r="CF69" s="539"/>
      <c r="CG69" s="539"/>
      <c r="CH69" s="539"/>
      <c r="CI69" s="539"/>
      <c r="CJ69" s="539"/>
      <c r="CK69" s="539"/>
      <c r="CL69" s="539"/>
      <c r="CM69" s="539"/>
      <c r="CN69" s="539"/>
      <c r="CO69" s="539"/>
      <c r="CP69" s="539"/>
      <c r="CQ69" s="539"/>
      <c r="CR69" s="539"/>
      <c r="CS69" s="539"/>
      <c r="CT69" s="539"/>
      <c r="CU69" s="539"/>
      <c r="CV69" s="539"/>
      <c r="CW69" s="539"/>
      <c r="CX69" s="539"/>
      <c r="CY69" s="539"/>
      <c r="CZ69" s="539"/>
      <c r="DB69" s="539"/>
    </row>
    <row r="70" spans="1:106" s="568" customFormat="1">
      <c r="A70" s="568" t="str">
        <f t="shared" si="98"/>
        <v/>
      </c>
      <c r="B70" s="683">
        <v>2202</v>
      </c>
      <c r="C70" s="684">
        <v>44</v>
      </c>
      <c r="D70" s="685" t="str">
        <f>IF(ISNA(VLOOKUP(C70,Master!AQ$61:BC$286,3,FALSE)),"",VLOOKUP(C70,Master!AQ$61:BC$286,3,FALSE))</f>
        <v/>
      </c>
      <c r="E70" s="686" t="str">
        <f>IF(ISNA(VLOOKUP(C70,Master!AQ$61:BC$286,7,FALSE)),"",VLOOKUP(C70,Master!AQ$61:BC$286,7,FALSE))</f>
        <v/>
      </c>
      <c r="F70" s="687" t="str">
        <f>IF(ISNA(VLOOKUP(C70,Master!AQ$61:BC$286,8,FALSE)),"",VLOOKUP(C70,Master!AQ$61:BC$286,8,FALSE))</f>
        <v/>
      </c>
      <c r="G70" s="688" t="str">
        <f>IF(ISNA(VLOOKUP(C70,Master!AQ$61:BC$286,4,FALSE)),"",VLOOKUP(C70,Master!AQ$61:BC$286,4,FALSE))</f>
        <v/>
      </c>
      <c r="H70" s="689" t="str">
        <f>IF(ISNA(VLOOKUP(C70,Master!AQ$61:BC$286,5,FALSE)),"",VLOOKUP(C70,Master!AQ$61:BC$286,5,FALSE))</f>
        <v/>
      </c>
      <c r="I70" s="690" t="str">
        <f>IF(ISNA(VLOOKUP(C70,Master!AQ$61:BC$286,6,FALSE)),"",VLOOKUP(C70,Master!AQ$61:BC$286,6,FALSE))</f>
        <v/>
      </c>
      <c r="J70" s="684" t="str">
        <f t="shared" si="72"/>
        <v/>
      </c>
      <c r="K70" s="911" t="str">
        <f t="shared" ca="1" si="73"/>
        <v/>
      </c>
      <c r="L70" s="684" t="str">
        <f t="shared" si="74"/>
        <v/>
      </c>
      <c r="M70" s="684" t="str">
        <f t="shared" si="75"/>
        <v/>
      </c>
      <c r="N70" s="684" t="str">
        <f t="shared" si="76"/>
        <v/>
      </c>
      <c r="O70" s="691" t="str">
        <f>IF(ISNA(VLOOKUP(C70,Master!AQ$61:BC$286,12,FALSE)),"",VLOOKUP(C70,Master!AQ$61:BC$286,12,FALSE))</f>
        <v/>
      </c>
      <c r="P70" s="665"/>
      <c r="Q70" s="572"/>
      <c r="R70" s="572"/>
      <c r="S70" s="572"/>
      <c r="T70" s="572">
        <f t="shared" si="53"/>
        <v>0</v>
      </c>
      <c r="U70" s="541">
        <f t="shared" si="99"/>
        <v>1</v>
      </c>
      <c r="V70" s="570" t="str">
        <f>IF(ISNA(VLOOKUP(C70,Master!AQ$61:BC$286,10,FALSE)),"",VLOOKUP(C70,Master!AQ$61:BC$286,10,FALSE))</f>
        <v/>
      </c>
      <c r="W70" s="573"/>
      <c r="X70" s="573"/>
      <c r="Y70" s="574" t="str">
        <f>IF(ISNA(VLOOKUP(C70,Master!AQ$61:BC$286,11,FALSE)),"",VLOOKUP(C70,Master!AQ$61:BC$286,11,FALSE))</f>
        <v/>
      </c>
      <c r="Z70" s="574" t="str">
        <f>IF(ISNA(VLOOKUP(C70,Master!AQ$61:BC$286,9,FALSE)),"",VLOOKUP(C70,Master!AQ$61:BC$286,9,FALSE))</f>
        <v/>
      </c>
      <c r="AA70" s="575">
        <f t="shared" si="100"/>
        <v>0</v>
      </c>
      <c r="AB70" s="575">
        <f t="shared" si="101"/>
        <v>0</v>
      </c>
      <c r="AC70" s="575">
        <f t="shared" si="102"/>
        <v>0</v>
      </c>
      <c r="AD70" s="575">
        <f t="shared" si="103"/>
        <v>0</v>
      </c>
      <c r="AE70" s="575">
        <f t="shared" si="104"/>
        <v>0</v>
      </c>
      <c r="AF70" s="575">
        <f t="shared" si="105"/>
        <v>0</v>
      </c>
      <c r="AG70" s="576" t="str">
        <f t="shared" si="106"/>
        <v/>
      </c>
      <c r="AH70" s="576" t="str">
        <f t="shared" si="84"/>
        <v/>
      </c>
      <c r="AI70" s="576" t="str">
        <f t="shared" si="85"/>
        <v/>
      </c>
      <c r="AJ70" s="576" t="str">
        <f t="shared" si="86"/>
        <v/>
      </c>
      <c r="AK70" s="576" t="str">
        <f t="shared" si="87"/>
        <v/>
      </c>
      <c r="AL70" s="574" t="str">
        <f t="shared" si="88"/>
        <v/>
      </c>
      <c r="AM70" s="574">
        <v>0</v>
      </c>
      <c r="AN70" s="575">
        <v>0</v>
      </c>
      <c r="AO70" s="574" t="str">
        <f t="shared" si="89"/>
        <v/>
      </c>
      <c r="AP70" s="575">
        <f>$G$222*BS70*BV70*(IF(I70&lt;=0,0,1))*(IF(H70&lt;=4800,1,0))</f>
        <v>0</v>
      </c>
      <c r="AQ70" s="574">
        <f t="shared" si="45"/>
        <v>0</v>
      </c>
      <c r="AR70" s="574">
        <f t="shared" si="54"/>
        <v>0</v>
      </c>
      <c r="AS70" s="574">
        <f t="shared" si="55"/>
        <v>0</v>
      </c>
      <c r="AT70" s="574">
        <f t="shared" si="46"/>
        <v>0</v>
      </c>
      <c r="AU70" s="576">
        <f t="shared" si="56"/>
        <v>0</v>
      </c>
      <c r="AV70" s="576">
        <f t="shared" si="57"/>
        <v>0</v>
      </c>
      <c r="AW70" s="574"/>
      <c r="AX70" s="574"/>
      <c r="AY70" s="576">
        <f t="shared" si="90"/>
        <v>0</v>
      </c>
      <c r="AZ70" s="576">
        <f t="shared" si="58"/>
        <v>0</v>
      </c>
      <c r="BA70" s="576">
        <f t="shared" si="59"/>
        <v>0</v>
      </c>
      <c r="BB70" s="576">
        <f t="shared" si="60"/>
        <v>0</v>
      </c>
      <c r="BC70" s="576">
        <f t="shared" si="61"/>
        <v>0</v>
      </c>
      <c r="BD70" s="574">
        <f t="shared" si="91"/>
        <v>0</v>
      </c>
      <c r="BE70" s="574">
        <f t="shared" si="62"/>
        <v>0</v>
      </c>
      <c r="BF70" s="575">
        <v>0</v>
      </c>
      <c r="BG70" s="574">
        <f t="shared" si="92"/>
        <v>0</v>
      </c>
      <c r="BH70" s="575">
        <f t="shared" si="63"/>
        <v>0</v>
      </c>
      <c r="BI70" s="574">
        <f t="shared" si="47"/>
        <v>0</v>
      </c>
      <c r="BJ70" s="574">
        <f t="shared" si="64"/>
        <v>0</v>
      </c>
      <c r="BK70" s="574">
        <f t="shared" si="65"/>
        <v>0</v>
      </c>
      <c r="BL70" s="574">
        <f t="shared" si="66"/>
        <v>0</v>
      </c>
      <c r="BM70" s="576">
        <f t="shared" si="93"/>
        <v>0</v>
      </c>
      <c r="BN70" s="576">
        <f t="shared" si="94"/>
        <v>0</v>
      </c>
      <c r="BO70" s="574"/>
      <c r="BP70" s="574"/>
      <c r="BQ70" s="576">
        <f t="shared" si="95"/>
        <v>0</v>
      </c>
      <c r="BR70" s="567">
        <f t="shared" si="67"/>
        <v>0</v>
      </c>
      <c r="BS70" s="567">
        <f t="shared" si="68"/>
        <v>1</v>
      </c>
      <c r="BT70" s="567">
        <f t="shared" si="69"/>
        <v>0</v>
      </c>
      <c r="BU70" s="567">
        <f t="shared" si="70"/>
        <v>0</v>
      </c>
      <c r="BV70" s="567">
        <f t="shared" si="48"/>
        <v>0</v>
      </c>
      <c r="BW70" s="567">
        <f t="shared" si="96"/>
        <v>1</v>
      </c>
      <c r="BX70" s="552">
        <f t="shared" si="107"/>
        <v>0</v>
      </c>
      <c r="BY70" s="577">
        <f t="shared" si="97"/>
        <v>1</v>
      </c>
      <c r="BZ70" s="552">
        <f t="shared" si="50"/>
        <v>0</v>
      </c>
      <c r="CA70" s="552">
        <f t="shared" si="51"/>
        <v>0</v>
      </c>
      <c r="CB70" s="539" t="str">
        <f>IF(AND(E70=""),"",IF(AND(E70&lt;=0),"",IF((ROUND((SUMPRODUCT(MID(0&amp;E70,LARGE(INDEX(ISNUMBER(--MID(E70,ROW($1:$70),1))* ROW($1:$70),0),ROW($1:$70))+1,1)*10^ROW($1:$70)/10)),-8)/100000000)&lt;2004,1,0)))</f>
        <v/>
      </c>
      <c r="CC70" s="1071"/>
      <c r="CD70" s="539"/>
      <c r="CE70" s="539"/>
      <c r="CF70" s="539"/>
      <c r="CG70" s="539"/>
      <c r="CH70" s="539"/>
      <c r="CI70" s="539"/>
      <c r="CJ70" s="539"/>
      <c r="CK70" s="539"/>
      <c r="CL70" s="539"/>
      <c r="CM70" s="539"/>
      <c r="CN70" s="539"/>
      <c r="CO70" s="539"/>
      <c r="CP70" s="539"/>
      <c r="CQ70" s="539"/>
      <c r="CR70" s="539"/>
      <c r="CS70" s="539"/>
      <c r="CT70" s="539"/>
      <c r="CU70" s="539"/>
      <c r="CV70" s="539"/>
      <c r="CW70" s="539"/>
      <c r="CX70" s="539"/>
      <c r="CY70" s="539"/>
      <c r="CZ70" s="539"/>
      <c r="DB70" s="539"/>
    </row>
    <row r="71" spans="1:106" s="568" customFormat="1" ht="15.75" customHeight="1">
      <c r="A71" s="568" t="str">
        <f t="shared" si="98"/>
        <v/>
      </c>
      <c r="B71" s="683">
        <v>2202</v>
      </c>
      <c r="C71" s="684">
        <v>45</v>
      </c>
      <c r="D71" s="685" t="str">
        <f>IF(ISNA(VLOOKUP(C71,Master!AQ$61:BC$286,3,FALSE)),"",VLOOKUP(C71,Master!AQ$61:BC$286,3,FALSE))</f>
        <v/>
      </c>
      <c r="E71" s="686" t="str">
        <f>IF(ISNA(VLOOKUP(C71,Master!AQ$61:BC$286,7,FALSE)),"",VLOOKUP(C71,Master!AQ$61:BC$286,7,FALSE))</f>
        <v/>
      </c>
      <c r="F71" s="687" t="str">
        <f>IF(ISNA(VLOOKUP(C71,Master!AQ$61:BC$286,8,FALSE)),"",VLOOKUP(C71,Master!AQ$61:BC$286,8,FALSE))</f>
        <v/>
      </c>
      <c r="G71" s="688" t="str">
        <f>IF(ISNA(VLOOKUP(C71,Master!AQ$61:BC$286,4,FALSE)),"",VLOOKUP(C71,Master!AQ$61:BC$286,4,FALSE))</f>
        <v/>
      </c>
      <c r="H71" s="689" t="str">
        <f>IF(ISNA(VLOOKUP(C71,Master!AQ$61:BC$286,5,FALSE)),"",VLOOKUP(C71,Master!AQ$61:BC$286,5,FALSE))</f>
        <v/>
      </c>
      <c r="I71" s="690" t="str">
        <f>IF(ISNA(VLOOKUP(C71,Master!AQ$61:BC$286,6,FALSE)),"",VLOOKUP(C71,Master!AQ$61:BC$286,6,FALSE))</f>
        <v/>
      </c>
      <c r="J71" s="684" t="str">
        <f t="shared" si="72"/>
        <v/>
      </c>
      <c r="K71" s="911" t="str">
        <f t="shared" ca="1" si="73"/>
        <v/>
      </c>
      <c r="L71" s="684" t="str">
        <f t="shared" si="74"/>
        <v/>
      </c>
      <c r="M71" s="684" t="str">
        <f t="shared" si="75"/>
        <v/>
      </c>
      <c r="N71" s="684" t="str">
        <f t="shared" si="76"/>
        <v/>
      </c>
      <c r="O71" s="691" t="str">
        <f>IF(ISNA(VLOOKUP(C71,Master!AQ$61:BC$286,12,FALSE)),"",VLOOKUP(C71,Master!AQ$61:BC$286,12,FALSE))</f>
        <v/>
      </c>
      <c r="P71" s="665"/>
      <c r="Q71" s="572"/>
      <c r="R71" s="572"/>
      <c r="S71" s="572"/>
      <c r="T71" s="572">
        <f t="shared" si="53"/>
        <v>0</v>
      </c>
      <c r="U71" s="541">
        <f t="shared" si="99"/>
        <v>1</v>
      </c>
      <c r="V71" s="570" t="str">
        <f>IF(ISNA(VLOOKUP(C71,Master!AQ$61:BC$286,10,FALSE)),"",VLOOKUP(C71,Master!AQ$61:BC$286,10,FALSE))</f>
        <v/>
      </c>
      <c r="W71" s="573"/>
      <c r="X71" s="573"/>
      <c r="Y71" s="574" t="str">
        <f>IF(ISNA(VLOOKUP(C71,Master!AQ$61:BC$286,11,FALSE)),"",VLOOKUP(C71,Master!AQ$61:BC$286,11,FALSE))</f>
        <v/>
      </c>
      <c r="Z71" s="574" t="str">
        <f>IF(ISNA(VLOOKUP(C71,Master!AQ$61:BC$286,9,FALSE)),"",VLOOKUP(C71,Master!AQ$61:BC$286,9,FALSE))</f>
        <v/>
      </c>
      <c r="AA71" s="575">
        <f t="shared" si="100"/>
        <v>0</v>
      </c>
      <c r="AB71" s="575">
        <f t="shared" si="101"/>
        <v>0</v>
      </c>
      <c r="AC71" s="575">
        <f t="shared" si="102"/>
        <v>0</v>
      </c>
      <c r="AD71" s="575">
        <f t="shared" si="103"/>
        <v>0</v>
      </c>
      <c r="AE71" s="575">
        <f t="shared" si="104"/>
        <v>0</v>
      </c>
      <c r="AF71" s="575">
        <f t="shared" si="105"/>
        <v>0</v>
      </c>
      <c r="AG71" s="576" t="str">
        <f t="shared" si="106"/>
        <v/>
      </c>
      <c r="AH71" s="576" t="str">
        <f>IF(AND(I71=""),"",$M71*$BR71)</f>
        <v/>
      </c>
      <c r="AI71" s="576" t="str">
        <f>IF(AND(I71=""),"",$M71*$BS71)</f>
        <v/>
      </c>
      <c r="AJ71" s="576" t="str">
        <f>IF(AND(I71=""),"",$M71*$BT71)</f>
        <v/>
      </c>
      <c r="AK71" s="576" t="str">
        <f>IF(AND(I71=""),"",$M71*$BU71)</f>
        <v/>
      </c>
      <c r="AL71" s="574" t="str">
        <f>IF(AND(I71=""),"",ROUND((AH71+AI71)*$AL$10,0)*BV71)</f>
        <v/>
      </c>
      <c r="AM71" s="574">
        <v>0</v>
      </c>
      <c r="AN71" s="575">
        <v>0</v>
      </c>
      <c r="AO71" s="574" t="str">
        <f>IF(AND(I71=""),"",ROUND((AH71+AI71)*$AO$10,0)*BV71)</f>
        <v/>
      </c>
      <c r="AP71" s="575">
        <f t="shared" ref="AP71:AP134" si="108">$G$222*BS71*BV71*(IF(I71&lt;=0,0,1))*(IF(H71&lt;=4800,1,0))</f>
        <v>0</v>
      </c>
      <c r="AQ71" s="574">
        <f t="shared" ref="AQ71:AQ134" si="109">IF(AND(I71=""),0,ROUND((I71+ROUND(I71*$AL$10,0))/2,0)*(IF(O71="FIX PAY",0,1)))</f>
        <v>0</v>
      </c>
      <c r="AR71" s="574">
        <f t="shared" ref="AR71:AR134" si="110">IF(G71="CLERK GRADE I",1,IF(G71="CLERK GRADE II",1,0))*75*12*BV71*(IF(I71&lt;=0,0,1))*BW71</f>
        <v>0</v>
      </c>
      <c r="AS71" s="574">
        <f t="shared" ref="AS71:AS134" si="111">IF(AND(I71=""),0,(IF(G71="ASSISTANT",12,IF(G71="CLERK GRADE I",12,IF(G71="CLERK GRADE II",12,IF(G71="FIELDMAN &amp; FIELD REC",12,IF(G71="LAB BOY",12,IF(G71="JAMADAR",12,IF(G71="PEON",12,10))))))))*(MINA(ROUND(I71*6%,0),600))*(IF($V71="yes",1,0)))</f>
        <v>0</v>
      </c>
      <c r="AT71" s="574">
        <f t="shared" si="46"/>
        <v>0</v>
      </c>
      <c r="AU71" s="576">
        <f t="shared" ref="AU71:AU134" si="112">IF(AND(G71=""),0,SUM(AL71:AT71)+AH71+AI71)</f>
        <v>0</v>
      </c>
      <c r="AV71" s="576">
        <f t="shared" ref="AV71:AV134" si="113">IF(AND(G71=""),0,AU71)</f>
        <v>0</v>
      </c>
      <c r="AW71" s="574"/>
      <c r="AX71" s="574"/>
      <c r="AY71" s="576">
        <f>AV71+AW71+AX71</f>
        <v>0</v>
      </c>
      <c r="AZ71" s="576">
        <f t="shared" ref="AZ71:AZ134" si="114">IF(AND(G71=""),0,N71*BR71)</f>
        <v>0</v>
      </c>
      <c r="BA71" s="576">
        <f t="shared" ref="BA71:BA134" si="115">IF(AND(G71=""),0,N71*BS71)</f>
        <v>0</v>
      </c>
      <c r="BB71" s="576">
        <f t="shared" ref="BB71:BB134" si="116">IF(AND(G71=""),0,N71*BT71)</f>
        <v>0</v>
      </c>
      <c r="BC71" s="576">
        <f t="shared" ref="BC71:BC134" si="117">IF(AND(G71=""),0,N71*BU71)</f>
        <v>0</v>
      </c>
      <c r="BD71" s="574">
        <f>ROUND((AZ71+BA71)*$BD$10,0)*BV71</f>
        <v>0</v>
      </c>
      <c r="BE71" s="574">
        <f t="shared" ref="BE71:BE134" si="118">IF(AND(G71=""),0,ROUND((IF(O71="FIX PAY",0,AG71))*$BE$10*2,0)*BV71)</f>
        <v>0</v>
      </c>
      <c r="BF71" s="575">
        <v>0</v>
      </c>
      <c r="BG71" s="574">
        <f>ROUND((AZ71+BA71)*$BG$10,0)*BV71</f>
        <v>0</v>
      </c>
      <c r="BH71" s="575">
        <f t="shared" ref="BH71:BH134" si="119">3387*2*BS71*BV71*(IF(I71&lt;=0,0,1))*(IF(H71&lt;=4800,1,0))</f>
        <v>0</v>
      </c>
      <c r="BI71" s="574">
        <f t="shared" ref="BI71:BI134" si="120">IF(AND(I71=""),0,ROUND((AG71+ROUND(AG71*$AL$10,0))/2,0)*(IF(O71="FIX PAY",0,1)))</f>
        <v>0</v>
      </c>
      <c r="BJ71" s="574">
        <f t="shared" ref="BJ71:BJ134" si="121">IF(G71="CLERK GRADE I",1,IF(G71="CLERK GRADE II",1,0))*75*12*BV71*(IF(I71&lt;=0,0,1))*BW71</f>
        <v>0</v>
      </c>
      <c r="BK71" s="574">
        <f t="shared" ref="BK71:BK134" si="122">IF(AND(G71=""),0,(IF(G71="ASSISTANT",12,IF(G71="CLERK GRADE I",12,IF(G71="CLERK GRADE II",12,IF(G71="FIELDMAN &amp; FIELD REC",12,IF(G71="LAB BOY",12,IF(G71="JAMADAR",12,IF(G71="PEON",12,10))))))))*(MINA(ROUND(AG71*6%,0),600))*(IF($V71="yes",1,)))</f>
        <v>0</v>
      </c>
      <c r="BL71" s="574">
        <f t="shared" ref="BL71:BL134" si="123">(IF(G71="LAB BOY",150,IF(G71="JAMADAR",150,IF(G71="PEON",150,0))))*12*BV71*(IF(I71&lt;=0,0,1))</f>
        <v>0</v>
      </c>
      <c r="BM71" s="576">
        <f>SUM(BD71:BL71)+AZ71+BA71</f>
        <v>0</v>
      </c>
      <c r="BN71" s="576">
        <f>BM71</f>
        <v>0</v>
      </c>
      <c r="BO71" s="574"/>
      <c r="BP71" s="574"/>
      <c r="BQ71" s="576">
        <f>BN71+BO71+BP71</f>
        <v>0</v>
      </c>
      <c r="BR71" s="567">
        <f t="shared" ref="BR71:BR134" si="124">(IF(G71="PRINCIPAL",1,IF(G71="H M",1,IF(G71="AGRICULTURE INST",1,IF(G71="TEACHER-1ST",1,IF(G71="PTI  I  (13)",1,IF(G71="AGRICULTURE TEACH",1,IF(G71="INSTRUCTOR",1,0))))))))+(IF(G71="JR TEACHER",1,IF(G71="LIBRARIAN I",1,0)))*(IF(O71="FIX PAY",0,1))</f>
        <v>0</v>
      </c>
      <c r="BS71" s="567">
        <f t="shared" ref="BS71:BS134" si="125">IF(BR71&lt;=0,1,0)*(IF(O71="FIX PAY",0,1))</f>
        <v>1</v>
      </c>
      <c r="BT71" s="567">
        <f t="shared" ref="BT71:BT134" si="126">(IF(G71="PRINCIPAL (16)",1,IF(G71="V P (14)",1,IF(G71="H M (14)",1,IF(G71="AGRICULTURE INST (13)",1,IF(G71="TEACHER-1ST (13)",1,IF(G71="PTI  I  (13)",1,IF(G71="AGRICULTURE TEACH (13)",1,IF(G71="INSTRUCTOR (13)",1,0))))))))+(IF(G71="JR TEACHER (13)",1,IF(G71="LIBRARIAN I (13)",1,0))))*(IF(O71="FIX PAY",1,0))</f>
        <v>0</v>
      </c>
      <c r="BU71" s="567">
        <f t="shared" ref="BU71:BU134" si="127">IF(BT71&lt;=0,1,0)*(IF(O71="FIX PAY",1,0))</f>
        <v>0</v>
      </c>
      <c r="BV71" s="567">
        <f t="shared" ref="BV71:BV134" si="128">IF(O71="FIX PAY",1,0)</f>
        <v>0</v>
      </c>
      <c r="BW71" s="567">
        <f>IF(Y71="No",0,1)</f>
        <v>1</v>
      </c>
      <c r="BX71" s="552">
        <f t="shared" si="107"/>
        <v>0</v>
      </c>
      <c r="BY71" s="577">
        <f>IF(I71&lt;=0,0,1)</f>
        <v>1</v>
      </c>
      <c r="BZ71" s="552">
        <f t="shared" ref="BZ71:BZ134" si="129">IF(O71="SANVIDA",1,0)</f>
        <v>0</v>
      </c>
      <c r="CA71" s="552">
        <f t="shared" ref="CA71:CA134" si="130">IF(BZ71&gt;0,I71,0)</f>
        <v>0</v>
      </c>
      <c r="CB71" s="539" t="str">
        <f>IF(AND(E71=""),"",IF(AND(E71&lt;=0),"",IF((ROUND((SUMPRODUCT(MID(0&amp;E71,LARGE(INDEX(ISNUMBER(--MID(E71,ROW($1:$70),1))* ROW($1:$70),0),ROW($1:$70))+1,1)*10^ROW($1:$70)/10)),-8)/100000000)&lt;2004,1,0)))</f>
        <v/>
      </c>
      <c r="CC71" s="1071"/>
      <c r="CD71" s="539"/>
      <c r="CE71" s="539"/>
      <c r="CF71" s="539"/>
      <c r="CG71" s="539"/>
      <c r="CH71" s="539"/>
      <c r="CI71" s="539"/>
      <c r="CJ71" s="539"/>
      <c r="CK71" s="539"/>
      <c r="CL71" s="539"/>
      <c r="CM71" s="539"/>
      <c r="CN71" s="539"/>
      <c r="CO71" s="539"/>
      <c r="CP71" s="539"/>
      <c r="CQ71" s="539"/>
      <c r="CR71" s="539"/>
      <c r="CS71" s="539"/>
      <c r="CT71" s="539"/>
      <c r="CU71" s="539"/>
      <c r="CV71" s="539"/>
      <c r="CW71" s="539"/>
      <c r="CX71" s="539"/>
      <c r="CY71" s="539"/>
      <c r="CZ71" s="539"/>
    </row>
    <row r="72" spans="1:106" s="568" customFormat="1" ht="15.75" customHeight="1">
      <c r="A72" s="568" t="str">
        <f t="shared" si="98"/>
        <v/>
      </c>
      <c r="B72" s="683">
        <v>2202</v>
      </c>
      <c r="C72" s="684">
        <v>46</v>
      </c>
      <c r="D72" s="685" t="str">
        <f>IF(ISNA(VLOOKUP(C72,Master!AQ$61:BC$286,3,FALSE)),"",VLOOKUP(C72,Master!AQ$61:BC$286,3,FALSE))</f>
        <v/>
      </c>
      <c r="E72" s="686" t="str">
        <f>IF(ISNA(VLOOKUP(C72,Master!AQ$61:BC$286,7,FALSE)),"",VLOOKUP(C72,Master!AQ$61:BC$286,7,FALSE))</f>
        <v/>
      </c>
      <c r="F72" s="687" t="str">
        <f>IF(ISNA(VLOOKUP(C72,Master!AQ$61:BC$286,8,FALSE)),"",VLOOKUP(C72,Master!AQ$61:BC$286,8,FALSE))</f>
        <v/>
      </c>
      <c r="G72" s="688" t="str">
        <f>IF(ISNA(VLOOKUP(C72,Master!AQ$61:BC$286,4,FALSE)),"",VLOOKUP(C72,Master!AQ$61:BC$286,4,FALSE))</f>
        <v/>
      </c>
      <c r="H72" s="689" t="str">
        <f>IF(ISNA(VLOOKUP(C72,Master!AQ$61:BC$286,5,FALSE)),"",VLOOKUP(C72,Master!AQ$61:BC$286,5,FALSE))</f>
        <v/>
      </c>
      <c r="I72" s="690" t="str">
        <f>IF(ISNA(VLOOKUP(C72,Master!AQ$61:BC$286,6,FALSE)),"",VLOOKUP(C72,Master!AQ$61:BC$286,6,FALSE))</f>
        <v/>
      </c>
      <c r="J72" s="684" t="str">
        <f t="shared" si="72"/>
        <v/>
      </c>
      <c r="K72" s="911" t="str">
        <f t="shared" ca="1" si="73"/>
        <v/>
      </c>
      <c r="L72" s="684" t="str">
        <f t="shared" si="74"/>
        <v/>
      </c>
      <c r="M72" s="684" t="str">
        <f t="shared" si="75"/>
        <v/>
      </c>
      <c r="N72" s="684" t="str">
        <f t="shared" si="76"/>
        <v/>
      </c>
      <c r="O72" s="691" t="str">
        <f>IF(ISNA(VLOOKUP(C72,Master!AQ$61:BC$286,12,FALSE)),"",VLOOKUP(C72,Master!AQ$61:BC$286,12,FALSE))</f>
        <v/>
      </c>
      <c r="P72" s="665"/>
      <c r="Q72" s="572"/>
      <c r="R72" s="572"/>
      <c r="S72" s="572"/>
      <c r="T72" s="572">
        <f t="shared" si="53"/>
        <v>0</v>
      </c>
      <c r="U72" s="541">
        <f t="shared" si="99"/>
        <v>1</v>
      </c>
      <c r="V72" s="570" t="str">
        <f>IF(ISNA(VLOOKUP(C72,Master!AQ$61:BC$286,10,FALSE)),"",VLOOKUP(C72,Master!AQ$61:BC$286,10,FALSE))</f>
        <v/>
      </c>
      <c r="W72" s="573"/>
      <c r="X72" s="573"/>
      <c r="Y72" s="574" t="str">
        <f>IF(ISNA(VLOOKUP(C72,Master!AQ$61:BC$286,11,FALSE)),"",VLOOKUP(C72,Master!AQ$61:BC$286,11,FALSE))</f>
        <v/>
      </c>
      <c r="Z72" s="574" t="str">
        <f>IF(ISNA(VLOOKUP(C72,Master!AQ$61:BC$286,9,FALSE)),"",VLOOKUP(C72,Master!AQ$61:BC$286,9,FALSE))</f>
        <v/>
      </c>
      <c r="AA72" s="575">
        <f t="shared" si="100"/>
        <v>0</v>
      </c>
      <c r="AB72" s="575">
        <f t="shared" si="101"/>
        <v>0</v>
      </c>
      <c r="AC72" s="575">
        <f t="shared" si="102"/>
        <v>0</v>
      </c>
      <c r="AD72" s="575">
        <f t="shared" si="103"/>
        <v>0</v>
      </c>
      <c r="AE72" s="575">
        <f t="shared" si="104"/>
        <v>0</v>
      </c>
      <c r="AF72" s="575">
        <f t="shared" si="105"/>
        <v>0</v>
      </c>
      <c r="AG72" s="576" t="str">
        <f t="shared" si="106"/>
        <v/>
      </c>
      <c r="AH72" s="576" t="str">
        <f t="shared" ref="AH72:AH114" si="131">IF(AND(I72=""),"",$M72*$BR72)</f>
        <v/>
      </c>
      <c r="AI72" s="576" t="str">
        <f t="shared" ref="AI72:AI114" si="132">IF(AND(I72=""),"",$M72*$BS72)</f>
        <v/>
      </c>
      <c r="AJ72" s="576" t="str">
        <f t="shared" ref="AJ72:AJ114" si="133">IF(AND(I72=""),"",$M72*$BT72)</f>
        <v/>
      </c>
      <c r="AK72" s="576" t="str">
        <f t="shared" ref="AK72:AK114" si="134">IF(AND(I72=""),"",$M72*$BU72)</f>
        <v/>
      </c>
      <c r="AL72" s="574" t="str">
        <f t="shared" ref="AL72:AL114" si="135">IF(AND(I72=""),"",ROUND((AH72+AI72)*$AL$10,0)*BV72)</f>
        <v/>
      </c>
      <c r="AM72" s="574">
        <v>0</v>
      </c>
      <c r="AN72" s="575">
        <v>0</v>
      </c>
      <c r="AO72" s="574" t="str">
        <f t="shared" ref="AO72:AO114" si="136">IF(AND(I72=""),"",ROUND((AH72+AI72)*$AO$10,0)*BV72)</f>
        <v/>
      </c>
      <c r="AP72" s="575">
        <f t="shared" si="108"/>
        <v>0</v>
      </c>
      <c r="AQ72" s="574">
        <f t="shared" si="109"/>
        <v>0</v>
      </c>
      <c r="AR72" s="574">
        <f t="shared" si="110"/>
        <v>0</v>
      </c>
      <c r="AS72" s="574">
        <f t="shared" si="111"/>
        <v>0</v>
      </c>
      <c r="AT72" s="574">
        <f t="shared" si="46"/>
        <v>0</v>
      </c>
      <c r="AU72" s="576">
        <f t="shared" si="112"/>
        <v>0</v>
      </c>
      <c r="AV72" s="576">
        <f t="shared" si="113"/>
        <v>0</v>
      </c>
      <c r="AW72" s="574"/>
      <c r="AX72" s="574"/>
      <c r="AY72" s="576">
        <f t="shared" ref="AY72:AY114" si="137">AV72+AW72+AX72</f>
        <v>0</v>
      </c>
      <c r="AZ72" s="576">
        <f t="shared" si="114"/>
        <v>0</v>
      </c>
      <c r="BA72" s="576">
        <f t="shared" si="115"/>
        <v>0</v>
      </c>
      <c r="BB72" s="576">
        <f t="shared" si="116"/>
        <v>0</v>
      </c>
      <c r="BC72" s="576">
        <f t="shared" si="117"/>
        <v>0</v>
      </c>
      <c r="BD72" s="574">
        <f t="shared" ref="BD72:BD114" si="138">ROUND((AZ72+BA72)*$BD$10,0)*BV72</f>
        <v>0</v>
      </c>
      <c r="BE72" s="574">
        <f t="shared" si="118"/>
        <v>0</v>
      </c>
      <c r="BF72" s="575">
        <v>0</v>
      </c>
      <c r="BG72" s="574">
        <f t="shared" ref="BG72:BG114" si="139">ROUND((AZ72+BA72)*$BG$10,0)*BV72</f>
        <v>0</v>
      </c>
      <c r="BH72" s="575">
        <f t="shared" si="119"/>
        <v>0</v>
      </c>
      <c r="BI72" s="574">
        <f t="shared" si="120"/>
        <v>0</v>
      </c>
      <c r="BJ72" s="574">
        <f t="shared" si="121"/>
        <v>0</v>
      </c>
      <c r="BK72" s="574">
        <f t="shared" si="122"/>
        <v>0</v>
      </c>
      <c r="BL72" s="574">
        <f t="shared" si="123"/>
        <v>0</v>
      </c>
      <c r="BM72" s="576">
        <f t="shared" ref="BM72:BM114" si="140">SUM(BD72:BL72)+AZ72+BA72</f>
        <v>0</v>
      </c>
      <c r="BN72" s="576">
        <f t="shared" ref="BN72:BN114" si="141">BM72</f>
        <v>0</v>
      </c>
      <c r="BO72" s="574"/>
      <c r="BP72" s="574"/>
      <c r="BQ72" s="576">
        <f t="shared" ref="BQ72:BQ114" si="142">BN72+BO72+BP72</f>
        <v>0</v>
      </c>
      <c r="BR72" s="567">
        <f t="shared" si="124"/>
        <v>0</v>
      </c>
      <c r="BS72" s="567">
        <f t="shared" si="125"/>
        <v>1</v>
      </c>
      <c r="BT72" s="567">
        <f t="shared" si="126"/>
        <v>0</v>
      </c>
      <c r="BU72" s="567">
        <f t="shared" si="127"/>
        <v>0</v>
      </c>
      <c r="BV72" s="567">
        <f t="shared" si="128"/>
        <v>0</v>
      </c>
      <c r="BW72" s="567">
        <f t="shared" ref="BW72:BW114" si="143">IF(Y72="No",0,1)</f>
        <v>1</v>
      </c>
      <c r="BX72" s="552">
        <f t="shared" si="107"/>
        <v>0</v>
      </c>
      <c r="BY72" s="577">
        <f t="shared" ref="BY72:BY114" si="144">IF(I72&lt;=0,0,1)</f>
        <v>1</v>
      </c>
      <c r="BZ72" s="552">
        <f t="shared" si="129"/>
        <v>0</v>
      </c>
      <c r="CA72" s="552">
        <f t="shared" si="130"/>
        <v>0</v>
      </c>
      <c r="CB72" s="539" t="str">
        <f>IF(AND(E72=""),"",IF(AND(E72&lt;=0),"",IF((ROUND((SUMPRODUCT(MID(0&amp;E72,LARGE(INDEX(ISNUMBER(--MID(E72,ROW($1:$70),1))* ROW($1:$70),0),ROW($1:$70))+1,1)*10^ROW($1:$70)/10)),-8)/100000000)&lt;2004,1,0)))</f>
        <v/>
      </c>
      <c r="CC72" s="1071"/>
      <c r="CD72" s="539"/>
      <c r="CE72" s="539"/>
      <c r="CF72" s="539"/>
      <c r="CG72" s="539"/>
      <c r="CH72" s="539"/>
      <c r="CI72" s="539"/>
      <c r="CJ72" s="539"/>
      <c r="CK72" s="539"/>
      <c r="CL72" s="539"/>
      <c r="CM72" s="539"/>
      <c r="CN72" s="539"/>
      <c r="CO72" s="539"/>
      <c r="CP72" s="539"/>
      <c r="CQ72" s="539"/>
      <c r="CR72" s="539"/>
      <c r="CS72" s="539"/>
      <c r="CT72" s="539"/>
      <c r="CU72" s="539"/>
      <c r="CV72" s="539"/>
      <c r="CW72" s="539"/>
      <c r="CX72" s="539"/>
      <c r="CY72" s="539"/>
      <c r="CZ72" s="539"/>
    </row>
    <row r="73" spans="1:106" s="568" customFormat="1" ht="15.75" customHeight="1">
      <c r="A73" s="568" t="str">
        <f t="shared" si="98"/>
        <v/>
      </c>
      <c r="B73" s="683">
        <v>2202</v>
      </c>
      <c r="C73" s="684">
        <v>47</v>
      </c>
      <c r="D73" s="685" t="str">
        <f>IF(ISNA(VLOOKUP(C73,Master!AQ$61:BC$286,3,FALSE)),"",VLOOKUP(C73,Master!AQ$61:BC$286,3,FALSE))</f>
        <v/>
      </c>
      <c r="E73" s="686" t="str">
        <f>IF(ISNA(VLOOKUP(C73,Master!AQ$61:BC$286,7,FALSE)),"",VLOOKUP(C73,Master!AQ$61:BC$286,7,FALSE))</f>
        <v/>
      </c>
      <c r="F73" s="687" t="str">
        <f>IF(ISNA(VLOOKUP(C73,Master!AQ$61:BC$286,8,FALSE)),"",VLOOKUP(C73,Master!AQ$61:BC$286,8,FALSE))</f>
        <v/>
      </c>
      <c r="G73" s="688" t="str">
        <f>IF(ISNA(VLOOKUP(C73,Master!AQ$61:BC$286,4,FALSE)),"",VLOOKUP(C73,Master!AQ$61:BC$286,4,FALSE))</f>
        <v/>
      </c>
      <c r="H73" s="689" t="str">
        <f>IF(ISNA(VLOOKUP(C73,Master!AQ$61:BC$286,5,FALSE)),"",VLOOKUP(C73,Master!AQ$61:BC$286,5,FALSE))</f>
        <v/>
      </c>
      <c r="I73" s="690" t="str">
        <f>IF(ISNA(VLOOKUP(C73,Master!AQ$61:BC$286,6,FALSE)),"",VLOOKUP(C73,Master!AQ$61:BC$286,6,FALSE))</f>
        <v/>
      </c>
      <c r="J73" s="684" t="str">
        <f t="shared" si="72"/>
        <v/>
      </c>
      <c r="K73" s="911" t="str">
        <f t="shared" ca="1" si="73"/>
        <v/>
      </c>
      <c r="L73" s="684" t="str">
        <f t="shared" si="74"/>
        <v/>
      </c>
      <c r="M73" s="684" t="str">
        <f t="shared" si="75"/>
        <v/>
      </c>
      <c r="N73" s="684" t="str">
        <f t="shared" si="76"/>
        <v/>
      </c>
      <c r="O73" s="691" t="str">
        <f>IF(ISNA(VLOOKUP(C73,Master!AQ$61:BC$286,12,FALSE)),"",VLOOKUP(C73,Master!AQ$61:BC$286,12,FALSE))</f>
        <v/>
      </c>
      <c r="P73" s="665"/>
      <c r="Q73" s="572"/>
      <c r="R73" s="572"/>
      <c r="S73" s="572"/>
      <c r="T73" s="572">
        <f t="shared" si="53"/>
        <v>0</v>
      </c>
      <c r="U73" s="541">
        <f t="shared" si="99"/>
        <v>1</v>
      </c>
      <c r="V73" s="570" t="str">
        <f>IF(ISNA(VLOOKUP(C73,Master!AQ$61:BC$286,10,FALSE)),"",VLOOKUP(C73,Master!AQ$61:BC$286,10,FALSE))</f>
        <v/>
      </c>
      <c r="W73" s="573"/>
      <c r="X73" s="573"/>
      <c r="Y73" s="574" t="str">
        <f>IF(ISNA(VLOOKUP(C73,Master!AQ$61:BC$286,11,FALSE)),"",VLOOKUP(C73,Master!AQ$61:BC$286,11,FALSE))</f>
        <v/>
      </c>
      <c r="Z73" s="574" t="str">
        <f>IF(ISNA(VLOOKUP(C73,Master!AQ$61:BC$286,9,FALSE)),"",VLOOKUP(C73,Master!AQ$61:BC$286,9,FALSE))</f>
        <v/>
      </c>
      <c r="AA73" s="575">
        <f t="shared" si="100"/>
        <v>0</v>
      </c>
      <c r="AB73" s="575">
        <f t="shared" si="101"/>
        <v>0</v>
      </c>
      <c r="AC73" s="575">
        <f t="shared" si="102"/>
        <v>0</v>
      </c>
      <c r="AD73" s="575">
        <f t="shared" si="103"/>
        <v>0</v>
      </c>
      <c r="AE73" s="575">
        <f t="shared" si="104"/>
        <v>0</v>
      </c>
      <c r="AF73" s="575">
        <f t="shared" si="105"/>
        <v>0</v>
      </c>
      <c r="AG73" s="576" t="str">
        <f t="shared" si="106"/>
        <v/>
      </c>
      <c r="AH73" s="576" t="str">
        <f t="shared" si="131"/>
        <v/>
      </c>
      <c r="AI73" s="576" t="str">
        <f t="shared" si="132"/>
        <v/>
      </c>
      <c r="AJ73" s="576" t="str">
        <f t="shared" si="133"/>
        <v/>
      </c>
      <c r="AK73" s="576" t="str">
        <f t="shared" si="134"/>
        <v/>
      </c>
      <c r="AL73" s="574" t="str">
        <f t="shared" si="135"/>
        <v/>
      </c>
      <c r="AM73" s="574">
        <v>0</v>
      </c>
      <c r="AN73" s="575">
        <v>0</v>
      </c>
      <c r="AO73" s="574" t="str">
        <f t="shared" si="136"/>
        <v/>
      </c>
      <c r="AP73" s="575">
        <f t="shared" si="108"/>
        <v>0</v>
      </c>
      <c r="AQ73" s="574">
        <f t="shared" si="109"/>
        <v>0</v>
      </c>
      <c r="AR73" s="574">
        <f t="shared" si="110"/>
        <v>0</v>
      </c>
      <c r="AS73" s="574">
        <f t="shared" si="111"/>
        <v>0</v>
      </c>
      <c r="AT73" s="574">
        <f t="shared" si="46"/>
        <v>0</v>
      </c>
      <c r="AU73" s="576">
        <f t="shared" si="112"/>
        <v>0</v>
      </c>
      <c r="AV73" s="576">
        <f t="shared" si="113"/>
        <v>0</v>
      </c>
      <c r="AW73" s="574"/>
      <c r="AX73" s="574"/>
      <c r="AY73" s="576">
        <f t="shared" si="137"/>
        <v>0</v>
      </c>
      <c r="AZ73" s="576">
        <f t="shared" si="114"/>
        <v>0</v>
      </c>
      <c r="BA73" s="576">
        <f t="shared" si="115"/>
        <v>0</v>
      </c>
      <c r="BB73" s="576">
        <f t="shared" si="116"/>
        <v>0</v>
      </c>
      <c r="BC73" s="576">
        <f t="shared" si="117"/>
        <v>0</v>
      </c>
      <c r="BD73" s="574">
        <f t="shared" si="138"/>
        <v>0</v>
      </c>
      <c r="BE73" s="574">
        <f t="shared" si="118"/>
        <v>0</v>
      </c>
      <c r="BF73" s="575">
        <v>0</v>
      </c>
      <c r="BG73" s="574">
        <f t="shared" si="139"/>
        <v>0</v>
      </c>
      <c r="BH73" s="575">
        <f t="shared" si="119"/>
        <v>0</v>
      </c>
      <c r="BI73" s="574">
        <f t="shared" si="120"/>
        <v>0</v>
      </c>
      <c r="BJ73" s="574">
        <f t="shared" si="121"/>
        <v>0</v>
      </c>
      <c r="BK73" s="574">
        <f t="shared" si="122"/>
        <v>0</v>
      </c>
      <c r="BL73" s="574">
        <f t="shared" si="123"/>
        <v>0</v>
      </c>
      <c r="BM73" s="576">
        <f t="shared" si="140"/>
        <v>0</v>
      </c>
      <c r="BN73" s="576">
        <f t="shared" si="141"/>
        <v>0</v>
      </c>
      <c r="BO73" s="574"/>
      <c r="BP73" s="574"/>
      <c r="BQ73" s="576">
        <f t="shared" si="142"/>
        <v>0</v>
      </c>
      <c r="BR73" s="567">
        <f t="shared" si="124"/>
        <v>0</v>
      </c>
      <c r="BS73" s="567">
        <f t="shared" si="125"/>
        <v>1</v>
      </c>
      <c r="BT73" s="567">
        <f t="shared" si="126"/>
        <v>0</v>
      </c>
      <c r="BU73" s="567">
        <f t="shared" si="127"/>
        <v>0</v>
      </c>
      <c r="BV73" s="567">
        <f t="shared" si="128"/>
        <v>0</v>
      </c>
      <c r="BW73" s="567">
        <f t="shared" si="143"/>
        <v>1</v>
      </c>
      <c r="BX73" s="552">
        <f t="shared" si="107"/>
        <v>0</v>
      </c>
      <c r="BY73" s="577">
        <f t="shared" si="144"/>
        <v>1</v>
      </c>
      <c r="BZ73" s="552">
        <f t="shared" si="129"/>
        <v>0</v>
      </c>
      <c r="CA73" s="552">
        <f t="shared" si="130"/>
        <v>0</v>
      </c>
      <c r="CB73" s="539" t="str">
        <f>IF(AND(E73=""),"",IF(AND(E73&lt;=0),"",IF((ROUND((SUMPRODUCT(MID(0&amp;E73,LARGE(INDEX(ISNUMBER(--MID(E73,ROW($1:$70),1))* ROW($1:$70),0),ROW($1:$70))+1,1)*10^ROW($1:$70)/10)),-8)/100000000)&lt;2004,1,0)))</f>
        <v/>
      </c>
      <c r="CC73" s="1071"/>
      <c r="CD73" s="539"/>
      <c r="CE73" s="539"/>
      <c r="CF73" s="539"/>
      <c r="CG73" s="539"/>
      <c r="CH73" s="539"/>
      <c r="CI73" s="539"/>
      <c r="CJ73" s="539"/>
      <c r="CK73" s="539"/>
      <c r="CL73" s="539"/>
      <c r="CM73" s="539"/>
      <c r="CN73" s="539"/>
      <c r="CO73" s="539"/>
      <c r="CP73" s="539"/>
      <c r="CQ73" s="539"/>
      <c r="CR73" s="539"/>
      <c r="CS73" s="539"/>
      <c r="CT73" s="539"/>
      <c r="CU73" s="539"/>
      <c r="CV73" s="539"/>
      <c r="CW73" s="539"/>
      <c r="CX73" s="539"/>
      <c r="CY73" s="539"/>
      <c r="CZ73" s="539"/>
    </row>
    <row r="74" spans="1:106" s="568" customFormat="1" ht="15.75" customHeight="1">
      <c r="A74" s="568" t="str">
        <f t="shared" si="98"/>
        <v/>
      </c>
      <c r="B74" s="683">
        <v>2202</v>
      </c>
      <c r="C74" s="684">
        <v>48</v>
      </c>
      <c r="D74" s="685" t="str">
        <f>IF(ISNA(VLOOKUP(C74,Master!AQ$61:BC$286,3,FALSE)),"",VLOOKUP(C74,Master!AQ$61:BC$286,3,FALSE))</f>
        <v/>
      </c>
      <c r="E74" s="686" t="str">
        <f>IF(ISNA(VLOOKUP(C74,Master!AQ$61:BC$286,7,FALSE)),"",VLOOKUP(C74,Master!AQ$61:BC$286,7,FALSE))</f>
        <v/>
      </c>
      <c r="F74" s="687" t="str">
        <f>IF(ISNA(VLOOKUP(C74,Master!AQ$61:BC$286,8,FALSE)),"",VLOOKUP(C74,Master!AQ$61:BC$286,8,FALSE))</f>
        <v/>
      </c>
      <c r="G74" s="688" t="str">
        <f>IF(ISNA(VLOOKUP(C74,Master!AQ$61:BC$286,4,FALSE)),"",VLOOKUP(C74,Master!AQ$61:BC$286,4,FALSE))</f>
        <v/>
      </c>
      <c r="H74" s="689" t="str">
        <f>IF(ISNA(VLOOKUP(C74,Master!AQ$61:BC$286,5,FALSE)),"",VLOOKUP(C74,Master!AQ$61:BC$286,5,FALSE))</f>
        <v/>
      </c>
      <c r="I74" s="690" t="str">
        <f>IF(ISNA(VLOOKUP(C74,Master!AQ$61:BC$286,6,FALSE)),"",VLOOKUP(C74,Master!AQ$61:BC$286,6,FALSE))</f>
        <v/>
      </c>
      <c r="J74" s="684" t="str">
        <f t="shared" si="72"/>
        <v/>
      </c>
      <c r="K74" s="911" t="str">
        <f t="shared" ca="1" si="73"/>
        <v/>
      </c>
      <c r="L74" s="684" t="str">
        <f t="shared" si="74"/>
        <v/>
      </c>
      <c r="M74" s="684" t="str">
        <f t="shared" si="75"/>
        <v/>
      </c>
      <c r="N74" s="684" t="str">
        <f t="shared" si="76"/>
        <v/>
      </c>
      <c r="O74" s="691" t="str">
        <f>IF(ISNA(VLOOKUP(C74,Master!AQ$61:BC$286,12,FALSE)),"",VLOOKUP(C74,Master!AQ$61:BC$286,12,FALSE))</f>
        <v/>
      </c>
      <c r="P74" s="665"/>
      <c r="Q74" s="572"/>
      <c r="R74" s="572"/>
      <c r="S74" s="572"/>
      <c r="T74" s="572">
        <f t="shared" si="53"/>
        <v>0</v>
      </c>
      <c r="U74" s="541">
        <f t="shared" si="99"/>
        <v>1</v>
      </c>
      <c r="V74" s="570" t="str">
        <f>IF(ISNA(VLOOKUP(C74,Master!AQ$61:BC$286,10,FALSE)),"",VLOOKUP(C74,Master!AQ$61:BC$286,10,FALSE))</f>
        <v/>
      </c>
      <c r="W74" s="573"/>
      <c r="X74" s="573"/>
      <c r="Y74" s="574" t="str">
        <f>IF(ISNA(VLOOKUP(C74,Master!AQ$61:BC$286,11,FALSE)),"",VLOOKUP(C74,Master!AQ$61:BC$286,11,FALSE))</f>
        <v/>
      </c>
      <c r="Z74" s="574" t="str">
        <f>IF(ISNA(VLOOKUP(C74,Master!AQ$61:BC$286,9,FALSE)),"",VLOOKUP(C74,Master!AQ$61:BC$286,9,FALSE))</f>
        <v/>
      </c>
      <c r="AA74" s="575">
        <f t="shared" si="100"/>
        <v>0</v>
      </c>
      <c r="AB74" s="575">
        <f t="shared" si="101"/>
        <v>0</v>
      </c>
      <c r="AC74" s="575">
        <f t="shared" si="102"/>
        <v>0</v>
      </c>
      <c r="AD74" s="575">
        <f t="shared" si="103"/>
        <v>0</v>
      </c>
      <c r="AE74" s="575">
        <f t="shared" si="104"/>
        <v>0</v>
      </c>
      <c r="AF74" s="575">
        <f t="shared" si="105"/>
        <v>0</v>
      </c>
      <c r="AG74" s="576" t="str">
        <f t="shared" si="106"/>
        <v/>
      </c>
      <c r="AH74" s="576" t="str">
        <f t="shared" si="131"/>
        <v/>
      </c>
      <c r="AI74" s="576" t="str">
        <f t="shared" si="132"/>
        <v/>
      </c>
      <c r="AJ74" s="576" t="str">
        <f t="shared" si="133"/>
        <v/>
      </c>
      <c r="AK74" s="576" t="str">
        <f t="shared" si="134"/>
        <v/>
      </c>
      <c r="AL74" s="574" t="str">
        <f t="shared" si="135"/>
        <v/>
      </c>
      <c r="AM74" s="574">
        <v>0</v>
      </c>
      <c r="AN74" s="575">
        <v>0</v>
      </c>
      <c r="AO74" s="574" t="str">
        <f t="shared" si="136"/>
        <v/>
      </c>
      <c r="AP74" s="575">
        <f t="shared" si="108"/>
        <v>0</v>
      </c>
      <c r="AQ74" s="574">
        <f t="shared" si="109"/>
        <v>0</v>
      </c>
      <c r="AR74" s="574">
        <f t="shared" si="110"/>
        <v>0</v>
      </c>
      <c r="AS74" s="574">
        <f t="shared" si="111"/>
        <v>0</v>
      </c>
      <c r="AT74" s="574">
        <f t="shared" si="46"/>
        <v>0</v>
      </c>
      <c r="AU74" s="576">
        <f t="shared" si="112"/>
        <v>0</v>
      </c>
      <c r="AV74" s="576">
        <f t="shared" si="113"/>
        <v>0</v>
      </c>
      <c r="AW74" s="574"/>
      <c r="AX74" s="574"/>
      <c r="AY74" s="576">
        <f t="shared" si="137"/>
        <v>0</v>
      </c>
      <c r="AZ74" s="576">
        <f t="shared" si="114"/>
        <v>0</v>
      </c>
      <c r="BA74" s="576">
        <f t="shared" si="115"/>
        <v>0</v>
      </c>
      <c r="BB74" s="576">
        <f t="shared" si="116"/>
        <v>0</v>
      </c>
      <c r="BC74" s="576">
        <f t="shared" si="117"/>
        <v>0</v>
      </c>
      <c r="BD74" s="574">
        <f t="shared" si="138"/>
        <v>0</v>
      </c>
      <c r="BE74" s="574">
        <f t="shared" si="118"/>
        <v>0</v>
      </c>
      <c r="BF74" s="575">
        <v>0</v>
      </c>
      <c r="BG74" s="574">
        <f t="shared" si="139"/>
        <v>0</v>
      </c>
      <c r="BH74" s="575">
        <f t="shared" si="119"/>
        <v>0</v>
      </c>
      <c r="BI74" s="574">
        <f t="shared" si="120"/>
        <v>0</v>
      </c>
      <c r="BJ74" s="574">
        <f t="shared" si="121"/>
        <v>0</v>
      </c>
      <c r="BK74" s="574">
        <f t="shared" si="122"/>
        <v>0</v>
      </c>
      <c r="BL74" s="574">
        <f t="shared" si="123"/>
        <v>0</v>
      </c>
      <c r="BM74" s="576">
        <f t="shared" si="140"/>
        <v>0</v>
      </c>
      <c r="BN74" s="576">
        <f t="shared" si="141"/>
        <v>0</v>
      </c>
      <c r="BO74" s="574"/>
      <c r="BP74" s="574"/>
      <c r="BQ74" s="576">
        <f t="shared" si="142"/>
        <v>0</v>
      </c>
      <c r="BR74" s="567">
        <f t="shared" si="124"/>
        <v>0</v>
      </c>
      <c r="BS74" s="567">
        <f t="shared" si="125"/>
        <v>1</v>
      </c>
      <c r="BT74" s="567">
        <f t="shared" si="126"/>
        <v>0</v>
      </c>
      <c r="BU74" s="567">
        <f t="shared" si="127"/>
        <v>0</v>
      </c>
      <c r="BV74" s="567">
        <f t="shared" si="128"/>
        <v>0</v>
      </c>
      <c r="BW74" s="567">
        <f t="shared" si="143"/>
        <v>1</v>
      </c>
      <c r="BX74" s="552">
        <f t="shared" si="107"/>
        <v>0</v>
      </c>
      <c r="BY74" s="577">
        <f t="shared" si="144"/>
        <v>1</v>
      </c>
      <c r="BZ74" s="552">
        <f t="shared" si="129"/>
        <v>0</v>
      </c>
      <c r="CA74" s="552">
        <f t="shared" si="130"/>
        <v>0</v>
      </c>
      <c r="CB74" s="539" t="str">
        <f>IF(AND(E74=""),"",IF(AND(E74&lt;=0),"",IF((ROUND((SUMPRODUCT(MID(0&amp;E74,LARGE(INDEX(ISNUMBER(--MID(E74,ROW($1:$70),1))* ROW($1:$70),0),ROW($1:$70))+1,1)*10^ROW($1:$70)/10)),-8)/100000000)&lt;2004,1,0)))</f>
        <v/>
      </c>
      <c r="CC74" s="1071"/>
      <c r="CD74" s="539"/>
      <c r="CE74" s="539"/>
      <c r="CF74" s="539"/>
      <c r="CG74" s="539"/>
      <c r="CH74" s="539"/>
      <c r="CI74" s="539"/>
      <c r="CJ74" s="539"/>
      <c r="CK74" s="539"/>
      <c r="CL74" s="539"/>
      <c r="CM74" s="539"/>
      <c r="CN74" s="539"/>
      <c r="CO74" s="539"/>
      <c r="CP74" s="539"/>
      <c r="CQ74" s="539"/>
      <c r="CR74" s="539"/>
      <c r="CS74" s="539"/>
      <c r="CT74" s="539"/>
      <c r="CU74" s="539"/>
      <c r="CV74" s="539"/>
      <c r="CW74" s="539"/>
      <c r="CX74" s="539"/>
      <c r="CY74" s="539"/>
      <c r="CZ74" s="539"/>
    </row>
    <row r="75" spans="1:106" s="568" customFormat="1" ht="15.75" customHeight="1">
      <c r="A75" s="568" t="str">
        <f t="shared" si="98"/>
        <v/>
      </c>
      <c r="B75" s="683">
        <v>2202</v>
      </c>
      <c r="C75" s="684">
        <v>49</v>
      </c>
      <c r="D75" s="685" t="str">
        <f>IF(ISNA(VLOOKUP(C75,Master!AQ$61:BC$286,3,FALSE)),"",VLOOKUP(C75,Master!AQ$61:BC$286,3,FALSE))</f>
        <v/>
      </c>
      <c r="E75" s="686" t="str">
        <f>IF(ISNA(VLOOKUP(C75,Master!AQ$61:BC$286,7,FALSE)),"",VLOOKUP(C75,Master!AQ$61:BC$286,7,FALSE))</f>
        <v/>
      </c>
      <c r="F75" s="687" t="str">
        <f>IF(ISNA(VLOOKUP(C75,Master!AQ$61:BC$286,8,FALSE)),"",VLOOKUP(C75,Master!AQ$61:BC$286,8,FALSE))</f>
        <v/>
      </c>
      <c r="G75" s="688" t="str">
        <f>IF(ISNA(VLOOKUP(C75,Master!AQ$61:BC$286,4,FALSE)),"",VLOOKUP(C75,Master!AQ$61:BC$286,4,FALSE))</f>
        <v/>
      </c>
      <c r="H75" s="689" t="str">
        <f>IF(ISNA(VLOOKUP(C75,Master!AQ$61:BC$286,5,FALSE)),"",VLOOKUP(C75,Master!AQ$61:BC$286,5,FALSE))</f>
        <v/>
      </c>
      <c r="I75" s="690" t="str">
        <f>IF(ISNA(VLOOKUP(C75,Master!AQ$61:BC$286,6,FALSE)),"",VLOOKUP(C75,Master!AQ$61:BC$286,6,FALSE))</f>
        <v/>
      </c>
      <c r="J75" s="684" t="str">
        <f t="shared" si="72"/>
        <v/>
      </c>
      <c r="K75" s="911" t="str">
        <f t="shared" ca="1" si="73"/>
        <v/>
      </c>
      <c r="L75" s="684" t="str">
        <f t="shared" si="74"/>
        <v/>
      </c>
      <c r="M75" s="684" t="str">
        <f t="shared" si="75"/>
        <v/>
      </c>
      <c r="N75" s="684" t="str">
        <f t="shared" si="76"/>
        <v/>
      </c>
      <c r="O75" s="691" t="str">
        <f>IF(ISNA(VLOOKUP(C75,Master!AQ$61:BC$286,12,FALSE)),"",VLOOKUP(C75,Master!AQ$61:BC$286,12,FALSE))</f>
        <v/>
      </c>
      <c r="P75" s="665"/>
      <c r="Q75" s="572"/>
      <c r="R75" s="572"/>
      <c r="S75" s="572"/>
      <c r="T75" s="572">
        <f t="shared" si="53"/>
        <v>0</v>
      </c>
      <c r="U75" s="541">
        <f t="shared" si="99"/>
        <v>1</v>
      </c>
      <c r="V75" s="570" t="str">
        <f>IF(ISNA(VLOOKUP(C75,Master!AQ$61:BC$286,10,FALSE)),"",VLOOKUP(C75,Master!AQ$61:BC$286,10,FALSE))</f>
        <v/>
      </c>
      <c r="W75" s="573"/>
      <c r="X75" s="573"/>
      <c r="Y75" s="574" t="str">
        <f>IF(ISNA(VLOOKUP(C75,Master!AQ$61:BC$286,11,FALSE)),"",VLOOKUP(C75,Master!AQ$61:BC$286,11,FALSE))</f>
        <v/>
      </c>
      <c r="Z75" s="574" t="str">
        <f>IF(ISNA(VLOOKUP(C75,Master!AQ$61:BC$286,9,FALSE)),"",VLOOKUP(C75,Master!AQ$61:BC$286,9,FALSE))</f>
        <v/>
      </c>
      <c r="AA75" s="575">
        <f t="shared" si="100"/>
        <v>0</v>
      </c>
      <c r="AB75" s="575">
        <f t="shared" si="101"/>
        <v>0</v>
      </c>
      <c r="AC75" s="575">
        <f t="shared" si="102"/>
        <v>0</v>
      </c>
      <c r="AD75" s="575">
        <f t="shared" si="103"/>
        <v>0</v>
      </c>
      <c r="AE75" s="575">
        <f t="shared" si="104"/>
        <v>0</v>
      </c>
      <c r="AF75" s="575">
        <f t="shared" si="105"/>
        <v>0</v>
      </c>
      <c r="AG75" s="576" t="str">
        <f t="shared" si="106"/>
        <v/>
      </c>
      <c r="AH75" s="576" t="str">
        <f t="shared" si="131"/>
        <v/>
      </c>
      <c r="AI75" s="576" t="str">
        <f t="shared" si="132"/>
        <v/>
      </c>
      <c r="AJ75" s="576" t="str">
        <f t="shared" si="133"/>
        <v/>
      </c>
      <c r="AK75" s="576" t="str">
        <f t="shared" si="134"/>
        <v/>
      </c>
      <c r="AL75" s="574" t="str">
        <f t="shared" si="135"/>
        <v/>
      </c>
      <c r="AM75" s="574">
        <v>0</v>
      </c>
      <c r="AN75" s="575">
        <v>0</v>
      </c>
      <c r="AO75" s="574" t="str">
        <f t="shared" si="136"/>
        <v/>
      </c>
      <c r="AP75" s="575">
        <f t="shared" si="108"/>
        <v>0</v>
      </c>
      <c r="AQ75" s="574">
        <f t="shared" si="109"/>
        <v>0</v>
      </c>
      <c r="AR75" s="574">
        <f t="shared" si="110"/>
        <v>0</v>
      </c>
      <c r="AS75" s="574">
        <f t="shared" si="111"/>
        <v>0</v>
      </c>
      <c r="AT75" s="574">
        <f t="shared" si="46"/>
        <v>0</v>
      </c>
      <c r="AU75" s="576">
        <f t="shared" si="112"/>
        <v>0</v>
      </c>
      <c r="AV75" s="576">
        <f t="shared" si="113"/>
        <v>0</v>
      </c>
      <c r="AW75" s="574"/>
      <c r="AX75" s="574"/>
      <c r="AY75" s="576">
        <f t="shared" si="137"/>
        <v>0</v>
      </c>
      <c r="AZ75" s="576">
        <f t="shared" si="114"/>
        <v>0</v>
      </c>
      <c r="BA75" s="576">
        <f t="shared" si="115"/>
        <v>0</v>
      </c>
      <c r="BB75" s="576">
        <f t="shared" si="116"/>
        <v>0</v>
      </c>
      <c r="BC75" s="576">
        <f t="shared" si="117"/>
        <v>0</v>
      </c>
      <c r="BD75" s="574">
        <f t="shared" si="138"/>
        <v>0</v>
      </c>
      <c r="BE75" s="574">
        <f t="shared" si="118"/>
        <v>0</v>
      </c>
      <c r="BF75" s="575">
        <v>0</v>
      </c>
      <c r="BG75" s="574">
        <f t="shared" si="139"/>
        <v>0</v>
      </c>
      <c r="BH75" s="575">
        <f t="shared" si="119"/>
        <v>0</v>
      </c>
      <c r="BI75" s="574">
        <f t="shared" si="120"/>
        <v>0</v>
      </c>
      <c r="BJ75" s="574">
        <f t="shared" si="121"/>
        <v>0</v>
      </c>
      <c r="BK75" s="574">
        <f t="shared" si="122"/>
        <v>0</v>
      </c>
      <c r="BL75" s="574">
        <f t="shared" si="123"/>
        <v>0</v>
      </c>
      <c r="BM75" s="576">
        <f t="shared" si="140"/>
        <v>0</v>
      </c>
      <c r="BN75" s="576">
        <f t="shared" si="141"/>
        <v>0</v>
      </c>
      <c r="BO75" s="574"/>
      <c r="BP75" s="574"/>
      <c r="BQ75" s="576">
        <f t="shared" si="142"/>
        <v>0</v>
      </c>
      <c r="BR75" s="567">
        <f t="shared" si="124"/>
        <v>0</v>
      </c>
      <c r="BS75" s="567">
        <f t="shared" si="125"/>
        <v>1</v>
      </c>
      <c r="BT75" s="567">
        <f t="shared" si="126"/>
        <v>0</v>
      </c>
      <c r="BU75" s="567">
        <f t="shared" si="127"/>
        <v>0</v>
      </c>
      <c r="BV75" s="567">
        <f t="shared" si="128"/>
        <v>0</v>
      </c>
      <c r="BW75" s="567">
        <f t="shared" si="143"/>
        <v>1</v>
      </c>
      <c r="BX75" s="552">
        <f t="shared" si="107"/>
        <v>0</v>
      </c>
      <c r="BY75" s="577">
        <f t="shared" si="144"/>
        <v>1</v>
      </c>
      <c r="BZ75" s="552">
        <f t="shared" si="129"/>
        <v>0</v>
      </c>
      <c r="CA75" s="552">
        <f t="shared" si="130"/>
        <v>0</v>
      </c>
      <c r="CB75" s="539" t="str">
        <f>IF(AND(E75=""),"",IF(AND(E75&lt;=0),"",IF((ROUND((SUMPRODUCT(MID(0&amp;E75,LARGE(INDEX(ISNUMBER(--MID(E75,ROW($1:$70),1))* ROW($1:$70),0),ROW($1:$70))+1,1)*10^ROW($1:$70)/10)),-8)/100000000)&lt;2004,1,0)))</f>
        <v/>
      </c>
      <c r="CC75" s="1071"/>
      <c r="CD75" s="539"/>
      <c r="CE75" s="539"/>
      <c r="CF75" s="539"/>
      <c r="CG75" s="539"/>
      <c r="CH75" s="539"/>
      <c r="CI75" s="539"/>
      <c r="CJ75" s="539"/>
      <c r="CK75" s="539"/>
      <c r="CL75" s="539"/>
      <c r="CM75" s="539"/>
      <c r="CN75" s="539"/>
      <c r="CO75" s="539"/>
      <c r="CP75" s="539"/>
      <c r="CQ75" s="539"/>
      <c r="CR75" s="539"/>
      <c r="CS75" s="539"/>
      <c r="CT75" s="539"/>
      <c r="CU75" s="539"/>
      <c r="CV75" s="539"/>
      <c r="CW75" s="539"/>
      <c r="CX75" s="539"/>
      <c r="CY75" s="539"/>
      <c r="CZ75" s="539"/>
      <c r="DB75" s="539"/>
    </row>
    <row r="76" spans="1:106" s="568" customFormat="1" ht="15.75" customHeight="1">
      <c r="A76" s="568" t="str">
        <f t="shared" si="98"/>
        <v/>
      </c>
      <c r="B76" s="683">
        <v>2202</v>
      </c>
      <c r="C76" s="684">
        <v>50</v>
      </c>
      <c r="D76" s="685" t="str">
        <f>IF(ISNA(VLOOKUP(C76,Master!AQ$61:BC$286,3,FALSE)),"",VLOOKUP(C76,Master!AQ$61:BC$286,3,FALSE))</f>
        <v/>
      </c>
      <c r="E76" s="686" t="str">
        <f>IF(ISNA(VLOOKUP(C76,Master!AQ$61:BC$286,7,FALSE)),"",VLOOKUP(C76,Master!AQ$61:BC$286,7,FALSE))</f>
        <v/>
      </c>
      <c r="F76" s="687" t="str">
        <f>IF(ISNA(VLOOKUP(C76,Master!AQ$61:BC$286,8,FALSE)),"",VLOOKUP(C76,Master!AQ$61:BC$286,8,FALSE))</f>
        <v/>
      </c>
      <c r="G76" s="688" t="str">
        <f>IF(ISNA(VLOOKUP(C76,Master!AQ$61:BC$286,4,FALSE)),"",VLOOKUP(C76,Master!AQ$61:BC$286,4,FALSE))</f>
        <v/>
      </c>
      <c r="H76" s="689" t="str">
        <f>IF(ISNA(VLOOKUP(C76,Master!AQ$61:BC$286,5,FALSE)),"",VLOOKUP(C76,Master!AQ$61:BC$286,5,FALSE))</f>
        <v/>
      </c>
      <c r="I76" s="690" t="str">
        <f>IF(ISNA(VLOOKUP(C76,Master!AQ$61:BC$286,6,FALSE)),"",VLOOKUP(C76,Master!AQ$61:BC$286,6,FALSE))</f>
        <v/>
      </c>
      <c r="J76" s="684" t="str">
        <f t="shared" si="72"/>
        <v/>
      </c>
      <c r="K76" s="911" t="str">
        <f t="shared" ca="1" si="73"/>
        <v/>
      </c>
      <c r="L76" s="684" t="str">
        <f t="shared" si="74"/>
        <v/>
      </c>
      <c r="M76" s="684" t="str">
        <f t="shared" si="75"/>
        <v/>
      </c>
      <c r="N76" s="684" t="str">
        <f t="shared" si="76"/>
        <v/>
      </c>
      <c r="O76" s="691" t="str">
        <f>IF(ISNA(VLOOKUP(C76,Master!AQ$61:BC$286,12,FALSE)),"",VLOOKUP(C76,Master!AQ$61:BC$286,12,FALSE))</f>
        <v/>
      </c>
      <c r="P76" s="665"/>
      <c r="Q76" s="572"/>
      <c r="R76" s="572"/>
      <c r="S76" s="572"/>
      <c r="T76" s="572">
        <f t="shared" si="53"/>
        <v>0</v>
      </c>
      <c r="U76" s="541">
        <f t="shared" si="99"/>
        <v>1</v>
      </c>
      <c r="V76" s="570" t="str">
        <f>IF(ISNA(VLOOKUP(C76,Master!AQ$61:BC$286,10,FALSE)),"",VLOOKUP(C76,Master!AQ$61:BC$286,10,FALSE))</f>
        <v/>
      </c>
      <c r="W76" s="573"/>
      <c r="X76" s="573"/>
      <c r="Y76" s="574" t="str">
        <f>IF(ISNA(VLOOKUP(C76,Master!AQ$61:BC$286,11,FALSE)),"",VLOOKUP(C76,Master!AQ$61:BC$286,11,FALSE))</f>
        <v/>
      </c>
      <c r="Z76" s="574" t="str">
        <f>IF(ISNA(VLOOKUP(C76,Master!AQ$61:BC$286,9,FALSE)),"",VLOOKUP(C76,Master!AQ$61:BC$286,9,FALSE))</f>
        <v/>
      </c>
      <c r="AA76" s="575">
        <f t="shared" si="100"/>
        <v>0</v>
      </c>
      <c r="AB76" s="575">
        <f t="shared" si="101"/>
        <v>0</v>
      </c>
      <c r="AC76" s="575">
        <f t="shared" si="102"/>
        <v>0</v>
      </c>
      <c r="AD76" s="575">
        <f t="shared" si="103"/>
        <v>0</v>
      </c>
      <c r="AE76" s="575">
        <f t="shared" si="104"/>
        <v>0</v>
      </c>
      <c r="AF76" s="575">
        <f t="shared" si="105"/>
        <v>0</v>
      </c>
      <c r="AG76" s="576" t="str">
        <f t="shared" si="106"/>
        <v/>
      </c>
      <c r="AH76" s="576" t="str">
        <f t="shared" si="131"/>
        <v/>
      </c>
      <c r="AI76" s="576" t="str">
        <f t="shared" si="132"/>
        <v/>
      </c>
      <c r="AJ76" s="576" t="str">
        <f t="shared" si="133"/>
        <v/>
      </c>
      <c r="AK76" s="576" t="str">
        <f t="shared" si="134"/>
        <v/>
      </c>
      <c r="AL76" s="574" t="str">
        <f t="shared" si="135"/>
        <v/>
      </c>
      <c r="AM76" s="574">
        <v>0</v>
      </c>
      <c r="AN76" s="575">
        <v>0</v>
      </c>
      <c r="AO76" s="574" t="str">
        <f t="shared" si="136"/>
        <v/>
      </c>
      <c r="AP76" s="575">
        <f t="shared" si="108"/>
        <v>0</v>
      </c>
      <c r="AQ76" s="574">
        <f t="shared" si="109"/>
        <v>0</v>
      </c>
      <c r="AR76" s="574">
        <f t="shared" si="110"/>
        <v>0</v>
      </c>
      <c r="AS76" s="574">
        <f t="shared" si="111"/>
        <v>0</v>
      </c>
      <c r="AT76" s="574">
        <f t="shared" si="46"/>
        <v>0</v>
      </c>
      <c r="AU76" s="576">
        <f t="shared" si="112"/>
        <v>0</v>
      </c>
      <c r="AV76" s="576">
        <f t="shared" si="113"/>
        <v>0</v>
      </c>
      <c r="AW76" s="574"/>
      <c r="AX76" s="574"/>
      <c r="AY76" s="576">
        <f t="shared" si="137"/>
        <v>0</v>
      </c>
      <c r="AZ76" s="576">
        <f t="shared" si="114"/>
        <v>0</v>
      </c>
      <c r="BA76" s="576">
        <f t="shared" si="115"/>
        <v>0</v>
      </c>
      <c r="BB76" s="576">
        <f t="shared" si="116"/>
        <v>0</v>
      </c>
      <c r="BC76" s="576">
        <f t="shared" si="117"/>
        <v>0</v>
      </c>
      <c r="BD76" s="574">
        <f t="shared" si="138"/>
        <v>0</v>
      </c>
      <c r="BE76" s="574">
        <f t="shared" si="118"/>
        <v>0</v>
      </c>
      <c r="BF76" s="575">
        <v>0</v>
      </c>
      <c r="BG76" s="574">
        <f t="shared" si="139"/>
        <v>0</v>
      </c>
      <c r="BH76" s="575">
        <f t="shared" si="119"/>
        <v>0</v>
      </c>
      <c r="BI76" s="574">
        <f t="shared" si="120"/>
        <v>0</v>
      </c>
      <c r="BJ76" s="574">
        <f t="shared" si="121"/>
        <v>0</v>
      </c>
      <c r="BK76" s="574">
        <f t="shared" si="122"/>
        <v>0</v>
      </c>
      <c r="BL76" s="574">
        <f t="shared" si="123"/>
        <v>0</v>
      </c>
      <c r="BM76" s="576">
        <f t="shared" si="140"/>
        <v>0</v>
      </c>
      <c r="BN76" s="576">
        <f t="shared" si="141"/>
        <v>0</v>
      </c>
      <c r="BO76" s="574"/>
      <c r="BP76" s="574"/>
      <c r="BQ76" s="576">
        <f t="shared" si="142"/>
        <v>0</v>
      </c>
      <c r="BR76" s="567">
        <f t="shared" si="124"/>
        <v>0</v>
      </c>
      <c r="BS76" s="567">
        <f t="shared" si="125"/>
        <v>1</v>
      </c>
      <c r="BT76" s="567">
        <f t="shared" si="126"/>
        <v>0</v>
      </c>
      <c r="BU76" s="567">
        <f t="shared" si="127"/>
        <v>0</v>
      </c>
      <c r="BV76" s="567">
        <f t="shared" si="128"/>
        <v>0</v>
      </c>
      <c r="BW76" s="567">
        <f t="shared" si="143"/>
        <v>1</v>
      </c>
      <c r="BX76" s="552">
        <f t="shared" si="107"/>
        <v>0</v>
      </c>
      <c r="BY76" s="577">
        <f t="shared" si="144"/>
        <v>1</v>
      </c>
      <c r="BZ76" s="552">
        <f t="shared" si="129"/>
        <v>0</v>
      </c>
      <c r="CA76" s="552">
        <f t="shared" si="130"/>
        <v>0</v>
      </c>
      <c r="CB76" s="539" t="str">
        <f>IF(AND(E76=""),"",IF(AND(E76&lt;=0),"",IF((ROUND((SUMPRODUCT(MID(0&amp;E76,LARGE(INDEX(ISNUMBER(--MID(E76,ROW($1:$70),1))* ROW($1:$70),0),ROW($1:$70))+1,1)*10^ROW($1:$70)/10)),-8)/100000000)&lt;2004,1,0)))</f>
        <v/>
      </c>
      <c r="CC76" s="1071"/>
      <c r="CD76" s="539"/>
      <c r="CE76" s="539"/>
      <c r="CF76" s="539"/>
      <c r="CG76" s="539"/>
      <c r="CH76" s="539"/>
      <c r="CI76" s="539"/>
      <c r="CJ76" s="539"/>
      <c r="CK76" s="539"/>
      <c r="CL76" s="539"/>
      <c r="CM76" s="539"/>
      <c r="CN76" s="539"/>
      <c r="CO76" s="539"/>
      <c r="CP76" s="539"/>
      <c r="CQ76" s="539"/>
      <c r="CR76" s="539"/>
      <c r="CS76" s="539"/>
      <c r="CT76" s="539"/>
      <c r="CU76" s="539"/>
      <c r="CV76" s="539"/>
      <c r="CW76" s="539"/>
      <c r="CX76" s="539"/>
      <c r="CY76" s="539"/>
      <c r="CZ76" s="539"/>
      <c r="DB76" s="539"/>
    </row>
    <row r="77" spans="1:106" s="568" customFormat="1" hidden="1">
      <c r="A77" s="568" t="str">
        <f t="shared" si="98"/>
        <v/>
      </c>
      <c r="B77" s="683">
        <v>2202</v>
      </c>
      <c r="C77" s="684">
        <v>51</v>
      </c>
      <c r="D77" s="685" t="str">
        <f>IF(ISNA(VLOOKUP(C77,Master!AQ$61:BC$286,3,FALSE)),"",VLOOKUP(C77,Master!AQ$61:BC$286,3,FALSE))</f>
        <v/>
      </c>
      <c r="E77" s="686" t="str">
        <f>IF(ISNA(VLOOKUP(C77,Master!AQ$61:BC$286,7,FALSE)),"",VLOOKUP(C77,Master!AQ$61:BC$286,7,FALSE))</f>
        <v/>
      </c>
      <c r="F77" s="687" t="str">
        <f>IF(ISNA(VLOOKUP(C77,Master!AQ$61:BC$286,8,FALSE)),"",VLOOKUP(C77,Master!AQ$61:BC$286,8,FALSE))</f>
        <v/>
      </c>
      <c r="G77" s="688" t="str">
        <f>IF(ISNA(VLOOKUP(C77,Master!AQ$61:BC$286,4,FALSE)),"",VLOOKUP(C77,Master!AQ$61:BC$286,4,FALSE))</f>
        <v/>
      </c>
      <c r="H77" s="689" t="str">
        <f>IF(ISNA(VLOOKUP(C77,Master!AQ$61:BC$286,5,FALSE)),"",VLOOKUP(C77,Master!AQ$61:BC$286,5,FALSE))</f>
        <v/>
      </c>
      <c r="I77" s="690" t="str">
        <f>IF(ISNA(VLOOKUP(C77,Master!AQ$61:BC$286,6,FALSE)),"",VLOOKUP(C77,Master!AQ$61:BC$286,6,FALSE))</f>
        <v/>
      </c>
      <c r="J77" s="684" t="str">
        <f t="shared" si="72"/>
        <v/>
      </c>
      <c r="K77" s="911" t="str">
        <f t="shared" ca="1" si="73"/>
        <v/>
      </c>
      <c r="L77" s="684" t="str">
        <f t="shared" si="74"/>
        <v/>
      </c>
      <c r="M77" s="684" t="str">
        <f t="shared" si="75"/>
        <v/>
      </c>
      <c r="N77" s="684" t="str">
        <f t="shared" si="76"/>
        <v/>
      </c>
      <c r="O77" s="691" t="str">
        <f>IF(ISNA(VLOOKUP(C77,Master!AQ$61:BC$286,12,FALSE)),"",VLOOKUP(C77,Master!AQ$61:BC$286,12,FALSE))</f>
        <v/>
      </c>
      <c r="P77" s="665"/>
      <c r="Q77" s="572"/>
      <c r="R77" s="572"/>
      <c r="S77" s="572"/>
      <c r="T77" s="572">
        <f t="shared" si="53"/>
        <v>0</v>
      </c>
      <c r="U77" s="541">
        <f t="shared" si="99"/>
        <v>1</v>
      </c>
      <c r="V77" s="570" t="str">
        <f>IF(ISNA(VLOOKUP(C77,Master!AQ$61:BC$286,10,FALSE)),"",VLOOKUP(C77,Master!AQ$61:BC$286,10,FALSE))</f>
        <v/>
      </c>
      <c r="W77" s="573"/>
      <c r="X77" s="573"/>
      <c r="Y77" s="574" t="str">
        <f>IF(ISNA(VLOOKUP(C77,Master!AQ$61:BC$286,11,FALSE)),"",VLOOKUP(C77,Master!AQ$61:BC$286,11,FALSE))</f>
        <v/>
      </c>
      <c r="Z77" s="574" t="str">
        <f>IF(ISNA(VLOOKUP(C77,Master!AQ$61:BC$286,9,FALSE)),"",VLOOKUP(C77,Master!AQ$61:BC$286,9,FALSE))</f>
        <v/>
      </c>
      <c r="AA77" s="575">
        <f t="shared" si="100"/>
        <v>0</v>
      </c>
      <c r="AB77" s="575">
        <f t="shared" si="101"/>
        <v>0</v>
      </c>
      <c r="AC77" s="575">
        <f t="shared" si="102"/>
        <v>0</v>
      </c>
      <c r="AD77" s="575">
        <f t="shared" si="103"/>
        <v>0</v>
      </c>
      <c r="AE77" s="575">
        <f t="shared" si="104"/>
        <v>0</v>
      </c>
      <c r="AF77" s="575">
        <f t="shared" si="105"/>
        <v>0</v>
      </c>
      <c r="AG77" s="576" t="str">
        <f t="shared" si="106"/>
        <v/>
      </c>
      <c r="AH77" s="576" t="str">
        <f t="shared" si="131"/>
        <v/>
      </c>
      <c r="AI77" s="576" t="str">
        <f t="shared" si="132"/>
        <v/>
      </c>
      <c r="AJ77" s="576" t="str">
        <f t="shared" si="133"/>
        <v/>
      </c>
      <c r="AK77" s="576" t="str">
        <f t="shared" si="134"/>
        <v/>
      </c>
      <c r="AL77" s="574" t="str">
        <f t="shared" si="135"/>
        <v/>
      </c>
      <c r="AM77" s="574">
        <v>0</v>
      </c>
      <c r="AN77" s="575">
        <v>0</v>
      </c>
      <c r="AO77" s="574" t="str">
        <f t="shared" si="136"/>
        <v/>
      </c>
      <c r="AP77" s="575">
        <f t="shared" si="108"/>
        <v>0</v>
      </c>
      <c r="AQ77" s="574">
        <f t="shared" si="109"/>
        <v>0</v>
      </c>
      <c r="AR77" s="574">
        <f t="shared" si="110"/>
        <v>0</v>
      </c>
      <c r="AS77" s="574">
        <f t="shared" si="111"/>
        <v>0</v>
      </c>
      <c r="AT77" s="574">
        <f t="shared" ref="AT77:AT140" si="145">(IF(G77="LAB BOY",180,IF(G77="JAMADAR",180,IF(G77="PEON",180,0))))*12*BV77*(IF(I77&lt;=0,0,1))</f>
        <v>0</v>
      </c>
      <c r="AU77" s="576">
        <f t="shared" si="112"/>
        <v>0</v>
      </c>
      <c r="AV77" s="576">
        <f t="shared" si="113"/>
        <v>0</v>
      </c>
      <c r="AW77" s="574"/>
      <c r="AX77" s="574"/>
      <c r="AY77" s="576">
        <f t="shared" si="137"/>
        <v>0</v>
      </c>
      <c r="AZ77" s="576">
        <f t="shared" si="114"/>
        <v>0</v>
      </c>
      <c r="BA77" s="576">
        <f t="shared" si="115"/>
        <v>0</v>
      </c>
      <c r="BB77" s="576">
        <f t="shared" si="116"/>
        <v>0</v>
      </c>
      <c r="BC77" s="576">
        <f t="shared" si="117"/>
        <v>0</v>
      </c>
      <c r="BD77" s="574">
        <f t="shared" si="138"/>
        <v>0</v>
      </c>
      <c r="BE77" s="574">
        <f t="shared" si="118"/>
        <v>0</v>
      </c>
      <c r="BF77" s="575">
        <v>0</v>
      </c>
      <c r="BG77" s="574">
        <f t="shared" si="139"/>
        <v>0</v>
      </c>
      <c r="BH77" s="575">
        <f t="shared" si="119"/>
        <v>0</v>
      </c>
      <c r="BI77" s="574">
        <f t="shared" si="120"/>
        <v>0</v>
      </c>
      <c r="BJ77" s="574">
        <f t="shared" si="121"/>
        <v>0</v>
      </c>
      <c r="BK77" s="574">
        <f t="shared" si="122"/>
        <v>0</v>
      </c>
      <c r="BL77" s="574">
        <f t="shared" si="123"/>
        <v>0</v>
      </c>
      <c r="BM77" s="576">
        <f t="shared" si="140"/>
        <v>0</v>
      </c>
      <c r="BN77" s="576">
        <f t="shared" si="141"/>
        <v>0</v>
      </c>
      <c r="BO77" s="574"/>
      <c r="BP77" s="574"/>
      <c r="BQ77" s="576">
        <f t="shared" si="142"/>
        <v>0</v>
      </c>
      <c r="BR77" s="567">
        <f t="shared" si="124"/>
        <v>0</v>
      </c>
      <c r="BS77" s="567">
        <f t="shared" si="125"/>
        <v>1</v>
      </c>
      <c r="BT77" s="567">
        <f t="shared" si="126"/>
        <v>0</v>
      </c>
      <c r="BU77" s="567">
        <f t="shared" si="127"/>
        <v>0</v>
      </c>
      <c r="BV77" s="567">
        <f t="shared" si="128"/>
        <v>0</v>
      </c>
      <c r="BW77" s="567">
        <f t="shared" si="143"/>
        <v>1</v>
      </c>
      <c r="BX77" s="552">
        <f t="shared" si="107"/>
        <v>0</v>
      </c>
      <c r="BY77" s="577">
        <f t="shared" si="144"/>
        <v>1</v>
      </c>
      <c r="BZ77" s="552">
        <f t="shared" si="129"/>
        <v>0</v>
      </c>
      <c r="CA77" s="552">
        <f t="shared" si="130"/>
        <v>0</v>
      </c>
      <c r="CB77" s="539" t="str">
        <f>IF(AND(E77=""),"",IF(AND(E77&lt;=0),"",IF((ROUND((SUMPRODUCT(MID(0&amp;E77,LARGE(INDEX(ISNUMBER(--MID(E77,ROW($1:$70),1))* ROW($1:$70),0),ROW($1:$70))+1,1)*10^ROW($1:$70)/10)),-8)/100000000)&lt;2004,1,0)))</f>
        <v/>
      </c>
      <c r="CC77" s="1071"/>
      <c r="CD77" s="539"/>
      <c r="CE77" s="539"/>
      <c r="CF77" s="539"/>
      <c r="CG77" s="539"/>
      <c r="CH77" s="539"/>
      <c r="CI77" s="539"/>
      <c r="CJ77" s="539"/>
      <c r="CK77" s="539"/>
      <c r="CL77" s="539"/>
      <c r="CM77" s="539"/>
      <c r="CN77" s="539"/>
      <c r="CO77" s="539"/>
      <c r="CP77" s="539"/>
      <c r="CQ77" s="539"/>
      <c r="CR77" s="539"/>
      <c r="CS77" s="539"/>
      <c r="CT77" s="539"/>
      <c r="CU77" s="539"/>
      <c r="CV77" s="539"/>
      <c r="CW77" s="539"/>
      <c r="CX77" s="539"/>
      <c r="CY77" s="539"/>
      <c r="CZ77" s="539"/>
      <c r="DB77" s="539"/>
    </row>
    <row r="78" spans="1:106" s="568" customFormat="1" hidden="1">
      <c r="A78" s="568" t="str">
        <f t="shared" si="98"/>
        <v/>
      </c>
      <c r="B78" s="683">
        <v>2202</v>
      </c>
      <c r="C78" s="684">
        <v>52</v>
      </c>
      <c r="D78" s="685" t="str">
        <f>IF(ISNA(VLOOKUP(C78,Master!AQ$61:BC$286,3,FALSE)),"",VLOOKUP(C78,Master!AQ$61:BC$286,3,FALSE))</f>
        <v/>
      </c>
      <c r="E78" s="686" t="str">
        <f>IF(ISNA(VLOOKUP(C78,Master!AQ$61:BC$286,7,FALSE)),"",VLOOKUP(C78,Master!AQ$61:BC$286,7,FALSE))</f>
        <v/>
      </c>
      <c r="F78" s="687" t="str">
        <f>IF(ISNA(VLOOKUP(C78,Master!AQ$61:BC$286,8,FALSE)),"",VLOOKUP(C78,Master!AQ$61:BC$286,8,FALSE))</f>
        <v/>
      </c>
      <c r="G78" s="688" t="str">
        <f>IF(ISNA(VLOOKUP(C78,Master!AQ$61:BC$286,4,FALSE)),"",VLOOKUP(C78,Master!AQ$61:BC$286,4,FALSE))</f>
        <v/>
      </c>
      <c r="H78" s="689" t="str">
        <f>IF(ISNA(VLOOKUP(C78,Master!AQ$61:BC$286,5,FALSE)),"",VLOOKUP(C78,Master!AQ$61:BC$286,5,FALSE))</f>
        <v/>
      </c>
      <c r="I78" s="690" t="str">
        <f>IF(ISNA(VLOOKUP(C78,Master!AQ$61:BC$286,6,FALSE)),"",VLOOKUP(C78,Master!AQ$61:BC$286,6,FALSE))</f>
        <v/>
      </c>
      <c r="J78" s="684" t="str">
        <f t="shared" si="72"/>
        <v/>
      </c>
      <c r="K78" s="911" t="str">
        <f t="shared" ca="1" si="73"/>
        <v/>
      </c>
      <c r="L78" s="684" t="str">
        <f t="shared" si="74"/>
        <v/>
      </c>
      <c r="M78" s="684" t="str">
        <f t="shared" si="75"/>
        <v/>
      </c>
      <c r="N78" s="684" t="str">
        <f t="shared" si="76"/>
        <v/>
      </c>
      <c r="O78" s="691" t="str">
        <f>IF(ISNA(VLOOKUP(C78,Master!AQ$61:BC$286,12,FALSE)),"",VLOOKUP(C78,Master!AQ$61:BC$286,12,FALSE))</f>
        <v/>
      </c>
      <c r="P78" s="665"/>
      <c r="Q78" s="572"/>
      <c r="R78" s="572"/>
      <c r="S78" s="572"/>
      <c r="T78" s="572">
        <f t="shared" si="53"/>
        <v>0</v>
      </c>
      <c r="U78" s="541">
        <f t="shared" si="99"/>
        <v>1</v>
      </c>
      <c r="V78" s="570" t="str">
        <f>IF(ISNA(VLOOKUP(C78,Master!AQ$61:BC$286,10,FALSE)),"",VLOOKUP(C78,Master!AQ$61:BC$286,10,FALSE))</f>
        <v/>
      </c>
      <c r="W78" s="573"/>
      <c r="X78" s="573"/>
      <c r="Y78" s="574" t="str">
        <f>IF(ISNA(VLOOKUP(C78,Master!AQ$61:BC$286,11,FALSE)),"",VLOOKUP(C78,Master!AQ$61:BC$286,11,FALSE))</f>
        <v/>
      </c>
      <c r="Z78" s="574" t="str">
        <f>IF(ISNA(VLOOKUP(C78,Master!AQ$61:BC$286,9,FALSE)),"",VLOOKUP(C78,Master!AQ$61:BC$286,9,FALSE))</f>
        <v/>
      </c>
      <c r="AA78" s="575">
        <f t="shared" si="100"/>
        <v>0</v>
      </c>
      <c r="AB78" s="575">
        <f t="shared" si="101"/>
        <v>0</v>
      </c>
      <c r="AC78" s="575">
        <f t="shared" si="102"/>
        <v>0</v>
      </c>
      <c r="AD78" s="575">
        <f t="shared" si="103"/>
        <v>0</v>
      </c>
      <c r="AE78" s="575">
        <f t="shared" si="104"/>
        <v>0</v>
      </c>
      <c r="AF78" s="575">
        <f t="shared" si="105"/>
        <v>0</v>
      </c>
      <c r="AG78" s="576" t="str">
        <f t="shared" si="106"/>
        <v/>
      </c>
      <c r="AH78" s="576" t="str">
        <f t="shared" si="131"/>
        <v/>
      </c>
      <c r="AI78" s="576" t="str">
        <f t="shared" si="132"/>
        <v/>
      </c>
      <c r="AJ78" s="576" t="str">
        <f t="shared" si="133"/>
        <v/>
      </c>
      <c r="AK78" s="576" t="str">
        <f t="shared" si="134"/>
        <v/>
      </c>
      <c r="AL78" s="574" t="str">
        <f t="shared" si="135"/>
        <v/>
      </c>
      <c r="AM78" s="574">
        <v>0</v>
      </c>
      <c r="AN78" s="575">
        <v>0</v>
      </c>
      <c r="AO78" s="574" t="str">
        <f t="shared" si="136"/>
        <v/>
      </c>
      <c r="AP78" s="575">
        <f t="shared" si="108"/>
        <v>0</v>
      </c>
      <c r="AQ78" s="574">
        <f t="shared" si="109"/>
        <v>0</v>
      </c>
      <c r="AR78" s="574">
        <f t="shared" si="110"/>
        <v>0</v>
      </c>
      <c r="AS78" s="574">
        <f t="shared" si="111"/>
        <v>0</v>
      </c>
      <c r="AT78" s="574">
        <f t="shared" si="145"/>
        <v>0</v>
      </c>
      <c r="AU78" s="576">
        <f t="shared" si="112"/>
        <v>0</v>
      </c>
      <c r="AV78" s="576">
        <f t="shared" si="113"/>
        <v>0</v>
      </c>
      <c r="AW78" s="574"/>
      <c r="AX78" s="574"/>
      <c r="AY78" s="576">
        <f t="shared" si="137"/>
        <v>0</v>
      </c>
      <c r="AZ78" s="576">
        <f t="shared" si="114"/>
        <v>0</v>
      </c>
      <c r="BA78" s="576">
        <f t="shared" si="115"/>
        <v>0</v>
      </c>
      <c r="BB78" s="576">
        <f t="shared" si="116"/>
        <v>0</v>
      </c>
      <c r="BC78" s="576">
        <f t="shared" si="117"/>
        <v>0</v>
      </c>
      <c r="BD78" s="574">
        <f t="shared" si="138"/>
        <v>0</v>
      </c>
      <c r="BE78" s="574">
        <f t="shared" si="118"/>
        <v>0</v>
      </c>
      <c r="BF78" s="575">
        <v>0</v>
      </c>
      <c r="BG78" s="574">
        <f t="shared" si="139"/>
        <v>0</v>
      </c>
      <c r="BH78" s="575">
        <f t="shared" si="119"/>
        <v>0</v>
      </c>
      <c r="BI78" s="574">
        <f t="shared" si="120"/>
        <v>0</v>
      </c>
      <c r="BJ78" s="574">
        <f t="shared" si="121"/>
        <v>0</v>
      </c>
      <c r="BK78" s="574">
        <f t="shared" si="122"/>
        <v>0</v>
      </c>
      <c r="BL78" s="574">
        <f t="shared" si="123"/>
        <v>0</v>
      </c>
      <c r="BM78" s="576">
        <f t="shared" si="140"/>
        <v>0</v>
      </c>
      <c r="BN78" s="576">
        <f t="shared" si="141"/>
        <v>0</v>
      </c>
      <c r="BO78" s="574"/>
      <c r="BP78" s="574"/>
      <c r="BQ78" s="576">
        <f t="shared" si="142"/>
        <v>0</v>
      </c>
      <c r="BR78" s="567">
        <f t="shared" si="124"/>
        <v>0</v>
      </c>
      <c r="BS78" s="567">
        <f t="shared" si="125"/>
        <v>1</v>
      </c>
      <c r="BT78" s="567">
        <f t="shared" si="126"/>
        <v>0</v>
      </c>
      <c r="BU78" s="567">
        <f t="shared" si="127"/>
        <v>0</v>
      </c>
      <c r="BV78" s="567">
        <f t="shared" si="128"/>
        <v>0</v>
      </c>
      <c r="BW78" s="567">
        <f t="shared" si="143"/>
        <v>1</v>
      </c>
      <c r="BX78" s="552">
        <f t="shared" si="107"/>
        <v>0</v>
      </c>
      <c r="BY78" s="577">
        <f t="shared" si="144"/>
        <v>1</v>
      </c>
      <c r="BZ78" s="552">
        <f t="shared" si="129"/>
        <v>0</v>
      </c>
      <c r="CA78" s="552">
        <f t="shared" si="130"/>
        <v>0</v>
      </c>
      <c r="CB78" s="539" t="str">
        <f>IF(AND(E78=""),"",IF(AND(E78&lt;=0),"",IF((ROUND((SUMPRODUCT(MID(0&amp;E78,LARGE(INDEX(ISNUMBER(--MID(E78,ROW($1:$70),1))* ROW($1:$70),0),ROW($1:$70))+1,1)*10^ROW($1:$70)/10)),-8)/100000000)&lt;2004,1,0)))</f>
        <v/>
      </c>
      <c r="CC78" s="1071"/>
      <c r="CD78" s="539"/>
      <c r="CE78" s="539"/>
      <c r="CF78" s="539"/>
      <c r="CG78" s="539"/>
      <c r="CH78" s="539"/>
      <c r="CI78" s="539"/>
      <c r="CJ78" s="539"/>
      <c r="CK78" s="539"/>
      <c r="CL78" s="539"/>
      <c r="CM78" s="539"/>
      <c r="CN78" s="539"/>
      <c r="CO78" s="539"/>
      <c r="CP78" s="539"/>
      <c r="CQ78" s="539"/>
      <c r="CR78" s="539"/>
      <c r="CS78" s="539"/>
      <c r="CT78" s="539"/>
      <c r="CU78" s="539"/>
      <c r="CV78" s="539"/>
      <c r="CW78" s="539"/>
      <c r="CX78" s="539"/>
      <c r="CY78" s="539"/>
      <c r="CZ78" s="539"/>
      <c r="DB78" s="539"/>
    </row>
    <row r="79" spans="1:106" s="568" customFormat="1" hidden="1">
      <c r="A79" s="568" t="str">
        <f t="shared" si="98"/>
        <v/>
      </c>
      <c r="B79" s="683">
        <v>2202</v>
      </c>
      <c r="C79" s="684">
        <v>53</v>
      </c>
      <c r="D79" s="685" t="str">
        <f>IF(ISNA(VLOOKUP(C79,Master!AQ$61:BC$286,3,FALSE)),"",VLOOKUP(C79,Master!AQ$61:BC$286,3,FALSE))</f>
        <v/>
      </c>
      <c r="E79" s="686" t="str">
        <f>IF(ISNA(VLOOKUP(C79,Master!AQ$61:BC$286,7,FALSE)),"",VLOOKUP(C79,Master!AQ$61:BC$286,7,FALSE))</f>
        <v/>
      </c>
      <c r="F79" s="687" t="str">
        <f>IF(ISNA(VLOOKUP(C79,Master!AQ$61:BC$286,8,FALSE)),"",VLOOKUP(C79,Master!AQ$61:BC$286,8,FALSE))</f>
        <v/>
      </c>
      <c r="G79" s="688" t="str">
        <f>IF(ISNA(VLOOKUP(C79,Master!AQ$61:BC$286,4,FALSE)),"",VLOOKUP(C79,Master!AQ$61:BC$286,4,FALSE))</f>
        <v/>
      </c>
      <c r="H79" s="689" t="str">
        <f>IF(ISNA(VLOOKUP(C79,Master!AQ$61:BC$286,5,FALSE)),"",VLOOKUP(C79,Master!AQ$61:BC$286,5,FALSE))</f>
        <v/>
      </c>
      <c r="I79" s="690" t="str">
        <f>IF(ISNA(VLOOKUP(C79,Master!AQ$61:BC$286,6,FALSE)),"",VLOOKUP(C79,Master!AQ$61:BC$286,6,FALSE))</f>
        <v/>
      </c>
      <c r="J79" s="684" t="str">
        <f t="shared" si="72"/>
        <v/>
      </c>
      <c r="K79" s="911" t="str">
        <f t="shared" ca="1" si="73"/>
        <v/>
      </c>
      <c r="L79" s="684" t="str">
        <f t="shared" si="74"/>
        <v/>
      </c>
      <c r="M79" s="684" t="str">
        <f t="shared" si="75"/>
        <v/>
      </c>
      <c r="N79" s="684" t="str">
        <f t="shared" si="76"/>
        <v/>
      </c>
      <c r="O79" s="691" t="str">
        <f>IF(ISNA(VLOOKUP(C79,Master!AQ$61:BC$286,12,FALSE)),"",VLOOKUP(C79,Master!AQ$61:BC$286,12,FALSE))</f>
        <v/>
      </c>
      <c r="P79" s="665"/>
      <c r="Q79" s="572"/>
      <c r="R79" s="572"/>
      <c r="S79" s="572"/>
      <c r="T79" s="572">
        <f t="shared" si="53"/>
        <v>0</v>
      </c>
      <c r="U79" s="541">
        <f t="shared" ref="U79:U142" si="146">IF(G79&gt;0,1,0)</f>
        <v>1</v>
      </c>
      <c r="V79" s="570" t="str">
        <f>IF(ISNA(VLOOKUP(C79,Master!AQ$61:BC$286,10,FALSE)),"",VLOOKUP(C79,Master!AQ$61:BC$286,10,FALSE))</f>
        <v/>
      </c>
      <c r="W79" s="573"/>
      <c r="X79" s="573"/>
      <c r="Y79" s="574" t="str">
        <f>IF(ISNA(VLOOKUP(C79,Master!AQ$61:BC$286,11,FALSE)),"",VLOOKUP(C79,Master!AQ$61:BC$286,11,FALSE))</f>
        <v/>
      </c>
      <c r="Z79" s="574" t="str">
        <f>IF(ISNA(VLOOKUP(C79,Master!AQ$61:BC$286,9,FALSE)),"",VLOOKUP(C79,Master!AQ$61:BC$286,9,FALSE))</f>
        <v/>
      </c>
      <c r="AA79" s="575">
        <f t="shared" si="100"/>
        <v>0</v>
      </c>
      <c r="AB79" s="575">
        <f t="shared" si="101"/>
        <v>0</v>
      </c>
      <c r="AC79" s="575">
        <f t="shared" si="102"/>
        <v>0</v>
      </c>
      <c r="AD79" s="575">
        <f t="shared" si="103"/>
        <v>0</v>
      </c>
      <c r="AE79" s="575">
        <f t="shared" si="104"/>
        <v>0</v>
      </c>
      <c r="AF79" s="575">
        <f t="shared" si="105"/>
        <v>0</v>
      </c>
      <c r="AG79" s="576" t="str">
        <f t="shared" si="106"/>
        <v/>
      </c>
      <c r="AH79" s="576" t="str">
        <f t="shared" si="131"/>
        <v/>
      </c>
      <c r="AI79" s="576" t="str">
        <f t="shared" si="132"/>
        <v/>
      </c>
      <c r="AJ79" s="576" t="str">
        <f t="shared" si="133"/>
        <v/>
      </c>
      <c r="AK79" s="576" t="str">
        <f t="shared" si="134"/>
        <v/>
      </c>
      <c r="AL79" s="574" t="str">
        <f t="shared" si="135"/>
        <v/>
      </c>
      <c r="AM79" s="574">
        <v>0</v>
      </c>
      <c r="AN79" s="575">
        <v>0</v>
      </c>
      <c r="AO79" s="574" t="str">
        <f t="shared" si="136"/>
        <v/>
      </c>
      <c r="AP79" s="575">
        <f t="shared" si="108"/>
        <v>0</v>
      </c>
      <c r="AQ79" s="574">
        <f t="shared" si="109"/>
        <v>0</v>
      </c>
      <c r="AR79" s="574">
        <f t="shared" si="110"/>
        <v>0</v>
      </c>
      <c r="AS79" s="574">
        <f t="shared" si="111"/>
        <v>0</v>
      </c>
      <c r="AT79" s="574">
        <f t="shared" si="145"/>
        <v>0</v>
      </c>
      <c r="AU79" s="576">
        <f t="shared" si="112"/>
        <v>0</v>
      </c>
      <c r="AV79" s="576">
        <f t="shared" si="113"/>
        <v>0</v>
      </c>
      <c r="AW79" s="574"/>
      <c r="AX79" s="574"/>
      <c r="AY79" s="576">
        <f t="shared" si="137"/>
        <v>0</v>
      </c>
      <c r="AZ79" s="576">
        <f t="shared" si="114"/>
        <v>0</v>
      </c>
      <c r="BA79" s="576">
        <f t="shared" si="115"/>
        <v>0</v>
      </c>
      <c r="BB79" s="576">
        <f t="shared" si="116"/>
        <v>0</v>
      </c>
      <c r="BC79" s="576">
        <f t="shared" si="117"/>
        <v>0</v>
      </c>
      <c r="BD79" s="574">
        <f t="shared" si="138"/>
        <v>0</v>
      </c>
      <c r="BE79" s="574">
        <f t="shared" si="118"/>
        <v>0</v>
      </c>
      <c r="BF79" s="575">
        <v>0</v>
      </c>
      <c r="BG79" s="574">
        <f t="shared" si="139"/>
        <v>0</v>
      </c>
      <c r="BH79" s="575">
        <f t="shared" si="119"/>
        <v>0</v>
      </c>
      <c r="BI79" s="574">
        <f t="shared" si="120"/>
        <v>0</v>
      </c>
      <c r="BJ79" s="574">
        <f t="shared" si="121"/>
        <v>0</v>
      </c>
      <c r="BK79" s="574">
        <f t="shared" si="122"/>
        <v>0</v>
      </c>
      <c r="BL79" s="574">
        <f t="shared" si="123"/>
        <v>0</v>
      </c>
      <c r="BM79" s="576">
        <f t="shared" si="140"/>
        <v>0</v>
      </c>
      <c r="BN79" s="576">
        <f t="shared" si="141"/>
        <v>0</v>
      </c>
      <c r="BO79" s="574"/>
      <c r="BP79" s="574"/>
      <c r="BQ79" s="576">
        <f t="shared" si="142"/>
        <v>0</v>
      </c>
      <c r="BR79" s="567">
        <f t="shared" si="124"/>
        <v>0</v>
      </c>
      <c r="BS79" s="567">
        <f t="shared" si="125"/>
        <v>1</v>
      </c>
      <c r="BT79" s="567">
        <f t="shared" si="126"/>
        <v>0</v>
      </c>
      <c r="BU79" s="567">
        <f t="shared" si="127"/>
        <v>0</v>
      </c>
      <c r="BV79" s="567">
        <f t="shared" si="128"/>
        <v>0</v>
      </c>
      <c r="BW79" s="567">
        <f t="shared" si="143"/>
        <v>1</v>
      </c>
      <c r="BX79" s="552">
        <f t="shared" si="107"/>
        <v>0</v>
      </c>
      <c r="BY79" s="577">
        <f t="shared" si="144"/>
        <v>1</v>
      </c>
      <c r="BZ79" s="552">
        <f t="shared" si="129"/>
        <v>0</v>
      </c>
      <c r="CA79" s="552">
        <f t="shared" si="130"/>
        <v>0</v>
      </c>
      <c r="CB79" s="539" t="str">
        <f>IF(AND(E79=""),"",IF(AND(E79&lt;=0),"",IF((ROUND((SUMPRODUCT(MID(0&amp;E79,LARGE(INDEX(ISNUMBER(--MID(E79,ROW($1:$70),1))* ROW($1:$70),0),ROW($1:$70))+1,1)*10^ROW($1:$70)/10)),-8)/100000000)&lt;2004,1,0)))</f>
        <v/>
      </c>
      <c r="CC79" s="1071"/>
      <c r="CD79" s="539"/>
      <c r="CE79" s="539"/>
      <c r="CF79" s="539"/>
      <c r="CG79" s="539"/>
      <c r="CH79" s="539"/>
      <c r="CI79" s="539"/>
      <c r="CJ79" s="539"/>
      <c r="CK79" s="539"/>
      <c r="CL79" s="539"/>
      <c r="CM79" s="539"/>
      <c r="CN79" s="539"/>
      <c r="CO79" s="539"/>
      <c r="CP79" s="539"/>
      <c r="CQ79" s="539"/>
      <c r="CR79" s="539"/>
      <c r="CS79" s="539"/>
      <c r="CT79" s="539"/>
      <c r="CU79" s="539"/>
      <c r="CV79" s="539"/>
      <c r="CW79" s="539"/>
      <c r="CX79" s="539"/>
      <c r="CY79" s="539"/>
      <c r="CZ79" s="539"/>
      <c r="DB79" s="539"/>
    </row>
    <row r="80" spans="1:106" s="568" customFormat="1" hidden="1">
      <c r="A80" s="568" t="str">
        <f t="shared" si="98"/>
        <v/>
      </c>
      <c r="B80" s="683">
        <v>2202</v>
      </c>
      <c r="C80" s="684">
        <v>54</v>
      </c>
      <c r="D80" s="685" t="str">
        <f>IF(ISNA(VLOOKUP(C80,Master!AQ$61:BC$286,3,FALSE)),"",VLOOKUP(C80,Master!AQ$61:BC$286,3,FALSE))</f>
        <v/>
      </c>
      <c r="E80" s="686" t="str">
        <f>IF(ISNA(VLOOKUP(C80,Master!AQ$61:BC$286,7,FALSE)),"",VLOOKUP(C80,Master!AQ$61:BC$286,7,FALSE))</f>
        <v/>
      </c>
      <c r="F80" s="687" t="str">
        <f>IF(ISNA(VLOOKUP(C80,Master!AQ$61:BC$286,8,FALSE)),"",VLOOKUP(C80,Master!AQ$61:BC$286,8,FALSE))</f>
        <v/>
      </c>
      <c r="G80" s="688" t="str">
        <f>IF(ISNA(VLOOKUP(C80,Master!AQ$61:BC$286,4,FALSE)),"",VLOOKUP(C80,Master!AQ$61:BC$286,4,FALSE))</f>
        <v/>
      </c>
      <c r="H80" s="689" t="str">
        <f>IF(ISNA(VLOOKUP(C80,Master!AQ$61:BC$286,5,FALSE)),"",VLOOKUP(C80,Master!AQ$61:BC$286,5,FALSE))</f>
        <v/>
      </c>
      <c r="I80" s="690" t="str">
        <f>IF(ISNA(VLOOKUP(C80,Master!AQ$61:BC$286,6,FALSE)),"",VLOOKUP(C80,Master!AQ$61:BC$286,6,FALSE))</f>
        <v/>
      </c>
      <c r="J80" s="684" t="str">
        <f t="shared" si="72"/>
        <v/>
      </c>
      <c r="K80" s="911" t="str">
        <f t="shared" ca="1" si="73"/>
        <v/>
      </c>
      <c r="L80" s="684" t="str">
        <f t="shared" si="74"/>
        <v/>
      </c>
      <c r="M80" s="684" t="str">
        <f t="shared" si="75"/>
        <v/>
      </c>
      <c r="N80" s="684" t="str">
        <f t="shared" si="76"/>
        <v/>
      </c>
      <c r="O80" s="691" t="str">
        <f>IF(ISNA(VLOOKUP(C80,Master!AQ$61:BC$286,12,FALSE)),"",VLOOKUP(C80,Master!AQ$61:BC$286,12,FALSE))</f>
        <v/>
      </c>
      <c r="P80" s="665"/>
      <c r="Q80" s="572"/>
      <c r="R80" s="572"/>
      <c r="S80" s="572"/>
      <c r="T80" s="572">
        <f t="shared" si="53"/>
        <v>0</v>
      </c>
      <c r="U80" s="541">
        <f t="shared" si="146"/>
        <v>1</v>
      </c>
      <c r="V80" s="570" t="str">
        <f>IF(ISNA(VLOOKUP(C80,Master!AQ$61:BC$286,10,FALSE)),"",VLOOKUP(C80,Master!AQ$61:BC$286,10,FALSE))</f>
        <v/>
      </c>
      <c r="W80" s="573"/>
      <c r="X80" s="573"/>
      <c r="Y80" s="574" t="str">
        <f>IF(ISNA(VLOOKUP(C80,Master!AQ$61:BC$286,11,FALSE)),"",VLOOKUP(C80,Master!AQ$61:BC$286,11,FALSE))</f>
        <v/>
      </c>
      <c r="Z80" s="574" t="str">
        <f>IF(ISNA(VLOOKUP(C80,Master!AQ$61:BC$286,9,FALSE)),"",VLOOKUP(C80,Master!AQ$61:BC$286,9,FALSE))</f>
        <v/>
      </c>
      <c r="AA80" s="575">
        <f t="shared" si="100"/>
        <v>0</v>
      </c>
      <c r="AB80" s="575">
        <f t="shared" si="101"/>
        <v>0</v>
      </c>
      <c r="AC80" s="575">
        <f t="shared" si="102"/>
        <v>0</v>
      </c>
      <c r="AD80" s="575">
        <f t="shared" si="103"/>
        <v>0</v>
      </c>
      <c r="AE80" s="575">
        <f t="shared" si="104"/>
        <v>0</v>
      </c>
      <c r="AF80" s="575">
        <f t="shared" si="105"/>
        <v>0</v>
      </c>
      <c r="AG80" s="576" t="str">
        <f t="shared" si="106"/>
        <v/>
      </c>
      <c r="AH80" s="576" t="str">
        <f t="shared" si="131"/>
        <v/>
      </c>
      <c r="AI80" s="576" t="str">
        <f t="shared" si="132"/>
        <v/>
      </c>
      <c r="AJ80" s="576" t="str">
        <f t="shared" si="133"/>
        <v/>
      </c>
      <c r="AK80" s="576" t="str">
        <f t="shared" si="134"/>
        <v/>
      </c>
      <c r="AL80" s="574" t="str">
        <f t="shared" si="135"/>
        <v/>
      </c>
      <c r="AM80" s="574">
        <v>0</v>
      </c>
      <c r="AN80" s="575">
        <v>0</v>
      </c>
      <c r="AO80" s="574" t="str">
        <f t="shared" si="136"/>
        <v/>
      </c>
      <c r="AP80" s="575">
        <f t="shared" si="108"/>
        <v>0</v>
      </c>
      <c r="AQ80" s="574">
        <f t="shared" si="109"/>
        <v>0</v>
      </c>
      <c r="AR80" s="574">
        <f t="shared" si="110"/>
        <v>0</v>
      </c>
      <c r="AS80" s="574">
        <f t="shared" si="111"/>
        <v>0</v>
      </c>
      <c r="AT80" s="574">
        <f t="shared" si="145"/>
        <v>0</v>
      </c>
      <c r="AU80" s="576">
        <f t="shared" si="112"/>
        <v>0</v>
      </c>
      <c r="AV80" s="576">
        <f t="shared" si="113"/>
        <v>0</v>
      </c>
      <c r="AW80" s="574"/>
      <c r="AX80" s="574"/>
      <c r="AY80" s="576">
        <f t="shared" si="137"/>
        <v>0</v>
      </c>
      <c r="AZ80" s="576">
        <f t="shared" si="114"/>
        <v>0</v>
      </c>
      <c r="BA80" s="576">
        <f t="shared" si="115"/>
        <v>0</v>
      </c>
      <c r="BB80" s="576">
        <f t="shared" si="116"/>
        <v>0</v>
      </c>
      <c r="BC80" s="576">
        <f t="shared" si="117"/>
        <v>0</v>
      </c>
      <c r="BD80" s="574">
        <f t="shared" si="138"/>
        <v>0</v>
      </c>
      <c r="BE80" s="574">
        <f t="shared" si="118"/>
        <v>0</v>
      </c>
      <c r="BF80" s="575">
        <v>0</v>
      </c>
      <c r="BG80" s="574">
        <f t="shared" si="139"/>
        <v>0</v>
      </c>
      <c r="BH80" s="575">
        <f t="shared" si="119"/>
        <v>0</v>
      </c>
      <c r="BI80" s="574">
        <f t="shared" si="120"/>
        <v>0</v>
      </c>
      <c r="BJ80" s="574">
        <f t="shared" si="121"/>
        <v>0</v>
      </c>
      <c r="BK80" s="574">
        <f t="shared" si="122"/>
        <v>0</v>
      </c>
      <c r="BL80" s="574">
        <f t="shared" si="123"/>
        <v>0</v>
      </c>
      <c r="BM80" s="576">
        <f t="shared" si="140"/>
        <v>0</v>
      </c>
      <c r="BN80" s="576">
        <f t="shared" si="141"/>
        <v>0</v>
      </c>
      <c r="BO80" s="574"/>
      <c r="BP80" s="574"/>
      <c r="BQ80" s="576">
        <f t="shared" si="142"/>
        <v>0</v>
      </c>
      <c r="BR80" s="567">
        <f t="shared" si="124"/>
        <v>0</v>
      </c>
      <c r="BS80" s="567">
        <f t="shared" si="125"/>
        <v>1</v>
      </c>
      <c r="BT80" s="567">
        <f t="shared" si="126"/>
        <v>0</v>
      </c>
      <c r="BU80" s="567">
        <f t="shared" si="127"/>
        <v>0</v>
      </c>
      <c r="BV80" s="567">
        <f t="shared" si="128"/>
        <v>0</v>
      </c>
      <c r="BW80" s="567">
        <f t="shared" si="143"/>
        <v>1</v>
      </c>
      <c r="BX80" s="552">
        <f t="shared" si="107"/>
        <v>0</v>
      </c>
      <c r="BY80" s="577">
        <f t="shared" si="144"/>
        <v>1</v>
      </c>
      <c r="BZ80" s="552">
        <f t="shared" si="129"/>
        <v>0</v>
      </c>
      <c r="CA80" s="552">
        <f t="shared" si="130"/>
        <v>0</v>
      </c>
      <c r="CB80" s="539" t="str">
        <f>IF(AND(E80=""),"",IF(AND(E80&lt;=0),"",IF((ROUND((SUMPRODUCT(MID(0&amp;E80,LARGE(INDEX(ISNUMBER(--MID(E80,ROW($1:$70),1))* ROW($1:$70),0),ROW($1:$70))+1,1)*10^ROW($1:$70)/10)),-8)/100000000)&lt;2004,1,0)))</f>
        <v/>
      </c>
      <c r="CC80" s="1071"/>
      <c r="CD80" s="539"/>
      <c r="CE80" s="539"/>
      <c r="CF80" s="539"/>
      <c r="CG80" s="539"/>
      <c r="CH80" s="539"/>
      <c r="CI80" s="539"/>
      <c r="CJ80" s="539"/>
      <c r="CK80" s="539"/>
      <c r="CL80" s="539"/>
      <c r="CM80" s="539"/>
      <c r="CN80" s="539"/>
      <c r="CO80" s="539"/>
      <c r="CP80" s="539"/>
      <c r="CQ80" s="539"/>
      <c r="CR80" s="539"/>
      <c r="CS80" s="539"/>
      <c r="CT80" s="539"/>
      <c r="CU80" s="539"/>
      <c r="CV80" s="539"/>
      <c r="CW80" s="539"/>
      <c r="CX80" s="539"/>
      <c r="CY80" s="539"/>
      <c r="CZ80" s="539"/>
      <c r="DB80" s="539"/>
    </row>
    <row r="81" spans="1:106" s="568" customFormat="1" hidden="1">
      <c r="A81" s="568" t="str">
        <f t="shared" si="98"/>
        <v/>
      </c>
      <c r="B81" s="683">
        <v>2202</v>
      </c>
      <c r="C81" s="684">
        <v>55</v>
      </c>
      <c r="D81" s="685" t="str">
        <f>IF(ISNA(VLOOKUP(C81,Master!AQ$61:BC$286,3,FALSE)),"",VLOOKUP(C81,Master!AQ$61:BC$286,3,FALSE))</f>
        <v/>
      </c>
      <c r="E81" s="686" t="str">
        <f>IF(ISNA(VLOOKUP(C81,Master!AQ$61:BC$286,7,FALSE)),"",VLOOKUP(C81,Master!AQ$61:BC$286,7,FALSE))</f>
        <v/>
      </c>
      <c r="F81" s="687" t="str">
        <f>IF(ISNA(VLOOKUP(C81,Master!AQ$61:BC$286,8,FALSE)),"",VLOOKUP(C81,Master!AQ$61:BC$286,8,FALSE))</f>
        <v/>
      </c>
      <c r="G81" s="688" t="str">
        <f>IF(ISNA(VLOOKUP(C81,Master!AQ$61:BC$286,4,FALSE)),"",VLOOKUP(C81,Master!AQ$61:BC$286,4,FALSE))</f>
        <v/>
      </c>
      <c r="H81" s="689" t="str">
        <f>IF(ISNA(VLOOKUP(C81,Master!AQ$61:BC$286,5,FALSE)),"",VLOOKUP(C81,Master!AQ$61:BC$286,5,FALSE))</f>
        <v/>
      </c>
      <c r="I81" s="690" t="str">
        <f>IF(ISNA(VLOOKUP(C81,Master!AQ$61:BC$286,6,FALSE)),"",VLOOKUP(C81,Master!AQ$61:BC$286,6,FALSE))</f>
        <v/>
      </c>
      <c r="J81" s="684" t="str">
        <f t="shared" si="72"/>
        <v/>
      </c>
      <c r="K81" s="911" t="str">
        <f t="shared" ca="1" si="73"/>
        <v/>
      </c>
      <c r="L81" s="684" t="str">
        <f t="shared" si="74"/>
        <v/>
      </c>
      <c r="M81" s="684" t="str">
        <f t="shared" si="75"/>
        <v/>
      </c>
      <c r="N81" s="684" t="str">
        <f t="shared" si="76"/>
        <v/>
      </c>
      <c r="O81" s="691" t="str">
        <f>IF(ISNA(VLOOKUP(C81,Master!AQ$61:BC$286,12,FALSE)),"",VLOOKUP(C81,Master!AQ$61:BC$286,12,FALSE))</f>
        <v/>
      </c>
      <c r="P81" s="665"/>
      <c r="Q81" s="572"/>
      <c r="R81" s="572"/>
      <c r="S81" s="572"/>
      <c r="T81" s="572">
        <f t="shared" si="53"/>
        <v>0</v>
      </c>
      <c r="U81" s="541">
        <f t="shared" si="146"/>
        <v>1</v>
      </c>
      <c r="V81" s="570" t="str">
        <f>IF(ISNA(VLOOKUP(C81,Master!AQ$61:BC$286,10,FALSE)),"",VLOOKUP(C81,Master!AQ$61:BC$286,10,FALSE))</f>
        <v/>
      </c>
      <c r="W81" s="573"/>
      <c r="X81" s="573"/>
      <c r="Y81" s="574" t="str">
        <f>IF(ISNA(VLOOKUP(C81,Master!AQ$61:BC$286,11,FALSE)),"",VLOOKUP(C81,Master!AQ$61:BC$286,11,FALSE))</f>
        <v/>
      </c>
      <c r="Z81" s="574" t="str">
        <f>IF(ISNA(VLOOKUP(C81,Master!AQ$61:BC$286,9,FALSE)),"",VLOOKUP(C81,Master!AQ$61:BC$286,9,FALSE))</f>
        <v/>
      </c>
      <c r="AA81" s="575">
        <f t="shared" si="100"/>
        <v>0</v>
      </c>
      <c r="AB81" s="575">
        <f t="shared" si="101"/>
        <v>0</v>
      </c>
      <c r="AC81" s="575">
        <f t="shared" si="102"/>
        <v>0</v>
      </c>
      <c r="AD81" s="575">
        <f t="shared" si="103"/>
        <v>0</v>
      </c>
      <c r="AE81" s="575">
        <f t="shared" si="104"/>
        <v>0</v>
      </c>
      <c r="AF81" s="575">
        <f t="shared" si="105"/>
        <v>0</v>
      </c>
      <c r="AG81" s="576" t="str">
        <f t="shared" si="106"/>
        <v/>
      </c>
      <c r="AH81" s="576" t="str">
        <f t="shared" si="131"/>
        <v/>
      </c>
      <c r="AI81" s="576" t="str">
        <f t="shared" si="132"/>
        <v/>
      </c>
      <c r="AJ81" s="576" t="str">
        <f t="shared" si="133"/>
        <v/>
      </c>
      <c r="AK81" s="576" t="str">
        <f t="shared" si="134"/>
        <v/>
      </c>
      <c r="AL81" s="574" t="str">
        <f t="shared" si="135"/>
        <v/>
      </c>
      <c r="AM81" s="574">
        <v>0</v>
      </c>
      <c r="AN81" s="575">
        <v>0</v>
      </c>
      <c r="AO81" s="574" t="str">
        <f t="shared" si="136"/>
        <v/>
      </c>
      <c r="AP81" s="575">
        <f t="shared" si="108"/>
        <v>0</v>
      </c>
      <c r="AQ81" s="574">
        <f t="shared" si="109"/>
        <v>0</v>
      </c>
      <c r="AR81" s="574">
        <f t="shared" si="110"/>
        <v>0</v>
      </c>
      <c r="AS81" s="574">
        <f t="shared" si="111"/>
        <v>0</v>
      </c>
      <c r="AT81" s="574">
        <f t="shared" si="145"/>
        <v>0</v>
      </c>
      <c r="AU81" s="576">
        <f t="shared" si="112"/>
        <v>0</v>
      </c>
      <c r="AV81" s="576">
        <f t="shared" si="113"/>
        <v>0</v>
      </c>
      <c r="AW81" s="574"/>
      <c r="AX81" s="574"/>
      <c r="AY81" s="576">
        <f t="shared" si="137"/>
        <v>0</v>
      </c>
      <c r="AZ81" s="576">
        <f t="shared" si="114"/>
        <v>0</v>
      </c>
      <c r="BA81" s="576">
        <f t="shared" si="115"/>
        <v>0</v>
      </c>
      <c r="BB81" s="576">
        <f t="shared" si="116"/>
        <v>0</v>
      </c>
      <c r="BC81" s="576">
        <f t="shared" si="117"/>
        <v>0</v>
      </c>
      <c r="BD81" s="574">
        <f t="shared" si="138"/>
        <v>0</v>
      </c>
      <c r="BE81" s="574">
        <f t="shared" si="118"/>
        <v>0</v>
      </c>
      <c r="BF81" s="575">
        <v>0</v>
      </c>
      <c r="BG81" s="574">
        <f t="shared" si="139"/>
        <v>0</v>
      </c>
      <c r="BH81" s="575">
        <f t="shared" si="119"/>
        <v>0</v>
      </c>
      <c r="BI81" s="574">
        <f t="shared" si="120"/>
        <v>0</v>
      </c>
      <c r="BJ81" s="574">
        <f t="shared" si="121"/>
        <v>0</v>
      </c>
      <c r="BK81" s="574">
        <f t="shared" si="122"/>
        <v>0</v>
      </c>
      <c r="BL81" s="574">
        <f t="shared" si="123"/>
        <v>0</v>
      </c>
      <c r="BM81" s="576">
        <f t="shared" si="140"/>
        <v>0</v>
      </c>
      <c r="BN81" s="576">
        <f t="shared" si="141"/>
        <v>0</v>
      </c>
      <c r="BO81" s="574"/>
      <c r="BP81" s="574"/>
      <c r="BQ81" s="576">
        <f t="shared" si="142"/>
        <v>0</v>
      </c>
      <c r="BR81" s="567">
        <f t="shared" si="124"/>
        <v>0</v>
      </c>
      <c r="BS81" s="567">
        <f t="shared" si="125"/>
        <v>1</v>
      </c>
      <c r="BT81" s="567">
        <f t="shared" si="126"/>
        <v>0</v>
      </c>
      <c r="BU81" s="567">
        <f t="shared" si="127"/>
        <v>0</v>
      </c>
      <c r="BV81" s="567">
        <f t="shared" si="128"/>
        <v>0</v>
      </c>
      <c r="BW81" s="567">
        <f t="shared" si="143"/>
        <v>1</v>
      </c>
      <c r="BX81" s="552">
        <f t="shared" si="107"/>
        <v>0</v>
      </c>
      <c r="BY81" s="577">
        <f t="shared" si="144"/>
        <v>1</v>
      </c>
      <c r="BZ81" s="552">
        <f t="shared" si="129"/>
        <v>0</v>
      </c>
      <c r="CA81" s="552">
        <f t="shared" si="130"/>
        <v>0</v>
      </c>
      <c r="CB81" s="539" t="str">
        <f>IF(AND(E81=""),"",IF(AND(E81&lt;=0),"",IF((ROUND((SUMPRODUCT(MID(0&amp;E81,LARGE(INDEX(ISNUMBER(--MID(E81,ROW($1:$70),1))* ROW($1:$70),0),ROW($1:$70))+1,1)*10^ROW($1:$70)/10)),-8)/100000000)&lt;2004,1,0)))</f>
        <v/>
      </c>
      <c r="CC81" s="1071"/>
      <c r="CD81" s="539"/>
      <c r="CE81" s="539"/>
      <c r="CF81" s="539"/>
      <c r="CG81" s="539"/>
      <c r="CH81" s="539"/>
      <c r="CI81" s="539"/>
      <c r="CJ81" s="539"/>
      <c r="CK81" s="539"/>
      <c r="CL81" s="539"/>
      <c r="CM81" s="539"/>
      <c r="CN81" s="539"/>
      <c r="CO81" s="539"/>
      <c r="CP81" s="539"/>
      <c r="CQ81" s="539"/>
      <c r="CR81" s="539"/>
      <c r="CS81" s="539"/>
      <c r="CT81" s="539"/>
      <c r="CU81" s="539"/>
      <c r="CV81" s="539"/>
      <c r="CW81" s="539"/>
      <c r="CX81" s="539"/>
      <c r="CY81" s="539"/>
      <c r="CZ81" s="539"/>
      <c r="DB81" s="539"/>
    </row>
    <row r="82" spans="1:106" s="568" customFormat="1" hidden="1">
      <c r="A82" s="568" t="str">
        <f t="shared" si="98"/>
        <v/>
      </c>
      <c r="B82" s="683">
        <v>2202</v>
      </c>
      <c r="C82" s="684">
        <v>56</v>
      </c>
      <c r="D82" s="685" t="str">
        <f>IF(ISNA(VLOOKUP(C82,Master!AQ$61:BC$286,3,FALSE)),"",VLOOKUP(C82,Master!AQ$61:BC$286,3,FALSE))</f>
        <v/>
      </c>
      <c r="E82" s="686" t="str">
        <f>IF(ISNA(VLOOKUP(C82,Master!AQ$61:BC$286,7,FALSE)),"",VLOOKUP(C82,Master!AQ$61:BC$286,7,FALSE))</f>
        <v/>
      </c>
      <c r="F82" s="687" t="str">
        <f>IF(ISNA(VLOOKUP(C82,Master!AQ$61:BC$286,8,FALSE)),"",VLOOKUP(C82,Master!AQ$61:BC$286,8,FALSE))</f>
        <v/>
      </c>
      <c r="G82" s="688" t="str">
        <f>IF(ISNA(VLOOKUP(C82,Master!AQ$61:BC$286,4,FALSE)),"",VLOOKUP(C82,Master!AQ$61:BC$286,4,FALSE))</f>
        <v/>
      </c>
      <c r="H82" s="689" t="str">
        <f>IF(ISNA(VLOOKUP(C82,Master!AQ$61:BC$286,5,FALSE)),"",VLOOKUP(C82,Master!AQ$61:BC$286,5,FALSE))</f>
        <v/>
      </c>
      <c r="I82" s="690" t="str">
        <f>IF(ISNA(VLOOKUP(C82,Master!AQ$61:BC$286,6,FALSE)),"",VLOOKUP(C82,Master!AQ$61:BC$286,6,FALSE))</f>
        <v/>
      </c>
      <c r="J82" s="684" t="str">
        <f t="shared" si="72"/>
        <v/>
      </c>
      <c r="K82" s="911" t="str">
        <f t="shared" ca="1" si="73"/>
        <v/>
      </c>
      <c r="L82" s="684" t="str">
        <f t="shared" si="74"/>
        <v/>
      </c>
      <c r="M82" s="684" t="str">
        <f t="shared" si="75"/>
        <v/>
      </c>
      <c r="N82" s="684" t="str">
        <f t="shared" si="76"/>
        <v/>
      </c>
      <c r="O82" s="691" t="str">
        <f>IF(ISNA(VLOOKUP(C82,Master!AQ$61:BC$286,12,FALSE)),"",VLOOKUP(C82,Master!AQ$61:BC$286,12,FALSE))</f>
        <v/>
      </c>
      <c r="P82" s="665"/>
      <c r="Q82" s="572"/>
      <c r="R82" s="572"/>
      <c r="S82" s="572"/>
      <c r="T82" s="572">
        <f t="shared" si="53"/>
        <v>0</v>
      </c>
      <c r="U82" s="541">
        <f t="shared" si="146"/>
        <v>1</v>
      </c>
      <c r="V82" s="570" t="str">
        <f>IF(ISNA(VLOOKUP(C82,Master!AQ$61:BC$286,10,FALSE)),"",VLOOKUP(C82,Master!AQ$61:BC$286,10,FALSE))</f>
        <v/>
      </c>
      <c r="W82" s="573"/>
      <c r="X82" s="573"/>
      <c r="Y82" s="574" t="str">
        <f>IF(ISNA(VLOOKUP(C82,Master!AQ$61:BC$286,11,FALSE)),"",VLOOKUP(C82,Master!AQ$61:BC$286,11,FALSE))</f>
        <v/>
      </c>
      <c r="Z82" s="574" t="str">
        <f>IF(ISNA(VLOOKUP(C82,Master!AQ$61:BC$286,9,FALSE)),"",VLOOKUP(C82,Master!AQ$61:BC$286,9,FALSE))</f>
        <v/>
      </c>
      <c r="AA82" s="575">
        <f t="shared" si="100"/>
        <v>0</v>
      </c>
      <c r="AB82" s="575">
        <f t="shared" si="101"/>
        <v>0</v>
      </c>
      <c r="AC82" s="575">
        <f t="shared" si="102"/>
        <v>0</v>
      </c>
      <c r="AD82" s="575">
        <f t="shared" si="103"/>
        <v>0</v>
      </c>
      <c r="AE82" s="575">
        <f t="shared" si="104"/>
        <v>0</v>
      </c>
      <c r="AF82" s="575">
        <f t="shared" si="105"/>
        <v>0</v>
      </c>
      <c r="AG82" s="576" t="str">
        <f t="shared" si="106"/>
        <v/>
      </c>
      <c r="AH82" s="576" t="str">
        <f t="shared" si="131"/>
        <v/>
      </c>
      <c r="AI82" s="576" t="str">
        <f t="shared" si="132"/>
        <v/>
      </c>
      <c r="AJ82" s="576" t="str">
        <f t="shared" si="133"/>
        <v/>
      </c>
      <c r="AK82" s="576" t="str">
        <f t="shared" si="134"/>
        <v/>
      </c>
      <c r="AL82" s="574" t="str">
        <f t="shared" si="135"/>
        <v/>
      </c>
      <c r="AM82" s="574">
        <v>0</v>
      </c>
      <c r="AN82" s="575">
        <v>0</v>
      </c>
      <c r="AO82" s="574" t="str">
        <f t="shared" si="136"/>
        <v/>
      </c>
      <c r="AP82" s="575">
        <f t="shared" si="108"/>
        <v>0</v>
      </c>
      <c r="AQ82" s="574">
        <f t="shared" si="109"/>
        <v>0</v>
      </c>
      <c r="AR82" s="574">
        <f t="shared" si="110"/>
        <v>0</v>
      </c>
      <c r="AS82" s="574">
        <f t="shared" si="111"/>
        <v>0</v>
      </c>
      <c r="AT82" s="574">
        <f t="shared" si="145"/>
        <v>0</v>
      </c>
      <c r="AU82" s="576">
        <f t="shared" si="112"/>
        <v>0</v>
      </c>
      <c r="AV82" s="576">
        <f t="shared" si="113"/>
        <v>0</v>
      </c>
      <c r="AW82" s="574"/>
      <c r="AX82" s="574"/>
      <c r="AY82" s="576">
        <f t="shared" si="137"/>
        <v>0</v>
      </c>
      <c r="AZ82" s="576">
        <f t="shared" si="114"/>
        <v>0</v>
      </c>
      <c r="BA82" s="576">
        <f t="shared" si="115"/>
        <v>0</v>
      </c>
      <c r="BB82" s="576">
        <f t="shared" si="116"/>
        <v>0</v>
      </c>
      <c r="BC82" s="576">
        <f t="shared" si="117"/>
        <v>0</v>
      </c>
      <c r="BD82" s="574">
        <f t="shared" si="138"/>
        <v>0</v>
      </c>
      <c r="BE82" s="574">
        <f t="shared" si="118"/>
        <v>0</v>
      </c>
      <c r="BF82" s="575">
        <v>0</v>
      </c>
      <c r="BG82" s="574">
        <f t="shared" si="139"/>
        <v>0</v>
      </c>
      <c r="BH82" s="575">
        <f t="shared" si="119"/>
        <v>0</v>
      </c>
      <c r="BI82" s="574">
        <f t="shared" si="120"/>
        <v>0</v>
      </c>
      <c r="BJ82" s="574">
        <f t="shared" si="121"/>
        <v>0</v>
      </c>
      <c r="BK82" s="574">
        <f t="shared" si="122"/>
        <v>0</v>
      </c>
      <c r="BL82" s="574">
        <f t="shared" si="123"/>
        <v>0</v>
      </c>
      <c r="BM82" s="576">
        <f t="shared" si="140"/>
        <v>0</v>
      </c>
      <c r="BN82" s="576">
        <f t="shared" si="141"/>
        <v>0</v>
      </c>
      <c r="BO82" s="574"/>
      <c r="BP82" s="574"/>
      <c r="BQ82" s="576">
        <f t="shared" si="142"/>
        <v>0</v>
      </c>
      <c r="BR82" s="567">
        <f t="shared" si="124"/>
        <v>0</v>
      </c>
      <c r="BS82" s="567">
        <f t="shared" si="125"/>
        <v>1</v>
      </c>
      <c r="BT82" s="567">
        <f t="shared" si="126"/>
        <v>0</v>
      </c>
      <c r="BU82" s="567">
        <f t="shared" si="127"/>
        <v>0</v>
      </c>
      <c r="BV82" s="567">
        <f t="shared" si="128"/>
        <v>0</v>
      </c>
      <c r="BW82" s="567">
        <f t="shared" si="143"/>
        <v>1</v>
      </c>
      <c r="BX82" s="552">
        <f t="shared" si="107"/>
        <v>0</v>
      </c>
      <c r="BY82" s="577">
        <f t="shared" si="144"/>
        <v>1</v>
      </c>
      <c r="BZ82" s="552">
        <f t="shared" si="129"/>
        <v>0</v>
      </c>
      <c r="CA82" s="552">
        <f t="shared" si="130"/>
        <v>0</v>
      </c>
      <c r="CB82" s="539" t="str">
        <f>IF(AND(E82=""),"",IF(AND(E82&lt;=0),"",IF((ROUND((SUMPRODUCT(MID(0&amp;E82,LARGE(INDEX(ISNUMBER(--MID(E82,ROW($1:$70),1))* ROW($1:$70),0),ROW($1:$70))+1,1)*10^ROW($1:$70)/10)),-8)/100000000)&lt;2004,1,0)))</f>
        <v/>
      </c>
      <c r="CC82" s="1071"/>
      <c r="CD82" s="539"/>
      <c r="CE82" s="539"/>
      <c r="CF82" s="539"/>
      <c r="CG82" s="539"/>
      <c r="CH82" s="539"/>
      <c r="CI82" s="539"/>
      <c r="CJ82" s="539"/>
      <c r="CK82" s="539"/>
      <c r="CL82" s="539"/>
      <c r="CM82" s="539"/>
      <c r="CN82" s="539"/>
      <c r="CO82" s="539"/>
      <c r="CP82" s="539"/>
      <c r="CQ82" s="539"/>
      <c r="CR82" s="539"/>
      <c r="CS82" s="539"/>
      <c r="CT82" s="539"/>
      <c r="CU82" s="539"/>
      <c r="CV82" s="539"/>
      <c r="CW82" s="539"/>
      <c r="CX82" s="539"/>
      <c r="CY82" s="539"/>
      <c r="CZ82" s="539"/>
      <c r="DB82" s="539"/>
    </row>
    <row r="83" spans="1:106" s="568" customFormat="1" hidden="1">
      <c r="A83" s="568" t="str">
        <f t="shared" si="98"/>
        <v/>
      </c>
      <c r="B83" s="683">
        <v>2202</v>
      </c>
      <c r="C83" s="684">
        <v>57</v>
      </c>
      <c r="D83" s="685" t="str">
        <f>IF(ISNA(VLOOKUP(C83,Master!AQ$61:BC$286,3,FALSE)),"",VLOOKUP(C83,Master!AQ$61:BC$286,3,FALSE))</f>
        <v/>
      </c>
      <c r="E83" s="686" t="str">
        <f>IF(ISNA(VLOOKUP(C83,Master!AQ$61:BC$286,7,FALSE)),"",VLOOKUP(C83,Master!AQ$61:BC$286,7,FALSE))</f>
        <v/>
      </c>
      <c r="F83" s="687" t="str">
        <f>IF(ISNA(VLOOKUP(C83,Master!AQ$61:BC$286,8,FALSE)),"",VLOOKUP(C83,Master!AQ$61:BC$286,8,FALSE))</f>
        <v/>
      </c>
      <c r="G83" s="688" t="str">
        <f>IF(ISNA(VLOOKUP(C83,Master!AQ$61:BC$286,4,FALSE)),"",VLOOKUP(C83,Master!AQ$61:BC$286,4,FALSE))</f>
        <v/>
      </c>
      <c r="H83" s="689" t="str">
        <f>IF(ISNA(VLOOKUP(C83,Master!AQ$61:BC$286,5,FALSE)),"",VLOOKUP(C83,Master!AQ$61:BC$286,5,FALSE))</f>
        <v/>
      </c>
      <c r="I83" s="690" t="str">
        <f>IF(ISNA(VLOOKUP(C83,Master!AQ$61:BC$286,6,FALSE)),"",VLOOKUP(C83,Master!AQ$61:BC$286,6,FALSE))</f>
        <v/>
      </c>
      <c r="J83" s="684" t="str">
        <f t="shared" si="72"/>
        <v/>
      </c>
      <c r="K83" s="911" t="str">
        <f t="shared" ca="1" si="73"/>
        <v/>
      </c>
      <c r="L83" s="684" t="str">
        <f t="shared" si="74"/>
        <v/>
      </c>
      <c r="M83" s="684" t="str">
        <f t="shared" si="75"/>
        <v/>
      </c>
      <c r="N83" s="684" t="str">
        <f t="shared" si="76"/>
        <v/>
      </c>
      <c r="O83" s="691" t="str">
        <f>IF(ISNA(VLOOKUP(C83,Master!AQ$61:BC$286,12,FALSE)),"",VLOOKUP(C83,Master!AQ$61:BC$286,12,FALSE))</f>
        <v/>
      </c>
      <c r="P83" s="665"/>
      <c r="Q83" s="572"/>
      <c r="R83" s="572"/>
      <c r="S83" s="572"/>
      <c r="T83" s="572">
        <f t="shared" si="53"/>
        <v>0</v>
      </c>
      <c r="U83" s="541">
        <f t="shared" si="146"/>
        <v>1</v>
      </c>
      <c r="V83" s="570" t="str">
        <f>IF(ISNA(VLOOKUP(C83,Master!AQ$61:BC$286,10,FALSE)),"",VLOOKUP(C83,Master!AQ$61:BC$286,10,FALSE))</f>
        <v/>
      </c>
      <c r="W83" s="573"/>
      <c r="X83" s="573"/>
      <c r="Y83" s="574" t="str">
        <f>IF(ISNA(VLOOKUP(C83,Master!AQ$61:BC$286,11,FALSE)),"",VLOOKUP(C83,Master!AQ$61:BC$286,11,FALSE))</f>
        <v/>
      </c>
      <c r="Z83" s="574" t="str">
        <f>IF(ISNA(VLOOKUP(C83,Master!AQ$61:BC$286,9,FALSE)),"",VLOOKUP(C83,Master!AQ$61:BC$286,9,FALSE))</f>
        <v/>
      </c>
      <c r="AA83" s="575">
        <f t="shared" si="100"/>
        <v>0</v>
      </c>
      <c r="AB83" s="575">
        <f t="shared" si="101"/>
        <v>0</v>
      </c>
      <c r="AC83" s="575">
        <f t="shared" si="102"/>
        <v>0</v>
      </c>
      <c r="AD83" s="575">
        <f t="shared" si="103"/>
        <v>0</v>
      </c>
      <c r="AE83" s="575">
        <f t="shared" si="104"/>
        <v>0</v>
      </c>
      <c r="AF83" s="575">
        <f t="shared" si="105"/>
        <v>0</v>
      </c>
      <c r="AG83" s="576" t="str">
        <f t="shared" si="106"/>
        <v/>
      </c>
      <c r="AH83" s="576" t="str">
        <f t="shared" si="131"/>
        <v/>
      </c>
      <c r="AI83" s="576" t="str">
        <f t="shared" si="132"/>
        <v/>
      </c>
      <c r="AJ83" s="576" t="str">
        <f t="shared" si="133"/>
        <v/>
      </c>
      <c r="AK83" s="576" t="str">
        <f t="shared" si="134"/>
        <v/>
      </c>
      <c r="AL83" s="574" t="str">
        <f t="shared" si="135"/>
        <v/>
      </c>
      <c r="AM83" s="574">
        <v>0</v>
      </c>
      <c r="AN83" s="575">
        <v>0</v>
      </c>
      <c r="AO83" s="574" t="str">
        <f t="shared" si="136"/>
        <v/>
      </c>
      <c r="AP83" s="575">
        <f t="shared" si="108"/>
        <v>0</v>
      </c>
      <c r="AQ83" s="574">
        <f t="shared" si="109"/>
        <v>0</v>
      </c>
      <c r="AR83" s="574">
        <f t="shared" si="110"/>
        <v>0</v>
      </c>
      <c r="AS83" s="574">
        <f t="shared" si="111"/>
        <v>0</v>
      </c>
      <c r="AT83" s="574">
        <f t="shared" si="145"/>
        <v>0</v>
      </c>
      <c r="AU83" s="576">
        <f t="shared" si="112"/>
        <v>0</v>
      </c>
      <c r="AV83" s="576">
        <f t="shared" si="113"/>
        <v>0</v>
      </c>
      <c r="AW83" s="574"/>
      <c r="AX83" s="574"/>
      <c r="AY83" s="576">
        <f t="shared" si="137"/>
        <v>0</v>
      </c>
      <c r="AZ83" s="576">
        <f t="shared" si="114"/>
        <v>0</v>
      </c>
      <c r="BA83" s="576">
        <f t="shared" si="115"/>
        <v>0</v>
      </c>
      <c r="BB83" s="576">
        <f t="shared" si="116"/>
        <v>0</v>
      </c>
      <c r="BC83" s="576">
        <f t="shared" si="117"/>
        <v>0</v>
      </c>
      <c r="BD83" s="574">
        <f t="shared" si="138"/>
        <v>0</v>
      </c>
      <c r="BE83" s="574">
        <f t="shared" si="118"/>
        <v>0</v>
      </c>
      <c r="BF83" s="575">
        <v>0</v>
      </c>
      <c r="BG83" s="574">
        <f t="shared" si="139"/>
        <v>0</v>
      </c>
      <c r="BH83" s="575">
        <f t="shared" si="119"/>
        <v>0</v>
      </c>
      <c r="BI83" s="574">
        <f t="shared" si="120"/>
        <v>0</v>
      </c>
      <c r="BJ83" s="574">
        <f t="shared" si="121"/>
        <v>0</v>
      </c>
      <c r="BK83" s="574">
        <f t="shared" si="122"/>
        <v>0</v>
      </c>
      <c r="BL83" s="574">
        <f t="shared" si="123"/>
        <v>0</v>
      </c>
      <c r="BM83" s="576">
        <f t="shared" si="140"/>
        <v>0</v>
      </c>
      <c r="BN83" s="576">
        <f t="shared" si="141"/>
        <v>0</v>
      </c>
      <c r="BO83" s="574"/>
      <c r="BP83" s="574"/>
      <c r="BQ83" s="576">
        <f t="shared" si="142"/>
        <v>0</v>
      </c>
      <c r="BR83" s="567">
        <f t="shared" si="124"/>
        <v>0</v>
      </c>
      <c r="BS83" s="567">
        <f t="shared" si="125"/>
        <v>1</v>
      </c>
      <c r="BT83" s="567">
        <f t="shared" si="126"/>
        <v>0</v>
      </c>
      <c r="BU83" s="567">
        <f t="shared" si="127"/>
        <v>0</v>
      </c>
      <c r="BV83" s="567">
        <f t="shared" si="128"/>
        <v>0</v>
      </c>
      <c r="BW83" s="567">
        <f t="shared" si="143"/>
        <v>1</v>
      </c>
      <c r="BX83" s="552">
        <f t="shared" si="107"/>
        <v>0</v>
      </c>
      <c r="BY83" s="577">
        <f t="shared" si="144"/>
        <v>1</v>
      </c>
      <c r="BZ83" s="552">
        <f t="shared" si="129"/>
        <v>0</v>
      </c>
      <c r="CA83" s="552">
        <f t="shared" si="130"/>
        <v>0</v>
      </c>
      <c r="CB83" s="539" t="str">
        <f>IF(AND(E83=""),"",IF(AND(E83&lt;=0),"",IF((ROUND((SUMPRODUCT(MID(0&amp;E83,LARGE(INDEX(ISNUMBER(--MID(E83,ROW($1:$70),1))* ROW($1:$70),0),ROW($1:$70))+1,1)*10^ROW($1:$70)/10)),-8)/100000000)&lt;2004,1,0)))</f>
        <v/>
      </c>
      <c r="CC83" s="1071"/>
      <c r="CD83" s="539"/>
      <c r="CE83" s="539"/>
      <c r="CF83" s="539"/>
      <c r="CG83" s="539"/>
      <c r="CH83" s="539"/>
      <c r="CI83" s="539"/>
      <c r="CJ83" s="539"/>
      <c r="CK83" s="539"/>
      <c r="CL83" s="539"/>
      <c r="CM83" s="539"/>
      <c r="CN83" s="539"/>
      <c r="CO83" s="539"/>
      <c r="CP83" s="539"/>
      <c r="CQ83" s="539"/>
      <c r="CR83" s="539"/>
      <c r="CS83" s="539"/>
      <c r="CT83" s="539"/>
      <c r="CU83" s="539"/>
      <c r="CV83" s="539"/>
      <c r="CW83" s="539"/>
      <c r="CX83" s="539"/>
      <c r="CY83" s="539"/>
      <c r="CZ83" s="539"/>
      <c r="DB83" s="539"/>
    </row>
    <row r="84" spans="1:106" s="568" customFormat="1" hidden="1">
      <c r="A84" s="568" t="str">
        <f t="shared" si="98"/>
        <v/>
      </c>
      <c r="B84" s="683">
        <v>2202</v>
      </c>
      <c r="C84" s="684">
        <v>58</v>
      </c>
      <c r="D84" s="685" t="str">
        <f>IF(ISNA(VLOOKUP(C84,Master!AQ$61:BC$286,3,FALSE)),"",VLOOKUP(C84,Master!AQ$61:BC$286,3,FALSE))</f>
        <v/>
      </c>
      <c r="E84" s="686" t="str">
        <f>IF(ISNA(VLOOKUP(C84,Master!AQ$61:BC$286,7,FALSE)),"",VLOOKUP(C84,Master!AQ$61:BC$286,7,FALSE))</f>
        <v/>
      </c>
      <c r="F84" s="687" t="str">
        <f>IF(ISNA(VLOOKUP(C84,Master!AQ$61:BC$286,8,FALSE)),"",VLOOKUP(C84,Master!AQ$61:BC$286,8,FALSE))</f>
        <v/>
      </c>
      <c r="G84" s="688" t="str">
        <f>IF(ISNA(VLOOKUP(C84,Master!AQ$61:BC$286,4,FALSE)),"",VLOOKUP(C84,Master!AQ$61:BC$286,4,FALSE))</f>
        <v/>
      </c>
      <c r="H84" s="689" t="str">
        <f>IF(ISNA(VLOOKUP(C84,Master!AQ$61:BC$286,5,FALSE)),"",VLOOKUP(C84,Master!AQ$61:BC$286,5,FALSE))</f>
        <v/>
      </c>
      <c r="I84" s="690" t="str">
        <f>IF(ISNA(VLOOKUP(C84,Master!AQ$61:BC$286,6,FALSE)),"",VLOOKUP(C84,Master!AQ$61:BC$286,6,FALSE))</f>
        <v/>
      </c>
      <c r="J84" s="684" t="str">
        <f t="shared" si="72"/>
        <v/>
      </c>
      <c r="K84" s="911" t="str">
        <f t="shared" ca="1" si="73"/>
        <v/>
      </c>
      <c r="L84" s="684" t="str">
        <f t="shared" si="74"/>
        <v/>
      </c>
      <c r="M84" s="684" t="str">
        <f t="shared" si="75"/>
        <v/>
      </c>
      <c r="N84" s="684" t="str">
        <f t="shared" si="76"/>
        <v/>
      </c>
      <c r="O84" s="691" t="str">
        <f>IF(ISNA(VLOOKUP(C84,Master!AQ$61:BC$286,12,FALSE)),"",VLOOKUP(C84,Master!AQ$61:BC$286,12,FALSE))</f>
        <v/>
      </c>
      <c r="P84" s="665"/>
      <c r="Q84" s="572"/>
      <c r="R84" s="572"/>
      <c r="S84" s="572"/>
      <c r="T84" s="572">
        <f t="shared" si="53"/>
        <v>0</v>
      </c>
      <c r="U84" s="541">
        <f t="shared" si="146"/>
        <v>1</v>
      </c>
      <c r="V84" s="570" t="str">
        <f>IF(ISNA(VLOOKUP(C84,Master!AQ$61:BC$286,10,FALSE)),"",VLOOKUP(C84,Master!AQ$61:BC$286,10,FALSE))</f>
        <v/>
      </c>
      <c r="W84" s="573"/>
      <c r="X84" s="573"/>
      <c r="Y84" s="574" t="str">
        <f>IF(ISNA(VLOOKUP(C84,Master!AQ$61:BC$286,11,FALSE)),"",VLOOKUP(C84,Master!AQ$61:BC$286,11,FALSE))</f>
        <v/>
      </c>
      <c r="Z84" s="574" t="str">
        <f>IF(ISNA(VLOOKUP(C84,Master!AQ$61:BC$286,9,FALSE)),"",VLOOKUP(C84,Master!AQ$61:BC$286,9,FALSE))</f>
        <v/>
      </c>
      <c r="AA84" s="575">
        <f t="shared" si="100"/>
        <v>0</v>
      </c>
      <c r="AB84" s="575">
        <f t="shared" si="101"/>
        <v>0</v>
      </c>
      <c r="AC84" s="575">
        <f t="shared" si="102"/>
        <v>0</v>
      </c>
      <c r="AD84" s="575">
        <f t="shared" si="103"/>
        <v>0</v>
      </c>
      <c r="AE84" s="575">
        <f t="shared" si="104"/>
        <v>0</v>
      </c>
      <c r="AF84" s="575">
        <f t="shared" si="105"/>
        <v>0</v>
      </c>
      <c r="AG84" s="576" t="str">
        <f t="shared" si="106"/>
        <v/>
      </c>
      <c r="AH84" s="576" t="str">
        <f t="shared" si="131"/>
        <v/>
      </c>
      <c r="AI84" s="576" t="str">
        <f t="shared" si="132"/>
        <v/>
      </c>
      <c r="AJ84" s="576" t="str">
        <f t="shared" si="133"/>
        <v/>
      </c>
      <c r="AK84" s="576" t="str">
        <f t="shared" si="134"/>
        <v/>
      </c>
      <c r="AL84" s="574" t="str">
        <f t="shared" si="135"/>
        <v/>
      </c>
      <c r="AM84" s="574">
        <v>0</v>
      </c>
      <c r="AN84" s="575">
        <v>0</v>
      </c>
      <c r="AO84" s="574" t="str">
        <f t="shared" si="136"/>
        <v/>
      </c>
      <c r="AP84" s="575">
        <f t="shared" si="108"/>
        <v>0</v>
      </c>
      <c r="AQ84" s="574">
        <f t="shared" si="109"/>
        <v>0</v>
      </c>
      <c r="AR84" s="574">
        <f t="shared" si="110"/>
        <v>0</v>
      </c>
      <c r="AS84" s="574">
        <f t="shared" si="111"/>
        <v>0</v>
      </c>
      <c r="AT84" s="574">
        <f t="shared" si="145"/>
        <v>0</v>
      </c>
      <c r="AU84" s="576">
        <f t="shared" si="112"/>
        <v>0</v>
      </c>
      <c r="AV84" s="576">
        <f t="shared" si="113"/>
        <v>0</v>
      </c>
      <c r="AW84" s="574"/>
      <c r="AX84" s="574"/>
      <c r="AY84" s="576">
        <f t="shared" si="137"/>
        <v>0</v>
      </c>
      <c r="AZ84" s="576">
        <f t="shared" si="114"/>
        <v>0</v>
      </c>
      <c r="BA84" s="576">
        <f t="shared" si="115"/>
        <v>0</v>
      </c>
      <c r="BB84" s="576">
        <f t="shared" si="116"/>
        <v>0</v>
      </c>
      <c r="BC84" s="576">
        <f t="shared" si="117"/>
        <v>0</v>
      </c>
      <c r="BD84" s="574">
        <f t="shared" si="138"/>
        <v>0</v>
      </c>
      <c r="BE84" s="574">
        <f t="shared" si="118"/>
        <v>0</v>
      </c>
      <c r="BF84" s="575">
        <v>0</v>
      </c>
      <c r="BG84" s="574">
        <f t="shared" si="139"/>
        <v>0</v>
      </c>
      <c r="BH84" s="575">
        <f t="shared" si="119"/>
        <v>0</v>
      </c>
      <c r="BI84" s="574">
        <f t="shared" si="120"/>
        <v>0</v>
      </c>
      <c r="BJ84" s="574">
        <f t="shared" si="121"/>
        <v>0</v>
      </c>
      <c r="BK84" s="574">
        <f t="shared" si="122"/>
        <v>0</v>
      </c>
      <c r="BL84" s="574">
        <f t="shared" si="123"/>
        <v>0</v>
      </c>
      <c r="BM84" s="576">
        <f t="shared" si="140"/>
        <v>0</v>
      </c>
      <c r="BN84" s="576">
        <f t="shared" si="141"/>
        <v>0</v>
      </c>
      <c r="BO84" s="574"/>
      <c r="BP84" s="574"/>
      <c r="BQ84" s="576">
        <f t="shared" si="142"/>
        <v>0</v>
      </c>
      <c r="BR84" s="567">
        <f t="shared" si="124"/>
        <v>0</v>
      </c>
      <c r="BS84" s="567">
        <f t="shared" si="125"/>
        <v>1</v>
      </c>
      <c r="BT84" s="567">
        <f t="shared" si="126"/>
        <v>0</v>
      </c>
      <c r="BU84" s="567">
        <f t="shared" si="127"/>
        <v>0</v>
      </c>
      <c r="BV84" s="567">
        <f t="shared" si="128"/>
        <v>0</v>
      </c>
      <c r="BW84" s="567">
        <f t="shared" si="143"/>
        <v>1</v>
      </c>
      <c r="BX84" s="552">
        <f t="shared" si="107"/>
        <v>0</v>
      </c>
      <c r="BY84" s="577">
        <f t="shared" si="144"/>
        <v>1</v>
      </c>
      <c r="BZ84" s="552">
        <f t="shared" si="129"/>
        <v>0</v>
      </c>
      <c r="CA84" s="552">
        <f t="shared" si="130"/>
        <v>0</v>
      </c>
      <c r="CB84" s="539" t="str">
        <f>IF(AND(E84=""),"",IF(AND(E84&lt;=0),"",IF((ROUND((SUMPRODUCT(MID(0&amp;E84,LARGE(INDEX(ISNUMBER(--MID(E84,ROW($1:$70),1))* ROW($1:$70),0),ROW($1:$70))+1,1)*10^ROW($1:$70)/10)),-8)/100000000)&lt;2004,1,0)))</f>
        <v/>
      </c>
      <c r="CC84" s="1071"/>
      <c r="CD84" s="539"/>
      <c r="CE84" s="539"/>
      <c r="CF84" s="539"/>
      <c r="CG84" s="539"/>
      <c r="CH84" s="539"/>
      <c r="CI84" s="539"/>
      <c r="CJ84" s="539"/>
      <c r="CK84" s="539"/>
      <c r="CL84" s="539"/>
      <c r="CM84" s="539"/>
      <c r="CN84" s="539"/>
      <c r="CO84" s="539"/>
      <c r="CP84" s="539"/>
      <c r="CQ84" s="539"/>
      <c r="CR84" s="539"/>
      <c r="CS84" s="539"/>
      <c r="CT84" s="539"/>
      <c r="CU84" s="539"/>
      <c r="CV84" s="539"/>
      <c r="CW84" s="539"/>
      <c r="CX84" s="539"/>
      <c r="CY84" s="539"/>
      <c r="CZ84" s="539"/>
      <c r="DB84" s="539"/>
    </row>
    <row r="85" spans="1:106" s="568" customFormat="1" hidden="1">
      <c r="A85" s="568" t="str">
        <f t="shared" si="98"/>
        <v/>
      </c>
      <c r="B85" s="683">
        <v>2202</v>
      </c>
      <c r="C85" s="684">
        <v>59</v>
      </c>
      <c r="D85" s="685" t="str">
        <f>IF(ISNA(VLOOKUP(C85,Master!AQ$61:BC$286,3,FALSE)),"",VLOOKUP(C85,Master!AQ$61:BC$286,3,FALSE))</f>
        <v/>
      </c>
      <c r="E85" s="686" t="str">
        <f>IF(ISNA(VLOOKUP(C85,Master!AQ$61:BC$286,7,FALSE)),"",VLOOKUP(C85,Master!AQ$61:BC$286,7,FALSE))</f>
        <v/>
      </c>
      <c r="F85" s="687" t="str">
        <f>IF(ISNA(VLOOKUP(C85,Master!AQ$61:BC$286,8,FALSE)),"",VLOOKUP(C85,Master!AQ$61:BC$286,8,FALSE))</f>
        <v/>
      </c>
      <c r="G85" s="688" t="str">
        <f>IF(ISNA(VLOOKUP(C85,Master!AQ$61:BC$286,4,FALSE)),"",VLOOKUP(C85,Master!AQ$61:BC$286,4,FALSE))</f>
        <v/>
      </c>
      <c r="H85" s="689" t="str">
        <f>IF(ISNA(VLOOKUP(C85,Master!AQ$61:BC$286,5,FALSE)),"",VLOOKUP(C85,Master!AQ$61:BC$286,5,FALSE))</f>
        <v/>
      </c>
      <c r="I85" s="690" t="str">
        <f>IF(ISNA(VLOOKUP(C85,Master!AQ$61:BC$286,6,FALSE)),"",VLOOKUP(C85,Master!AQ$61:BC$286,6,FALSE))</f>
        <v/>
      </c>
      <c r="J85" s="684" t="str">
        <f t="shared" si="72"/>
        <v/>
      </c>
      <c r="K85" s="911" t="str">
        <f t="shared" ca="1" si="73"/>
        <v/>
      </c>
      <c r="L85" s="684" t="str">
        <f t="shared" si="74"/>
        <v/>
      </c>
      <c r="M85" s="684" t="str">
        <f t="shared" si="75"/>
        <v/>
      </c>
      <c r="N85" s="684" t="str">
        <f t="shared" si="76"/>
        <v/>
      </c>
      <c r="O85" s="691" t="str">
        <f>IF(ISNA(VLOOKUP(C85,Master!AQ$61:BC$286,12,FALSE)),"",VLOOKUP(C85,Master!AQ$61:BC$286,12,FALSE))</f>
        <v/>
      </c>
      <c r="P85" s="665"/>
      <c r="Q85" s="572"/>
      <c r="R85" s="572"/>
      <c r="S85" s="572"/>
      <c r="T85" s="572">
        <f t="shared" si="53"/>
        <v>0</v>
      </c>
      <c r="U85" s="541">
        <f t="shared" si="146"/>
        <v>1</v>
      </c>
      <c r="V85" s="570" t="str">
        <f>IF(ISNA(VLOOKUP(C85,Master!AQ$61:BC$286,10,FALSE)),"",VLOOKUP(C85,Master!AQ$61:BC$286,10,FALSE))</f>
        <v/>
      </c>
      <c r="W85" s="573"/>
      <c r="X85" s="573"/>
      <c r="Y85" s="574" t="str">
        <f>IF(ISNA(VLOOKUP(C85,Master!AQ$61:BC$286,11,FALSE)),"",VLOOKUP(C85,Master!AQ$61:BC$286,11,FALSE))</f>
        <v/>
      </c>
      <c r="Z85" s="574" t="str">
        <f>IF(ISNA(VLOOKUP(C85,Master!AQ$61:BC$286,9,FALSE)),"",VLOOKUP(C85,Master!AQ$61:BC$286,9,FALSE))</f>
        <v/>
      </c>
      <c r="AA85" s="575">
        <f t="shared" si="100"/>
        <v>0</v>
      </c>
      <c r="AB85" s="575">
        <f t="shared" si="101"/>
        <v>0</v>
      </c>
      <c r="AC85" s="575">
        <f t="shared" si="102"/>
        <v>0</v>
      </c>
      <c r="AD85" s="575">
        <f t="shared" si="103"/>
        <v>0</v>
      </c>
      <c r="AE85" s="575">
        <f t="shared" si="104"/>
        <v>0</v>
      </c>
      <c r="AF85" s="575">
        <f t="shared" si="105"/>
        <v>0</v>
      </c>
      <c r="AG85" s="576" t="str">
        <f t="shared" si="106"/>
        <v/>
      </c>
      <c r="AH85" s="576" t="str">
        <f t="shared" si="131"/>
        <v/>
      </c>
      <c r="AI85" s="576" t="str">
        <f t="shared" si="132"/>
        <v/>
      </c>
      <c r="AJ85" s="576" t="str">
        <f t="shared" si="133"/>
        <v/>
      </c>
      <c r="AK85" s="576" t="str">
        <f t="shared" si="134"/>
        <v/>
      </c>
      <c r="AL85" s="574" t="str">
        <f t="shared" si="135"/>
        <v/>
      </c>
      <c r="AM85" s="574">
        <v>0</v>
      </c>
      <c r="AN85" s="575">
        <v>0</v>
      </c>
      <c r="AO85" s="574" t="str">
        <f t="shared" si="136"/>
        <v/>
      </c>
      <c r="AP85" s="575">
        <f t="shared" si="108"/>
        <v>0</v>
      </c>
      <c r="AQ85" s="574">
        <f t="shared" si="109"/>
        <v>0</v>
      </c>
      <c r="AR85" s="574">
        <f t="shared" si="110"/>
        <v>0</v>
      </c>
      <c r="AS85" s="574">
        <f t="shared" si="111"/>
        <v>0</v>
      </c>
      <c r="AT85" s="574">
        <f t="shared" si="145"/>
        <v>0</v>
      </c>
      <c r="AU85" s="576">
        <f t="shared" si="112"/>
        <v>0</v>
      </c>
      <c r="AV85" s="576">
        <f t="shared" si="113"/>
        <v>0</v>
      </c>
      <c r="AW85" s="574"/>
      <c r="AX85" s="574"/>
      <c r="AY85" s="576">
        <f t="shared" si="137"/>
        <v>0</v>
      </c>
      <c r="AZ85" s="576">
        <f t="shared" si="114"/>
        <v>0</v>
      </c>
      <c r="BA85" s="576">
        <f t="shared" si="115"/>
        <v>0</v>
      </c>
      <c r="BB85" s="576">
        <f t="shared" si="116"/>
        <v>0</v>
      </c>
      <c r="BC85" s="576">
        <f t="shared" si="117"/>
        <v>0</v>
      </c>
      <c r="BD85" s="574">
        <f t="shared" si="138"/>
        <v>0</v>
      </c>
      <c r="BE85" s="574">
        <f t="shared" si="118"/>
        <v>0</v>
      </c>
      <c r="BF85" s="575">
        <v>0</v>
      </c>
      <c r="BG85" s="574">
        <f t="shared" si="139"/>
        <v>0</v>
      </c>
      <c r="BH85" s="575">
        <f t="shared" si="119"/>
        <v>0</v>
      </c>
      <c r="BI85" s="574">
        <f t="shared" si="120"/>
        <v>0</v>
      </c>
      <c r="BJ85" s="574">
        <f t="shared" si="121"/>
        <v>0</v>
      </c>
      <c r="BK85" s="574">
        <f t="shared" si="122"/>
        <v>0</v>
      </c>
      <c r="BL85" s="574">
        <f t="shared" si="123"/>
        <v>0</v>
      </c>
      <c r="BM85" s="576">
        <f t="shared" si="140"/>
        <v>0</v>
      </c>
      <c r="BN85" s="576">
        <f t="shared" si="141"/>
        <v>0</v>
      </c>
      <c r="BO85" s="574"/>
      <c r="BP85" s="574"/>
      <c r="BQ85" s="576">
        <f t="shared" si="142"/>
        <v>0</v>
      </c>
      <c r="BR85" s="567">
        <f t="shared" si="124"/>
        <v>0</v>
      </c>
      <c r="BS85" s="567">
        <f t="shared" si="125"/>
        <v>1</v>
      </c>
      <c r="BT85" s="567">
        <f t="shared" si="126"/>
        <v>0</v>
      </c>
      <c r="BU85" s="567">
        <f t="shared" si="127"/>
        <v>0</v>
      </c>
      <c r="BV85" s="567">
        <f t="shared" si="128"/>
        <v>0</v>
      </c>
      <c r="BW85" s="567">
        <f t="shared" si="143"/>
        <v>1</v>
      </c>
      <c r="BX85" s="552">
        <f t="shared" si="107"/>
        <v>0</v>
      </c>
      <c r="BY85" s="577">
        <f t="shared" si="144"/>
        <v>1</v>
      </c>
      <c r="BZ85" s="552">
        <f t="shared" si="129"/>
        <v>0</v>
      </c>
      <c r="CA85" s="552">
        <f t="shared" si="130"/>
        <v>0</v>
      </c>
      <c r="CB85" s="539" t="str">
        <f>IF(AND(E85=""),"",IF(AND(E85&lt;=0),"",IF((ROUND((SUMPRODUCT(MID(0&amp;E85,LARGE(INDEX(ISNUMBER(--MID(E85,ROW($1:$70),1))* ROW($1:$70),0),ROW($1:$70))+1,1)*10^ROW($1:$70)/10)),-8)/100000000)&lt;2004,1,0)))</f>
        <v/>
      </c>
      <c r="CC85" s="1071"/>
      <c r="CD85" s="539"/>
      <c r="CE85" s="539"/>
      <c r="CF85" s="539"/>
      <c r="CG85" s="539"/>
      <c r="CH85" s="539"/>
      <c r="CI85" s="539"/>
      <c r="CJ85" s="539"/>
      <c r="CK85" s="539"/>
      <c r="CL85" s="539"/>
      <c r="CM85" s="539"/>
      <c r="CN85" s="539"/>
      <c r="CO85" s="539"/>
      <c r="CP85" s="539"/>
      <c r="CQ85" s="539"/>
      <c r="CR85" s="539"/>
      <c r="CS85" s="539"/>
      <c r="CT85" s="539"/>
      <c r="CU85" s="539"/>
      <c r="CV85" s="539"/>
      <c r="CW85" s="539"/>
      <c r="CX85" s="539"/>
      <c r="CY85" s="539"/>
      <c r="CZ85" s="539"/>
      <c r="DB85" s="539"/>
    </row>
    <row r="86" spans="1:106" s="568" customFormat="1" hidden="1">
      <c r="A86" s="568" t="str">
        <f t="shared" si="98"/>
        <v/>
      </c>
      <c r="B86" s="683">
        <v>2202</v>
      </c>
      <c r="C86" s="684">
        <v>60</v>
      </c>
      <c r="D86" s="685" t="str">
        <f>IF(ISNA(VLOOKUP(C86,Master!AQ$61:BC$286,3,FALSE)),"",VLOOKUP(C86,Master!AQ$61:BC$286,3,FALSE))</f>
        <v/>
      </c>
      <c r="E86" s="686" t="str">
        <f>IF(ISNA(VLOOKUP(C86,Master!AQ$61:BC$286,7,FALSE)),"",VLOOKUP(C86,Master!AQ$61:BC$286,7,FALSE))</f>
        <v/>
      </c>
      <c r="F86" s="687" t="str">
        <f>IF(ISNA(VLOOKUP(C86,Master!AQ$61:BC$286,8,FALSE)),"",VLOOKUP(C86,Master!AQ$61:BC$286,8,FALSE))</f>
        <v/>
      </c>
      <c r="G86" s="688" t="str">
        <f>IF(ISNA(VLOOKUP(C86,Master!AQ$61:BC$286,4,FALSE)),"",VLOOKUP(C86,Master!AQ$61:BC$286,4,FALSE))</f>
        <v/>
      </c>
      <c r="H86" s="689" t="str">
        <f>IF(ISNA(VLOOKUP(C86,Master!AQ$61:BC$286,5,FALSE)),"",VLOOKUP(C86,Master!AQ$61:BC$286,5,FALSE))</f>
        <v/>
      </c>
      <c r="I86" s="690" t="str">
        <f>IF(ISNA(VLOOKUP(C86,Master!AQ$61:BC$286,6,FALSE)),"",VLOOKUP(C86,Master!AQ$61:BC$286,6,FALSE))</f>
        <v/>
      </c>
      <c r="J86" s="684" t="str">
        <f t="shared" si="72"/>
        <v/>
      </c>
      <c r="K86" s="911" t="str">
        <f t="shared" ca="1" si="73"/>
        <v/>
      </c>
      <c r="L86" s="684" t="str">
        <f t="shared" si="74"/>
        <v/>
      </c>
      <c r="M86" s="684" t="str">
        <f t="shared" si="75"/>
        <v/>
      </c>
      <c r="N86" s="684" t="str">
        <f t="shared" si="76"/>
        <v/>
      </c>
      <c r="O86" s="691" t="str">
        <f>IF(ISNA(VLOOKUP(C86,Master!AQ$61:BC$286,12,FALSE)),"",VLOOKUP(C86,Master!AQ$61:BC$286,12,FALSE))</f>
        <v/>
      </c>
      <c r="P86" s="665"/>
      <c r="Q86" s="572"/>
      <c r="R86" s="572"/>
      <c r="S86" s="572"/>
      <c r="T86" s="572">
        <f t="shared" si="53"/>
        <v>0</v>
      </c>
      <c r="U86" s="541">
        <f t="shared" si="146"/>
        <v>1</v>
      </c>
      <c r="V86" s="570" t="str">
        <f>IF(ISNA(VLOOKUP(C86,Master!AQ$61:BC$286,10,FALSE)),"",VLOOKUP(C86,Master!AQ$61:BC$286,10,FALSE))</f>
        <v/>
      </c>
      <c r="W86" s="573"/>
      <c r="X86" s="573"/>
      <c r="Y86" s="574" t="str">
        <f>IF(ISNA(VLOOKUP(C86,Master!AQ$61:BC$286,11,FALSE)),"",VLOOKUP(C86,Master!AQ$61:BC$286,11,FALSE))</f>
        <v/>
      </c>
      <c r="Z86" s="574" t="str">
        <f>IF(ISNA(VLOOKUP(C86,Master!AQ$61:BC$286,9,FALSE)),"",VLOOKUP(C86,Master!AQ$61:BC$286,9,FALSE))</f>
        <v/>
      </c>
      <c r="AA86" s="575">
        <f t="shared" si="100"/>
        <v>0</v>
      </c>
      <c r="AB86" s="575">
        <f t="shared" si="101"/>
        <v>0</v>
      </c>
      <c r="AC86" s="575">
        <f t="shared" si="102"/>
        <v>0</v>
      </c>
      <c r="AD86" s="575">
        <f t="shared" si="103"/>
        <v>0</v>
      </c>
      <c r="AE86" s="575">
        <f t="shared" si="104"/>
        <v>0</v>
      </c>
      <c r="AF86" s="575">
        <f t="shared" si="105"/>
        <v>0</v>
      </c>
      <c r="AG86" s="576" t="str">
        <f t="shared" si="106"/>
        <v/>
      </c>
      <c r="AH86" s="576" t="str">
        <f t="shared" si="131"/>
        <v/>
      </c>
      <c r="AI86" s="576" t="str">
        <f t="shared" si="132"/>
        <v/>
      </c>
      <c r="AJ86" s="576" t="str">
        <f t="shared" si="133"/>
        <v/>
      </c>
      <c r="AK86" s="576" t="str">
        <f t="shared" si="134"/>
        <v/>
      </c>
      <c r="AL86" s="574" t="str">
        <f t="shared" si="135"/>
        <v/>
      </c>
      <c r="AM86" s="574">
        <v>0</v>
      </c>
      <c r="AN86" s="575">
        <v>0</v>
      </c>
      <c r="AO86" s="574" t="str">
        <f t="shared" si="136"/>
        <v/>
      </c>
      <c r="AP86" s="575">
        <f t="shared" si="108"/>
        <v>0</v>
      </c>
      <c r="AQ86" s="574">
        <f t="shared" si="109"/>
        <v>0</v>
      </c>
      <c r="AR86" s="574">
        <f t="shared" si="110"/>
        <v>0</v>
      </c>
      <c r="AS86" s="574">
        <f t="shared" si="111"/>
        <v>0</v>
      </c>
      <c r="AT86" s="574">
        <f t="shared" si="145"/>
        <v>0</v>
      </c>
      <c r="AU86" s="576">
        <f t="shared" si="112"/>
        <v>0</v>
      </c>
      <c r="AV86" s="576">
        <f t="shared" si="113"/>
        <v>0</v>
      </c>
      <c r="AW86" s="574"/>
      <c r="AX86" s="574"/>
      <c r="AY86" s="576">
        <f t="shared" si="137"/>
        <v>0</v>
      </c>
      <c r="AZ86" s="576">
        <f t="shared" si="114"/>
        <v>0</v>
      </c>
      <c r="BA86" s="576">
        <f t="shared" si="115"/>
        <v>0</v>
      </c>
      <c r="BB86" s="576">
        <f t="shared" si="116"/>
        <v>0</v>
      </c>
      <c r="BC86" s="576">
        <f t="shared" si="117"/>
        <v>0</v>
      </c>
      <c r="BD86" s="574">
        <f t="shared" si="138"/>
        <v>0</v>
      </c>
      <c r="BE86" s="574">
        <f t="shared" si="118"/>
        <v>0</v>
      </c>
      <c r="BF86" s="575">
        <v>0</v>
      </c>
      <c r="BG86" s="574">
        <f t="shared" si="139"/>
        <v>0</v>
      </c>
      <c r="BH86" s="575">
        <f t="shared" si="119"/>
        <v>0</v>
      </c>
      <c r="BI86" s="574">
        <f t="shared" si="120"/>
        <v>0</v>
      </c>
      <c r="BJ86" s="574">
        <f t="shared" si="121"/>
        <v>0</v>
      </c>
      <c r="BK86" s="574">
        <f t="shared" si="122"/>
        <v>0</v>
      </c>
      <c r="BL86" s="574">
        <f t="shared" si="123"/>
        <v>0</v>
      </c>
      <c r="BM86" s="576">
        <f t="shared" si="140"/>
        <v>0</v>
      </c>
      <c r="BN86" s="576">
        <f t="shared" si="141"/>
        <v>0</v>
      </c>
      <c r="BO86" s="574"/>
      <c r="BP86" s="574"/>
      <c r="BQ86" s="576">
        <f t="shared" si="142"/>
        <v>0</v>
      </c>
      <c r="BR86" s="567">
        <f t="shared" si="124"/>
        <v>0</v>
      </c>
      <c r="BS86" s="567">
        <f t="shared" si="125"/>
        <v>1</v>
      </c>
      <c r="BT86" s="567">
        <f t="shared" si="126"/>
        <v>0</v>
      </c>
      <c r="BU86" s="567">
        <f t="shared" si="127"/>
        <v>0</v>
      </c>
      <c r="BV86" s="567">
        <f t="shared" si="128"/>
        <v>0</v>
      </c>
      <c r="BW86" s="567">
        <f t="shared" si="143"/>
        <v>1</v>
      </c>
      <c r="BX86" s="552">
        <f t="shared" si="107"/>
        <v>0</v>
      </c>
      <c r="BY86" s="577">
        <f t="shared" si="144"/>
        <v>1</v>
      </c>
      <c r="BZ86" s="552">
        <f t="shared" si="129"/>
        <v>0</v>
      </c>
      <c r="CA86" s="552">
        <f t="shared" si="130"/>
        <v>0</v>
      </c>
      <c r="CB86" s="539" t="str">
        <f>IF(AND(E86=""),"",IF(AND(E86&lt;=0),"",IF((ROUND((SUMPRODUCT(MID(0&amp;E86,LARGE(INDEX(ISNUMBER(--MID(E86,ROW($1:$70),1))* ROW($1:$70),0),ROW($1:$70))+1,1)*10^ROW($1:$70)/10)),-8)/100000000)&lt;2004,1,0)))</f>
        <v/>
      </c>
      <c r="CC86" s="1071"/>
      <c r="CD86" s="539"/>
      <c r="CE86" s="539"/>
      <c r="CF86" s="539"/>
      <c r="CG86" s="539"/>
      <c r="CH86" s="539"/>
      <c r="CI86" s="539"/>
      <c r="CJ86" s="539"/>
      <c r="CK86" s="539"/>
      <c r="CL86" s="539"/>
      <c r="CM86" s="539"/>
      <c r="CN86" s="539"/>
      <c r="CO86" s="539"/>
      <c r="CP86" s="539"/>
      <c r="CQ86" s="539"/>
      <c r="CR86" s="539"/>
      <c r="CS86" s="539"/>
      <c r="CT86" s="539"/>
      <c r="CU86" s="539"/>
      <c r="CV86" s="539"/>
      <c r="CW86" s="539"/>
      <c r="CX86" s="539"/>
      <c r="CY86" s="539"/>
      <c r="CZ86" s="539"/>
      <c r="DB86" s="539"/>
    </row>
    <row r="87" spans="1:106" s="568" customFormat="1" hidden="1">
      <c r="A87" s="568" t="str">
        <f t="shared" si="98"/>
        <v/>
      </c>
      <c r="B87" s="683">
        <v>2202</v>
      </c>
      <c r="C87" s="684">
        <v>61</v>
      </c>
      <c r="D87" s="685" t="str">
        <f>IF(ISNA(VLOOKUP(C87,Master!AQ$61:BC$286,3,FALSE)),"",VLOOKUP(C87,Master!AQ$61:BC$286,3,FALSE))</f>
        <v/>
      </c>
      <c r="E87" s="686" t="str">
        <f>IF(ISNA(VLOOKUP(C87,Master!AQ$61:BC$286,7,FALSE)),"",VLOOKUP(C87,Master!AQ$61:BC$286,7,FALSE))</f>
        <v/>
      </c>
      <c r="F87" s="687" t="str">
        <f>IF(ISNA(VLOOKUP(C87,Master!AQ$61:BC$286,8,FALSE)),"",VLOOKUP(C87,Master!AQ$61:BC$286,8,FALSE))</f>
        <v/>
      </c>
      <c r="G87" s="688" t="str">
        <f>IF(ISNA(VLOOKUP(C87,Master!AQ$61:BC$286,4,FALSE)),"",VLOOKUP(C87,Master!AQ$61:BC$286,4,FALSE))</f>
        <v/>
      </c>
      <c r="H87" s="689" t="str">
        <f>IF(ISNA(VLOOKUP(C87,Master!AQ$61:BC$286,5,FALSE)),"",VLOOKUP(C87,Master!AQ$61:BC$286,5,FALSE))</f>
        <v/>
      </c>
      <c r="I87" s="690" t="str">
        <f>IF(ISNA(VLOOKUP(C87,Master!AQ$61:BC$286,6,FALSE)),"",VLOOKUP(C87,Master!AQ$61:BC$286,6,FALSE))</f>
        <v/>
      </c>
      <c r="J87" s="684" t="str">
        <f t="shared" si="72"/>
        <v/>
      </c>
      <c r="K87" s="911" t="str">
        <f t="shared" ca="1" si="73"/>
        <v/>
      </c>
      <c r="L87" s="684" t="str">
        <f t="shared" si="74"/>
        <v/>
      </c>
      <c r="M87" s="684" t="str">
        <f t="shared" si="75"/>
        <v/>
      </c>
      <c r="N87" s="684" t="str">
        <f t="shared" si="76"/>
        <v/>
      </c>
      <c r="O87" s="691" t="str">
        <f>IF(ISNA(VLOOKUP(C87,Master!AQ$61:BC$286,12,FALSE)),"",VLOOKUP(C87,Master!AQ$61:BC$286,12,FALSE))</f>
        <v/>
      </c>
      <c r="P87" s="665"/>
      <c r="Q87" s="572"/>
      <c r="R87" s="572"/>
      <c r="S87" s="572"/>
      <c r="T87" s="572">
        <f t="shared" si="53"/>
        <v>0</v>
      </c>
      <c r="U87" s="541">
        <f t="shared" si="146"/>
        <v>1</v>
      </c>
      <c r="V87" s="570" t="str">
        <f>IF(ISNA(VLOOKUP(C87,Master!AQ$61:BC$286,10,FALSE)),"",VLOOKUP(C87,Master!AQ$61:BC$286,10,FALSE))</f>
        <v/>
      </c>
      <c r="W87" s="573"/>
      <c r="X87" s="573"/>
      <c r="Y87" s="574" t="str">
        <f>IF(ISNA(VLOOKUP(C87,Master!AQ$61:BC$286,11,FALSE)),"",VLOOKUP(C87,Master!AQ$61:BC$286,11,FALSE))</f>
        <v/>
      </c>
      <c r="Z87" s="574" t="str">
        <f>IF(ISNA(VLOOKUP(C87,Master!AQ$61:BC$286,9,FALSE)),"",VLOOKUP(C87,Master!AQ$61:BC$286,9,FALSE))</f>
        <v/>
      </c>
      <c r="AA87" s="575">
        <f t="shared" si="100"/>
        <v>0</v>
      </c>
      <c r="AB87" s="575">
        <f t="shared" si="101"/>
        <v>0</v>
      </c>
      <c r="AC87" s="575">
        <f t="shared" si="102"/>
        <v>0</v>
      </c>
      <c r="AD87" s="575">
        <f t="shared" si="103"/>
        <v>0</v>
      </c>
      <c r="AE87" s="575">
        <f t="shared" si="104"/>
        <v>0</v>
      </c>
      <c r="AF87" s="575">
        <f t="shared" si="105"/>
        <v>0</v>
      </c>
      <c r="AG87" s="576" t="str">
        <f t="shared" si="106"/>
        <v/>
      </c>
      <c r="AH87" s="576" t="str">
        <f t="shared" si="131"/>
        <v/>
      </c>
      <c r="AI87" s="576" t="str">
        <f t="shared" si="132"/>
        <v/>
      </c>
      <c r="AJ87" s="576" t="str">
        <f t="shared" si="133"/>
        <v/>
      </c>
      <c r="AK87" s="576" t="str">
        <f t="shared" si="134"/>
        <v/>
      </c>
      <c r="AL87" s="574" t="str">
        <f t="shared" si="135"/>
        <v/>
      </c>
      <c r="AM87" s="574">
        <v>0</v>
      </c>
      <c r="AN87" s="575">
        <v>0</v>
      </c>
      <c r="AO87" s="574" t="str">
        <f t="shared" si="136"/>
        <v/>
      </c>
      <c r="AP87" s="575">
        <f t="shared" si="108"/>
        <v>0</v>
      </c>
      <c r="AQ87" s="574">
        <f t="shared" si="109"/>
        <v>0</v>
      </c>
      <c r="AR87" s="574">
        <f t="shared" si="110"/>
        <v>0</v>
      </c>
      <c r="AS87" s="574">
        <f t="shared" si="111"/>
        <v>0</v>
      </c>
      <c r="AT87" s="574">
        <f t="shared" si="145"/>
        <v>0</v>
      </c>
      <c r="AU87" s="576">
        <f t="shared" si="112"/>
        <v>0</v>
      </c>
      <c r="AV87" s="576">
        <f t="shared" si="113"/>
        <v>0</v>
      </c>
      <c r="AW87" s="574"/>
      <c r="AX87" s="574"/>
      <c r="AY87" s="576">
        <f t="shared" si="137"/>
        <v>0</v>
      </c>
      <c r="AZ87" s="576">
        <f t="shared" si="114"/>
        <v>0</v>
      </c>
      <c r="BA87" s="576">
        <f t="shared" si="115"/>
        <v>0</v>
      </c>
      <c r="BB87" s="576">
        <f t="shared" si="116"/>
        <v>0</v>
      </c>
      <c r="BC87" s="576">
        <f t="shared" si="117"/>
        <v>0</v>
      </c>
      <c r="BD87" s="574">
        <f t="shared" si="138"/>
        <v>0</v>
      </c>
      <c r="BE87" s="574">
        <f t="shared" si="118"/>
        <v>0</v>
      </c>
      <c r="BF87" s="575">
        <v>0</v>
      </c>
      <c r="BG87" s="574">
        <f t="shared" si="139"/>
        <v>0</v>
      </c>
      <c r="BH87" s="575">
        <f t="shared" si="119"/>
        <v>0</v>
      </c>
      <c r="BI87" s="574">
        <f t="shared" si="120"/>
        <v>0</v>
      </c>
      <c r="BJ87" s="574">
        <f t="shared" si="121"/>
        <v>0</v>
      </c>
      <c r="BK87" s="574">
        <f t="shared" si="122"/>
        <v>0</v>
      </c>
      <c r="BL87" s="574">
        <f t="shared" si="123"/>
        <v>0</v>
      </c>
      <c r="BM87" s="576">
        <f t="shared" si="140"/>
        <v>0</v>
      </c>
      <c r="BN87" s="576">
        <f t="shared" si="141"/>
        <v>0</v>
      </c>
      <c r="BO87" s="574"/>
      <c r="BP87" s="574"/>
      <c r="BQ87" s="576">
        <f t="shared" si="142"/>
        <v>0</v>
      </c>
      <c r="BR87" s="567">
        <f t="shared" si="124"/>
        <v>0</v>
      </c>
      <c r="BS87" s="567">
        <f t="shared" si="125"/>
        <v>1</v>
      </c>
      <c r="BT87" s="567">
        <f t="shared" si="126"/>
        <v>0</v>
      </c>
      <c r="BU87" s="567">
        <f t="shared" si="127"/>
        <v>0</v>
      </c>
      <c r="BV87" s="567">
        <f t="shared" si="128"/>
        <v>0</v>
      </c>
      <c r="BW87" s="567">
        <f t="shared" si="143"/>
        <v>1</v>
      </c>
      <c r="BX87" s="552">
        <f t="shared" si="107"/>
        <v>0</v>
      </c>
      <c r="BY87" s="577">
        <f t="shared" si="144"/>
        <v>1</v>
      </c>
      <c r="BZ87" s="552">
        <f t="shared" si="129"/>
        <v>0</v>
      </c>
      <c r="CA87" s="552">
        <f t="shared" si="130"/>
        <v>0</v>
      </c>
      <c r="CB87" s="539" t="str">
        <f>IF(AND(E87=""),"",IF(AND(E87&lt;=0),"",IF((ROUND((SUMPRODUCT(MID(0&amp;E87,LARGE(INDEX(ISNUMBER(--MID(E87,ROW($1:$70),1))* ROW($1:$70),0),ROW($1:$70))+1,1)*10^ROW($1:$70)/10)),-8)/100000000)&lt;2004,1,0)))</f>
        <v/>
      </c>
      <c r="CC87" s="1071"/>
      <c r="CD87" s="539"/>
      <c r="CE87" s="539"/>
      <c r="CF87" s="539"/>
      <c r="CG87" s="539"/>
      <c r="CH87" s="539"/>
      <c r="CI87" s="539"/>
      <c r="CJ87" s="539"/>
      <c r="CK87" s="539"/>
      <c r="CL87" s="539"/>
      <c r="CM87" s="539"/>
      <c r="CN87" s="539"/>
      <c r="CO87" s="539"/>
      <c r="CP87" s="539"/>
      <c r="CQ87" s="539"/>
      <c r="CR87" s="539"/>
      <c r="CS87" s="539"/>
      <c r="CT87" s="539"/>
      <c r="CU87" s="539"/>
      <c r="CV87" s="539"/>
      <c r="CW87" s="539"/>
      <c r="CX87" s="539"/>
      <c r="CY87" s="539"/>
      <c r="CZ87" s="539"/>
      <c r="DB87" s="539"/>
    </row>
    <row r="88" spans="1:106" s="568" customFormat="1" hidden="1">
      <c r="A88" s="568" t="str">
        <f t="shared" si="98"/>
        <v/>
      </c>
      <c r="B88" s="683">
        <v>2202</v>
      </c>
      <c r="C88" s="684">
        <v>62</v>
      </c>
      <c r="D88" s="685" t="str">
        <f>IF(ISNA(VLOOKUP(C88,Master!AQ$61:BC$286,3,FALSE)),"",VLOOKUP(C88,Master!AQ$61:BC$286,3,FALSE))</f>
        <v/>
      </c>
      <c r="E88" s="686" t="str">
        <f>IF(ISNA(VLOOKUP(C88,Master!AQ$61:BC$286,7,FALSE)),"",VLOOKUP(C88,Master!AQ$61:BC$286,7,FALSE))</f>
        <v/>
      </c>
      <c r="F88" s="687" t="str">
        <f>IF(ISNA(VLOOKUP(C88,Master!AQ$61:BC$286,8,FALSE)),"",VLOOKUP(C88,Master!AQ$61:BC$286,8,FALSE))</f>
        <v/>
      </c>
      <c r="G88" s="688" t="str">
        <f>IF(ISNA(VLOOKUP(C88,Master!AQ$61:BC$286,4,FALSE)),"",VLOOKUP(C88,Master!AQ$61:BC$286,4,FALSE))</f>
        <v/>
      </c>
      <c r="H88" s="689" t="str">
        <f>IF(ISNA(VLOOKUP(C88,Master!AQ$61:BC$286,5,FALSE)),"",VLOOKUP(C88,Master!AQ$61:BC$286,5,FALSE))</f>
        <v/>
      </c>
      <c r="I88" s="690" t="str">
        <f>IF(ISNA(VLOOKUP(C88,Master!AQ$61:BC$286,6,FALSE)),"",VLOOKUP(C88,Master!AQ$61:BC$286,6,FALSE))</f>
        <v/>
      </c>
      <c r="J88" s="684" t="str">
        <f t="shared" si="72"/>
        <v/>
      </c>
      <c r="K88" s="911" t="str">
        <f t="shared" ca="1" si="73"/>
        <v/>
      </c>
      <c r="L88" s="684" t="str">
        <f t="shared" si="74"/>
        <v/>
      </c>
      <c r="M88" s="684" t="str">
        <f t="shared" si="75"/>
        <v/>
      </c>
      <c r="N88" s="684" t="str">
        <f t="shared" si="76"/>
        <v/>
      </c>
      <c r="O88" s="691" t="str">
        <f>IF(ISNA(VLOOKUP(C88,Master!AQ$61:BC$286,12,FALSE)),"",VLOOKUP(C88,Master!AQ$61:BC$286,12,FALSE))</f>
        <v/>
      </c>
      <c r="P88" s="665"/>
      <c r="Q88" s="572"/>
      <c r="R88" s="572"/>
      <c r="S88" s="572"/>
      <c r="T88" s="572">
        <f t="shared" si="53"/>
        <v>0</v>
      </c>
      <c r="U88" s="541">
        <f t="shared" si="146"/>
        <v>1</v>
      </c>
      <c r="V88" s="570" t="str">
        <f>IF(ISNA(VLOOKUP(C88,Master!AQ$61:BC$286,10,FALSE)),"",VLOOKUP(C88,Master!AQ$61:BC$286,10,FALSE))</f>
        <v/>
      </c>
      <c r="W88" s="573"/>
      <c r="X88" s="573"/>
      <c r="Y88" s="574" t="str">
        <f>IF(ISNA(VLOOKUP(C88,Master!AQ$61:BC$286,11,FALSE)),"",VLOOKUP(C88,Master!AQ$61:BC$286,11,FALSE))</f>
        <v/>
      </c>
      <c r="Z88" s="574" t="str">
        <f>IF(ISNA(VLOOKUP(C88,Master!AQ$61:BC$286,9,FALSE)),"",VLOOKUP(C88,Master!AQ$61:BC$286,9,FALSE))</f>
        <v/>
      </c>
      <c r="AA88" s="575">
        <f t="shared" si="100"/>
        <v>0</v>
      </c>
      <c r="AB88" s="575">
        <f t="shared" si="101"/>
        <v>0</v>
      </c>
      <c r="AC88" s="575">
        <f t="shared" si="102"/>
        <v>0</v>
      </c>
      <c r="AD88" s="575">
        <f t="shared" si="103"/>
        <v>0</v>
      </c>
      <c r="AE88" s="575">
        <f t="shared" si="104"/>
        <v>0</v>
      </c>
      <c r="AF88" s="575">
        <f t="shared" si="105"/>
        <v>0</v>
      </c>
      <c r="AG88" s="576" t="str">
        <f t="shared" si="106"/>
        <v/>
      </c>
      <c r="AH88" s="576" t="str">
        <f t="shared" si="131"/>
        <v/>
      </c>
      <c r="AI88" s="576" t="str">
        <f t="shared" si="132"/>
        <v/>
      </c>
      <c r="AJ88" s="576" t="str">
        <f t="shared" si="133"/>
        <v/>
      </c>
      <c r="AK88" s="576" t="str">
        <f t="shared" si="134"/>
        <v/>
      </c>
      <c r="AL88" s="574" t="str">
        <f t="shared" si="135"/>
        <v/>
      </c>
      <c r="AM88" s="574">
        <v>0</v>
      </c>
      <c r="AN88" s="575">
        <v>0</v>
      </c>
      <c r="AO88" s="574" t="str">
        <f t="shared" si="136"/>
        <v/>
      </c>
      <c r="AP88" s="575">
        <f t="shared" si="108"/>
        <v>0</v>
      </c>
      <c r="AQ88" s="574">
        <f t="shared" si="109"/>
        <v>0</v>
      </c>
      <c r="AR88" s="574">
        <f t="shared" si="110"/>
        <v>0</v>
      </c>
      <c r="AS88" s="574">
        <f t="shared" si="111"/>
        <v>0</v>
      </c>
      <c r="AT88" s="574">
        <f t="shared" si="145"/>
        <v>0</v>
      </c>
      <c r="AU88" s="576">
        <f t="shared" si="112"/>
        <v>0</v>
      </c>
      <c r="AV88" s="576">
        <f t="shared" si="113"/>
        <v>0</v>
      </c>
      <c r="AW88" s="574"/>
      <c r="AX88" s="574"/>
      <c r="AY88" s="576">
        <f t="shared" si="137"/>
        <v>0</v>
      </c>
      <c r="AZ88" s="576">
        <f t="shared" si="114"/>
        <v>0</v>
      </c>
      <c r="BA88" s="576">
        <f t="shared" si="115"/>
        <v>0</v>
      </c>
      <c r="BB88" s="576">
        <f t="shared" si="116"/>
        <v>0</v>
      </c>
      <c r="BC88" s="576">
        <f t="shared" si="117"/>
        <v>0</v>
      </c>
      <c r="BD88" s="574">
        <f t="shared" si="138"/>
        <v>0</v>
      </c>
      <c r="BE88" s="574">
        <f t="shared" si="118"/>
        <v>0</v>
      </c>
      <c r="BF88" s="575">
        <v>0</v>
      </c>
      <c r="BG88" s="574">
        <f t="shared" si="139"/>
        <v>0</v>
      </c>
      <c r="BH88" s="575">
        <f t="shared" si="119"/>
        <v>0</v>
      </c>
      <c r="BI88" s="574">
        <f t="shared" si="120"/>
        <v>0</v>
      </c>
      <c r="BJ88" s="574">
        <f t="shared" si="121"/>
        <v>0</v>
      </c>
      <c r="BK88" s="574">
        <f t="shared" si="122"/>
        <v>0</v>
      </c>
      <c r="BL88" s="574">
        <f t="shared" si="123"/>
        <v>0</v>
      </c>
      <c r="BM88" s="576">
        <f t="shared" si="140"/>
        <v>0</v>
      </c>
      <c r="BN88" s="576">
        <f t="shared" si="141"/>
        <v>0</v>
      </c>
      <c r="BO88" s="574"/>
      <c r="BP88" s="574"/>
      <c r="BQ88" s="576">
        <f t="shared" si="142"/>
        <v>0</v>
      </c>
      <c r="BR88" s="567">
        <f t="shared" si="124"/>
        <v>0</v>
      </c>
      <c r="BS88" s="567">
        <f t="shared" si="125"/>
        <v>1</v>
      </c>
      <c r="BT88" s="567">
        <f t="shared" si="126"/>
        <v>0</v>
      </c>
      <c r="BU88" s="567">
        <f t="shared" si="127"/>
        <v>0</v>
      </c>
      <c r="BV88" s="567">
        <f t="shared" si="128"/>
        <v>0</v>
      </c>
      <c r="BW88" s="567">
        <f t="shared" si="143"/>
        <v>1</v>
      </c>
      <c r="BX88" s="552">
        <f t="shared" si="107"/>
        <v>0</v>
      </c>
      <c r="BY88" s="577">
        <f t="shared" si="144"/>
        <v>1</v>
      </c>
      <c r="BZ88" s="552">
        <f t="shared" si="129"/>
        <v>0</v>
      </c>
      <c r="CA88" s="552">
        <f t="shared" si="130"/>
        <v>0</v>
      </c>
      <c r="CB88" s="539" t="str">
        <f>IF(AND(E88=""),"",IF(AND(E88&lt;=0),"",IF((ROUND((SUMPRODUCT(MID(0&amp;E88,LARGE(INDEX(ISNUMBER(--MID(E88,ROW($1:$70),1))* ROW($1:$70),0),ROW($1:$70))+1,1)*10^ROW($1:$70)/10)),-8)/100000000)&lt;2004,1,0)))</f>
        <v/>
      </c>
      <c r="CC88" s="1071"/>
      <c r="CD88" s="539"/>
      <c r="CE88" s="539"/>
      <c r="CF88" s="539"/>
      <c r="CG88" s="539"/>
      <c r="CH88" s="539"/>
      <c r="CI88" s="539"/>
      <c r="CJ88" s="539"/>
      <c r="CK88" s="539"/>
      <c r="CL88" s="539"/>
      <c r="CM88" s="539"/>
      <c r="CN88" s="539"/>
      <c r="CO88" s="539"/>
      <c r="CP88" s="539"/>
      <c r="CQ88" s="539"/>
      <c r="CR88" s="539"/>
      <c r="CS88" s="539"/>
      <c r="CT88" s="539"/>
      <c r="CU88" s="539"/>
      <c r="CV88" s="539"/>
      <c r="CW88" s="539"/>
      <c r="CX88" s="539"/>
      <c r="CY88" s="539"/>
      <c r="CZ88" s="539"/>
      <c r="DB88" s="539"/>
    </row>
    <row r="89" spans="1:106" s="568" customFormat="1" hidden="1">
      <c r="A89" s="568" t="str">
        <f t="shared" si="98"/>
        <v/>
      </c>
      <c r="B89" s="683">
        <v>2202</v>
      </c>
      <c r="C89" s="684">
        <v>63</v>
      </c>
      <c r="D89" s="685" t="str">
        <f>IF(ISNA(VLOOKUP(C89,Master!AQ$61:BC$286,3,FALSE)),"",VLOOKUP(C89,Master!AQ$61:BC$286,3,FALSE))</f>
        <v/>
      </c>
      <c r="E89" s="686" t="str">
        <f>IF(ISNA(VLOOKUP(C89,Master!AQ$61:BC$286,7,FALSE)),"",VLOOKUP(C89,Master!AQ$61:BC$286,7,FALSE))</f>
        <v/>
      </c>
      <c r="F89" s="687" t="str">
        <f>IF(ISNA(VLOOKUP(C89,Master!AQ$61:BC$286,8,FALSE)),"",VLOOKUP(C89,Master!AQ$61:BC$286,8,FALSE))</f>
        <v/>
      </c>
      <c r="G89" s="688" t="str">
        <f>IF(ISNA(VLOOKUP(C89,Master!AQ$61:BC$286,4,FALSE)),"",VLOOKUP(C89,Master!AQ$61:BC$286,4,FALSE))</f>
        <v/>
      </c>
      <c r="H89" s="689" t="str">
        <f>IF(ISNA(VLOOKUP(C89,Master!AQ$61:BC$286,5,FALSE)),"",VLOOKUP(C89,Master!AQ$61:BC$286,5,FALSE))</f>
        <v/>
      </c>
      <c r="I89" s="690" t="str">
        <f>IF(ISNA(VLOOKUP(C89,Master!AQ$61:BC$286,6,FALSE)),"",VLOOKUP(C89,Master!AQ$61:BC$286,6,FALSE))</f>
        <v/>
      </c>
      <c r="J89" s="684" t="str">
        <f t="shared" si="72"/>
        <v/>
      </c>
      <c r="K89" s="911" t="str">
        <f t="shared" ca="1" si="73"/>
        <v/>
      </c>
      <c r="L89" s="684" t="str">
        <f t="shared" si="74"/>
        <v/>
      </c>
      <c r="M89" s="684" t="str">
        <f t="shared" si="75"/>
        <v/>
      </c>
      <c r="N89" s="684" t="str">
        <f t="shared" si="76"/>
        <v/>
      </c>
      <c r="O89" s="691" t="str">
        <f>IF(ISNA(VLOOKUP(C89,Master!AQ$61:BC$286,12,FALSE)),"",VLOOKUP(C89,Master!AQ$61:BC$286,12,FALSE))</f>
        <v/>
      </c>
      <c r="P89" s="665"/>
      <c r="Q89" s="572"/>
      <c r="R89" s="572"/>
      <c r="S89" s="572"/>
      <c r="T89" s="572">
        <f t="shared" si="53"/>
        <v>0</v>
      </c>
      <c r="U89" s="541">
        <f t="shared" si="146"/>
        <v>1</v>
      </c>
      <c r="V89" s="570" t="str">
        <f>IF(ISNA(VLOOKUP(C89,Master!AQ$61:BC$286,10,FALSE)),"",VLOOKUP(C89,Master!AQ$61:BC$286,10,FALSE))</f>
        <v/>
      </c>
      <c r="W89" s="573"/>
      <c r="X89" s="573"/>
      <c r="Y89" s="574" t="str">
        <f>IF(ISNA(VLOOKUP(C89,Master!AQ$61:BC$286,11,FALSE)),"",VLOOKUP(C89,Master!AQ$61:BC$286,11,FALSE))</f>
        <v/>
      </c>
      <c r="Z89" s="574" t="str">
        <f>IF(ISNA(VLOOKUP(C89,Master!AQ$61:BC$286,9,FALSE)),"",VLOOKUP(C89,Master!AQ$61:BC$286,9,FALSE))</f>
        <v/>
      </c>
      <c r="AA89" s="575">
        <f t="shared" si="100"/>
        <v>0</v>
      </c>
      <c r="AB89" s="575">
        <f t="shared" si="101"/>
        <v>0</v>
      </c>
      <c r="AC89" s="575">
        <f t="shared" si="102"/>
        <v>0</v>
      </c>
      <c r="AD89" s="575">
        <f t="shared" si="103"/>
        <v>0</v>
      </c>
      <c r="AE89" s="575">
        <f t="shared" si="104"/>
        <v>0</v>
      </c>
      <c r="AF89" s="575">
        <f t="shared" si="105"/>
        <v>0</v>
      </c>
      <c r="AG89" s="576" t="str">
        <f t="shared" si="106"/>
        <v/>
      </c>
      <c r="AH89" s="576" t="str">
        <f t="shared" si="131"/>
        <v/>
      </c>
      <c r="AI89" s="576" t="str">
        <f t="shared" si="132"/>
        <v/>
      </c>
      <c r="AJ89" s="576" t="str">
        <f t="shared" si="133"/>
        <v/>
      </c>
      <c r="AK89" s="576" t="str">
        <f t="shared" si="134"/>
        <v/>
      </c>
      <c r="AL89" s="574" t="str">
        <f t="shared" si="135"/>
        <v/>
      </c>
      <c r="AM89" s="574">
        <v>0</v>
      </c>
      <c r="AN89" s="575">
        <v>0</v>
      </c>
      <c r="AO89" s="574" t="str">
        <f t="shared" si="136"/>
        <v/>
      </c>
      <c r="AP89" s="575">
        <f t="shared" si="108"/>
        <v>0</v>
      </c>
      <c r="AQ89" s="574">
        <f t="shared" si="109"/>
        <v>0</v>
      </c>
      <c r="AR89" s="574">
        <f t="shared" si="110"/>
        <v>0</v>
      </c>
      <c r="AS89" s="574">
        <f t="shared" si="111"/>
        <v>0</v>
      </c>
      <c r="AT89" s="574">
        <f t="shared" si="145"/>
        <v>0</v>
      </c>
      <c r="AU89" s="576">
        <f t="shared" si="112"/>
        <v>0</v>
      </c>
      <c r="AV89" s="576">
        <f t="shared" si="113"/>
        <v>0</v>
      </c>
      <c r="AW89" s="574"/>
      <c r="AX89" s="574"/>
      <c r="AY89" s="576">
        <f t="shared" si="137"/>
        <v>0</v>
      </c>
      <c r="AZ89" s="576">
        <f t="shared" si="114"/>
        <v>0</v>
      </c>
      <c r="BA89" s="576">
        <f t="shared" si="115"/>
        <v>0</v>
      </c>
      <c r="BB89" s="576">
        <f t="shared" si="116"/>
        <v>0</v>
      </c>
      <c r="BC89" s="576">
        <f t="shared" si="117"/>
        <v>0</v>
      </c>
      <c r="BD89" s="574">
        <f t="shared" si="138"/>
        <v>0</v>
      </c>
      <c r="BE89" s="574">
        <f t="shared" si="118"/>
        <v>0</v>
      </c>
      <c r="BF89" s="575">
        <v>0</v>
      </c>
      <c r="BG89" s="574">
        <f t="shared" si="139"/>
        <v>0</v>
      </c>
      <c r="BH89" s="575">
        <f t="shared" si="119"/>
        <v>0</v>
      </c>
      <c r="BI89" s="574">
        <f t="shared" si="120"/>
        <v>0</v>
      </c>
      <c r="BJ89" s="574">
        <f t="shared" si="121"/>
        <v>0</v>
      </c>
      <c r="BK89" s="574">
        <f t="shared" si="122"/>
        <v>0</v>
      </c>
      <c r="BL89" s="574">
        <f t="shared" si="123"/>
        <v>0</v>
      </c>
      <c r="BM89" s="576">
        <f t="shared" si="140"/>
        <v>0</v>
      </c>
      <c r="BN89" s="576">
        <f t="shared" si="141"/>
        <v>0</v>
      </c>
      <c r="BO89" s="574"/>
      <c r="BP89" s="574"/>
      <c r="BQ89" s="576">
        <f t="shared" si="142"/>
        <v>0</v>
      </c>
      <c r="BR89" s="567">
        <f t="shared" si="124"/>
        <v>0</v>
      </c>
      <c r="BS89" s="567">
        <f t="shared" si="125"/>
        <v>1</v>
      </c>
      <c r="BT89" s="567">
        <f t="shared" si="126"/>
        <v>0</v>
      </c>
      <c r="BU89" s="567">
        <f t="shared" si="127"/>
        <v>0</v>
      </c>
      <c r="BV89" s="567">
        <f t="shared" si="128"/>
        <v>0</v>
      </c>
      <c r="BW89" s="567">
        <f t="shared" si="143"/>
        <v>1</v>
      </c>
      <c r="BX89" s="552">
        <f t="shared" si="107"/>
        <v>0</v>
      </c>
      <c r="BY89" s="577">
        <f t="shared" si="144"/>
        <v>1</v>
      </c>
      <c r="BZ89" s="552">
        <f t="shared" si="129"/>
        <v>0</v>
      </c>
      <c r="CA89" s="552">
        <f t="shared" si="130"/>
        <v>0</v>
      </c>
      <c r="CB89" s="539" t="str">
        <f>IF(AND(E89=""),"",IF(AND(E89&lt;=0),"",IF((ROUND((SUMPRODUCT(MID(0&amp;E89,LARGE(INDEX(ISNUMBER(--MID(E89,ROW($1:$70),1))* ROW($1:$70),0),ROW($1:$70))+1,1)*10^ROW($1:$70)/10)),-8)/100000000)&lt;2004,1,0)))</f>
        <v/>
      </c>
      <c r="CC89" s="1071"/>
      <c r="CD89" s="539"/>
      <c r="CE89" s="539"/>
      <c r="CF89" s="539"/>
      <c r="CG89" s="539"/>
      <c r="CH89" s="539"/>
      <c r="CI89" s="539"/>
      <c r="CJ89" s="539"/>
      <c r="CK89" s="539"/>
      <c r="CL89" s="539"/>
      <c r="CM89" s="539"/>
      <c r="CN89" s="539"/>
      <c r="CO89" s="539"/>
      <c r="CP89" s="539"/>
      <c r="CQ89" s="539"/>
      <c r="CR89" s="539"/>
      <c r="CS89" s="539"/>
      <c r="CT89" s="539"/>
      <c r="CU89" s="539"/>
      <c r="CV89" s="539"/>
      <c r="CW89" s="539"/>
      <c r="CX89" s="539"/>
      <c r="CY89" s="539"/>
      <c r="CZ89" s="539"/>
      <c r="DB89" s="539"/>
    </row>
    <row r="90" spans="1:106" s="568" customFormat="1" hidden="1">
      <c r="A90" s="568" t="str">
        <f t="shared" si="98"/>
        <v/>
      </c>
      <c r="B90" s="683">
        <v>2202</v>
      </c>
      <c r="C90" s="684">
        <v>64</v>
      </c>
      <c r="D90" s="685" t="str">
        <f>IF(ISNA(VLOOKUP(C90,Master!AQ$61:BC$286,3,FALSE)),"",VLOOKUP(C90,Master!AQ$61:BC$286,3,FALSE))</f>
        <v/>
      </c>
      <c r="E90" s="686" t="str">
        <f>IF(ISNA(VLOOKUP(C90,Master!AQ$61:BC$286,7,FALSE)),"",VLOOKUP(C90,Master!AQ$61:BC$286,7,FALSE))</f>
        <v/>
      </c>
      <c r="F90" s="687" t="str">
        <f>IF(ISNA(VLOOKUP(C90,Master!AQ$61:BC$286,8,FALSE)),"",VLOOKUP(C90,Master!AQ$61:BC$286,8,FALSE))</f>
        <v/>
      </c>
      <c r="G90" s="688" t="str">
        <f>IF(ISNA(VLOOKUP(C90,Master!AQ$61:BC$286,4,FALSE)),"",VLOOKUP(C90,Master!AQ$61:BC$286,4,FALSE))</f>
        <v/>
      </c>
      <c r="H90" s="689" t="str">
        <f>IF(ISNA(VLOOKUP(C90,Master!AQ$61:BC$286,5,FALSE)),"",VLOOKUP(C90,Master!AQ$61:BC$286,5,FALSE))</f>
        <v/>
      </c>
      <c r="I90" s="690" t="str">
        <f>IF(ISNA(VLOOKUP(C90,Master!AQ$61:BC$286,6,FALSE)),"",VLOOKUP(C90,Master!AQ$61:BC$286,6,FALSE))</f>
        <v/>
      </c>
      <c r="J90" s="684" t="str">
        <f t="shared" si="72"/>
        <v/>
      </c>
      <c r="K90" s="911" t="str">
        <f t="shared" ca="1" si="73"/>
        <v/>
      </c>
      <c r="L90" s="684" t="str">
        <f t="shared" si="74"/>
        <v/>
      </c>
      <c r="M90" s="684" t="str">
        <f t="shared" si="75"/>
        <v/>
      </c>
      <c r="N90" s="684" t="str">
        <f t="shared" si="76"/>
        <v/>
      </c>
      <c r="O90" s="691" t="str">
        <f>IF(ISNA(VLOOKUP(C90,Master!AQ$61:BC$286,12,FALSE)),"",VLOOKUP(C90,Master!AQ$61:BC$286,12,FALSE))</f>
        <v/>
      </c>
      <c r="P90" s="665"/>
      <c r="Q90" s="572"/>
      <c r="R90" s="572"/>
      <c r="S90" s="572"/>
      <c r="T90" s="572">
        <f t="shared" si="53"/>
        <v>0</v>
      </c>
      <c r="U90" s="541">
        <f t="shared" si="146"/>
        <v>1</v>
      </c>
      <c r="V90" s="570" t="str">
        <f>IF(ISNA(VLOOKUP(C90,Master!AQ$61:BC$286,10,FALSE)),"",VLOOKUP(C90,Master!AQ$61:BC$286,10,FALSE))</f>
        <v/>
      </c>
      <c r="W90" s="573"/>
      <c r="X90" s="573"/>
      <c r="Y90" s="574" t="str">
        <f>IF(ISNA(VLOOKUP(C90,Master!AQ$61:BC$286,11,FALSE)),"",VLOOKUP(C90,Master!AQ$61:BC$286,11,FALSE))</f>
        <v/>
      </c>
      <c r="Z90" s="574" t="str">
        <f>IF(ISNA(VLOOKUP(C90,Master!AQ$61:BC$286,9,FALSE)),"",VLOOKUP(C90,Master!AQ$61:BC$286,9,FALSE))</f>
        <v/>
      </c>
      <c r="AA90" s="575">
        <f t="shared" si="100"/>
        <v>0</v>
      </c>
      <c r="AB90" s="575">
        <f t="shared" si="101"/>
        <v>0</v>
      </c>
      <c r="AC90" s="575">
        <f t="shared" si="102"/>
        <v>0</v>
      </c>
      <c r="AD90" s="575">
        <f t="shared" si="103"/>
        <v>0</v>
      </c>
      <c r="AE90" s="575">
        <f t="shared" si="104"/>
        <v>0</v>
      </c>
      <c r="AF90" s="575">
        <f t="shared" si="105"/>
        <v>0</v>
      </c>
      <c r="AG90" s="576" t="str">
        <f t="shared" si="106"/>
        <v/>
      </c>
      <c r="AH90" s="576" t="str">
        <f t="shared" si="131"/>
        <v/>
      </c>
      <c r="AI90" s="576" t="str">
        <f t="shared" si="132"/>
        <v/>
      </c>
      <c r="AJ90" s="576" t="str">
        <f t="shared" si="133"/>
        <v/>
      </c>
      <c r="AK90" s="576" t="str">
        <f t="shared" si="134"/>
        <v/>
      </c>
      <c r="AL90" s="574" t="str">
        <f t="shared" si="135"/>
        <v/>
      </c>
      <c r="AM90" s="574">
        <v>0</v>
      </c>
      <c r="AN90" s="575">
        <v>0</v>
      </c>
      <c r="AO90" s="574" t="str">
        <f t="shared" si="136"/>
        <v/>
      </c>
      <c r="AP90" s="575">
        <f t="shared" si="108"/>
        <v>0</v>
      </c>
      <c r="AQ90" s="574">
        <f t="shared" si="109"/>
        <v>0</v>
      </c>
      <c r="AR90" s="574">
        <f t="shared" si="110"/>
        <v>0</v>
      </c>
      <c r="AS90" s="574">
        <f t="shared" si="111"/>
        <v>0</v>
      </c>
      <c r="AT90" s="574">
        <f t="shared" si="145"/>
        <v>0</v>
      </c>
      <c r="AU90" s="576">
        <f t="shared" si="112"/>
        <v>0</v>
      </c>
      <c r="AV90" s="576">
        <f t="shared" si="113"/>
        <v>0</v>
      </c>
      <c r="AW90" s="574"/>
      <c r="AX90" s="574"/>
      <c r="AY90" s="576">
        <f t="shared" si="137"/>
        <v>0</v>
      </c>
      <c r="AZ90" s="576">
        <f t="shared" si="114"/>
        <v>0</v>
      </c>
      <c r="BA90" s="576">
        <f t="shared" si="115"/>
        <v>0</v>
      </c>
      <c r="BB90" s="576">
        <f t="shared" si="116"/>
        <v>0</v>
      </c>
      <c r="BC90" s="576">
        <f t="shared" si="117"/>
        <v>0</v>
      </c>
      <c r="BD90" s="574">
        <f t="shared" si="138"/>
        <v>0</v>
      </c>
      <c r="BE90" s="574">
        <f t="shared" si="118"/>
        <v>0</v>
      </c>
      <c r="BF90" s="575">
        <v>0</v>
      </c>
      <c r="BG90" s="574">
        <f t="shared" si="139"/>
        <v>0</v>
      </c>
      <c r="BH90" s="575">
        <f t="shared" si="119"/>
        <v>0</v>
      </c>
      <c r="BI90" s="574">
        <f t="shared" si="120"/>
        <v>0</v>
      </c>
      <c r="BJ90" s="574">
        <f t="shared" si="121"/>
        <v>0</v>
      </c>
      <c r="BK90" s="574">
        <f t="shared" si="122"/>
        <v>0</v>
      </c>
      <c r="BL90" s="574">
        <f t="shared" si="123"/>
        <v>0</v>
      </c>
      <c r="BM90" s="576">
        <f t="shared" si="140"/>
        <v>0</v>
      </c>
      <c r="BN90" s="576">
        <f t="shared" si="141"/>
        <v>0</v>
      </c>
      <c r="BO90" s="574"/>
      <c r="BP90" s="574"/>
      <c r="BQ90" s="576">
        <f t="shared" si="142"/>
        <v>0</v>
      </c>
      <c r="BR90" s="567">
        <f t="shared" si="124"/>
        <v>0</v>
      </c>
      <c r="BS90" s="567">
        <f t="shared" si="125"/>
        <v>1</v>
      </c>
      <c r="BT90" s="567">
        <f t="shared" si="126"/>
        <v>0</v>
      </c>
      <c r="BU90" s="567">
        <f t="shared" si="127"/>
        <v>0</v>
      </c>
      <c r="BV90" s="567">
        <f t="shared" si="128"/>
        <v>0</v>
      </c>
      <c r="BW90" s="567">
        <f t="shared" si="143"/>
        <v>1</v>
      </c>
      <c r="BX90" s="552">
        <f t="shared" si="107"/>
        <v>0</v>
      </c>
      <c r="BY90" s="577">
        <f t="shared" si="144"/>
        <v>1</v>
      </c>
      <c r="BZ90" s="552">
        <f t="shared" si="129"/>
        <v>0</v>
      </c>
      <c r="CA90" s="552">
        <f t="shared" si="130"/>
        <v>0</v>
      </c>
      <c r="CB90" s="539" t="str">
        <f>IF(AND(E90=""),"",IF(AND(E90&lt;=0),"",IF((ROUND((SUMPRODUCT(MID(0&amp;E90,LARGE(INDEX(ISNUMBER(--MID(E90,ROW($1:$70),1))* ROW($1:$70),0),ROW($1:$70))+1,1)*10^ROW($1:$70)/10)),-8)/100000000)&lt;2004,1,0)))</f>
        <v/>
      </c>
      <c r="CC90" s="1071"/>
      <c r="CD90" s="539"/>
      <c r="CE90" s="539"/>
      <c r="CF90" s="539"/>
      <c r="CG90" s="539"/>
      <c r="CH90" s="539"/>
      <c r="CI90" s="539"/>
      <c r="CJ90" s="539"/>
      <c r="CK90" s="539"/>
      <c r="CL90" s="539"/>
      <c r="CM90" s="539"/>
      <c r="CN90" s="539"/>
      <c r="CO90" s="539"/>
      <c r="CP90" s="539"/>
      <c r="CQ90" s="539"/>
      <c r="CR90" s="539"/>
      <c r="CS90" s="539"/>
      <c r="CT90" s="539"/>
      <c r="CU90" s="539"/>
      <c r="CV90" s="539"/>
      <c r="CW90" s="539"/>
      <c r="CX90" s="539"/>
      <c r="CY90" s="539"/>
      <c r="CZ90" s="539"/>
      <c r="DB90" s="539"/>
    </row>
    <row r="91" spans="1:106" s="568" customFormat="1" hidden="1">
      <c r="A91" s="568" t="str">
        <f t="shared" si="98"/>
        <v/>
      </c>
      <c r="B91" s="683">
        <v>2202</v>
      </c>
      <c r="C91" s="684">
        <v>65</v>
      </c>
      <c r="D91" s="685" t="str">
        <f>IF(ISNA(VLOOKUP(C91,Master!AQ$61:BC$286,3,FALSE)),"",VLOOKUP(C91,Master!AQ$61:BC$286,3,FALSE))</f>
        <v/>
      </c>
      <c r="E91" s="686" t="str">
        <f>IF(ISNA(VLOOKUP(C91,Master!AQ$61:BC$286,7,FALSE)),"",VLOOKUP(C91,Master!AQ$61:BC$286,7,FALSE))</f>
        <v/>
      </c>
      <c r="F91" s="687" t="str">
        <f>IF(ISNA(VLOOKUP(C91,Master!AQ$61:BC$286,8,FALSE)),"",VLOOKUP(C91,Master!AQ$61:BC$286,8,FALSE))</f>
        <v/>
      </c>
      <c r="G91" s="688" t="str">
        <f>IF(ISNA(VLOOKUP(C91,Master!AQ$61:BC$286,4,FALSE)),"",VLOOKUP(C91,Master!AQ$61:BC$286,4,FALSE))</f>
        <v/>
      </c>
      <c r="H91" s="689" t="str">
        <f>IF(ISNA(VLOOKUP(C91,Master!AQ$61:BC$286,5,FALSE)),"",VLOOKUP(C91,Master!AQ$61:BC$286,5,FALSE))</f>
        <v/>
      </c>
      <c r="I91" s="690" t="str">
        <f>IF(ISNA(VLOOKUP(C91,Master!AQ$61:BC$286,6,FALSE)),"",VLOOKUP(C91,Master!AQ$61:BC$286,6,FALSE))</f>
        <v/>
      </c>
      <c r="J91" s="684" t="str">
        <f t="shared" si="72"/>
        <v/>
      </c>
      <c r="K91" s="911" t="str">
        <f t="shared" ca="1" si="73"/>
        <v/>
      </c>
      <c r="L91" s="684" t="str">
        <f t="shared" si="74"/>
        <v/>
      </c>
      <c r="M91" s="684" t="str">
        <f t="shared" si="75"/>
        <v/>
      </c>
      <c r="N91" s="684" t="str">
        <f t="shared" si="76"/>
        <v/>
      </c>
      <c r="O91" s="691" t="str">
        <f>IF(ISNA(VLOOKUP(C91,Master!AQ$61:BC$286,12,FALSE)),"",VLOOKUP(C91,Master!AQ$61:BC$286,12,FALSE))</f>
        <v/>
      </c>
      <c r="P91" s="665"/>
      <c r="Q91" s="572"/>
      <c r="R91" s="572"/>
      <c r="S91" s="572"/>
      <c r="T91" s="572">
        <f t="shared" ref="T91:T154" si="147">IF(H91="l-10",6774,IF(H91="l-11",6774,IF(H91="l-12",6774,0)))</f>
        <v>0</v>
      </c>
      <c r="U91" s="541">
        <f t="shared" si="146"/>
        <v>1</v>
      </c>
      <c r="V91" s="570" t="str">
        <f>IF(ISNA(VLOOKUP(C91,Master!AQ$61:BC$286,10,FALSE)),"",VLOOKUP(C91,Master!AQ$61:BC$286,10,FALSE))</f>
        <v/>
      </c>
      <c r="W91" s="573"/>
      <c r="X91" s="573"/>
      <c r="Y91" s="574" t="str">
        <f>IF(ISNA(VLOOKUP(C91,Master!AQ$61:BC$286,11,FALSE)),"",VLOOKUP(C91,Master!AQ$61:BC$286,11,FALSE))</f>
        <v/>
      </c>
      <c r="Z91" s="574" t="str">
        <f>IF(ISNA(VLOOKUP(C91,Master!AQ$61:BC$286,9,FALSE)),"",VLOOKUP(C91,Master!AQ$61:BC$286,9,FALSE))</f>
        <v/>
      </c>
      <c r="AA91" s="575">
        <f t="shared" si="100"/>
        <v>0</v>
      </c>
      <c r="AB91" s="575">
        <f t="shared" si="101"/>
        <v>0</v>
      </c>
      <c r="AC91" s="575">
        <f t="shared" si="102"/>
        <v>0</v>
      </c>
      <c r="AD91" s="575">
        <f t="shared" si="103"/>
        <v>0</v>
      </c>
      <c r="AE91" s="575">
        <f t="shared" si="104"/>
        <v>0</v>
      </c>
      <c r="AF91" s="575">
        <f t="shared" si="105"/>
        <v>0</v>
      </c>
      <c r="AG91" s="576" t="str">
        <f t="shared" si="106"/>
        <v/>
      </c>
      <c r="AH91" s="576" t="str">
        <f t="shared" si="131"/>
        <v/>
      </c>
      <c r="AI91" s="576" t="str">
        <f t="shared" si="132"/>
        <v/>
      </c>
      <c r="AJ91" s="576" t="str">
        <f t="shared" si="133"/>
        <v/>
      </c>
      <c r="AK91" s="576" t="str">
        <f t="shared" si="134"/>
        <v/>
      </c>
      <c r="AL91" s="574" t="str">
        <f t="shared" si="135"/>
        <v/>
      </c>
      <c r="AM91" s="574">
        <v>0</v>
      </c>
      <c r="AN91" s="575">
        <v>0</v>
      </c>
      <c r="AO91" s="574" t="str">
        <f t="shared" si="136"/>
        <v/>
      </c>
      <c r="AP91" s="575">
        <f t="shared" si="108"/>
        <v>0</v>
      </c>
      <c r="AQ91" s="574">
        <f t="shared" si="109"/>
        <v>0</v>
      </c>
      <c r="AR91" s="574">
        <f t="shared" si="110"/>
        <v>0</v>
      </c>
      <c r="AS91" s="574">
        <f t="shared" si="111"/>
        <v>0</v>
      </c>
      <c r="AT91" s="574">
        <f t="shared" si="145"/>
        <v>0</v>
      </c>
      <c r="AU91" s="576">
        <f t="shared" si="112"/>
        <v>0</v>
      </c>
      <c r="AV91" s="576">
        <f t="shared" si="113"/>
        <v>0</v>
      </c>
      <c r="AW91" s="574"/>
      <c r="AX91" s="574"/>
      <c r="AY91" s="576">
        <f t="shared" si="137"/>
        <v>0</v>
      </c>
      <c r="AZ91" s="576">
        <f t="shared" si="114"/>
        <v>0</v>
      </c>
      <c r="BA91" s="576">
        <f t="shared" si="115"/>
        <v>0</v>
      </c>
      <c r="BB91" s="576">
        <f t="shared" si="116"/>
        <v>0</v>
      </c>
      <c r="BC91" s="576">
        <f t="shared" si="117"/>
        <v>0</v>
      </c>
      <c r="BD91" s="574">
        <f t="shared" si="138"/>
        <v>0</v>
      </c>
      <c r="BE91" s="574">
        <f t="shared" si="118"/>
        <v>0</v>
      </c>
      <c r="BF91" s="575">
        <v>0</v>
      </c>
      <c r="BG91" s="574">
        <f t="shared" si="139"/>
        <v>0</v>
      </c>
      <c r="BH91" s="575">
        <f t="shared" si="119"/>
        <v>0</v>
      </c>
      <c r="BI91" s="574">
        <f t="shared" si="120"/>
        <v>0</v>
      </c>
      <c r="BJ91" s="574">
        <f t="shared" si="121"/>
        <v>0</v>
      </c>
      <c r="BK91" s="574">
        <f t="shared" si="122"/>
        <v>0</v>
      </c>
      <c r="BL91" s="574">
        <f t="shared" si="123"/>
        <v>0</v>
      </c>
      <c r="BM91" s="576">
        <f t="shared" si="140"/>
        <v>0</v>
      </c>
      <c r="BN91" s="576">
        <f t="shared" si="141"/>
        <v>0</v>
      </c>
      <c r="BO91" s="574"/>
      <c r="BP91" s="574"/>
      <c r="BQ91" s="576">
        <f t="shared" si="142"/>
        <v>0</v>
      </c>
      <c r="BR91" s="567">
        <f t="shared" si="124"/>
        <v>0</v>
      </c>
      <c r="BS91" s="567">
        <f t="shared" si="125"/>
        <v>1</v>
      </c>
      <c r="BT91" s="567">
        <f t="shared" si="126"/>
        <v>0</v>
      </c>
      <c r="BU91" s="567">
        <f t="shared" si="127"/>
        <v>0</v>
      </c>
      <c r="BV91" s="567">
        <f t="shared" si="128"/>
        <v>0</v>
      </c>
      <c r="BW91" s="567">
        <f t="shared" si="143"/>
        <v>1</v>
      </c>
      <c r="BX91" s="552">
        <f t="shared" ref="BX91:BX122" si="148">IF((ROUND((SUMPRODUCT(MID(0&amp;E91,LARGE(INDEX(ISNUMBER(--MID(E91,ROW($1:$25),1))* ROW($1:$25),0),ROW($1:$25))+1,1)*10^ROW($1:$25)/10)),-8)/100000000)&gt;=2004,1,0)</f>
        <v>0</v>
      </c>
      <c r="BY91" s="577">
        <f t="shared" si="144"/>
        <v>1</v>
      </c>
      <c r="BZ91" s="552">
        <f t="shared" si="129"/>
        <v>0</v>
      </c>
      <c r="CA91" s="552">
        <f t="shared" si="130"/>
        <v>0</v>
      </c>
      <c r="CB91" s="539" t="str">
        <f>IF(AND(E91=""),"",IF(AND(E91&lt;=0),"",IF((ROUND((SUMPRODUCT(MID(0&amp;E91,LARGE(INDEX(ISNUMBER(--MID(E91,ROW($1:$70),1))* ROW($1:$70),0),ROW($1:$70))+1,1)*10^ROW($1:$70)/10)),-8)/100000000)&lt;2004,1,0)))</f>
        <v/>
      </c>
      <c r="CC91" s="1071"/>
      <c r="CD91" s="539"/>
      <c r="CE91" s="539"/>
      <c r="CF91" s="539"/>
      <c r="CG91" s="539"/>
      <c r="CH91" s="539"/>
      <c r="CI91" s="539"/>
      <c r="CJ91" s="539"/>
      <c r="CK91" s="539"/>
      <c r="CL91" s="539"/>
      <c r="CM91" s="539"/>
      <c r="CN91" s="539"/>
      <c r="CO91" s="539"/>
      <c r="CP91" s="539"/>
      <c r="CQ91" s="539"/>
      <c r="CR91" s="539"/>
      <c r="CS91" s="539"/>
      <c r="CT91" s="539"/>
      <c r="CU91" s="539"/>
      <c r="CV91" s="539"/>
      <c r="CW91" s="539"/>
      <c r="CX91" s="539"/>
      <c r="CY91" s="539"/>
      <c r="CZ91" s="539"/>
      <c r="DB91" s="539"/>
    </row>
    <row r="92" spans="1:106" s="568" customFormat="1" hidden="1">
      <c r="A92" s="568" t="str">
        <f t="shared" si="98"/>
        <v/>
      </c>
      <c r="B92" s="683">
        <v>2202</v>
      </c>
      <c r="C92" s="684">
        <v>66</v>
      </c>
      <c r="D92" s="685" t="str">
        <f>IF(ISNA(VLOOKUP(C92,Master!AQ$61:BC$286,3,FALSE)),"",VLOOKUP(C92,Master!AQ$61:BC$286,3,FALSE))</f>
        <v/>
      </c>
      <c r="E92" s="686" t="str">
        <f>IF(ISNA(VLOOKUP(C92,Master!AQ$61:BC$286,7,FALSE)),"",VLOOKUP(C92,Master!AQ$61:BC$286,7,FALSE))</f>
        <v/>
      </c>
      <c r="F92" s="687" t="str">
        <f>IF(ISNA(VLOOKUP(C92,Master!AQ$61:BC$286,8,FALSE)),"",VLOOKUP(C92,Master!AQ$61:BC$286,8,FALSE))</f>
        <v/>
      </c>
      <c r="G92" s="688" t="str">
        <f>IF(ISNA(VLOOKUP(C92,Master!AQ$61:BC$286,4,FALSE)),"",VLOOKUP(C92,Master!AQ$61:BC$286,4,FALSE))</f>
        <v/>
      </c>
      <c r="H92" s="689" t="str">
        <f>IF(ISNA(VLOOKUP(C92,Master!AQ$61:BC$286,5,FALSE)),"",VLOOKUP(C92,Master!AQ$61:BC$286,5,FALSE))</f>
        <v/>
      </c>
      <c r="I92" s="690" t="str">
        <f>IF(ISNA(VLOOKUP(C92,Master!AQ$61:BC$286,6,FALSE)),"",VLOOKUP(C92,Master!AQ$61:BC$286,6,FALSE))</f>
        <v/>
      </c>
      <c r="J92" s="684" t="str">
        <f t="shared" ref="J92:J155" si="149">IF(AND(I92=""),"",I92*12)</f>
        <v/>
      </c>
      <c r="K92" s="911" t="str">
        <f t="shared" ref="K92:K155" ca="1" si="150">IF(AND(I92=""),"",IF(I92&lt;=0,"",(CONCATENATE("01.07.",(YEAR(TODAY())+1)))))</f>
        <v/>
      </c>
      <c r="L92" s="684" t="str">
        <f t="shared" ref="L92:L155" si="151">IF(AND(I92=""),"",ROUND(ROUND(I92*3%,0),-2)*IF(H92="FIX PAY",0,1)*8)</f>
        <v/>
      </c>
      <c r="M92" s="684" t="str">
        <f t="shared" ref="M92:M155" si="152">IF(AND(I92=""),"",J92+L92)</f>
        <v/>
      </c>
      <c r="N92" s="684" t="str">
        <f t="shared" ref="N92:N155" si="153">IF(AND(I92=""),"",IF(O92="FIX PAY",M92,((IF(O92="FIX PAY",0,AG92*4+I92*8)))))</f>
        <v/>
      </c>
      <c r="O92" s="691" t="str">
        <f>IF(ISNA(VLOOKUP(C92,Master!AQ$61:BC$286,12,FALSE)),"",VLOOKUP(C92,Master!AQ$61:BC$286,12,FALSE))</f>
        <v/>
      </c>
      <c r="P92" s="665"/>
      <c r="Q92" s="572"/>
      <c r="R92" s="572"/>
      <c r="S92" s="572"/>
      <c r="T92" s="572">
        <f t="shared" si="147"/>
        <v>0</v>
      </c>
      <c r="U92" s="541">
        <f t="shared" si="146"/>
        <v>1</v>
      </c>
      <c r="V92" s="570" t="str">
        <f>IF(ISNA(VLOOKUP(C92,Master!AQ$61:BC$286,10,FALSE)),"",VLOOKUP(C92,Master!AQ$61:BC$286,10,FALSE))</f>
        <v/>
      </c>
      <c r="W92" s="573"/>
      <c r="X92" s="573"/>
      <c r="Y92" s="574" t="str">
        <f>IF(ISNA(VLOOKUP(C92,Master!AQ$61:BC$286,11,FALSE)),"",VLOOKUP(C92,Master!AQ$61:BC$286,11,FALSE))</f>
        <v/>
      </c>
      <c r="Z92" s="574" t="str">
        <f>IF(ISNA(VLOOKUP(C92,Master!AQ$61:BC$286,9,FALSE)),"",VLOOKUP(C92,Master!AQ$61:BC$286,9,FALSE))</f>
        <v/>
      </c>
      <c r="AA92" s="575">
        <f t="shared" si="100"/>
        <v>0</v>
      </c>
      <c r="AB92" s="575">
        <f t="shared" si="101"/>
        <v>0</v>
      </c>
      <c r="AC92" s="575">
        <f t="shared" si="102"/>
        <v>0</v>
      </c>
      <c r="AD92" s="575">
        <f t="shared" si="103"/>
        <v>0</v>
      </c>
      <c r="AE92" s="575">
        <f t="shared" si="104"/>
        <v>0</v>
      </c>
      <c r="AF92" s="575">
        <f t="shared" si="105"/>
        <v>0</v>
      </c>
      <c r="AG92" s="576" t="str">
        <f t="shared" si="106"/>
        <v/>
      </c>
      <c r="AH92" s="576" t="str">
        <f t="shared" si="131"/>
        <v/>
      </c>
      <c r="AI92" s="576" t="str">
        <f t="shared" si="132"/>
        <v/>
      </c>
      <c r="AJ92" s="576" t="str">
        <f t="shared" si="133"/>
        <v/>
      </c>
      <c r="AK92" s="576" t="str">
        <f t="shared" si="134"/>
        <v/>
      </c>
      <c r="AL92" s="574" t="str">
        <f t="shared" si="135"/>
        <v/>
      </c>
      <c r="AM92" s="574">
        <v>0</v>
      </c>
      <c r="AN92" s="575">
        <v>0</v>
      </c>
      <c r="AO92" s="574" t="str">
        <f t="shared" si="136"/>
        <v/>
      </c>
      <c r="AP92" s="575">
        <f t="shared" si="108"/>
        <v>0</v>
      </c>
      <c r="AQ92" s="574">
        <f t="shared" si="109"/>
        <v>0</v>
      </c>
      <c r="AR92" s="574">
        <f t="shared" si="110"/>
        <v>0</v>
      </c>
      <c r="AS92" s="574">
        <f t="shared" si="111"/>
        <v>0</v>
      </c>
      <c r="AT92" s="574">
        <f t="shared" si="145"/>
        <v>0</v>
      </c>
      <c r="AU92" s="576">
        <f t="shared" si="112"/>
        <v>0</v>
      </c>
      <c r="AV92" s="576">
        <f t="shared" si="113"/>
        <v>0</v>
      </c>
      <c r="AW92" s="574"/>
      <c r="AX92" s="574"/>
      <c r="AY92" s="576">
        <f t="shared" si="137"/>
        <v>0</v>
      </c>
      <c r="AZ92" s="576">
        <f t="shared" si="114"/>
        <v>0</v>
      </c>
      <c r="BA92" s="576">
        <f t="shared" si="115"/>
        <v>0</v>
      </c>
      <c r="BB92" s="576">
        <f t="shared" si="116"/>
        <v>0</v>
      </c>
      <c r="BC92" s="576">
        <f t="shared" si="117"/>
        <v>0</v>
      </c>
      <c r="BD92" s="574">
        <f t="shared" si="138"/>
        <v>0</v>
      </c>
      <c r="BE92" s="574">
        <f t="shared" si="118"/>
        <v>0</v>
      </c>
      <c r="BF92" s="575">
        <v>0</v>
      </c>
      <c r="BG92" s="574">
        <f t="shared" si="139"/>
        <v>0</v>
      </c>
      <c r="BH92" s="575">
        <f t="shared" si="119"/>
        <v>0</v>
      </c>
      <c r="BI92" s="574">
        <f t="shared" si="120"/>
        <v>0</v>
      </c>
      <c r="BJ92" s="574">
        <f t="shared" si="121"/>
        <v>0</v>
      </c>
      <c r="BK92" s="574">
        <f t="shared" si="122"/>
        <v>0</v>
      </c>
      <c r="BL92" s="574">
        <f t="shared" si="123"/>
        <v>0</v>
      </c>
      <c r="BM92" s="576">
        <f t="shared" si="140"/>
        <v>0</v>
      </c>
      <c r="BN92" s="576">
        <f t="shared" si="141"/>
        <v>0</v>
      </c>
      <c r="BO92" s="574"/>
      <c r="BP92" s="574"/>
      <c r="BQ92" s="576">
        <f t="shared" si="142"/>
        <v>0</v>
      </c>
      <c r="BR92" s="567">
        <f t="shared" si="124"/>
        <v>0</v>
      </c>
      <c r="BS92" s="567">
        <f t="shared" si="125"/>
        <v>1</v>
      </c>
      <c r="BT92" s="567">
        <f t="shared" si="126"/>
        <v>0</v>
      </c>
      <c r="BU92" s="567">
        <f t="shared" si="127"/>
        <v>0</v>
      </c>
      <c r="BV92" s="567">
        <f t="shared" si="128"/>
        <v>0</v>
      </c>
      <c r="BW92" s="567">
        <f t="shared" si="143"/>
        <v>1</v>
      </c>
      <c r="BX92" s="552">
        <f t="shared" si="148"/>
        <v>0</v>
      </c>
      <c r="BY92" s="577">
        <f t="shared" si="144"/>
        <v>1</v>
      </c>
      <c r="BZ92" s="552">
        <f t="shared" si="129"/>
        <v>0</v>
      </c>
      <c r="CA92" s="552">
        <f t="shared" si="130"/>
        <v>0</v>
      </c>
      <c r="CB92" s="539" t="str">
        <f>IF(AND(E92=""),"",IF(AND(E92&lt;=0),"",IF((ROUND((SUMPRODUCT(MID(0&amp;E92,LARGE(INDEX(ISNUMBER(--MID(E92,ROW($1:$70),1))* ROW($1:$70),0),ROW($1:$70))+1,1)*10^ROW($1:$70)/10)),-8)/100000000)&lt;2004,1,0)))</f>
        <v/>
      </c>
      <c r="CC92" s="1071"/>
      <c r="CD92" s="539"/>
      <c r="CE92" s="539"/>
      <c r="CF92" s="539"/>
      <c r="CG92" s="539"/>
      <c r="CH92" s="539"/>
      <c r="CI92" s="539"/>
      <c r="CJ92" s="539"/>
      <c r="CK92" s="539"/>
      <c r="CL92" s="539"/>
      <c r="CM92" s="539"/>
      <c r="CN92" s="539"/>
      <c r="CO92" s="539"/>
      <c r="CP92" s="539"/>
      <c r="CQ92" s="539"/>
      <c r="CR92" s="539"/>
      <c r="CS92" s="539"/>
      <c r="CT92" s="539"/>
      <c r="CU92" s="539"/>
      <c r="CV92" s="539"/>
      <c r="CW92" s="539"/>
      <c r="CX92" s="539"/>
      <c r="CY92" s="539"/>
      <c r="CZ92" s="539"/>
      <c r="DB92" s="539"/>
    </row>
    <row r="93" spans="1:106" s="568" customFormat="1" hidden="1">
      <c r="A93" s="568" t="str">
        <f t="shared" ref="A93:A156" si="154">IF(I93="","",IF(I93&gt;0,A92+1,""))</f>
        <v/>
      </c>
      <c r="B93" s="683">
        <v>2202</v>
      </c>
      <c r="C93" s="684">
        <v>67</v>
      </c>
      <c r="D93" s="685" t="str">
        <f>IF(ISNA(VLOOKUP(C93,Master!AQ$61:BC$286,3,FALSE)),"",VLOOKUP(C93,Master!AQ$61:BC$286,3,FALSE))</f>
        <v/>
      </c>
      <c r="E93" s="686" t="str">
        <f>IF(ISNA(VLOOKUP(C93,Master!AQ$61:BC$286,7,FALSE)),"",VLOOKUP(C93,Master!AQ$61:BC$286,7,FALSE))</f>
        <v/>
      </c>
      <c r="F93" s="687" t="str">
        <f>IF(ISNA(VLOOKUP(C93,Master!AQ$61:BC$286,8,FALSE)),"",VLOOKUP(C93,Master!AQ$61:BC$286,8,FALSE))</f>
        <v/>
      </c>
      <c r="G93" s="688" t="str">
        <f>IF(ISNA(VLOOKUP(C93,Master!AQ$61:BC$286,4,FALSE)),"",VLOOKUP(C93,Master!AQ$61:BC$286,4,FALSE))</f>
        <v/>
      </c>
      <c r="H93" s="689" t="str">
        <f>IF(ISNA(VLOOKUP(C93,Master!AQ$61:BC$286,5,FALSE)),"",VLOOKUP(C93,Master!AQ$61:BC$286,5,FALSE))</f>
        <v/>
      </c>
      <c r="I93" s="690" t="str">
        <f>IF(ISNA(VLOOKUP(C93,Master!AQ$61:BC$286,6,FALSE)),"",VLOOKUP(C93,Master!AQ$61:BC$286,6,FALSE))</f>
        <v/>
      </c>
      <c r="J93" s="684" t="str">
        <f t="shared" si="149"/>
        <v/>
      </c>
      <c r="K93" s="911" t="str">
        <f t="shared" ca="1" si="150"/>
        <v/>
      </c>
      <c r="L93" s="684" t="str">
        <f t="shared" si="151"/>
        <v/>
      </c>
      <c r="M93" s="684" t="str">
        <f t="shared" si="152"/>
        <v/>
      </c>
      <c r="N93" s="684" t="str">
        <f t="shared" si="153"/>
        <v/>
      </c>
      <c r="O93" s="691" t="str">
        <f>IF(ISNA(VLOOKUP(C93,Master!AQ$61:BC$286,12,FALSE)),"",VLOOKUP(C93,Master!AQ$61:BC$286,12,FALSE))</f>
        <v/>
      </c>
      <c r="P93" s="665"/>
      <c r="Q93" s="572"/>
      <c r="R93" s="572"/>
      <c r="S93" s="572"/>
      <c r="T93" s="572">
        <f t="shared" si="147"/>
        <v>0</v>
      </c>
      <c r="U93" s="541">
        <f t="shared" si="146"/>
        <v>1</v>
      </c>
      <c r="V93" s="570" t="str">
        <f>IF(ISNA(VLOOKUP(C93,Master!AQ$61:BC$286,10,FALSE)),"",VLOOKUP(C93,Master!AQ$61:BC$286,10,FALSE))</f>
        <v/>
      </c>
      <c r="W93" s="573"/>
      <c r="X93" s="573"/>
      <c r="Y93" s="574" t="str">
        <f>IF(ISNA(VLOOKUP(C93,Master!AQ$61:BC$286,11,FALSE)),"",VLOOKUP(C93,Master!AQ$61:BC$286,11,FALSE))</f>
        <v/>
      </c>
      <c r="Z93" s="574" t="str">
        <f>IF(ISNA(VLOOKUP(C93,Master!AQ$61:BC$286,9,FALSE)),"",VLOOKUP(C93,Master!AQ$61:BC$286,9,FALSE))</f>
        <v/>
      </c>
      <c r="AA93" s="575">
        <f t="shared" si="100"/>
        <v>0</v>
      </c>
      <c r="AB93" s="575">
        <f t="shared" si="101"/>
        <v>0</v>
      </c>
      <c r="AC93" s="575">
        <f t="shared" si="102"/>
        <v>0</v>
      </c>
      <c r="AD93" s="575">
        <f t="shared" si="103"/>
        <v>0</v>
      </c>
      <c r="AE93" s="575">
        <f t="shared" si="104"/>
        <v>0</v>
      </c>
      <c r="AF93" s="575">
        <f t="shared" si="105"/>
        <v>0</v>
      </c>
      <c r="AG93" s="576" t="str">
        <f t="shared" si="106"/>
        <v/>
      </c>
      <c r="AH93" s="576" t="str">
        <f t="shared" si="131"/>
        <v/>
      </c>
      <c r="AI93" s="576" t="str">
        <f t="shared" si="132"/>
        <v/>
      </c>
      <c r="AJ93" s="576" t="str">
        <f t="shared" si="133"/>
        <v/>
      </c>
      <c r="AK93" s="576" t="str">
        <f t="shared" si="134"/>
        <v/>
      </c>
      <c r="AL93" s="574" t="str">
        <f t="shared" si="135"/>
        <v/>
      </c>
      <c r="AM93" s="574">
        <v>0</v>
      </c>
      <c r="AN93" s="575">
        <v>0</v>
      </c>
      <c r="AO93" s="574" t="str">
        <f t="shared" si="136"/>
        <v/>
      </c>
      <c r="AP93" s="575">
        <f t="shared" si="108"/>
        <v>0</v>
      </c>
      <c r="AQ93" s="574">
        <f t="shared" si="109"/>
        <v>0</v>
      </c>
      <c r="AR93" s="574">
        <f t="shared" si="110"/>
        <v>0</v>
      </c>
      <c r="AS93" s="574">
        <f t="shared" si="111"/>
        <v>0</v>
      </c>
      <c r="AT93" s="574">
        <f t="shared" si="145"/>
        <v>0</v>
      </c>
      <c r="AU93" s="576">
        <f t="shared" si="112"/>
        <v>0</v>
      </c>
      <c r="AV93" s="576">
        <f t="shared" si="113"/>
        <v>0</v>
      </c>
      <c r="AW93" s="574"/>
      <c r="AX93" s="574"/>
      <c r="AY93" s="576">
        <f t="shared" si="137"/>
        <v>0</v>
      </c>
      <c r="AZ93" s="576">
        <f t="shared" si="114"/>
        <v>0</v>
      </c>
      <c r="BA93" s="576">
        <f t="shared" si="115"/>
        <v>0</v>
      </c>
      <c r="BB93" s="576">
        <f t="shared" si="116"/>
        <v>0</v>
      </c>
      <c r="BC93" s="576">
        <f t="shared" si="117"/>
        <v>0</v>
      </c>
      <c r="BD93" s="574">
        <f t="shared" si="138"/>
        <v>0</v>
      </c>
      <c r="BE93" s="574">
        <f t="shared" si="118"/>
        <v>0</v>
      </c>
      <c r="BF93" s="575">
        <v>0</v>
      </c>
      <c r="BG93" s="574">
        <f t="shared" si="139"/>
        <v>0</v>
      </c>
      <c r="BH93" s="575">
        <f t="shared" si="119"/>
        <v>0</v>
      </c>
      <c r="BI93" s="574">
        <f t="shared" si="120"/>
        <v>0</v>
      </c>
      <c r="BJ93" s="574">
        <f t="shared" si="121"/>
        <v>0</v>
      </c>
      <c r="BK93" s="574">
        <f t="shared" si="122"/>
        <v>0</v>
      </c>
      <c r="BL93" s="574">
        <f t="shared" si="123"/>
        <v>0</v>
      </c>
      <c r="BM93" s="576">
        <f t="shared" si="140"/>
        <v>0</v>
      </c>
      <c r="BN93" s="576">
        <f t="shared" si="141"/>
        <v>0</v>
      </c>
      <c r="BO93" s="574"/>
      <c r="BP93" s="574"/>
      <c r="BQ93" s="576">
        <f t="shared" si="142"/>
        <v>0</v>
      </c>
      <c r="BR93" s="567">
        <f t="shared" si="124"/>
        <v>0</v>
      </c>
      <c r="BS93" s="567">
        <f t="shared" si="125"/>
        <v>1</v>
      </c>
      <c r="BT93" s="567">
        <f t="shared" si="126"/>
        <v>0</v>
      </c>
      <c r="BU93" s="567">
        <f t="shared" si="127"/>
        <v>0</v>
      </c>
      <c r="BV93" s="567">
        <f t="shared" si="128"/>
        <v>0</v>
      </c>
      <c r="BW93" s="567">
        <f t="shared" si="143"/>
        <v>1</v>
      </c>
      <c r="BX93" s="552">
        <f t="shared" si="148"/>
        <v>0</v>
      </c>
      <c r="BY93" s="577">
        <f t="shared" si="144"/>
        <v>1</v>
      </c>
      <c r="BZ93" s="552">
        <f t="shared" si="129"/>
        <v>0</v>
      </c>
      <c r="CA93" s="552">
        <f t="shared" si="130"/>
        <v>0</v>
      </c>
      <c r="CB93" s="539" t="str">
        <f>IF(AND(E93=""),"",IF(AND(E93&lt;=0),"",IF((ROUND((SUMPRODUCT(MID(0&amp;E93,LARGE(INDEX(ISNUMBER(--MID(E93,ROW($1:$70),1))* ROW($1:$70),0),ROW($1:$70))+1,1)*10^ROW($1:$70)/10)),-8)/100000000)&lt;2004,1,0)))</f>
        <v/>
      </c>
      <c r="CC93" s="1071"/>
      <c r="CD93" s="539"/>
      <c r="CE93" s="539"/>
      <c r="CF93" s="539"/>
      <c r="CG93" s="539"/>
      <c r="CH93" s="539"/>
      <c r="CI93" s="539"/>
      <c r="CJ93" s="539"/>
      <c r="CK93" s="539"/>
      <c r="CL93" s="539"/>
      <c r="CM93" s="539"/>
      <c r="CN93" s="539"/>
      <c r="CO93" s="539"/>
      <c r="CP93" s="539"/>
      <c r="CQ93" s="539"/>
      <c r="CR93" s="539"/>
      <c r="CS93" s="539"/>
      <c r="CT93" s="539"/>
      <c r="CU93" s="539"/>
      <c r="CV93" s="539"/>
      <c r="CW93" s="539"/>
      <c r="CX93" s="539"/>
      <c r="CY93" s="539"/>
      <c r="CZ93" s="539"/>
      <c r="DB93" s="539"/>
    </row>
    <row r="94" spans="1:106" s="568" customFormat="1" hidden="1">
      <c r="A94" s="568" t="str">
        <f t="shared" si="154"/>
        <v/>
      </c>
      <c r="B94" s="683">
        <v>2202</v>
      </c>
      <c r="C94" s="684">
        <v>68</v>
      </c>
      <c r="D94" s="685" t="str">
        <f>IF(ISNA(VLOOKUP(C94,Master!AQ$61:BC$286,3,FALSE)),"",VLOOKUP(C94,Master!AQ$61:BC$286,3,FALSE))</f>
        <v/>
      </c>
      <c r="E94" s="686" t="str">
        <f>IF(ISNA(VLOOKUP(C94,Master!AQ$61:BC$286,7,FALSE)),"",VLOOKUP(C94,Master!AQ$61:BC$286,7,FALSE))</f>
        <v/>
      </c>
      <c r="F94" s="687" t="str">
        <f>IF(ISNA(VLOOKUP(C94,Master!AQ$61:BC$286,8,FALSE)),"",VLOOKUP(C94,Master!AQ$61:BC$286,8,FALSE))</f>
        <v/>
      </c>
      <c r="G94" s="688" t="str">
        <f>IF(ISNA(VLOOKUP(C94,Master!AQ$61:BC$286,4,FALSE)),"",VLOOKUP(C94,Master!AQ$61:BC$286,4,FALSE))</f>
        <v/>
      </c>
      <c r="H94" s="689" t="str">
        <f>IF(ISNA(VLOOKUP(C94,Master!AQ$61:BC$286,5,FALSE)),"",VLOOKUP(C94,Master!AQ$61:BC$286,5,FALSE))</f>
        <v/>
      </c>
      <c r="I94" s="690" t="str">
        <f>IF(ISNA(VLOOKUP(C94,Master!AQ$61:BC$286,6,FALSE)),"",VLOOKUP(C94,Master!AQ$61:BC$286,6,FALSE))</f>
        <v/>
      </c>
      <c r="J94" s="684" t="str">
        <f t="shared" si="149"/>
        <v/>
      </c>
      <c r="K94" s="911" t="str">
        <f t="shared" ca="1" si="150"/>
        <v/>
      </c>
      <c r="L94" s="684" t="str">
        <f t="shared" si="151"/>
        <v/>
      </c>
      <c r="M94" s="684" t="str">
        <f t="shared" si="152"/>
        <v/>
      </c>
      <c r="N94" s="684" t="str">
        <f t="shared" si="153"/>
        <v/>
      </c>
      <c r="O94" s="691" t="str">
        <f>IF(ISNA(VLOOKUP(C94,Master!AQ$61:BC$286,12,FALSE)),"",VLOOKUP(C94,Master!AQ$61:BC$286,12,FALSE))</f>
        <v/>
      </c>
      <c r="P94" s="665"/>
      <c r="Q94" s="572"/>
      <c r="R94" s="572"/>
      <c r="S94" s="572"/>
      <c r="T94" s="572">
        <f t="shared" si="147"/>
        <v>0</v>
      </c>
      <c r="U94" s="541">
        <f t="shared" si="146"/>
        <v>1</v>
      </c>
      <c r="V94" s="570" t="str">
        <f>IF(ISNA(VLOOKUP(C94,Master!AQ$61:BC$286,10,FALSE)),"",VLOOKUP(C94,Master!AQ$61:BC$286,10,FALSE))</f>
        <v/>
      </c>
      <c r="W94" s="573"/>
      <c r="X94" s="573"/>
      <c r="Y94" s="574" t="str">
        <f>IF(ISNA(VLOOKUP(C94,Master!AQ$61:BC$286,11,FALSE)),"",VLOOKUP(C94,Master!AQ$61:BC$286,11,FALSE))</f>
        <v/>
      </c>
      <c r="Z94" s="574" t="str">
        <f>IF(ISNA(VLOOKUP(C94,Master!AQ$61:BC$286,9,FALSE)),"",VLOOKUP(C94,Master!AQ$61:BC$286,9,FALSE))</f>
        <v/>
      </c>
      <c r="AA94" s="575">
        <f t="shared" si="100"/>
        <v>0</v>
      </c>
      <c r="AB94" s="575">
        <f t="shared" si="101"/>
        <v>0</v>
      </c>
      <c r="AC94" s="575">
        <f t="shared" si="102"/>
        <v>0</v>
      </c>
      <c r="AD94" s="575">
        <f t="shared" si="103"/>
        <v>0</v>
      </c>
      <c r="AE94" s="575">
        <f t="shared" si="104"/>
        <v>0</v>
      </c>
      <c r="AF94" s="575">
        <f t="shared" si="105"/>
        <v>0</v>
      </c>
      <c r="AG94" s="576" t="str">
        <f t="shared" si="106"/>
        <v/>
      </c>
      <c r="AH94" s="576" t="str">
        <f t="shared" si="131"/>
        <v/>
      </c>
      <c r="AI94" s="576" t="str">
        <f t="shared" si="132"/>
        <v/>
      </c>
      <c r="AJ94" s="576" t="str">
        <f t="shared" si="133"/>
        <v/>
      </c>
      <c r="AK94" s="576" t="str">
        <f t="shared" si="134"/>
        <v/>
      </c>
      <c r="AL94" s="574" t="str">
        <f t="shared" si="135"/>
        <v/>
      </c>
      <c r="AM94" s="574">
        <v>0</v>
      </c>
      <c r="AN94" s="575">
        <v>0</v>
      </c>
      <c r="AO94" s="574" t="str">
        <f t="shared" si="136"/>
        <v/>
      </c>
      <c r="AP94" s="575">
        <f t="shared" si="108"/>
        <v>0</v>
      </c>
      <c r="AQ94" s="574">
        <f t="shared" si="109"/>
        <v>0</v>
      </c>
      <c r="AR94" s="574">
        <f t="shared" si="110"/>
        <v>0</v>
      </c>
      <c r="AS94" s="574">
        <f t="shared" si="111"/>
        <v>0</v>
      </c>
      <c r="AT94" s="574">
        <f t="shared" si="145"/>
        <v>0</v>
      </c>
      <c r="AU94" s="576">
        <f t="shared" si="112"/>
        <v>0</v>
      </c>
      <c r="AV94" s="576">
        <f t="shared" si="113"/>
        <v>0</v>
      </c>
      <c r="AW94" s="574"/>
      <c r="AX94" s="574"/>
      <c r="AY94" s="576">
        <f t="shared" si="137"/>
        <v>0</v>
      </c>
      <c r="AZ94" s="576">
        <f t="shared" si="114"/>
        <v>0</v>
      </c>
      <c r="BA94" s="576">
        <f t="shared" si="115"/>
        <v>0</v>
      </c>
      <c r="BB94" s="576">
        <f t="shared" si="116"/>
        <v>0</v>
      </c>
      <c r="BC94" s="576">
        <f t="shared" si="117"/>
        <v>0</v>
      </c>
      <c r="BD94" s="574">
        <f t="shared" si="138"/>
        <v>0</v>
      </c>
      <c r="BE94" s="574">
        <f t="shared" si="118"/>
        <v>0</v>
      </c>
      <c r="BF94" s="575">
        <v>0</v>
      </c>
      <c r="BG94" s="574">
        <f t="shared" si="139"/>
        <v>0</v>
      </c>
      <c r="BH94" s="575">
        <f t="shared" si="119"/>
        <v>0</v>
      </c>
      <c r="BI94" s="574">
        <f t="shared" si="120"/>
        <v>0</v>
      </c>
      <c r="BJ94" s="574">
        <f t="shared" si="121"/>
        <v>0</v>
      </c>
      <c r="BK94" s="574">
        <f t="shared" si="122"/>
        <v>0</v>
      </c>
      <c r="BL94" s="574">
        <f t="shared" si="123"/>
        <v>0</v>
      </c>
      <c r="BM94" s="576">
        <f t="shared" si="140"/>
        <v>0</v>
      </c>
      <c r="BN94" s="576">
        <f t="shared" si="141"/>
        <v>0</v>
      </c>
      <c r="BO94" s="574"/>
      <c r="BP94" s="574"/>
      <c r="BQ94" s="576">
        <f t="shared" si="142"/>
        <v>0</v>
      </c>
      <c r="BR94" s="567">
        <f t="shared" si="124"/>
        <v>0</v>
      </c>
      <c r="BS94" s="567">
        <f t="shared" si="125"/>
        <v>1</v>
      </c>
      <c r="BT94" s="567">
        <f t="shared" si="126"/>
        <v>0</v>
      </c>
      <c r="BU94" s="567">
        <f t="shared" si="127"/>
        <v>0</v>
      </c>
      <c r="BV94" s="567">
        <f t="shared" si="128"/>
        <v>0</v>
      </c>
      <c r="BW94" s="567">
        <f t="shared" si="143"/>
        <v>1</v>
      </c>
      <c r="BX94" s="552">
        <f t="shared" si="148"/>
        <v>0</v>
      </c>
      <c r="BY94" s="577">
        <f t="shared" si="144"/>
        <v>1</v>
      </c>
      <c r="BZ94" s="552">
        <f t="shared" si="129"/>
        <v>0</v>
      </c>
      <c r="CA94" s="552">
        <f t="shared" si="130"/>
        <v>0</v>
      </c>
      <c r="CB94" s="539" t="str">
        <f>IF(AND(E94=""),"",IF(AND(E94&lt;=0),"",IF((ROUND((SUMPRODUCT(MID(0&amp;E94,LARGE(INDEX(ISNUMBER(--MID(E94,ROW($1:$70),1))* ROW($1:$70),0),ROW($1:$70))+1,1)*10^ROW($1:$70)/10)),-8)/100000000)&lt;2004,1,0)))</f>
        <v/>
      </c>
      <c r="CC94" s="1071"/>
      <c r="CD94" s="539"/>
      <c r="CE94" s="539"/>
      <c r="CF94" s="539"/>
      <c r="CG94" s="539"/>
      <c r="CH94" s="539"/>
      <c r="CI94" s="539"/>
      <c r="CJ94" s="539"/>
      <c r="CK94" s="539"/>
      <c r="CL94" s="539"/>
      <c r="CM94" s="539"/>
      <c r="CN94" s="539"/>
      <c r="CO94" s="539"/>
      <c r="CP94" s="539"/>
      <c r="CQ94" s="539"/>
      <c r="CR94" s="539"/>
      <c r="CS94" s="539"/>
      <c r="CT94" s="539"/>
      <c r="CU94" s="539"/>
      <c r="CV94" s="539"/>
      <c r="CW94" s="539"/>
      <c r="CX94" s="539"/>
      <c r="CY94" s="539"/>
      <c r="CZ94" s="539"/>
      <c r="DB94" s="539"/>
    </row>
    <row r="95" spans="1:106" s="568" customFormat="1" hidden="1">
      <c r="A95" s="568" t="str">
        <f t="shared" si="154"/>
        <v/>
      </c>
      <c r="B95" s="683">
        <v>2202</v>
      </c>
      <c r="C95" s="684">
        <v>69</v>
      </c>
      <c r="D95" s="685" t="str">
        <f>IF(ISNA(VLOOKUP(C95,Master!AQ$61:BC$286,3,FALSE)),"",VLOOKUP(C95,Master!AQ$61:BC$286,3,FALSE))</f>
        <v/>
      </c>
      <c r="E95" s="686" t="str">
        <f>IF(ISNA(VLOOKUP(C95,Master!AQ$61:BC$286,7,FALSE)),"",VLOOKUP(C95,Master!AQ$61:BC$286,7,FALSE))</f>
        <v/>
      </c>
      <c r="F95" s="687" t="str">
        <f>IF(ISNA(VLOOKUP(C95,Master!AQ$61:BC$286,8,FALSE)),"",VLOOKUP(C95,Master!AQ$61:BC$286,8,FALSE))</f>
        <v/>
      </c>
      <c r="G95" s="688" t="str">
        <f>IF(ISNA(VLOOKUP(C95,Master!AQ$61:BC$286,4,FALSE)),"",VLOOKUP(C95,Master!AQ$61:BC$286,4,FALSE))</f>
        <v/>
      </c>
      <c r="H95" s="689" t="str">
        <f>IF(ISNA(VLOOKUP(C95,Master!AQ$61:BC$286,5,FALSE)),"",VLOOKUP(C95,Master!AQ$61:BC$286,5,FALSE))</f>
        <v/>
      </c>
      <c r="I95" s="690" t="str">
        <f>IF(ISNA(VLOOKUP(C95,Master!AQ$61:BC$286,6,FALSE)),"",VLOOKUP(C95,Master!AQ$61:BC$286,6,FALSE))</f>
        <v/>
      </c>
      <c r="J95" s="684" t="str">
        <f t="shared" si="149"/>
        <v/>
      </c>
      <c r="K95" s="911" t="str">
        <f t="shared" ca="1" si="150"/>
        <v/>
      </c>
      <c r="L95" s="684" t="str">
        <f t="shared" si="151"/>
        <v/>
      </c>
      <c r="M95" s="684" t="str">
        <f t="shared" si="152"/>
        <v/>
      </c>
      <c r="N95" s="684" t="str">
        <f t="shared" si="153"/>
        <v/>
      </c>
      <c r="O95" s="691" t="str">
        <f>IF(ISNA(VLOOKUP(C95,Master!AQ$61:BC$286,12,FALSE)),"",VLOOKUP(C95,Master!AQ$61:BC$286,12,FALSE))</f>
        <v/>
      </c>
      <c r="P95" s="665"/>
      <c r="Q95" s="572"/>
      <c r="R95" s="572"/>
      <c r="S95" s="572"/>
      <c r="T95" s="572">
        <f t="shared" si="147"/>
        <v>0</v>
      </c>
      <c r="U95" s="541">
        <f t="shared" si="146"/>
        <v>1</v>
      </c>
      <c r="V95" s="570" t="str">
        <f>IF(ISNA(VLOOKUP(C95,Master!AQ$61:BC$286,10,FALSE)),"",VLOOKUP(C95,Master!AQ$61:BC$286,10,FALSE))</f>
        <v/>
      </c>
      <c r="W95" s="573"/>
      <c r="X95" s="573"/>
      <c r="Y95" s="574" t="str">
        <f>IF(ISNA(VLOOKUP(C95,Master!AQ$61:BC$286,11,FALSE)),"",VLOOKUP(C95,Master!AQ$61:BC$286,11,FALSE))</f>
        <v/>
      </c>
      <c r="Z95" s="574" t="str">
        <f>IF(ISNA(VLOOKUP(C95,Master!AQ$61:BC$286,9,FALSE)),"",VLOOKUP(C95,Master!AQ$61:BC$286,9,FALSE))</f>
        <v/>
      </c>
      <c r="AA95" s="575">
        <f t="shared" si="100"/>
        <v>0</v>
      </c>
      <c r="AB95" s="575">
        <f t="shared" si="101"/>
        <v>0</v>
      </c>
      <c r="AC95" s="575">
        <f t="shared" si="102"/>
        <v>0</v>
      </c>
      <c r="AD95" s="575">
        <f t="shared" si="103"/>
        <v>0</v>
      </c>
      <c r="AE95" s="575">
        <f t="shared" si="104"/>
        <v>0</v>
      </c>
      <c r="AF95" s="575">
        <f t="shared" si="105"/>
        <v>0</v>
      </c>
      <c r="AG95" s="576" t="str">
        <f t="shared" si="106"/>
        <v/>
      </c>
      <c r="AH95" s="576" t="str">
        <f t="shared" si="131"/>
        <v/>
      </c>
      <c r="AI95" s="576" t="str">
        <f t="shared" si="132"/>
        <v/>
      </c>
      <c r="AJ95" s="576" t="str">
        <f t="shared" si="133"/>
        <v/>
      </c>
      <c r="AK95" s="576" t="str">
        <f t="shared" si="134"/>
        <v/>
      </c>
      <c r="AL95" s="574" t="str">
        <f t="shared" si="135"/>
        <v/>
      </c>
      <c r="AM95" s="574">
        <v>0</v>
      </c>
      <c r="AN95" s="575">
        <v>0</v>
      </c>
      <c r="AO95" s="574" t="str">
        <f t="shared" si="136"/>
        <v/>
      </c>
      <c r="AP95" s="575">
        <f t="shared" si="108"/>
        <v>0</v>
      </c>
      <c r="AQ95" s="574">
        <f t="shared" si="109"/>
        <v>0</v>
      </c>
      <c r="AR95" s="574">
        <f t="shared" si="110"/>
        <v>0</v>
      </c>
      <c r="AS95" s="574">
        <f t="shared" si="111"/>
        <v>0</v>
      </c>
      <c r="AT95" s="574">
        <f t="shared" si="145"/>
        <v>0</v>
      </c>
      <c r="AU95" s="576">
        <f t="shared" si="112"/>
        <v>0</v>
      </c>
      <c r="AV95" s="576">
        <f t="shared" si="113"/>
        <v>0</v>
      </c>
      <c r="AW95" s="574"/>
      <c r="AX95" s="574"/>
      <c r="AY95" s="576">
        <f t="shared" si="137"/>
        <v>0</v>
      </c>
      <c r="AZ95" s="576">
        <f t="shared" si="114"/>
        <v>0</v>
      </c>
      <c r="BA95" s="576">
        <f t="shared" si="115"/>
        <v>0</v>
      </c>
      <c r="BB95" s="576">
        <f t="shared" si="116"/>
        <v>0</v>
      </c>
      <c r="BC95" s="576">
        <f t="shared" si="117"/>
        <v>0</v>
      </c>
      <c r="BD95" s="574">
        <f t="shared" si="138"/>
        <v>0</v>
      </c>
      <c r="BE95" s="574">
        <f t="shared" si="118"/>
        <v>0</v>
      </c>
      <c r="BF95" s="575">
        <v>0</v>
      </c>
      <c r="BG95" s="574">
        <f t="shared" si="139"/>
        <v>0</v>
      </c>
      <c r="BH95" s="575">
        <f t="shared" si="119"/>
        <v>0</v>
      </c>
      <c r="BI95" s="574">
        <f t="shared" si="120"/>
        <v>0</v>
      </c>
      <c r="BJ95" s="574">
        <f t="shared" si="121"/>
        <v>0</v>
      </c>
      <c r="BK95" s="574">
        <f t="shared" si="122"/>
        <v>0</v>
      </c>
      <c r="BL95" s="574">
        <f t="shared" si="123"/>
        <v>0</v>
      </c>
      <c r="BM95" s="576">
        <f t="shared" si="140"/>
        <v>0</v>
      </c>
      <c r="BN95" s="576">
        <f t="shared" si="141"/>
        <v>0</v>
      </c>
      <c r="BO95" s="574"/>
      <c r="BP95" s="574"/>
      <c r="BQ95" s="576">
        <f t="shared" si="142"/>
        <v>0</v>
      </c>
      <c r="BR95" s="567">
        <f t="shared" si="124"/>
        <v>0</v>
      </c>
      <c r="BS95" s="567">
        <f t="shared" si="125"/>
        <v>1</v>
      </c>
      <c r="BT95" s="567">
        <f t="shared" si="126"/>
        <v>0</v>
      </c>
      <c r="BU95" s="567">
        <f t="shared" si="127"/>
        <v>0</v>
      </c>
      <c r="BV95" s="567">
        <f t="shared" si="128"/>
        <v>0</v>
      </c>
      <c r="BW95" s="567">
        <f t="shared" si="143"/>
        <v>1</v>
      </c>
      <c r="BX95" s="552">
        <f t="shared" si="148"/>
        <v>0</v>
      </c>
      <c r="BY95" s="577">
        <f t="shared" si="144"/>
        <v>1</v>
      </c>
      <c r="BZ95" s="552">
        <f t="shared" si="129"/>
        <v>0</v>
      </c>
      <c r="CA95" s="552">
        <f t="shared" si="130"/>
        <v>0</v>
      </c>
      <c r="CB95" s="539" t="str">
        <f>IF(AND(E95=""),"",IF(AND(E95&lt;=0),"",IF((ROUND((SUMPRODUCT(MID(0&amp;E95,LARGE(INDEX(ISNUMBER(--MID(E95,ROW($1:$70),1))* ROW($1:$70),0),ROW($1:$70))+1,1)*10^ROW($1:$70)/10)),-8)/100000000)&lt;2004,1,0)))</f>
        <v/>
      </c>
      <c r="CC95" s="1071"/>
      <c r="CD95" s="539"/>
      <c r="CE95" s="539"/>
      <c r="CF95" s="539"/>
      <c r="CG95" s="539"/>
      <c r="CH95" s="539"/>
      <c r="CI95" s="539"/>
      <c r="CJ95" s="539"/>
      <c r="CK95" s="539"/>
      <c r="CL95" s="539"/>
      <c r="CM95" s="539"/>
      <c r="CN95" s="539"/>
      <c r="CO95" s="539"/>
      <c r="CP95" s="539"/>
      <c r="CQ95" s="539"/>
      <c r="CR95" s="539"/>
      <c r="CS95" s="539"/>
      <c r="CT95" s="539"/>
      <c r="CU95" s="539"/>
      <c r="CV95" s="539"/>
      <c r="CW95" s="539"/>
      <c r="CX95" s="539"/>
      <c r="CY95" s="539"/>
      <c r="CZ95" s="539"/>
      <c r="DB95" s="539"/>
    </row>
    <row r="96" spans="1:106" s="568" customFormat="1" hidden="1">
      <c r="A96" s="568" t="str">
        <f t="shared" si="154"/>
        <v/>
      </c>
      <c r="B96" s="683">
        <v>2202</v>
      </c>
      <c r="C96" s="684">
        <v>70</v>
      </c>
      <c r="D96" s="685" t="str">
        <f>IF(ISNA(VLOOKUP(C96,Master!AQ$61:BC$286,3,FALSE)),"",VLOOKUP(C96,Master!AQ$61:BC$286,3,FALSE))</f>
        <v/>
      </c>
      <c r="E96" s="686" t="str">
        <f>IF(ISNA(VLOOKUP(C96,Master!AQ$61:BC$286,7,FALSE)),"",VLOOKUP(C96,Master!AQ$61:BC$286,7,FALSE))</f>
        <v/>
      </c>
      <c r="F96" s="687" t="str">
        <f>IF(ISNA(VLOOKUP(C96,Master!AQ$61:BC$286,8,FALSE)),"",VLOOKUP(C96,Master!AQ$61:BC$286,8,FALSE))</f>
        <v/>
      </c>
      <c r="G96" s="688" t="str">
        <f>IF(ISNA(VLOOKUP(C96,Master!AQ$61:BC$286,4,FALSE)),"",VLOOKUP(C96,Master!AQ$61:BC$286,4,FALSE))</f>
        <v/>
      </c>
      <c r="H96" s="689" t="str">
        <f>IF(ISNA(VLOOKUP(C96,Master!AQ$61:BC$286,5,FALSE)),"",VLOOKUP(C96,Master!AQ$61:BC$286,5,FALSE))</f>
        <v/>
      </c>
      <c r="I96" s="690" t="str">
        <f>IF(ISNA(VLOOKUP(C96,Master!AQ$61:BC$286,6,FALSE)),"",VLOOKUP(C96,Master!AQ$61:BC$286,6,FALSE))</f>
        <v/>
      </c>
      <c r="J96" s="684" t="str">
        <f t="shared" si="149"/>
        <v/>
      </c>
      <c r="K96" s="911" t="str">
        <f t="shared" ca="1" si="150"/>
        <v/>
      </c>
      <c r="L96" s="684" t="str">
        <f t="shared" si="151"/>
        <v/>
      </c>
      <c r="M96" s="684" t="str">
        <f t="shared" si="152"/>
        <v/>
      </c>
      <c r="N96" s="684" t="str">
        <f t="shared" si="153"/>
        <v/>
      </c>
      <c r="O96" s="691" t="str">
        <f>IF(ISNA(VLOOKUP(C96,Master!AQ$61:BC$286,12,FALSE)),"",VLOOKUP(C96,Master!AQ$61:BC$286,12,FALSE))</f>
        <v/>
      </c>
      <c r="P96" s="665"/>
      <c r="Q96" s="572"/>
      <c r="R96" s="572"/>
      <c r="S96" s="572"/>
      <c r="T96" s="572">
        <f t="shared" si="147"/>
        <v>0</v>
      </c>
      <c r="U96" s="541">
        <f t="shared" si="146"/>
        <v>1</v>
      </c>
      <c r="V96" s="570" t="str">
        <f>IF(ISNA(VLOOKUP(C96,Master!AQ$61:BC$286,10,FALSE)),"",VLOOKUP(C96,Master!AQ$61:BC$286,10,FALSE))</f>
        <v/>
      </c>
      <c r="W96" s="573"/>
      <c r="X96" s="573"/>
      <c r="Y96" s="574" t="str">
        <f>IF(ISNA(VLOOKUP(C96,Master!AQ$61:BC$286,11,FALSE)),"",VLOOKUP(C96,Master!AQ$61:BC$286,11,FALSE))</f>
        <v/>
      </c>
      <c r="Z96" s="574" t="str">
        <f>IF(ISNA(VLOOKUP(C96,Master!AQ$61:BC$286,9,FALSE)),"",VLOOKUP(C96,Master!AQ$61:BC$286,9,FALSE))</f>
        <v/>
      </c>
      <c r="AA96" s="575">
        <f t="shared" si="100"/>
        <v>0</v>
      </c>
      <c r="AB96" s="575">
        <f t="shared" si="101"/>
        <v>0</v>
      </c>
      <c r="AC96" s="575">
        <f t="shared" si="102"/>
        <v>0</v>
      </c>
      <c r="AD96" s="575">
        <f t="shared" si="103"/>
        <v>0</v>
      </c>
      <c r="AE96" s="575">
        <f t="shared" si="104"/>
        <v>0</v>
      </c>
      <c r="AF96" s="575">
        <f t="shared" si="105"/>
        <v>0</v>
      </c>
      <c r="AG96" s="576" t="str">
        <f t="shared" si="106"/>
        <v/>
      </c>
      <c r="AH96" s="576" t="str">
        <f t="shared" si="131"/>
        <v/>
      </c>
      <c r="AI96" s="576" t="str">
        <f t="shared" si="132"/>
        <v/>
      </c>
      <c r="AJ96" s="576" t="str">
        <f t="shared" si="133"/>
        <v/>
      </c>
      <c r="AK96" s="576" t="str">
        <f t="shared" si="134"/>
        <v/>
      </c>
      <c r="AL96" s="574" t="str">
        <f t="shared" si="135"/>
        <v/>
      </c>
      <c r="AM96" s="574">
        <v>0</v>
      </c>
      <c r="AN96" s="575">
        <v>0</v>
      </c>
      <c r="AO96" s="574" t="str">
        <f t="shared" si="136"/>
        <v/>
      </c>
      <c r="AP96" s="575">
        <f t="shared" si="108"/>
        <v>0</v>
      </c>
      <c r="AQ96" s="574">
        <f t="shared" si="109"/>
        <v>0</v>
      </c>
      <c r="AR96" s="574">
        <f t="shared" si="110"/>
        <v>0</v>
      </c>
      <c r="AS96" s="574">
        <f t="shared" si="111"/>
        <v>0</v>
      </c>
      <c r="AT96" s="574">
        <f t="shared" si="145"/>
        <v>0</v>
      </c>
      <c r="AU96" s="576">
        <f t="shared" si="112"/>
        <v>0</v>
      </c>
      <c r="AV96" s="576">
        <f t="shared" si="113"/>
        <v>0</v>
      </c>
      <c r="AW96" s="574"/>
      <c r="AX96" s="574"/>
      <c r="AY96" s="576">
        <f t="shared" si="137"/>
        <v>0</v>
      </c>
      <c r="AZ96" s="576">
        <f t="shared" si="114"/>
        <v>0</v>
      </c>
      <c r="BA96" s="576">
        <f t="shared" si="115"/>
        <v>0</v>
      </c>
      <c r="BB96" s="576">
        <f t="shared" si="116"/>
        <v>0</v>
      </c>
      <c r="BC96" s="576">
        <f t="shared" si="117"/>
        <v>0</v>
      </c>
      <c r="BD96" s="574">
        <f t="shared" si="138"/>
        <v>0</v>
      </c>
      <c r="BE96" s="574">
        <f t="shared" si="118"/>
        <v>0</v>
      </c>
      <c r="BF96" s="575">
        <v>0</v>
      </c>
      <c r="BG96" s="574">
        <f t="shared" si="139"/>
        <v>0</v>
      </c>
      <c r="BH96" s="575">
        <f t="shared" si="119"/>
        <v>0</v>
      </c>
      <c r="BI96" s="574">
        <f t="shared" si="120"/>
        <v>0</v>
      </c>
      <c r="BJ96" s="574">
        <f t="shared" si="121"/>
        <v>0</v>
      </c>
      <c r="BK96" s="574">
        <f t="shared" si="122"/>
        <v>0</v>
      </c>
      <c r="BL96" s="574">
        <f t="shared" si="123"/>
        <v>0</v>
      </c>
      <c r="BM96" s="576">
        <f t="shared" si="140"/>
        <v>0</v>
      </c>
      <c r="BN96" s="576">
        <f t="shared" si="141"/>
        <v>0</v>
      </c>
      <c r="BO96" s="574"/>
      <c r="BP96" s="574"/>
      <c r="BQ96" s="576">
        <f t="shared" si="142"/>
        <v>0</v>
      </c>
      <c r="BR96" s="567">
        <f t="shared" si="124"/>
        <v>0</v>
      </c>
      <c r="BS96" s="567">
        <f t="shared" si="125"/>
        <v>1</v>
      </c>
      <c r="BT96" s="567">
        <f t="shared" si="126"/>
        <v>0</v>
      </c>
      <c r="BU96" s="567">
        <f t="shared" si="127"/>
        <v>0</v>
      </c>
      <c r="BV96" s="567">
        <f t="shared" si="128"/>
        <v>0</v>
      </c>
      <c r="BW96" s="567">
        <f t="shared" si="143"/>
        <v>1</v>
      </c>
      <c r="BX96" s="552">
        <f t="shared" si="148"/>
        <v>0</v>
      </c>
      <c r="BY96" s="577">
        <f t="shared" si="144"/>
        <v>1</v>
      </c>
      <c r="BZ96" s="552">
        <f t="shared" si="129"/>
        <v>0</v>
      </c>
      <c r="CA96" s="552">
        <f t="shared" si="130"/>
        <v>0</v>
      </c>
      <c r="CB96" s="539" t="str">
        <f>IF(AND(E96=""),"",IF(AND(E96&lt;=0),"",IF((ROUND((SUMPRODUCT(MID(0&amp;E96,LARGE(INDEX(ISNUMBER(--MID(E96,ROW($1:$70),1))* ROW($1:$70),0),ROW($1:$70))+1,1)*10^ROW($1:$70)/10)),-8)/100000000)&lt;2004,1,0)))</f>
        <v/>
      </c>
      <c r="CC96" s="1071"/>
      <c r="CD96" s="539"/>
      <c r="CE96" s="539"/>
      <c r="CF96" s="539"/>
      <c r="CG96" s="539"/>
      <c r="CH96" s="539"/>
      <c r="CI96" s="539"/>
      <c r="CJ96" s="539"/>
      <c r="CK96" s="539"/>
      <c r="CL96" s="539"/>
      <c r="CM96" s="539"/>
      <c r="CN96" s="539"/>
      <c r="CO96" s="539"/>
      <c r="CP96" s="539"/>
      <c r="CQ96" s="539"/>
      <c r="CR96" s="539"/>
      <c r="CS96" s="539"/>
      <c r="CT96" s="539"/>
      <c r="CU96" s="539"/>
      <c r="CV96" s="539"/>
      <c r="CW96" s="539"/>
      <c r="CX96" s="539"/>
      <c r="CY96" s="539"/>
      <c r="CZ96" s="539"/>
      <c r="DB96" s="539"/>
    </row>
    <row r="97" spans="1:106" s="568" customFormat="1" hidden="1">
      <c r="A97" s="568" t="str">
        <f t="shared" si="154"/>
        <v/>
      </c>
      <c r="B97" s="683">
        <v>2202</v>
      </c>
      <c r="C97" s="684">
        <v>71</v>
      </c>
      <c r="D97" s="685" t="str">
        <f>IF(ISNA(VLOOKUP(C97,Master!AQ$61:BC$286,3,FALSE)),"",VLOOKUP(C97,Master!AQ$61:BC$286,3,FALSE))</f>
        <v/>
      </c>
      <c r="E97" s="686" t="str">
        <f>IF(ISNA(VLOOKUP(C97,Master!AQ$61:BC$286,7,FALSE)),"",VLOOKUP(C97,Master!AQ$61:BC$286,7,FALSE))</f>
        <v/>
      </c>
      <c r="F97" s="687" t="str">
        <f>IF(ISNA(VLOOKUP(C97,Master!AQ$61:BC$286,8,FALSE)),"",VLOOKUP(C97,Master!AQ$61:BC$286,8,FALSE))</f>
        <v/>
      </c>
      <c r="G97" s="688" t="str">
        <f>IF(ISNA(VLOOKUP(C97,Master!AQ$61:BC$286,4,FALSE)),"",VLOOKUP(C97,Master!AQ$61:BC$286,4,FALSE))</f>
        <v/>
      </c>
      <c r="H97" s="689" t="str">
        <f>IF(ISNA(VLOOKUP(C97,Master!AQ$61:BC$286,5,FALSE)),"",VLOOKUP(C97,Master!AQ$61:BC$286,5,FALSE))</f>
        <v/>
      </c>
      <c r="I97" s="690" t="str">
        <f>IF(ISNA(VLOOKUP(C97,Master!AQ$61:BC$286,6,FALSE)),"",VLOOKUP(C97,Master!AQ$61:BC$286,6,FALSE))</f>
        <v/>
      </c>
      <c r="J97" s="684" t="str">
        <f t="shared" si="149"/>
        <v/>
      </c>
      <c r="K97" s="911" t="str">
        <f t="shared" ca="1" si="150"/>
        <v/>
      </c>
      <c r="L97" s="684" t="str">
        <f t="shared" si="151"/>
        <v/>
      </c>
      <c r="M97" s="684" t="str">
        <f t="shared" si="152"/>
        <v/>
      </c>
      <c r="N97" s="684" t="str">
        <f t="shared" si="153"/>
        <v/>
      </c>
      <c r="O97" s="691" t="str">
        <f>IF(ISNA(VLOOKUP(C97,Master!AQ$61:BC$286,12,FALSE)),"",VLOOKUP(C97,Master!AQ$61:BC$286,12,FALSE))</f>
        <v/>
      </c>
      <c r="P97" s="665"/>
      <c r="Q97" s="572"/>
      <c r="R97" s="572"/>
      <c r="S97" s="572"/>
      <c r="T97" s="572">
        <f t="shared" si="147"/>
        <v>0</v>
      </c>
      <c r="U97" s="541">
        <f t="shared" si="146"/>
        <v>1</v>
      </c>
      <c r="V97" s="570" t="str">
        <f>IF(ISNA(VLOOKUP(C97,Master!AQ$61:BC$286,10,FALSE)),"",VLOOKUP(C97,Master!AQ$61:BC$286,10,FALSE))</f>
        <v/>
      </c>
      <c r="W97" s="573"/>
      <c r="X97" s="573"/>
      <c r="Y97" s="574" t="str">
        <f>IF(ISNA(VLOOKUP(C97,Master!AQ$61:BC$286,11,FALSE)),"",VLOOKUP(C97,Master!AQ$61:BC$286,11,FALSE))</f>
        <v/>
      </c>
      <c r="Z97" s="574" t="str">
        <f>IF(ISNA(VLOOKUP(C97,Master!AQ$61:BC$286,9,FALSE)),"",VLOOKUP(C97,Master!AQ$61:BC$286,9,FALSE))</f>
        <v/>
      </c>
      <c r="AA97" s="575">
        <f t="shared" si="100"/>
        <v>0</v>
      </c>
      <c r="AB97" s="575">
        <f t="shared" si="101"/>
        <v>0</v>
      </c>
      <c r="AC97" s="575">
        <f t="shared" si="102"/>
        <v>0</v>
      </c>
      <c r="AD97" s="575">
        <f t="shared" si="103"/>
        <v>0</v>
      </c>
      <c r="AE97" s="575">
        <f t="shared" si="104"/>
        <v>0</v>
      </c>
      <c r="AF97" s="575">
        <f t="shared" si="105"/>
        <v>0</v>
      </c>
      <c r="AG97" s="576" t="str">
        <f t="shared" si="106"/>
        <v/>
      </c>
      <c r="AH97" s="576" t="str">
        <f t="shared" si="131"/>
        <v/>
      </c>
      <c r="AI97" s="576" t="str">
        <f t="shared" si="132"/>
        <v/>
      </c>
      <c r="AJ97" s="576" t="str">
        <f t="shared" si="133"/>
        <v/>
      </c>
      <c r="AK97" s="576" t="str">
        <f t="shared" si="134"/>
        <v/>
      </c>
      <c r="AL97" s="574" t="str">
        <f t="shared" si="135"/>
        <v/>
      </c>
      <c r="AM97" s="574">
        <v>0</v>
      </c>
      <c r="AN97" s="575">
        <v>0</v>
      </c>
      <c r="AO97" s="574" t="str">
        <f t="shared" si="136"/>
        <v/>
      </c>
      <c r="AP97" s="575">
        <f t="shared" si="108"/>
        <v>0</v>
      </c>
      <c r="AQ97" s="574">
        <f t="shared" si="109"/>
        <v>0</v>
      </c>
      <c r="AR97" s="574">
        <f t="shared" si="110"/>
        <v>0</v>
      </c>
      <c r="AS97" s="574">
        <f t="shared" si="111"/>
        <v>0</v>
      </c>
      <c r="AT97" s="574">
        <f t="shared" si="145"/>
        <v>0</v>
      </c>
      <c r="AU97" s="576">
        <f t="shared" si="112"/>
        <v>0</v>
      </c>
      <c r="AV97" s="576">
        <f t="shared" si="113"/>
        <v>0</v>
      </c>
      <c r="AW97" s="574"/>
      <c r="AX97" s="574"/>
      <c r="AY97" s="576">
        <f t="shared" si="137"/>
        <v>0</v>
      </c>
      <c r="AZ97" s="576">
        <f t="shared" si="114"/>
        <v>0</v>
      </c>
      <c r="BA97" s="576">
        <f t="shared" si="115"/>
        <v>0</v>
      </c>
      <c r="BB97" s="576">
        <f t="shared" si="116"/>
        <v>0</v>
      </c>
      <c r="BC97" s="576">
        <f t="shared" si="117"/>
        <v>0</v>
      </c>
      <c r="BD97" s="574">
        <f t="shared" si="138"/>
        <v>0</v>
      </c>
      <c r="BE97" s="574">
        <f t="shared" si="118"/>
        <v>0</v>
      </c>
      <c r="BF97" s="575">
        <v>0</v>
      </c>
      <c r="BG97" s="574">
        <f t="shared" si="139"/>
        <v>0</v>
      </c>
      <c r="BH97" s="575">
        <f t="shared" si="119"/>
        <v>0</v>
      </c>
      <c r="BI97" s="574">
        <f t="shared" si="120"/>
        <v>0</v>
      </c>
      <c r="BJ97" s="574">
        <f t="shared" si="121"/>
        <v>0</v>
      </c>
      <c r="BK97" s="574">
        <f t="shared" si="122"/>
        <v>0</v>
      </c>
      <c r="BL97" s="574">
        <f t="shared" si="123"/>
        <v>0</v>
      </c>
      <c r="BM97" s="576">
        <f t="shared" si="140"/>
        <v>0</v>
      </c>
      <c r="BN97" s="576">
        <f t="shared" si="141"/>
        <v>0</v>
      </c>
      <c r="BO97" s="574"/>
      <c r="BP97" s="574"/>
      <c r="BQ97" s="576">
        <f t="shared" si="142"/>
        <v>0</v>
      </c>
      <c r="BR97" s="567">
        <f t="shared" si="124"/>
        <v>0</v>
      </c>
      <c r="BS97" s="567">
        <f t="shared" si="125"/>
        <v>1</v>
      </c>
      <c r="BT97" s="567">
        <f t="shared" si="126"/>
        <v>0</v>
      </c>
      <c r="BU97" s="567">
        <f t="shared" si="127"/>
        <v>0</v>
      </c>
      <c r="BV97" s="567">
        <f t="shared" si="128"/>
        <v>0</v>
      </c>
      <c r="BW97" s="567">
        <f t="shared" si="143"/>
        <v>1</v>
      </c>
      <c r="BX97" s="552">
        <f t="shared" si="148"/>
        <v>0</v>
      </c>
      <c r="BY97" s="577">
        <f t="shared" si="144"/>
        <v>1</v>
      </c>
      <c r="BZ97" s="552">
        <f t="shared" si="129"/>
        <v>0</v>
      </c>
      <c r="CA97" s="552">
        <f t="shared" si="130"/>
        <v>0</v>
      </c>
      <c r="CB97" s="539" t="str">
        <f>IF(AND(E97=""),"",IF(AND(E97&lt;=0),"",IF((ROUND((SUMPRODUCT(MID(0&amp;E97,LARGE(INDEX(ISNUMBER(--MID(E97,ROW($1:$70),1))* ROW($1:$70),0),ROW($1:$70))+1,1)*10^ROW($1:$70)/10)),-8)/100000000)&lt;2004,1,0)))</f>
        <v/>
      </c>
      <c r="CC97" s="1071"/>
      <c r="CD97" s="539"/>
      <c r="CE97" s="539"/>
      <c r="CF97" s="539"/>
      <c r="CG97" s="539"/>
      <c r="CH97" s="539"/>
      <c r="CI97" s="539"/>
      <c r="CJ97" s="539"/>
      <c r="CK97" s="539"/>
      <c r="CL97" s="539"/>
      <c r="CM97" s="539"/>
      <c r="CN97" s="539"/>
      <c r="CO97" s="539"/>
      <c r="CP97" s="539"/>
      <c r="CQ97" s="539"/>
      <c r="CR97" s="539"/>
      <c r="CS97" s="539"/>
      <c r="CT97" s="539"/>
      <c r="CU97" s="539"/>
      <c r="CV97" s="539"/>
      <c r="CW97" s="539"/>
      <c r="CX97" s="539"/>
      <c r="CY97" s="539"/>
      <c r="CZ97" s="539"/>
      <c r="DB97" s="539"/>
    </row>
    <row r="98" spans="1:106" s="568" customFormat="1" hidden="1">
      <c r="A98" s="568" t="str">
        <f t="shared" si="154"/>
        <v/>
      </c>
      <c r="B98" s="683">
        <v>2202</v>
      </c>
      <c r="C98" s="684">
        <v>72</v>
      </c>
      <c r="D98" s="685" t="str">
        <f>IF(ISNA(VLOOKUP(C98,Master!AQ$61:BC$286,3,FALSE)),"",VLOOKUP(C98,Master!AQ$61:BC$286,3,FALSE))</f>
        <v/>
      </c>
      <c r="E98" s="686" t="str">
        <f>IF(ISNA(VLOOKUP(C98,Master!AQ$61:BC$286,7,FALSE)),"",VLOOKUP(C98,Master!AQ$61:BC$286,7,FALSE))</f>
        <v/>
      </c>
      <c r="F98" s="687" t="str">
        <f>IF(ISNA(VLOOKUP(C98,Master!AQ$61:BC$286,8,FALSE)),"",VLOOKUP(C98,Master!AQ$61:BC$286,8,FALSE))</f>
        <v/>
      </c>
      <c r="G98" s="688" t="str">
        <f>IF(ISNA(VLOOKUP(C98,Master!AQ$61:BC$286,4,FALSE)),"",VLOOKUP(C98,Master!AQ$61:BC$286,4,FALSE))</f>
        <v/>
      </c>
      <c r="H98" s="689" t="str">
        <f>IF(ISNA(VLOOKUP(C98,Master!AQ$61:BC$286,5,FALSE)),"",VLOOKUP(C98,Master!AQ$61:BC$286,5,FALSE))</f>
        <v/>
      </c>
      <c r="I98" s="690" t="str">
        <f>IF(ISNA(VLOOKUP(C98,Master!AQ$61:BC$286,6,FALSE)),"",VLOOKUP(C98,Master!AQ$61:BC$286,6,FALSE))</f>
        <v/>
      </c>
      <c r="J98" s="684" t="str">
        <f t="shared" si="149"/>
        <v/>
      </c>
      <c r="K98" s="911" t="str">
        <f t="shared" ca="1" si="150"/>
        <v/>
      </c>
      <c r="L98" s="684" t="str">
        <f t="shared" si="151"/>
        <v/>
      </c>
      <c r="M98" s="684" t="str">
        <f t="shared" si="152"/>
        <v/>
      </c>
      <c r="N98" s="684" t="str">
        <f t="shared" si="153"/>
        <v/>
      </c>
      <c r="O98" s="691" t="str">
        <f>IF(ISNA(VLOOKUP(C98,Master!AQ$61:BC$286,12,FALSE)),"",VLOOKUP(C98,Master!AQ$61:BC$286,12,FALSE))</f>
        <v/>
      </c>
      <c r="P98" s="665"/>
      <c r="Q98" s="572"/>
      <c r="R98" s="572"/>
      <c r="S98" s="572"/>
      <c r="T98" s="572">
        <f t="shared" si="147"/>
        <v>0</v>
      </c>
      <c r="U98" s="541">
        <f t="shared" si="146"/>
        <v>1</v>
      </c>
      <c r="V98" s="570" t="str">
        <f>IF(ISNA(VLOOKUP(C98,Master!AQ$61:BC$286,10,FALSE)),"",VLOOKUP(C98,Master!AQ$61:BC$286,10,FALSE))</f>
        <v/>
      </c>
      <c r="W98" s="573"/>
      <c r="X98" s="573"/>
      <c r="Y98" s="574" t="str">
        <f>IF(ISNA(VLOOKUP(C98,Master!AQ$61:BC$286,11,FALSE)),"",VLOOKUP(C98,Master!AQ$61:BC$286,11,FALSE))</f>
        <v/>
      </c>
      <c r="Z98" s="574" t="str">
        <f>IF(ISNA(VLOOKUP(C98,Master!AQ$61:BC$286,9,FALSE)),"",VLOOKUP(C98,Master!AQ$61:BC$286,9,FALSE))</f>
        <v/>
      </c>
      <c r="AA98" s="575">
        <f t="shared" si="100"/>
        <v>0</v>
      </c>
      <c r="AB98" s="575">
        <f t="shared" si="101"/>
        <v>0</v>
      </c>
      <c r="AC98" s="575">
        <f t="shared" si="102"/>
        <v>0</v>
      </c>
      <c r="AD98" s="575">
        <f t="shared" si="103"/>
        <v>0</v>
      </c>
      <c r="AE98" s="575">
        <f t="shared" si="104"/>
        <v>0</v>
      </c>
      <c r="AF98" s="575">
        <f t="shared" si="105"/>
        <v>0</v>
      </c>
      <c r="AG98" s="576" t="str">
        <f t="shared" si="106"/>
        <v/>
      </c>
      <c r="AH98" s="576" t="str">
        <f t="shared" si="131"/>
        <v/>
      </c>
      <c r="AI98" s="576" t="str">
        <f t="shared" si="132"/>
        <v/>
      </c>
      <c r="AJ98" s="576" t="str">
        <f t="shared" si="133"/>
        <v/>
      </c>
      <c r="AK98" s="576" t="str">
        <f t="shared" si="134"/>
        <v/>
      </c>
      <c r="AL98" s="574" t="str">
        <f t="shared" si="135"/>
        <v/>
      </c>
      <c r="AM98" s="574">
        <v>0</v>
      </c>
      <c r="AN98" s="575">
        <v>0</v>
      </c>
      <c r="AO98" s="574" t="str">
        <f t="shared" si="136"/>
        <v/>
      </c>
      <c r="AP98" s="575">
        <f t="shared" si="108"/>
        <v>0</v>
      </c>
      <c r="AQ98" s="574">
        <f t="shared" si="109"/>
        <v>0</v>
      </c>
      <c r="AR98" s="574">
        <f t="shared" si="110"/>
        <v>0</v>
      </c>
      <c r="AS98" s="574">
        <f t="shared" si="111"/>
        <v>0</v>
      </c>
      <c r="AT98" s="574">
        <f t="shared" si="145"/>
        <v>0</v>
      </c>
      <c r="AU98" s="576">
        <f t="shared" si="112"/>
        <v>0</v>
      </c>
      <c r="AV98" s="576">
        <f t="shared" si="113"/>
        <v>0</v>
      </c>
      <c r="AW98" s="574"/>
      <c r="AX98" s="574"/>
      <c r="AY98" s="576">
        <f t="shared" si="137"/>
        <v>0</v>
      </c>
      <c r="AZ98" s="576">
        <f t="shared" si="114"/>
        <v>0</v>
      </c>
      <c r="BA98" s="576">
        <f t="shared" si="115"/>
        <v>0</v>
      </c>
      <c r="BB98" s="576">
        <f t="shared" si="116"/>
        <v>0</v>
      </c>
      <c r="BC98" s="576">
        <f t="shared" si="117"/>
        <v>0</v>
      </c>
      <c r="BD98" s="574">
        <f t="shared" si="138"/>
        <v>0</v>
      </c>
      <c r="BE98" s="574">
        <f t="shared" si="118"/>
        <v>0</v>
      </c>
      <c r="BF98" s="575">
        <v>0</v>
      </c>
      <c r="BG98" s="574">
        <f t="shared" si="139"/>
        <v>0</v>
      </c>
      <c r="BH98" s="575">
        <f t="shared" si="119"/>
        <v>0</v>
      </c>
      <c r="BI98" s="574">
        <f t="shared" si="120"/>
        <v>0</v>
      </c>
      <c r="BJ98" s="574">
        <f t="shared" si="121"/>
        <v>0</v>
      </c>
      <c r="BK98" s="574">
        <f t="shared" si="122"/>
        <v>0</v>
      </c>
      <c r="BL98" s="574">
        <f t="shared" si="123"/>
        <v>0</v>
      </c>
      <c r="BM98" s="576">
        <f t="shared" si="140"/>
        <v>0</v>
      </c>
      <c r="BN98" s="576">
        <f t="shared" si="141"/>
        <v>0</v>
      </c>
      <c r="BO98" s="574"/>
      <c r="BP98" s="574"/>
      <c r="BQ98" s="576">
        <f t="shared" si="142"/>
        <v>0</v>
      </c>
      <c r="BR98" s="567">
        <f t="shared" si="124"/>
        <v>0</v>
      </c>
      <c r="BS98" s="567">
        <f t="shared" si="125"/>
        <v>1</v>
      </c>
      <c r="BT98" s="567">
        <f t="shared" si="126"/>
        <v>0</v>
      </c>
      <c r="BU98" s="567">
        <f t="shared" si="127"/>
        <v>0</v>
      </c>
      <c r="BV98" s="567">
        <f t="shared" si="128"/>
        <v>0</v>
      </c>
      <c r="BW98" s="567">
        <f t="shared" si="143"/>
        <v>1</v>
      </c>
      <c r="BX98" s="552">
        <f t="shared" si="148"/>
        <v>0</v>
      </c>
      <c r="BY98" s="577">
        <f t="shared" si="144"/>
        <v>1</v>
      </c>
      <c r="BZ98" s="552">
        <f t="shared" si="129"/>
        <v>0</v>
      </c>
      <c r="CA98" s="552">
        <f t="shared" si="130"/>
        <v>0</v>
      </c>
      <c r="CB98" s="539" t="str">
        <f>IF(AND(E98=""),"",IF(AND(E98&lt;=0),"",IF((ROUND((SUMPRODUCT(MID(0&amp;E98,LARGE(INDEX(ISNUMBER(--MID(E98,ROW($1:$70),1))* ROW($1:$70),0),ROW($1:$70))+1,1)*10^ROW($1:$70)/10)),-8)/100000000)&lt;2004,1,0)))</f>
        <v/>
      </c>
      <c r="CC98" s="1071"/>
      <c r="CD98" s="539"/>
      <c r="CE98" s="539"/>
      <c r="CF98" s="539"/>
      <c r="CG98" s="539"/>
      <c r="CH98" s="539"/>
      <c r="CI98" s="539"/>
      <c r="CJ98" s="539"/>
      <c r="CK98" s="539"/>
      <c r="CL98" s="539"/>
      <c r="CM98" s="539"/>
      <c r="CN98" s="539"/>
      <c r="CO98" s="539"/>
      <c r="CP98" s="539"/>
      <c r="CQ98" s="539"/>
      <c r="CR98" s="539"/>
      <c r="CS98" s="539"/>
      <c r="CT98" s="539"/>
      <c r="CU98" s="539"/>
      <c r="CV98" s="539"/>
      <c r="CW98" s="539"/>
      <c r="CX98" s="539"/>
      <c r="CY98" s="539"/>
      <c r="CZ98" s="539"/>
      <c r="DB98" s="539"/>
    </row>
    <row r="99" spans="1:106" s="568" customFormat="1" hidden="1">
      <c r="A99" s="568" t="str">
        <f t="shared" si="154"/>
        <v/>
      </c>
      <c r="B99" s="683">
        <v>2202</v>
      </c>
      <c r="C99" s="684">
        <v>73</v>
      </c>
      <c r="D99" s="685" t="str">
        <f>IF(ISNA(VLOOKUP(C99,Master!AQ$61:BC$286,3,FALSE)),"",VLOOKUP(C99,Master!AQ$61:BC$286,3,FALSE))</f>
        <v/>
      </c>
      <c r="E99" s="686" t="str">
        <f>IF(ISNA(VLOOKUP(C99,Master!AQ$61:BC$286,7,FALSE)),"",VLOOKUP(C99,Master!AQ$61:BC$286,7,FALSE))</f>
        <v/>
      </c>
      <c r="F99" s="687" t="str">
        <f>IF(ISNA(VLOOKUP(C99,Master!AQ$61:BC$286,8,FALSE)),"",VLOOKUP(C99,Master!AQ$61:BC$286,8,FALSE))</f>
        <v/>
      </c>
      <c r="G99" s="688" t="str">
        <f>IF(ISNA(VLOOKUP(C99,Master!AQ$61:BC$286,4,FALSE)),"",VLOOKUP(C99,Master!AQ$61:BC$286,4,FALSE))</f>
        <v/>
      </c>
      <c r="H99" s="689" t="str">
        <f>IF(ISNA(VLOOKUP(C99,Master!AQ$61:BC$286,5,FALSE)),"",VLOOKUP(C99,Master!AQ$61:BC$286,5,FALSE))</f>
        <v/>
      </c>
      <c r="I99" s="690" t="str">
        <f>IF(ISNA(VLOOKUP(C99,Master!AQ$61:BC$286,6,FALSE)),"",VLOOKUP(C99,Master!AQ$61:BC$286,6,FALSE))</f>
        <v/>
      </c>
      <c r="J99" s="684" t="str">
        <f t="shared" si="149"/>
        <v/>
      </c>
      <c r="K99" s="911" t="str">
        <f t="shared" ca="1" si="150"/>
        <v/>
      </c>
      <c r="L99" s="684" t="str">
        <f t="shared" si="151"/>
        <v/>
      </c>
      <c r="M99" s="684" t="str">
        <f t="shared" si="152"/>
        <v/>
      </c>
      <c r="N99" s="684" t="str">
        <f t="shared" si="153"/>
        <v/>
      </c>
      <c r="O99" s="691" t="str">
        <f>IF(ISNA(VLOOKUP(C99,Master!AQ$61:BC$286,12,FALSE)),"",VLOOKUP(C99,Master!AQ$61:BC$286,12,FALSE))</f>
        <v/>
      </c>
      <c r="P99" s="665"/>
      <c r="Q99" s="572"/>
      <c r="R99" s="572"/>
      <c r="S99" s="572"/>
      <c r="T99" s="572">
        <f t="shared" si="147"/>
        <v>0</v>
      </c>
      <c r="U99" s="541">
        <f t="shared" si="146"/>
        <v>1</v>
      </c>
      <c r="V99" s="570" t="str">
        <f>IF(ISNA(VLOOKUP(C99,Master!AQ$61:BC$286,10,FALSE)),"",VLOOKUP(C99,Master!AQ$61:BC$286,10,FALSE))</f>
        <v/>
      </c>
      <c r="W99" s="573"/>
      <c r="X99" s="573"/>
      <c r="Y99" s="574" t="str">
        <f>IF(ISNA(VLOOKUP(C99,Master!AQ$61:BC$286,11,FALSE)),"",VLOOKUP(C99,Master!AQ$61:BC$286,11,FALSE))</f>
        <v/>
      </c>
      <c r="Z99" s="574" t="str">
        <f>IF(ISNA(VLOOKUP(C99,Master!AQ$61:BC$286,9,FALSE)),"",VLOOKUP(C99,Master!AQ$61:BC$286,9,FALSE))</f>
        <v/>
      </c>
      <c r="AA99" s="575">
        <f t="shared" si="100"/>
        <v>0</v>
      </c>
      <c r="AB99" s="575">
        <f t="shared" si="101"/>
        <v>0</v>
      </c>
      <c r="AC99" s="575">
        <f t="shared" si="102"/>
        <v>0</v>
      </c>
      <c r="AD99" s="575">
        <f t="shared" si="103"/>
        <v>0</v>
      </c>
      <c r="AE99" s="575">
        <f t="shared" si="104"/>
        <v>0</v>
      </c>
      <c r="AF99" s="575">
        <f t="shared" si="105"/>
        <v>0</v>
      </c>
      <c r="AG99" s="576" t="str">
        <f t="shared" si="106"/>
        <v/>
      </c>
      <c r="AH99" s="576" t="str">
        <f t="shared" si="131"/>
        <v/>
      </c>
      <c r="AI99" s="576" t="str">
        <f t="shared" si="132"/>
        <v/>
      </c>
      <c r="AJ99" s="576" t="str">
        <f t="shared" si="133"/>
        <v/>
      </c>
      <c r="AK99" s="576" t="str">
        <f t="shared" si="134"/>
        <v/>
      </c>
      <c r="AL99" s="574" t="str">
        <f t="shared" si="135"/>
        <v/>
      </c>
      <c r="AM99" s="574">
        <v>0</v>
      </c>
      <c r="AN99" s="575">
        <v>0</v>
      </c>
      <c r="AO99" s="574" t="str">
        <f t="shared" si="136"/>
        <v/>
      </c>
      <c r="AP99" s="575">
        <f t="shared" si="108"/>
        <v>0</v>
      </c>
      <c r="AQ99" s="574">
        <f t="shared" si="109"/>
        <v>0</v>
      </c>
      <c r="AR99" s="574">
        <f t="shared" si="110"/>
        <v>0</v>
      </c>
      <c r="AS99" s="574">
        <f t="shared" si="111"/>
        <v>0</v>
      </c>
      <c r="AT99" s="574">
        <f t="shared" si="145"/>
        <v>0</v>
      </c>
      <c r="AU99" s="576">
        <f t="shared" si="112"/>
        <v>0</v>
      </c>
      <c r="AV99" s="576">
        <f t="shared" si="113"/>
        <v>0</v>
      </c>
      <c r="AW99" s="574"/>
      <c r="AX99" s="574"/>
      <c r="AY99" s="576">
        <f t="shared" si="137"/>
        <v>0</v>
      </c>
      <c r="AZ99" s="576">
        <f t="shared" si="114"/>
        <v>0</v>
      </c>
      <c r="BA99" s="576">
        <f t="shared" si="115"/>
        <v>0</v>
      </c>
      <c r="BB99" s="576">
        <f t="shared" si="116"/>
        <v>0</v>
      </c>
      <c r="BC99" s="576">
        <f t="shared" si="117"/>
        <v>0</v>
      </c>
      <c r="BD99" s="574">
        <f t="shared" si="138"/>
        <v>0</v>
      </c>
      <c r="BE99" s="574">
        <f t="shared" si="118"/>
        <v>0</v>
      </c>
      <c r="BF99" s="575">
        <v>0</v>
      </c>
      <c r="BG99" s="574">
        <f t="shared" si="139"/>
        <v>0</v>
      </c>
      <c r="BH99" s="575">
        <f t="shared" si="119"/>
        <v>0</v>
      </c>
      <c r="BI99" s="574">
        <f t="shared" si="120"/>
        <v>0</v>
      </c>
      <c r="BJ99" s="574">
        <f t="shared" si="121"/>
        <v>0</v>
      </c>
      <c r="BK99" s="574">
        <f t="shared" si="122"/>
        <v>0</v>
      </c>
      <c r="BL99" s="574">
        <f t="shared" si="123"/>
        <v>0</v>
      </c>
      <c r="BM99" s="576">
        <f t="shared" si="140"/>
        <v>0</v>
      </c>
      <c r="BN99" s="576">
        <f t="shared" si="141"/>
        <v>0</v>
      </c>
      <c r="BO99" s="574"/>
      <c r="BP99" s="574"/>
      <c r="BQ99" s="576">
        <f t="shared" si="142"/>
        <v>0</v>
      </c>
      <c r="BR99" s="567">
        <f t="shared" si="124"/>
        <v>0</v>
      </c>
      <c r="BS99" s="567">
        <f t="shared" si="125"/>
        <v>1</v>
      </c>
      <c r="BT99" s="567">
        <f t="shared" si="126"/>
        <v>0</v>
      </c>
      <c r="BU99" s="567">
        <f t="shared" si="127"/>
        <v>0</v>
      </c>
      <c r="BV99" s="567">
        <f t="shared" si="128"/>
        <v>0</v>
      </c>
      <c r="BW99" s="567">
        <f t="shared" si="143"/>
        <v>1</v>
      </c>
      <c r="BX99" s="552">
        <f t="shared" si="148"/>
        <v>0</v>
      </c>
      <c r="BY99" s="577">
        <f t="shared" si="144"/>
        <v>1</v>
      </c>
      <c r="BZ99" s="552">
        <f t="shared" si="129"/>
        <v>0</v>
      </c>
      <c r="CA99" s="552">
        <f t="shared" si="130"/>
        <v>0</v>
      </c>
      <c r="CB99" s="539" t="str">
        <f>IF(AND(E99=""),"",IF(AND(E99&lt;=0),"",IF((ROUND((SUMPRODUCT(MID(0&amp;E99,LARGE(INDEX(ISNUMBER(--MID(E99,ROW($1:$70),1))* ROW($1:$70),0),ROW($1:$70))+1,1)*10^ROW($1:$70)/10)),-8)/100000000)&lt;2004,1,0)))</f>
        <v/>
      </c>
      <c r="CC99" s="1071"/>
      <c r="CD99" s="539"/>
      <c r="CE99" s="539"/>
      <c r="CF99" s="539"/>
      <c r="CG99" s="539"/>
      <c r="CH99" s="539"/>
      <c r="CI99" s="539"/>
      <c r="CJ99" s="539"/>
      <c r="CK99" s="539"/>
      <c r="CL99" s="539"/>
      <c r="CM99" s="539"/>
      <c r="CN99" s="539"/>
      <c r="CO99" s="539"/>
      <c r="CP99" s="539"/>
      <c r="CQ99" s="539"/>
      <c r="CR99" s="539"/>
      <c r="CS99" s="539"/>
      <c r="CT99" s="539"/>
      <c r="CU99" s="539"/>
      <c r="CV99" s="539"/>
      <c r="CW99" s="539"/>
      <c r="CX99" s="539"/>
      <c r="CY99" s="539"/>
      <c r="CZ99" s="539"/>
      <c r="DB99" s="539"/>
    </row>
    <row r="100" spans="1:106" s="568" customFormat="1" hidden="1">
      <c r="A100" s="568" t="str">
        <f t="shared" si="154"/>
        <v/>
      </c>
      <c r="B100" s="683">
        <v>2202</v>
      </c>
      <c r="C100" s="684">
        <v>74</v>
      </c>
      <c r="D100" s="685" t="str">
        <f>IF(ISNA(VLOOKUP(C100,Master!AQ$61:BC$286,3,FALSE)),"",VLOOKUP(C100,Master!AQ$61:BC$286,3,FALSE))</f>
        <v/>
      </c>
      <c r="E100" s="686" t="str">
        <f>IF(ISNA(VLOOKUP(C100,Master!AQ$61:BC$286,7,FALSE)),"",VLOOKUP(C100,Master!AQ$61:BC$286,7,FALSE))</f>
        <v/>
      </c>
      <c r="F100" s="687" t="str">
        <f>IF(ISNA(VLOOKUP(C100,Master!AQ$61:BC$286,8,FALSE)),"",VLOOKUP(C100,Master!AQ$61:BC$286,8,FALSE))</f>
        <v/>
      </c>
      <c r="G100" s="688" t="str">
        <f>IF(ISNA(VLOOKUP(C100,Master!AQ$61:BC$286,4,FALSE)),"",VLOOKUP(C100,Master!AQ$61:BC$286,4,FALSE))</f>
        <v/>
      </c>
      <c r="H100" s="689" t="str">
        <f>IF(ISNA(VLOOKUP(C100,Master!AQ$61:BC$286,5,FALSE)),"",VLOOKUP(C100,Master!AQ$61:BC$286,5,FALSE))</f>
        <v/>
      </c>
      <c r="I100" s="690" t="str">
        <f>IF(ISNA(VLOOKUP(C100,Master!AQ$61:BC$286,6,FALSE)),"",VLOOKUP(C100,Master!AQ$61:BC$286,6,FALSE))</f>
        <v/>
      </c>
      <c r="J100" s="684" t="str">
        <f t="shared" si="149"/>
        <v/>
      </c>
      <c r="K100" s="911" t="str">
        <f t="shared" ca="1" si="150"/>
        <v/>
      </c>
      <c r="L100" s="684" t="str">
        <f t="shared" si="151"/>
        <v/>
      </c>
      <c r="M100" s="684" t="str">
        <f t="shared" si="152"/>
        <v/>
      </c>
      <c r="N100" s="684" t="str">
        <f t="shared" si="153"/>
        <v/>
      </c>
      <c r="O100" s="691" t="str">
        <f>IF(ISNA(VLOOKUP(C100,Master!AQ$61:BC$286,12,FALSE)),"",VLOOKUP(C100,Master!AQ$61:BC$286,12,FALSE))</f>
        <v/>
      </c>
      <c r="P100" s="665"/>
      <c r="Q100" s="572"/>
      <c r="R100" s="572"/>
      <c r="S100" s="572"/>
      <c r="T100" s="572">
        <f t="shared" si="147"/>
        <v>0</v>
      </c>
      <c r="U100" s="541">
        <f t="shared" si="146"/>
        <v>1</v>
      </c>
      <c r="V100" s="570" t="str">
        <f>IF(ISNA(VLOOKUP(C100,Master!AQ$61:BC$286,10,FALSE)),"",VLOOKUP(C100,Master!AQ$61:BC$286,10,FALSE))</f>
        <v/>
      </c>
      <c r="W100" s="573"/>
      <c r="X100" s="573"/>
      <c r="Y100" s="574" t="str">
        <f>IF(ISNA(VLOOKUP(C100,Master!AQ$61:BC$286,11,FALSE)),"",VLOOKUP(C100,Master!AQ$61:BC$286,11,FALSE))</f>
        <v/>
      </c>
      <c r="Z100" s="574" t="str">
        <f>IF(ISNA(VLOOKUP(C100,Master!AQ$61:BC$286,9,FALSE)),"",VLOOKUP(C100,Master!AQ$61:BC$286,9,FALSE))</f>
        <v/>
      </c>
      <c r="AA100" s="575">
        <f t="shared" si="100"/>
        <v>0</v>
      </c>
      <c r="AB100" s="575">
        <f t="shared" si="101"/>
        <v>0</v>
      </c>
      <c r="AC100" s="575">
        <f t="shared" si="102"/>
        <v>0</v>
      </c>
      <c r="AD100" s="575">
        <f t="shared" si="103"/>
        <v>0</v>
      </c>
      <c r="AE100" s="575">
        <f t="shared" si="104"/>
        <v>0</v>
      </c>
      <c r="AF100" s="575">
        <f t="shared" si="105"/>
        <v>0</v>
      </c>
      <c r="AG100" s="576" t="str">
        <f t="shared" si="106"/>
        <v/>
      </c>
      <c r="AH100" s="576" t="str">
        <f t="shared" si="131"/>
        <v/>
      </c>
      <c r="AI100" s="576" t="str">
        <f t="shared" si="132"/>
        <v/>
      </c>
      <c r="AJ100" s="576" t="str">
        <f t="shared" si="133"/>
        <v/>
      </c>
      <c r="AK100" s="576" t="str">
        <f t="shared" si="134"/>
        <v/>
      </c>
      <c r="AL100" s="574" t="str">
        <f t="shared" si="135"/>
        <v/>
      </c>
      <c r="AM100" s="574">
        <v>0</v>
      </c>
      <c r="AN100" s="575">
        <v>0</v>
      </c>
      <c r="AO100" s="574" t="str">
        <f t="shared" si="136"/>
        <v/>
      </c>
      <c r="AP100" s="575">
        <f t="shared" si="108"/>
        <v>0</v>
      </c>
      <c r="AQ100" s="574">
        <f t="shared" si="109"/>
        <v>0</v>
      </c>
      <c r="AR100" s="574">
        <f t="shared" si="110"/>
        <v>0</v>
      </c>
      <c r="AS100" s="574">
        <f t="shared" si="111"/>
        <v>0</v>
      </c>
      <c r="AT100" s="574">
        <f t="shared" si="145"/>
        <v>0</v>
      </c>
      <c r="AU100" s="576">
        <f t="shared" si="112"/>
        <v>0</v>
      </c>
      <c r="AV100" s="576">
        <f t="shared" si="113"/>
        <v>0</v>
      </c>
      <c r="AW100" s="574"/>
      <c r="AX100" s="574"/>
      <c r="AY100" s="576">
        <f t="shared" si="137"/>
        <v>0</v>
      </c>
      <c r="AZ100" s="576">
        <f t="shared" si="114"/>
        <v>0</v>
      </c>
      <c r="BA100" s="576">
        <f t="shared" si="115"/>
        <v>0</v>
      </c>
      <c r="BB100" s="576">
        <f t="shared" si="116"/>
        <v>0</v>
      </c>
      <c r="BC100" s="576">
        <f t="shared" si="117"/>
        <v>0</v>
      </c>
      <c r="BD100" s="574">
        <f t="shared" si="138"/>
        <v>0</v>
      </c>
      <c r="BE100" s="574">
        <f t="shared" si="118"/>
        <v>0</v>
      </c>
      <c r="BF100" s="575">
        <v>0</v>
      </c>
      <c r="BG100" s="574">
        <f t="shared" si="139"/>
        <v>0</v>
      </c>
      <c r="BH100" s="575">
        <f t="shared" si="119"/>
        <v>0</v>
      </c>
      <c r="BI100" s="574">
        <f t="shared" si="120"/>
        <v>0</v>
      </c>
      <c r="BJ100" s="574">
        <f t="shared" si="121"/>
        <v>0</v>
      </c>
      <c r="BK100" s="574">
        <f t="shared" si="122"/>
        <v>0</v>
      </c>
      <c r="BL100" s="574">
        <f t="shared" si="123"/>
        <v>0</v>
      </c>
      <c r="BM100" s="576">
        <f t="shared" si="140"/>
        <v>0</v>
      </c>
      <c r="BN100" s="576">
        <f t="shared" si="141"/>
        <v>0</v>
      </c>
      <c r="BO100" s="574"/>
      <c r="BP100" s="574"/>
      <c r="BQ100" s="576">
        <f t="shared" si="142"/>
        <v>0</v>
      </c>
      <c r="BR100" s="567">
        <f t="shared" si="124"/>
        <v>0</v>
      </c>
      <c r="BS100" s="567">
        <f t="shared" si="125"/>
        <v>1</v>
      </c>
      <c r="BT100" s="567">
        <f t="shared" si="126"/>
        <v>0</v>
      </c>
      <c r="BU100" s="567">
        <f t="shared" si="127"/>
        <v>0</v>
      </c>
      <c r="BV100" s="567">
        <f t="shared" si="128"/>
        <v>0</v>
      </c>
      <c r="BW100" s="567">
        <f t="shared" si="143"/>
        <v>1</v>
      </c>
      <c r="BX100" s="552">
        <f t="shared" si="148"/>
        <v>0</v>
      </c>
      <c r="BY100" s="577">
        <f t="shared" si="144"/>
        <v>1</v>
      </c>
      <c r="BZ100" s="552">
        <f t="shared" si="129"/>
        <v>0</v>
      </c>
      <c r="CA100" s="552">
        <f t="shared" si="130"/>
        <v>0</v>
      </c>
      <c r="CB100" s="539" t="str">
        <f>IF(AND(E100=""),"",IF(AND(E100&lt;=0),"",IF((ROUND((SUMPRODUCT(MID(0&amp;E100,LARGE(INDEX(ISNUMBER(--MID(E100,ROW($1:$70),1))* ROW($1:$70),0),ROW($1:$70))+1,1)*10^ROW($1:$70)/10)),-8)/100000000)&lt;2004,1,0)))</f>
        <v/>
      </c>
      <c r="CC100" s="1071"/>
      <c r="CD100" s="539"/>
      <c r="CE100" s="539"/>
      <c r="CF100" s="539"/>
      <c r="CG100" s="539"/>
      <c r="CH100" s="539"/>
      <c r="CI100" s="539"/>
      <c r="CJ100" s="539"/>
      <c r="CK100" s="539"/>
      <c r="CL100" s="539"/>
      <c r="CM100" s="539"/>
      <c r="CN100" s="539"/>
      <c r="CO100" s="539"/>
      <c r="CP100" s="539"/>
      <c r="CQ100" s="539"/>
      <c r="CR100" s="539"/>
      <c r="CS100" s="539"/>
      <c r="CT100" s="539"/>
      <c r="CU100" s="539"/>
      <c r="CV100" s="539"/>
      <c r="CW100" s="539"/>
      <c r="CX100" s="539"/>
      <c r="CY100" s="539"/>
      <c r="CZ100" s="539"/>
      <c r="DB100" s="539"/>
    </row>
    <row r="101" spans="1:106" s="568" customFormat="1" hidden="1">
      <c r="A101" s="568" t="str">
        <f t="shared" si="154"/>
        <v/>
      </c>
      <c r="B101" s="683">
        <v>2202</v>
      </c>
      <c r="C101" s="684">
        <v>75</v>
      </c>
      <c r="D101" s="685" t="str">
        <f>IF(ISNA(VLOOKUP(C101,Master!AQ$61:BC$286,3,FALSE)),"",VLOOKUP(C101,Master!AQ$61:BC$286,3,FALSE))</f>
        <v/>
      </c>
      <c r="E101" s="686" t="str">
        <f>IF(ISNA(VLOOKUP(C101,Master!AQ$61:BC$286,7,FALSE)),"",VLOOKUP(C101,Master!AQ$61:BC$286,7,FALSE))</f>
        <v/>
      </c>
      <c r="F101" s="687" t="str">
        <f>IF(ISNA(VLOOKUP(C101,Master!AQ$61:BC$286,8,FALSE)),"",VLOOKUP(C101,Master!AQ$61:BC$286,8,FALSE))</f>
        <v/>
      </c>
      <c r="G101" s="688" t="str">
        <f>IF(ISNA(VLOOKUP(C101,Master!AQ$61:BC$286,4,FALSE)),"",VLOOKUP(C101,Master!AQ$61:BC$286,4,FALSE))</f>
        <v/>
      </c>
      <c r="H101" s="689" t="str">
        <f>IF(ISNA(VLOOKUP(C101,Master!AQ$61:BC$286,5,FALSE)),"",VLOOKUP(C101,Master!AQ$61:BC$286,5,FALSE))</f>
        <v/>
      </c>
      <c r="I101" s="690" t="str">
        <f>IF(ISNA(VLOOKUP(C101,Master!AQ$61:BC$286,6,FALSE)),"",VLOOKUP(C101,Master!AQ$61:BC$286,6,FALSE))</f>
        <v/>
      </c>
      <c r="J101" s="684" t="str">
        <f t="shared" si="149"/>
        <v/>
      </c>
      <c r="K101" s="911" t="str">
        <f t="shared" ca="1" si="150"/>
        <v/>
      </c>
      <c r="L101" s="684" t="str">
        <f t="shared" si="151"/>
        <v/>
      </c>
      <c r="M101" s="684" t="str">
        <f t="shared" si="152"/>
        <v/>
      </c>
      <c r="N101" s="684" t="str">
        <f t="shared" si="153"/>
        <v/>
      </c>
      <c r="O101" s="691" t="str">
        <f>IF(ISNA(VLOOKUP(C101,Master!AQ$61:BC$286,12,FALSE)),"",VLOOKUP(C101,Master!AQ$61:BC$286,12,FALSE))</f>
        <v/>
      </c>
      <c r="P101" s="665"/>
      <c r="Q101" s="572"/>
      <c r="R101" s="572"/>
      <c r="S101" s="572"/>
      <c r="T101" s="572">
        <f t="shared" si="147"/>
        <v>0</v>
      </c>
      <c r="U101" s="541">
        <f t="shared" si="146"/>
        <v>1</v>
      </c>
      <c r="V101" s="570" t="str">
        <f>IF(ISNA(VLOOKUP(C101,Master!AQ$61:BC$286,10,FALSE)),"",VLOOKUP(C101,Master!AQ$61:BC$286,10,FALSE))</f>
        <v/>
      </c>
      <c r="W101" s="573"/>
      <c r="X101" s="573"/>
      <c r="Y101" s="574" t="str">
        <f>IF(ISNA(VLOOKUP(C101,Master!AQ$61:BC$286,11,FALSE)),"",VLOOKUP(C101,Master!AQ$61:BC$286,11,FALSE))</f>
        <v/>
      </c>
      <c r="Z101" s="574" t="str">
        <f>IF(ISNA(VLOOKUP(C101,Master!AQ$61:BC$286,9,FALSE)),"",VLOOKUP(C101,Master!AQ$61:BC$286,9,FALSE))</f>
        <v/>
      </c>
      <c r="AA101" s="575">
        <f t="shared" si="100"/>
        <v>0</v>
      </c>
      <c r="AB101" s="575">
        <f t="shared" si="101"/>
        <v>0</v>
      </c>
      <c r="AC101" s="575">
        <f t="shared" si="102"/>
        <v>0</v>
      </c>
      <c r="AD101" s="575">
        <f t="shared" si="103"/>
        <v>0</v>
      </c>
      <c r="AE101" s="575">
        <f t="shared" si="104"/>
        <v>0</v>
      </c>
      <c r="AF101" s="575">
        <f t="shared" si="105"/>
        <v>0</v>
      </c>
      <c r="AG101" s="576" t="str">
        <f t="shared" si="106"/>
        <v/>
      </c>
      <c r="AH101" s="576" t="str">
        <f t="shared" si="131"/>
        <v/>
      </c>
      <c r="AI101" s="576" t="str">
        <f t="shared" si="132"/>
        <v/>
      </c>
      <c r="AJ101" s="576" t="str">
        <f t="shared" si="133"/>
        <v/>
      </c>
      <c r="AK101" s="576" t="str">
        <f t="shared" si="134"/>
        <v/>
      </c>
      <c r="AL101" s="574" t="str">
        <f t="shared" si="135"/>
        <v/>
      </c>
      <c r="AM101" s="574">
        <v>0</v>
      </c>
      <c r="AN101" s="575">
        <v>0</v>
      </c>
      <c r="AO101" s="574" t="str">
        <f t="shared" si="136"/>
        <v/>
      </c>
      <c r="AP101" s="575">
        <f t="shared" si="108"/>
        <v>0</v>
      </c>
      <c r="AQ101" s="574">
        <f t="shared" si="109"/>
        <v>0</v>
      </c>
      <c r="AR101" s="574">
        <f t="shared" si="110"/>
        <v>0</v>
      </c>
      <c r="AS101" s="574">
        <f t="shared" si="111"/>
        <v>0</v>
      </c>
      <c r="AT101" s="574">
        <f t="shared" si="145"/>
        <v>0</v>
      </c>
      <c r="AU101" s="576">
        <f t="shared" si="112"/>
        <v>0</v>
      </c>
      <c r="AV101" s="576">
        <f t="shared" si="113"/>
        <v>0</v>
      </c>
      <c r="AW101" s="574"/>
      <c r="AX101" s="574"/>
      <c r="AY101" s="576">
        <f t="shared" si="137"/>
        <v>0</v>
      </c>
      <c r="AZ101" s="576">
        <f t="shared" si="114"/>
        <v>0</v>
      </c>
      <c r="BA101" s="576">
        <f t="shared" si="115"/>
        <v>0</v>
      </c>
      <c r="BB101" s="576">
        <f t="shared" si="116"/>
        <v>0</v>
      </c>
      <c r="BC101" s="576">
        <f t="shared" si="117"/>
        <v>0</v>
      </c>
      <c r="BD101" s="574">
        <f t="shared" si="138"/>
        <v>0</v>
      </c>
      <c r="BE101" s="574">
        <f t="shared" si="118"/>
        <v>0</v>
      </c>
      <c r="BF101" s="575">
        <v>0</v>
      </c>
      <c r="BG101" s="574">
        <f t="shared" si="139"/>
        <v>0</v>
      </c>
      <c r="BH101" s="575">
        <f t="shared" si="119"/>
        <v>0</v>
      </c>
      <c r="BI101" s="574">
        <f t="shared" si="120"/>
        <v>0</v>
      </c>
      <c r="BJ101" s="574">
        <f t="shared" si="121"/>
        <v>0</v>
      </c>
      <c r="BK101" s="574">
        <f t="shared" si="122"/>
        <v>0</v>
      </c>
      <c r="BL101" s="574">
        <f t="shared" si="123"/>
        <v>0</v>
      </c>
      <c r="BM101" s="576">
        <f t="shared" si="140"/>
        <v>0</v>
      </c>
      <c r="BN101" s="576">
        <f t="shared" si="141"/>
        <v>0</v>
      </c>
      <c r="BO101" s="574"/>
      <c r="BP101" s="574"/>
      <c r="BQ101" s="576">
        <f t="shared" si="142"/>
        <v>0</v>
      </c>
      <c r="BR101" s="567">
        <f t="shared" si="124"/>
        <v>0</v>
      </c>
      <c r="BS101" s="567">
        <f t="shared" si="125"/>
        <v>1</v>
      </c>
      <c r="BT101" s="567">
        <f t="shared" si="126"/>
        <v>0</v>
      </c>
      <c r="BU101" s="567">
        <f t="shared" si="127"/>
        <v>0</v>
      </c>
      <c r="BV101" s="567">
        <f t="shared" si="128"/>
        <v>0</v>
      </c>
      <c r="BW101" s="567">
        <f t="shared" si="143"/>
        <v>1</v>
      </c>
      <c r="BX101" s="552">
        <f t="shared" si="148"/>
        <v>0</v>
      </c>
      <c r="BY101" s="577">
        <f t="shared" si="144"/>
        <v>1</v>
      </c>
      <c r="BZ101" s="552">
        <f t="shared" si="129"/>
        <v>0</v>
      </c>
      <c r="CA101" s="552">
        <f t="shared" si="130"/>
        <v>0</v>
      </c>
      <c r="CB101" s="539" t="str">
        <f>IF(AND(E101=""),"",IF(AND(E101&lt;=0),"",IF((ROUND((SUMPRODUCT(MID(0&amp;E101,LARGE(INDEX(ISNUMBER(--MID(E101,ROW($1:$70),1))* ROW($1:$70),0),ROW($1:$70))+1,1)*10^ROW($1:$70)/10)),-8)/100000000)&lt;2004,1,0)))</f>
        <v/>
      </c>
      <c r="CC101" s="1071"/>
      <c r="CD101" s="539"/>
      <c r="CE101" s="539"/>
      <c r="CF101" s="539"/>
      <c r="CG101" s="539"/>
      <c r="CH101" s="539"/>
      <c r="CI101" s="539"/>
      <c r="CJ101" s="539"/>
      <c r="CK101" s="539"/>
      <c r="CL101" s="539"/>
      <c r="CM101" s="539"/>
      <c r="CN101" s="539"/>
      <c r="CO101" s="539"/>
      <c r="CP101" s="539"/>
      <c r="CQ101" s="539"/>
      <c r="CR101" s="539"/>
      <c r="CS101" s="539"/>
      <c r="CT101" s="539"/>
      <c r="CU101" s="539"/>
      <c r="CV101" s="539"/>
      <c r="CW101" s="539"/>
      <c r="CX101" s="539"/>
      <c r="CY101" s="539"/>
      <c r="CZ101" s="539"/>
      <c r="DB101" s="539"/>
    </row>
    <row r="102" spans="1:106" s="568" customFormat="1" hidden="1">
      <c r="A102" s="568" t="str">
        <f t="shared" si="154"/>
        <v/>
      </c>
      <c r="B102" s="683">
        <v>2202</v>
      </c>
      <c r="C102" s="684">
        <v>76</v>
      </c>
      <c r="D102" s="685" t="str">
        <f>IF(ISNA(VLOOKUP(C102,Master!AQ$61:BC$286,3,FALSE)),"",VLOOKUP(C102,Master!AQ$61:BC$286,3,FALSE))</f>
        <v/>
      </c>
      <c r="E102" s="686" t="str">
        <f>IF(ISNA(VLOOKUP(C102,Master!AQ$61:BC$286,7,FALSE)),"",VLOOKUP(C102,Master!AQ$61:BC$286,7,FALSE))</f>
        <v/>
      </c>
      <c r="F102" s="687" t="str">
        <f>IF(ISNA(VLOOKUP(C102,Master!AQ$61:BC$286,8,FALSE)),"",VLOOKUP(C102,Master!AQ$61:BC$286,8,FALSE))</f>
        <v/>
      </c>
      <c r="G102" s="688" t="str">
        <f>IF(ISNA(VLOOKUP(C102,Master!AQ$61:BC$286,4,FALSE)),"",VLOOKUP(C102,Master!AQ$61:BC$286,4,FALSE))</f>
        <v/>
      </c>
      <c r="H102" s="689" t="str">
        <f>IF(ISNA(VLOOKUP(C102,Master!AQ$61:BC$286,5,FALSE)),"",VLOOKUP(C102,Master!AQ$61:BC$286,5,FALSE))</f>
        <v/>
      </c>
      <c r="I102" s="690" t="str">
        <f>IF(ISNA(VLOOKUP(C102,Master!AQ$61:BC$286,6,FALSE)),"",VLOOKUP(C102,Master!AQ$61:BC$286,6,FALSE))</f>
        <v/>
      </c>
      <c r="J102" s="684" t="str">
        <f t="shared" si="149"/>
        <v/>
      </c>
      <c r="K102" s="911" t="str">
        <f t="shared" ca="1" si="150"/>
        <v/>
      </c>
      <c r="L102" s="684" t="str">
        <f t="shared" si="151"/>
        <v/>
      </c>
      <c r="M102" s="684" t="str">
        <f t="shared" si="152"/>
        <v/>
      </c>
      <c r="N102" s="684" t="str">
        <f t="shared" si="153"/>
        <v/>
      </c>
      <c r="O102" s="691" t="str">
        <f>IF(ISNA(VLOOKUP(C102,Master!AQ$61:BC$286,12,FALSE)),"",VLOOKUP(C102,Master!AQ$61:BC$286,12,FALSE))</f>
        <v/>
      </c>
      <c r="P102" s="665"/>
      <c r="Q102" s="572"/>
      <c r="R102" s="572"/>
      <c r="S102" s="572"/>
      <c r="T102" s="572">
        <f t="shared" si="147"/>
        <v>0</v>
      </c>
      <c r="U102" s="541">
        <f t="shared" si="146"/>
        <v>1</v>
      </c>
      <c r="V102" s="570" t="str">
        <f>IF(ISNA(VLOOKUP(C102,Master!AQ$61:BC$286,10,FALSE)),"",VLOOKUP(C102,Master!AQ$61:BC$286,10,FALSE))</f>
        <v/>
      </c>
      <c r="W102" s="573"/>
      <c r="X102" s="573"/>
      <c r="Y102" s="574" t="str">
        <f>IF(ISNA(VLOOKUP(C102,Master!AQ$61:BC$286,11,FALSE)),"",VLOOKUP(C102,Master!AQ$61:BC$286,11,FALSE))</f>
        <v/>
      </c>
      <c r="Z102" s="574" t="str">
        <f>IF(ISNA(VLOOKUP(C102,Master!AQ$61:BC$286,9,FALSE)),"",VLOOKUP(C102,Master!AQ$61:BC$286,9,FALSE))</f>
        <v/>
      </c>
      <c r="AA102" s="575">
        <f t="shared" si="100"/>
        <v>0</v>
      </c>
      <c r="AB102" s="575">
        <f t="shared" si="101"/>
        <v>0</v>
      </c>
      <c r="AC102" s="575">
        <f t="shared" si="102"/>
        <v>0</v>
      </c>
      <c r="AD102" s="575">
        <f t="shared" si="103"/>
        <v>0</v>
      </c>
      <c r="AE102" s="575">
        <f t="shared" si="104"/>
        <v>0</v>
      </c>
      <c r="AF102" s="575">
        <f t="shared" si="105"/>
        <v>0</v>
      </c>
      <c r="AG102" s="576" t="str">
        <f t="shared" si="106"/>
        <v/>
      </c>
      <c r="AH102" s="576" t="str">
        <f t="shared" si="131"/>
        <v/>
      </c>
      <c r="AI102" s="576" t="str">
        <f t="shared" si="132"/>
        <v/>
      </c>
      <c r="AJ102" s="576" t="str">
        <f t="shared" si="133"/>
        <v/>
      </c>
      <c r="AK102" s="576" t="str">
        <f t="shared" si="134"/>
        <v/>
      </c>
      <c r="AL102" s="574" t="str">
        <f t="shared" si="135"/>
        <v/>
      </c>
      <c r="AM102" s="574">
        <v>0</v>
      </c>
      <c r="AN102" s="575">
        <v>0</v>
      </c>
      <c r="AO102" s="574" t="str">
        <f t="shared" si="136"/>
        <v/>
      </c>
      <c r="AP102" s="575">
        <f t="shared" si="108"/>
        <v>0</v>
      </c>
      <c r="AQ102" s="574">
        <f t="shared" si="109"/>
        <v>0</v>
      </c>
      <c r="AR102" s="574">
        <f t="shared" si="110"/>
        <v>0</v>
      </c>
      <c r="AS102" s="574">
        <f t="shared" si="111"/>
        <v>0</v>
      </c>
      <c r="AT102" s="574">
        <f t="shared" si="145"/>
        <v>0</v>
      </c>
      <c r="AU102" s="576">
        <f t="shared" si="112"/>
        <v>0</v>
      </c>
      <c r="AV102" s="576">
        <f t="shared" si="113"/>
        <v>0</v>
      </c>
      <c r="AW102" s="574"/>
      <c r="AX102" s="574"/>
      <c r="AY102" s="576">
        <f t="shared" si="137"/>
        <v>0</v>
      </c>
      <c r="AZ102" s="576">
        <f t="shared" si="114"/>
        <v>0</v>
      </c>
      <c r="BA102" s="576">
        <f t="shared" si="115"/>
        <v>0</v>
      </c>
      <c r="BB102" s="576">
        <f t="shared" si="116"/>
        <v>0</v>
      </c>
      <c r="BC102" s="576">
        <f t="shared" si="117"/>
        <v>0</v>
      </c>
      <c r="BD102" s="574">
        <f t="shared" si="138"/>
        <v>0</v>
      </c>
      <c r="BE102" s="574">
        <f t="shared" si="118"/>
        <v>0</v>
      </c>
      <c r="BF102" s="575">
        <v>0</v>
      </c>
      <c r="BG102" s="574">
        <f t="shared" si="139"/>
        <v>0</v>
      </c>
      <c r="BH102" s="575">
        <f t="shared" si="119"/>
        <v>0</v>
      </c>
      <c r="BI102" s="574">
        <f t="shared" si="120"/>
        <v>0</v>
      </c>
      <c r="BJ102" s="574">
        <f t="shared" si="121"/>
        <v>0</v>
      </c>
      <c r="BK102" s="574">
        <f t="shared" si="122"/>
        <v>0</v>
      </c>
      <c r="BL102" s="574">
        <f t="shared" si="123"/>
        <v>0</v>
      </c>
      <c r="BM102" s="576">
        <f t="shared" si="140"/>
        <v>0</v>
      </c>
      <c r="BN102" s="576">
        <f t="shared" si="141"/>
        <v>0</v>
      </c>
      <c r="BO102" s="574"/>
      <c r="BP102" s="574"/>
      <c r="BQ102" s="576">
        <f t="shared" si="142"/>
        <v>0</v>
      </c>
      <c r="BR102" s="567">
        <f t="shared" si="124"/>
        <v>0</v>
      </c>
      <c r="BS102" s="567">
        <f t="shared" si="125"/>
        <v>1</v>
      </c>
      <c r="BT102" s="567">
        <f t="shared" si="126"/>
        <v>0</v>
      </c>
      <c r="BU102" s="567">
        <f t="shared" si="127"/>
        <v>0</v>
      </c>
      <c r="BV102" s="567">
        <f t="shared" si="128"/>
        <v>0</v>
      </c>
      <c r="BW102" s="567">
        <f t="shared" si="143"/>
        <v>1</v>
      </c>
      <c r="BX102" s="552">
        <f t="shared" si="148"/>
        <v>0</v>
      </c>
      <c r="BY102" s="577">
        <f t="shared" si="144"/>
        <v>1</v>
      </c>
      <c r="BZ102" s="552">
        <f t="shared" si="129"/>
        <v>0</v>
      </c>
      <c r="CA102" s="552">
        <f t="shared" si="130"/>
        <v>0</v>
      </c>
      <c r="CB102" s="539" t="str">
        <f>IF(AND(E102=""),"",IF(AND(E102&lt;=0),"",IF((ROUND((SUMPRODUCT(MID(0&amp;E102,LARGE(INDEX(ISNUMBER(--MID(E102,ROW($1:$70),1))* ROW($1:$70),0),ROW($1:$70))+1,1)*10^ROW($1:$70)/10)),-8)/100000000)&lt;2004,1,0)))</f>
        <v/>
      </c>
      <c r="CC102" s="1071"/>
      <c r="CD102" s="539"/>
      <c r="CE102" s="539"/>
      <c r="CF102" s="539"/>
      <c r="CG102" s="539"/>
      <c r="CH102" s="539"/>
      <c r="CI102" s="539"/>
      <c r="CJ102" s="539"/>
      <c r="CK102" s="539"/>
      <c r="CL102" s="539"/>
      <c r="CM102" s="539"/>
      <c r="CN102" s="539"/>
      <c r="CO102" s="539"/>
      <c r="CP102" s="539"/>
      <c r="CQ102" s="539"/>
      <c r="CR102" s="539"/>
      <c r="CS102" s="539"/>
      <c r="CT102" s="539"/>
      <c r="CU102" s="539"/>
      <c r="CV102" s="539"/>
      <c r="CW102" s="539"/>
      <c r="CX102" s="539"/>
      <c r="CY102" s="539"/>
      <c r="CZ102" s="539"/>
      <c r="DB102" s="539"/>
    </row>
    <row r="103" spans="1:106" s="568" customFormat="1" hidden="1">
      <c r="A103" s="568" t="str">
        <f t="shared" si="154"/>
        <v/>
      </c>
      <c r="B103" s="683">
        <v>2202</v>
      </c>
      <c r="C103" s="684">
        <v>77</v>
      </c>
      <c r="D103" s="685" t="str">
        <f>IF(ISNA(VLOOKUP(C103,Master!AQ$61:BC$286,3,FALSE)),"",VLOOKUP(C103,Master!AQ$61:BC$286,3,FALSE))</f>
        <v/>
      </c>
      <c r="E103" s="686" t="str">
        <f>IF(ISNA(VLOOKUP(C103,Master!AQ$61:BC$286,7,FALSE)),"",VLOOKUP(C103,Master!AQ$61:BC$286,7,FALSE))</f>
        <v/>
      </c>
      <c r="F103" s="687" t="str">
        <f>IF(ISNA(VLOOKUP(C103,Master!AQ$61:BC$286,8,FALSE)),"",VLOOKUP(C103,Master!AQ$61:BC$286,8,FALSE))</f>
        <v/>
      </c>
      <c r="G103" s="688" t="str">
        <f>IF(ISNA(VLOOKUP(C103,Master!AQ$61:BC$286,4,FALSE)),"",VLOOKUP(C103,Master!AQ$61:BC$286,4,FALSE))</f>
        <v/>
      </c>
      <c r="H103" s="689" t="str">
        <f>IF(ISNA(VLOOKUP(C103,Master!AQ$61:BC$286,5,FALSE)),"",VLOOKUP(C103,Master!AQ$61:BC$286,5,FALSE))</f>
        <v/>
      </c>
      <c r="I103" s="690" t="str">
        <f>IF(ISNA(VLOOKUP(C103,Master!AQ$61:BC$286,6,FALSE)),"",VLOOKUP(C103,Master!AQ$61:BC$286,6,FALSE))</f>
        <v/>
      </c>
      <c r="J103" s="684" t="str">
        <f t="shared" si="149"/>
        <v/>
      </c>
      <c r="K103" s="911" t="str">
        <f t="shared" ca="1" si="150"/>
        <v/>
      </c>
      <c r="L103" s="684" t="str">
        <f t="shared" si="151"/>
        <v/>
      </c>
      <c r="M103" s="684" t="str">
        <f t="shared" si="152"/>
        <v/>
      </c>
      <c r="N103" s="684" t="str">
        <f t="shared" si="153"/>
        <v/>
      </c>
      <c r="O103" s="691" t="str">
        <f>IF(ISNA(VLOOKUP(C103,Master!AQ$61:BC$286,12,FALSE)),"",VLOOKUP(C103,Master!AQ$61:BC$286,12,FALSE))</f>
        <v/>
      </c>
      <c r="P103" s="665"/>
      <c r="Q103" s="572"/>
      <c r="R103" s="572"/>
      <c r="S103" s="572"/>
      <c r="T103" s="572">
        <f t="shared" si="147"/>
        <v>0</v>
      </c>
      <c r="U103" s="541">
        <f t="shared" si="146"/>
        <v>1</v>
      </c>
      <c r="V103" s="570" t="str">
        <f>IF(ISNA(VLOOKUP(C103,Master!AQ$61:BC$286,10,FALSE)),"",VLOOKUP(C103,Master!AQ$61:BC$286,10,FALSE))</f>
        <v/>
      </c>
      <c r="W103" s="573"/>
      <c r="X103" s="573"/>
      <c r="Y103" s="574" t="str">
        <f>IF(ISNA(VLOOKUP(C103,Master!AQ$61:BC$286,11,FALSE)),"",VLOOKUP(C103,Master!AQ$61:BC$286,11,FALSE))</f>
        <v/>
      </c>
      <c r="Z103" s="574" t="str">
        <f>IF(ISNA(VLOOKUP(C103,Master!AQ$61:BC$286,9,FALSE)),"",VLOOKUP(C103,Master!AQ$61:BC$286,9,FALSE))</f>
        <v/>
      </c>
      <c r="AA103" s="575">
        <f t="shared" si="100"/>
        <v>0</v>
      </c>
      <c r="AB103" s="575">
        <f t="shared" si="101"/>
        <v>0</v>
      </c>
      <c r="AC103" s="575">
        <f t="shared" si="102"/>
        <v>0</v>
      </c>
      <c r="AD103" s="575">
        <f t="shared" si="103"/>
        <v>0</v>
      </c>
      <c r="AE103" s="575">
        <f t="shared" si="104"/>
        <v>0</v>
      </c>
      <c r="AF103" s="575">
        <f t="shared" si="105"/>
        <v>0</v>
      </c>
      <c r="AG103" s="576" t="str">
        <f t="shared" si="106"/>
        <v/>
      </c>
      <c r="AH103" s="576" t="str">
        <f t="shared" si="131"/>
        <v/>
      </c>
      <c r="AI103" s="576" t="str">
        <f t="shared" si="132"/>
        <v/>
      </c>
      <c r="AJ103" s="576" t="str">
        <f t="shared" si="133"/>
        <v/>
      </c>
      <c r="AK103" s="576" t="str">
        <f t="shared" si="134"/>
        <v/>
      </c>
      <c r="AL103" s="574" t="str">
        <f t="shared" si="135"/>
        <v/>
      </c>
      <c r="AM103" s="574">
        <v>0</v>
      </c>
      <c r="AN103" s="575">
        <v>0</v>
      </c>
      <c r="AO103" s="574" t="str">
        <f t="shared" si="136"/>
        <v/>
      </c>
      <c r="AP103" s="575">
        <f t="shared" si="108"/>
        <v>0</v>
      </c>
      <c r="AQ103" s="574">
        <f t="shared" si="109"/>
        <v>0</v>
      </c>
      <c r="AR103" s="574">
        <f t="shared" si="110"/>
        <v>0</v>
      </c>
      <c r="AS103" s="574">
        <f t="shared" si="111"/>
        <v>0</v>
      </c>
      <c r="AT103" s="574">
        <f t="shared" si="145"/>
        <v>0</v>
      </c>
      <c r="AU103" s="576">
        <f t="shared" si="112"/>
        <v>0</v>
      </c>
      <c r="AV103" s="576">
        <f t="shared" si="113"/>
        <v>0</v>
      </c>
      <c r="AW103" s="574"/>
      <c r="AX103" s="574"/>
      <c r="AY103" s="576">
        <f t="shared" si="137"/>
        <v>0</v>
      </c>
      <c r="AZ103" s="576">
        <f t="shared" si="114"/>
        <v>0</v>
      </c>
      <c r="BA103" s="576">
        <f t="shared" si="115"/>
        <v>0</v>
      </c>
      <c r="BB103" s="576">
        <f t="shared" si="116"/>
        <v>0</v>
      </c>
      <c r="BC103" s="576">
        <f t="shared" si="117"/>
        <v>0</v>
      </c>
      <c r="BD103" s="574">
        <f t="shared" si="138"/>
        <v>0</v>
      </c>
      <c r="BE103" s="574">
        <f t="shared" si="118"/>
        <v>0</v>
      </c>
      <c r="BF103" s="575">
        <v>0</v>
      </c>
      <c r="BG103" s="574">
        <f t="shared" si="139"/>
        <v>0</v>
      </c>
      <c r="BH103" s="575">
        <f t="shared" si="119"/>
        <v>0</v>
      </c>
      <c r="BI103" s="574">
        <f t="shared" si="120"/>
        <v>0</v>
      </c>
      <c r="BJ103" s="574">
        <f t="shared" si="121"/>
        <v>0</v>
      </c>
      <c r="BK103" s="574">
        <f t="shared" si="122"/>
        <v>0</v>
      </c>
      <c r="BL103" s="574">
        <f t="shared" si="123"/>
        <v>0</v>
      </c>
      <c r="BM103" s="576">
        <f t="shared" si="140"/>
        <v>0</v>
      </c>
      <c r="BN103" s="576">
        <f t="shared" si="141"/>
        <v>0</v>
      </c>
      <c r="BO103" s="574"/>
      <c r="BP103" s="574"/>
      <c r="BQ103" s="576">
        <f t="shared" si="142"/>
        <v>0</v>
      </c>
      <c r="BR103" s="567">
        <f t="shared" si="124"/>
        <v>0</v>
      </c>
      <c r="BS103" s="567">
        <f t="shared" si="125"/>
        <v>1</v>
      </c>
      <c r="BT103" s="567">
        <f t="shared" si="126"/>
        <v>0</v>
      </c>
      <c r="BU103" s="567">
        <f t="shared" si="127"/>
        <v>0</v>
      </c>
      <c r="BV103" s="567">
        <f t="shared" si="128"/>
        <v>0</v>
      </c>
      <c r="BW103" s="567">
        <f t="shared" si="143"/>
        <v>1</v>
      </c>
      <c r="BX103" s="552">
        <f t="shared" si="148"/>
        <v>0</v>
      </c>
      <c r="BY103" s="577">
        <f t="shared" si="144"/>
        <v>1</v>
      </c>
      <c r="BZ103" s="552">
        <f t="shared" si="129"/>
        <v>0</v>
      </c>
      <c r="CA103" s="552">
        <f t="shared" si="130"/>
        <v>0</v>
      </c>
      <c r="CB103" s="539" t="str">
        <f>IF(AND(E103=""),"",IF(AND(E103&lt;=0),"",IF((ROUND((SUMPRODUCT(MID(0&amp;E103,LARGE(INDEX(ISNUMBER(--MID(E103,ROW($1:$70),1))* ROW($1:$70),0),ROW($1:$70))+1,1)*10^ROW($1:$70)/10)),-8)/100000000)&lt;2004,1,0)))</f>
        <v/>
      </c>
      <c r="CC103" s="1071"/>
      <c r="CD103" s="539"/>
      <c r="CE103" s="539"/>
      <c r="CF103" s="539"/>
      <c r="CG103" s="539"/>
      <c r="CH103" s="539"/>
      <c r="CI103" s="539"/>
      <c r="CJ103" s="539"/>
      <c r="CK103" s="539"/>
      <c r="CL103" s="539"/>
      <c r="CM103" s="539"/>
      <c r="CN103" s="539"/>
      <c r="CO103" s="539"/>
      <c r="CP103" s="539"/>
      <c r="CQ103" s="539"/>
      <c r="CR103" s="539"/>
      <c r="CS103" s="539"/>
      <c r="CT103" s="539"/>
      <c r="CU103" s="539"/>
      <c r="CV103" s="539"/>
      <c r="CW103" s="539"/>
      <c r="CX103" s="539"/>
      <c r="CY103" s="539"/>
      <c r="CZ103" s="539"/>
      <c r="DB103" s="539"/>
    </row>
    <row r="104" spans="1:106" s="568" customFormat="1" hidden="1">
      <c r="A104" s="568" t="str">
        <f t="shared" si="154"/>
        <v/>
      </c>
      <c r="B104" s="683">
        <v>2202</v>
      </c>
      <c r="C104" s="684">
        <v>78</v>
      </c>
      <c r="D104" s="685" t="str">
        <f>IF(ISNA(VLOOKUP(C104,Master!AQ$61:BC$286,3,FALSE)),"",VLOOKUP(C104,Master!AQ$61:BC$286,3,FALSE))</f>
        <v/>
      </c>
      <c r="E104" s="686" t="str">
        <f>IF(ISNA(VLOOKUP(C104,Master!AQ$61:BC$286,7,FALSE)),"",VLOOKUP(C104,Master!AQ$61:BC$286,7,FALSE))</f>
        <v/>
      </c>
      <c r="F104" s="687" t="str">
        <f>IF(ISNA(VLOOKUP(C104,Master!AQ$61:BC$286,8,FALSE)),"",VLOOKUP(C104,Master!AQ$61:BC$286,8,FALSE))</f>
        <v/>
      </c>
      <c r="G104" s="688" t="str">
        <f>IF(ISNA(VLOOKUP(C104,Master!AQ$61:BC$286,4,FALSE)),"",VLOOKUP(C104,Master!AQ$61:BC$286,4,FALSE))</f>
        <v/>
      </c>
      <c r="H104" s="689" t="str">
        <f>IF(ISNA(VLOOKUP(C104,Master!AQ$61:BC$286,5,FALSE)),"",VLOOKUP(C104,Master!AQ$61:BC$286,5,FALSE))</f>
        <v/>
      </c>
      <c r="I104" s="690" t="str">
        <f>IF(ISNA(VLOOKUP(C104,Master!AQ$61:BC$286,6,FALSE)),"",VLOOKUP(C104,Master!AQ$61:BC$286,6,FALSE))</f>
        <v/>
      </c>
      <c r="J104" s="684" t="str">
        <f t="shared" si="149"/>
        <v/>
      </c>
      <c r="K104" s="911" t="str">
        <f t="shared" ca="1" si="150"/>
        <v/>
      </c>
      <c r="L104" s="684" t="str">
        <f t="shared" si="151"/>
        <v/>
      </c>
      <c r="M104" s="684" t="str">
        <f t="shared" si="152"/>
        <v/>
      </c>
      <c r="N104" s="684" t="str">
        <f t="shared" si="153"/>
        <v/>
      </c>
      <c r="O104" s="691" t="str">
        <f>IF(ISNA(VLOOKUP(C104,Master!AQ$61:BC$286,12,FALSE)),"",VLOOKUP(C104,Master!AQ$61:BC$286,12,FALSE))</f>
        <v/>
      </c>
      <c r="P104" s="665"/>
      <c r="Q104" s="572"/>
      <c r="R104" s="572"/>
      <c r="S104" s="572"/>
      <c r="T104" s="572">
        <f t="shared" si="147"/>
        <v>0</v>
      </c>
      <c r="U104" s="541">
        <f t="shared" si="146"/>
        <v>1</v>
      </c>
      <c r="V104" s="570" t="str">
        <f>IF(ISNA(VLOOKUP(C104,Master!AQ$61:BC$286,10,FALSE)),"",VLOOKUP(C104,Master!AQ$61:BC$286,10,FALSE))</f>
        <v/>
      </c>
      <c r="W104" s="573"/>
      <c r="X104" s="573"/>
      <c r="Y104" s="574" t="str">
        <f>IF(ISNA(VLOOKUP(C104,Master!AQ$61:BC$286,11,FALSE)),"",VLOOKUP(C104,Master!AQ$61:BC$286,11,FALSE))</f>
        <v/>
      </c>
      <c r="Z104" s="574" t="str">
        <f>IF(ISNA(VLOOKUP(C104,Master!AQ$61:BC$286,9,FALSE)),"",VLOOKUP(C104,Master!AQ$61:BC$286,9,FALSE))</f>
        <v/>
      </c>
      <c r="AA104" s="575">
        <f t="shared" si="100"/>
        <v>0</v>
      </c>
      <c r="AB104" s="575">
        <f t="shared" si="101"/>
        <v>0</v>
      </c>
      <c r="AC104" s="575">
        <f t="shared" si="102"/>
        <v>0</v>
      </c>
      <c r="AD104" s="575">
        <f t="shared" si="103"/>
        <v>0</v>
      </c>
      <c r="AE104" s="575">
        <f t="shared" si="104"/>
        <v>0</v>
      </c>
      <c r="AF104" s="575">
        <f t="shared" si="105"/>
        <v>0</v>
      </c>
      <c r="AG104" s="576" t="str">
        <f t="shared" si="106"/>
        <v/>
      </c>
      <c r="AH104" s="576" t="str">
        <f t="shared" si="131"/>
        <v/>
      </c>
      <c r="AI104" s="576" t="str">
        <f t="shared" si="132"/>
        <v/>
      </c>
      <c r="AJ104" s="576" t="str">
        <f t="shared" si="133"/>
        <v/>
      </c>
      <c r="AK104" s="576" t="str">
        <f t="shared" si="134"/>
        <v/>
      </c>
      <c r="AL104" s="574" t="str">
        <f t="shared" si="135"/>
        <v/>
      </c>
      <c r="AM104" s="574">
        <v>0</v>
      </c>
      <c r="AN104" s="575">
        <v>0</v>
      </c>
      <c r="AO104" s="574" t="str">
        <f t="shared" si="136"/>
        <v/>
      </c>
      <c r="AP104" s="575">
        <f t="shared" si="108"/>
        <v>0</v>
      </c>
      <c r="AQ104" s="574">
        <f t="shared" si="109"/>
        <v>0</v>
      </c>
      <c r="AR104" s="574">
        <f t="shared" si="110"/>
        <v>0</v>
      </c>
      <c r="AS104" s="574">
        <f t="shared" si="111"/>
        <v>0</v>
      </c>
      <c r="AT104" s="574">
        <f t="shared" si="145"/>
        <v>0</v>
      </c>
      <c r="AU104" s="576">
        <f t="shared" si="112"/>
        <v>0</v>
      </c>
      <c r="AV104" s="576">
        <f t="shared" si="113"/>
        <v>0</v>
      </c>
      <c r="AW104" s="574"/>
      <c r="AX104" s="574"/>
      <c r="AY104" s="576">
        <f t="shared" si="137"/>
        <v>0</v>
      </c>
      <c r="AZ104" s="576">
        <f t="shared" si="114"/>
        <v>0</v>
      </c>
      <c r="BA104" s="576">
        <f t="shared" si="115"/>
        <v>0</v>
      </c>
      <c r="BB104" s="576">
        <f t="shared" si="116"/>
        <v>0</v>
      </c>
      <c r="BC104" s="576">
        <f t="shared" si="117"/>
        <v>0</v>
      </c>
      <c r="BD104" s="574">
        <f t="shared" si="138"/>
        <v>0</v>
      </c>
      <c r="BE104" s="574">
        <f t="shared" si="118"/>
        <v>0</v>
      </c>
      <c r="BF104" s="575">
        <v>0</v>
      </c>
      <c r="BG104" s="574">
        <f t="shared" si="139"/>
        <v>0</v>
      </c>
      <c r="BH104" s="575">
        <f t="shared" si="119"/>
        <v>0</v>
      </c>
      <c r="BI104" s="574">
        <f t="shared" si="120"/>
        <v>0</v>
      </c>
      <c r="BJ104" s="574">
        <f t="shared" si="121"/>
        <v>0</v>
      </c>
      <c r="BK104" s="574">
        <f t="shared" si="122"/>
        <v>0</v>
      </c>
      <c r="BL104" s="574">
        <f t="shared" si="123"/>
        <v>0</v>
      </c>
      <c r="BM104" s="576">
        <f t="shared" si="140"/>
        <v>0</v>
      </c>
      <c r="BN104" s="576">
        <f t="shared" si="141"/>
        <v>0</v>
      </c>
      <c r="BO104" s="574"/>
      <c r="BP104" s="574"/>
      <c r="BQ104" s="576">
        <f t="shared" si="142"/>
        <v>0</v>
      </c>
      <c r="BR104" s="567">
        <f t="shared" si="124"/>
        <v>0</v>
      </c>
      <c r="BS104" s="567">
        <f t="shared" si="125"/>
        <v>1</v>
      </c>
      <c r="BT104" s="567">
        <f t="shared" si="126"/>
        <v>0</v>
      </c>
      <c r="BU104" s="567">
        <f t="shared" si="127"/>
        <v>0</v>
      </c>
      <c r="BV104" s="567">
        <f t="shared" si="128"/>
        <v>0</v>
      </c>
      <c r="BW104" s="567">
        <f t="shared" si="143"/>
        <v>1</v>
      </c>
      <c r="BX104" s="552">
        <f t="shared" si="148"/>
        <v>0</v>
      </c>
      <c r="BY104" s="577">
        <f t="shared" si="144"/>
        <v>1</v>
      </c>
      <c r="BZ104" s="552">
        <f t="shared" si="129"/>
        <v>0</v>
      </c>
      <c r="CA104" s="552">
        <f t="shared" si="130"/>
        <v>0</v>
      </c>
      <c r="CB104" s="539" t="str">
        <f>IF(AND(E104=""),"",IF(AND(E104&lt;=0),"",IF((ROUND((SUMPRODUCT(MID(0&amp;E104,LARGE(INDEX(ISNUMBER(--MID(E104,ROW($1:$70),1))* ROW($1:$70),0),ROW($1:$70))+1,1)*10^ROW($1:$70)/10)),-8)/100000000)&lt;2004,1,0)))</f>
        <v/>
      </c>
      <c r="CC104" s="1071"/>
      <c r="CD104" s="539"/>
      <c r="CE104" s="539"/>
      <c r="CF104" s="539"/>
      <c r="CG104" s="539"/>
      <c r="CH104" s="539"/>
      <c r="CI104" s="539"/>
      <c r="CJ104" s="539"/>
      <c r="CK104" s="539"/>
      <c r="CL104" s="539"/>
      <c r="CM104" s="539"/>
      <c r="CN104" s="539"/>
      <c r="CO104" s="539"/>
      <c r="CP104" s="539"/>
      <c r="CQ104" s="539"/>
      <c r="CR104" s="539"/>
      <c r="CS104" s="539"/>
      <c r="CT104" s="539"/>
      <c r="CU104" s="539"/>
      <c r="CV104" s="539"/>
      <c r="CW104" s="539"/>
      <c r="CX104" s="539"/>
      <c r="CY104" s="539"/>
      <c r="CZ104" s="539"/>
      <c r="DB104" s="539"/>
    </row>
    <row r="105" spans="1:106" s="568" customFormat="1" hidden="1">
      <c r="A105" s="568" t="str">
        <f t="shared" si="154"/>
        <v/>
      </c>
      <c r="B105" s="683">
        <v>2202</v>
      </c>
      <c r="C105" s="684">
        <v>79</v>
      </c>
      <c r="D105" s="685" t="str">
        <f>IF(ISNA(VLOOKUP(C105,Master!AQ$61:BC$286,3,FALSE)),"",VLOOKUP(C105,Master!AQ$61:BC$286,3,FALSE))</f>
        <v/>
      </c>
      <c r="E105" s="686" t="str">
        <f>IF(ISNA(VLOOKUP(C105,Master!AQ$61:BC$286,7,FALSE)),"",VLOOKUP(C105,Master!AQ$61:BC$286,7,FALSE))</f>
        <v/>
      </c>
      <c r="F105" s="687" t="str">
        <f>IF(ISNA(VLOOKUP(C105,Master!AQ$61:BC$286,8,FALSE)),"",VLOOKUP(C105,Master!AQ$61:BC$286,8,FALSE))</f>
        <v/>
      </c>
      <c r="G105" s="688" t="str">
        <f>IF(ISNA(VLOOKUP(C105,Master!AQ$61:BC$286,4,FALSE)),"",VLOOKUP(C105,Master!AQ$61:BC$286,4,FALSE))</f>
        <v/>
      </c>
      <c r="H105" s="689" t="str">
        <f>IF(ISNA(VLOOKUP(C105,Master!AQ$61:BC$286,5,FALSE)),"",VLOOKUP(C105,Master!AQ$61:BC$286,5,FALSE))</f>
        <v/>
      </c>
      <c r="I105" s="690" t="str">
        <f>IF(ISNA(VLOOKUP(C105,Master!AQ$61:BC$286,6,FALSE)),"",VLOOKUP(C105,Master!AQ$61:BC$286,6,FALSE))</f>
        <v/>
      </c>
      <c r="J105" s="684" t="str">
        <f t="shared" si="149"/>
        <v/>
      </c>
      <c r="K105" s="911" t="str">
        <f t="shared" ca="1" si="150"/>
        <v/>
      </c>
      <c r="L105" s="684" t="str">
        <f t="shared" si="151"/>
        <v/>
      </c>
      <c r="M105" s="684" t="str">
        <f t="shared" si="152"/>
        <v/>
      </c>
      <c r="N105" s="684" t="str">
        <f t="shared" si="153"/>
        <v/>
      </c>
      <c r="O105" s="691" t="str">
        <f>IF(ISNA(VLOOKUP(C105,Master!AQ$61:BC$286,12,FALSE)),"",VLOOKUP(C105,Master!AQ$61:BC$286,12,FALSE))</f>
        <v/>
      </c>
      <c r="P105" s="665"/>
      <c r="Q105" s="572"/>
      <c r="R105" s="572"/>
      <c r="S105" s="572"/>
      <c r="T105" s="572">
        <f t="shared" si="147"/>
        <v>0</v>
      </c>
      <c r="U105" s="541">
        <f t="shared" si="146"/>
        <v>1</v>
      </c>
      <c r="V105" s="570" t="str">
        <f>IF(ISNA(VLOOKUP(C105,Master!AQ$61:BC$286,10,FALSE)),"",VLOOKUP(C105,Master!AQ$61:BC$286,10,FALSE))</f>
        <v/>
      </c>
      <c r="W105" s="573"/>
      <c r="X105" s="573"/>
      <c r="Y105" s="574" t="str">
        <f>IF(ISNA(VLOOKUP(C105,Master!AQ$61:BC$286,11,FALSE)),"",VLOOKUP(C105,Master!AQ$61:BC$286,11,FALSE))</f>
        <v/>
      </c>
      <c r="Z105" s="574" t="str">
        <f>IF(ISNA(VLOOKUP(C105,Master!AQ$61:BC$286,9,FALSE)),"",VLOOKUP(C105,Master!AQ$61:BC$286,9,FALSE))</f>
        <v/>
      </c>
      <c r="AA105" s="575">
        <f t="shared" si="100"/>
        <v>0</v>
      </c>
      <c r="AB105" s="575">
        <f t="shared" si="101"/>
        <v>0</v>
      </c>
      <c r="AC105" s="575">
        <f t="shared" si="102"/>
        <v>0</v>
      </c>
      <c r="AD105" s="575">
        <f t="shared" si="103"/>
        <v>0</v>
      </c>
      <c r="AE105" s="575">
        <f t="shared" si="104"/>
        <v>0</v>
      </c>
      <c r="AF105" s="575">
        <f t="shared" si="105"/>
        <v>0</v>
      </c>
      <c r="AG105" s="576" t="str">
        <f t="shared" si="106"/>
        <v/>
      </c>
      <c r="AH105" s="576" t="str">
        <f t="shared" si="131"/>
        <v/>
      </c>
      <c r="AI105" s="576" t="str">
        <f t="shared" si="132"/>
        <v/>
      </c>
      <c r="AJ105" s="576" t="str">
        <f t="shared" si="133"/>
        <v/>
      </c>
      <c r="AK105" s="576" t="str">
        <f t="shared" si="134"/>
        <v/>
      </c>
      <c r="AL105" s="574" t="str">
        <f t="shared" si="135"/>
        <v/>
      </c>
      <c r="AM105" s="574">
        <v>0</v>
      </c>
      <c r="AN105" s="575">
        <v>0</v>
      </c>
      <c r="AO105" s="574" t="str">
        <f t="shared" si="136"/>
        <v/>
      </c>
      <c r="AP105" s="575">
        <f t="shared" si="108"/>
        <v>0</v>
      </c>
      <c r="AQ105" s="574">
        <f t="shared" si="109"/>
        <v>0</v>
      </c>
      <c r="AR105" s="574">
        <f t="shared" si="110"/>
        <v>0</v>
      </c>
      <c r="AS105" s="574">
        <f t="shared" si="111"/>
        <v>0</v>
      </c>
      <c r="AT105" s="574">
        <f t="shared" si="145"/>
        <v>0</v>
      </c>
      <c r="AU105" s="576">
        <f t="shared" si="112"/>
        <v>0</v>
      </c>
      <c r="AV105" s="576">
        <f t="shared" si="113"/>
        <v>0</v>
      </c>
      <c r="AW105" s="574"/>
      <c r="AX105" s="574"/>
      <c r="AY105" s="576">
        <f t="shared" si="137"/>
        <v>0</v>
      </c>
      <c r="AZ105" s="576">
        <f t="shared" si="114"/>
        <v>0</v>
      </c>
      <c r="BA105" s="576">
        <f t="shared" si="115"/>
        <v>0</v>
      </c>
      <c r="BB105" s="576">
        <f t="shared" si="116"/>
        <v>0</v>
      </c>
      <c r="BC105" s="576">
        <f t="shared" si="117"/>
        <v>0</v>
      </c>
      <c r="BD105" s="574">
        <f t="shared" si="138"/>
        <v>0</v>
      </c>
      <c r="BE105" s="574">
        <f t="shared" si="118"/>
        <v>0</v>
      </c>
      <c r="BF105" s="575">
        <v>0</v>
      </c>
      <c r="BG105" s="574">
        <f t="shared" si="139"/>
        <v>0</v>
      </c>
      <c r="BH105" s="575">
        <f t="shared" si="119"/>
        <v>0</v>
      </c>
      <c r="BI105" s="574">
        <f t="shared" si="120"/>
        <v>0</v>
      </c>
      <c r="BJ105" s="574">
        <f t="shared" si="121"/>
        <v>0</v>
      </c>
      <c r="BK105" s="574">
        <f t="shared" si="122"/>
        <v>0</v>
      </c>
      <c r="BL105" s="574">
        <f t="shared" si="123"/>
        <v>0</v>
      </c>
      <c r="BM105" s="576">
        <f t="shared" si="140"/>
        <v>0</v>
      </c>
      <c r="BN105" s="576">
        <f t="shared" si="141"/>
        <v>0</v>
      </c>
      <c r="BO105" s="574"/>
      <c r="BP105" s="574"/>
      <c r="BQ105" s="576">
        <f t="shared" si="142"/>
        <v>0</v>
      </c>
      <c r="BR105" s="567">
        <f t="shared" si="124"/>
        <v>0</v>
      </c>
      <c r="BS105" s="567">
        <f t="shared" si="125"/>
        <v>1</v>
      </c>
      <c r="BT105" s="567">
        <f t="shared" si="126"/>
        <v>0</v>
      </c>
      <c r="BU105" s="567">
        <f t="shared" si="127"/>
        <v>0</v>
      </c>
      <c r="BV105" s="567">
        <f t="shared" si="128"/>
        <v>0</v>
      </c>
      <c r="BW105" s="567">
        <f t="shared" si="143"/>
        <v>1</v>
      </c>
      <c r="BX105" s="552">
        <f t="shared" si="148"/>
        <v>0</v>
      </c>
      <c r="BY105" s="577">
        <f t="shared" si="144"/>
        <v>1</v>
      </c>
      <c r="BZ105" s="552">
        <f t="shared" si="129"/>
        <v>0</v>
      </c>
      <c r="CA105" s="552">
        <f t="shared" si="130"/>
        <v>0</v>
      </c>
      <c r="CB105" s="539" t="str">
        <f>IF(AND(E105=""),"",IF(AND(E105&lt;=0),"",IF((ROUND((SUMPRODUCT(MID(0&amp;E105,LARGE(INDEX(ISNUMBER(--MID(E105,ROW($1:$70),1))* ROW($1:$70),0),ROW($1:$70))+1,1)*10^ROW($1:$70)/10)),-8)/100000000)&lt;2004,1,0)))</f>
        <v/>
      </c>
      <c r="CC105" s="1071"/>
      <c r="CD105" s="539"/>
      <c r="CE105" s="539"/>
      <c r="CF105" s="539"/>
      <c r="CG105" s="539"/>
      <c r="CH105" s="539"/>
      <c r="CI105" s="539"/>
      <c r="CJ105" s="539"/>
      <c r="CK105" s="539"/>
      <c r="CL105" s="539"/>
      <c r="CM105" s="539"/>
      <c r="CN105" s="539"/>
      <c r="CO105" s="539"/>
      <c r="CP105" s="539"/>
      <c r="CQ105" s="539"/>
      <c r="CR105" s="539"/>
      <c r="CS105" s="539"/>
      <c r="CT105" s="539"/>
      <c r="CU105" s="539"/>
      <c r="CV105" s="539"/>
      <c r="CW105" s="539"/>
      <c r="CX105" s="539"/>
      <c r="CY105" s="539"/>
      <c r="CZ105" s="539"/>
      <c r="DB105" s="539"/>
    </row>
    <row r="106" spans="1:106" s="568" customFormat="1" hidden="1">
      <c r="A106" s="568" t="str">
        <f t="shared" si="154"/>
        <v/>
      </c>
      <c r="B106" s="683">
        <v>2202</v>
      </c>
      <c r="C106" s="684">
        <v>80</v>
      </c>
      <c r="D106" s="685" t="str">
        <f>IF(ISNA(VLOOKUP(C106,Master!AQ$61:BC$286,3,FALSE)),"",VLOOKUP(C106,Master!AQ$61:BC$286,3,FALSE))</f>
        <v/>
      </c>
      <c r="E106" s="686" t="str">
        <f>IF(ISNA(VLOOKUP(C106,Master!AQ$61:BC$286,7,FALSE)),"",VLOOKUP(C106,Master!AQ$61:BC$286,7,FALSE))</f>
        <v/>
      </c>
      <c r="F106" s="687" t="str">
        <f>IF(ISNA(VLOOKUP(C106,Master!AQ$61:BC$286,8,FALSE)),"",VLOOKUP(C106,Master!AQ$61:BC$286,8,FALSE))</f>
        <v/>
      </c>
      <c r="G106" s="688" t="str">
        <f>IF(ISNA(VLOOKUP(C106,Master!AQ$61:BC$286,4,FALSE)),"",VLOOKUP(C106,Master!AQ$61:BC$286,4,FALSE))</f>
        <v/>
      </c>
      <c r="H106" s="689" t="str">
        <f>IF(ISNA(VLOOKUP(C106,Master!AQ$61:BC$286,5,FALSE)),"",VLOOKUP(C106,Master!AQ$61:BC$286,5,FALSE))</f>
        <v/>
      </c>
      <c r="I106" s="690" t="str">
        <f>IF(ISNA(VLOOKUP(C106,Master!AQ$61:BC$286,6,FALSE)),"",VLOOKUP(C106,Master!AQ$61:BC$286,6,FALSE))</f>
        <v/>
      </c>
      <c r="J106" s="684" t="str">
        <f t="shared" si="149"/>
        <v/>
      </c>
      <c r="K106" s="911" t="str">
        <f t="shared" ca="1" si="150"/>
        <v/>
      </c>
      <c r="L106" s="684" t="str">
        <f t="shared" si="151"/>
        <v/>
      </c>
      <c r="M106" s="684" t="str">
        <f t="shared" si="152"/>
        <v/>
      </c>
      <c r="N106" s="684" t="str">
        <f t="shared" si="153"/>
        <v/>
      </c>
      <c r="O106" s="691" t="str">
        <f>IF(ISNA(VLOOKUP(C106,Master!AQ$61:BC$286,12,FALSE)),"",VLOOKUP(C106,Master!AQ$61:BC$286,12,FALSE))</f>
        <v/>
      </c>
      <c r="P106" s="665"/>
      <c r="Q106" s="572"/>
      <c r="R106" s="572"/>
      <c r="S106" s="572"/>
      <c r="T106" s="572">
        <f t="shared" si="147"/>
        <v>0</v>
      </c>
      <c r="U106" s="541">
        <f t="shared" si="146"/>
        <v>1</v>
      </c>
      <c r="V106" s="570" t="str">
        <f>IF(ISNA(VLOOKUP(C106,Master!AQ$61:BC$286,10,FALSE)),"",VLOOKUP(C106,Master!AQ$61:BC$286,10,FALSE))</f>
        <v/>
      </c>
      <c r="W106" s="573"/>
      <c r="X106" s="573"/>
      <c r="Y106" s="574" t="str">
        <f>IF(ISNA(VLOOKUP(C106,Master!AQ$61:BC$286,11,FALSE)),"",VLOOKUP(C106,Master!AQ$61:BC$286,11,FALSE))</f>
        <v/>
      </c>
      <c r="Z106" s="574" t="str">
        <f>IF(ISNA(VLOOKUP(C106,Master!AQ$61:BC$286,9,FALSE)),"",VLOOKUP(C106,Master!AQ$61:BC$286,9,FALSE))</f>
        <v/>
      </c>
      <c r="AA106" s="575">
        <f t="shared" si="100"/>
        <v>0</v>
      </c>
      <c r="AB106" s="575">
        <f t="shared" si="101"/>
        <v>0</v>
      </c>
      <c r="AC106" s="575">
        <f t="shared" si="102"/>
        <v>0</v>
      </c>
      <c r="AD106" s="575">
        <f t="shared" si="103"/>
        <v>0</v>
      </c>
      <c r="AE106" s="575">
        <f t="shared" si="104"/>
        <v>0</v>
      </c>
      <c r="AF106" s="575">
        <f t="shared" si="105"/>
        <v>0</v>
      </c>
      <c r="AG106" s="576" t="str">
        <f t="shared" si="106"/>
        <v/>
      </c>
      <c r="AH106" s="576" t="str">
        <f t="shared" si="131"/>
        <v/>
      </c>
      <c r="AI106" s="576" t="str">
        <f t="shared" si="132"/>
        <v/>
      </c>
      <c r="AJ106" s="576" t="str">
        <f t="shared" si="133"/>
        <v/>
      </c>
      <c r="AK106" s="576" t="str">
        <f t="shared" si="134"/>
        <v/>
      </c>
      <c r="AL106" s="574" t="str">
        <f t="shared" si="135"/>
        <v/>
      </c>
      <c r="AM106" s="574">
        <v>0</v>
      </c>
      <c r="AN106" s="575">
        <v>0</v>
      </c>
      <c r="AO106" s="574" t="str">
        <f t="shared" si="136"/>
        <v/>
      </c>
      <c r="AP106" s="575">
        <f t="shared" si="108"/>
        <v>0</v>
      </c>
      <c r="AQ106" s="574">
        <f t="shared" si="109"/>
        <v>0</v>
      </c>
      <c r="AR106" s="574">
        <f t="shared" si="110"/>
        <v>0</v>
      </c>
      <c r="AS106" s="574">
        <f t="shared" si="111"/>
        <v>0</v>
      </c>
      <c r="AT106" s="574">
        <f t="shared" si="145"/>
        <v>0</v>
      </c>
      <c r="AU106" s="576">
        <f t="shared" si="112"/>
        <v>0</v>
      </c>
      <c r="AV106" s="576">
        <f t="shared" si="113"/>
        <v>0</v>
      </c>
      <c r="AW106" s="574"/>
      <c r="AX106" s="574"/>
      <c r="AY106" s="576">
        <f t="shared" si="137"/>
        <v>0</v>
      </c>
      <c r="AZ106" s="576">
        <f t="shared" si="114"/>
        <v>0</v>
      </c>
      <c r="BA106" s="576">
        <f t="shared" si="115"/>
        <v>0</v>
      </c>
      <c r="BB106" s="576">
        <f t="shared" si="116"/>
        <v>0</v>
      </c>
      <c r="BC106" s="576">
        <f t="shared" si="117"/>
        <v>0</v>
      </c>
      <c r="BD106" s="574">
        <f t="shared" si="138"/>
        <v>0</v>
      </c>
      <c r="BE106" s="574">
        <f t="shared" si="118"/>
        <v>0</v>
      </c>
      <c r="BF106" s="575">
        <v>0</v>
      </c>
      <c r="BG106" s="574">
        <f t="shared" si="139"/>
        <v>0</v>
      </c>
      <c r="BH106" s="575">
        <f t="shared" si="119"/>
        <v>0</v>
      </c>
      <c r="BI106" s="574">
        <f t="shared" si="120"/>
        <v>0</v>
      </c>
      <c r="BJ106" s="574">
        <f t="shared" si="121"/>
        <v>0</v>
      </c>
      <c r="BK106" s="574">
        <f t="shared" si="122"/>
        <v>0</v>
      </c>
      <c r="BL106" s="574">
        <f t="shared" si="123"/>
        <v>0</v>
      </c>
      <c r="BM106" s="576">
        <f t="shared" si="140"/>
        <v>0</v>
      </c>
      <c r="BN106" s="576">
        <f t="shared" si="141"/>
        <v>0</v>
      </c>
      <c r="BO106" s="574"/>
      <c r="BP106" s="574"/>
      <c r="BQ106" s="576">
        <f t="shared" si="142"/>
        <v>0</v>
      </c>
      <c r="BR106" s="567">
        <f t="shared" si="124"/>
        <v>0</v>
      </c>
      <c r="BS106" s="567">
        <f t="shared" si="125"/>
        <v>1</v>
      </c>
      <c r="BT106" s="567">
        <f t="shared" si="126"/>
        <v>0</v>
      </c>
      <c r="BU106" s="567">
        <f t="shared" si="127"/>
        <v>0</v>
      </c>
      <c r="BV106" s="567">
        <f t="shared" si="128"/>
        <v>0</v>
      </c>
      <c r="BW106" s="567">
        <f t="shared" si="143"/>
        <v>1</v>
      </c>
      <c r="BX106" s="552">
        <f t="shared" si="148"/>
        <v>0</v>
      </c>
      <c r="BY106" s="577">
        <f t="shared" si="144"/>
        <v>1</v>
      </c>
      <c r="BZ106" s="552">
        <f t="shared" si="129"/>
        <v>0</v>
      </c>
      <c r="CA106" s="552">
        <f t="shared" si="130"/>
        <v>0</v>
      </c>
      <c r="CB106" s="539" t="str">
        <f>IF(AND(E106=""),"",IF(AND(E106&lt;=0),"",IF((ROUND((SUMPRODUCT(MID(0&amp;E106,LARGE(INDEX(ISNUMBER(--MID(E106,ROW($1:$70),1))* ROW($1:$70),0),ROW($1:$70))+1,1)*10^ROW($1:$70)/10)),-8)/100000000)&lt;2004,1,0)))</f>
        <v/>
      </c>
      <c r="CC106" s="1071"/>
      <c r="CD106" s="539"/>
      <c r="CE106" s="539"/>
      <c r="CF106" s="539"/>
      <c r="CG106" s="539"/>
      <c r="CH106" s="539"/>
      <c r="CI106" s="539"/>
      <c r="CJ106" s="539"/>
      <c r="CK106" s="539"/>
      <c r="CL106" s="539"/>
      <c r="CM106" s="539"/>
      <c r="CN106" s="539"/>
      <c r="CO106" s="539"/>
      <c r="CP106" s="539"/>
      <c r="CQ106" s="539"/>
      <c r="CR106" s="539"/>
      <c r="CS106" s="539"/>
      <c r="CT106" s="539"/>
      <c r="CU106" s="539"/>
      <c r="CV106" s="539"/>
      <c r="CW106" s="539"/>
      <c r="CX106" s="539"/>
      <c r="CY106" s="539"/>
      <c r="CZ106" s="539"/>
      <c r="DB106" s="539"/>
    </row>
    <row r="107" spans="1:106" s="568" customFormat="1" hidden="1">
      <c r="A107" s="568" t="str">
        <f t="shared" si="154"/>
        <v/>
      </c>
      <c r="B107" s="683">
        <v>2202</v>
      </c>
      <c r="C107" s="684">
        <v>81</v>
      </c>
      <c r="D107" s="685" t="str">
        <f>IF(ISNA(VLOOKUP(C107,Master!AQ$61:BC$286,3,FALSE)),"",VLOOKUP(C107,Master!AQ$61:BC$286,3,FALSE))</f>
        <v/>
      </c>
      <c r="E107" s="686" t="str">
        <f>IF(ISNA(VLOOKUP(C107,Master!AQ$61:BC$286,7,FALSE)),"",VLOOKUP(C107,Master!AQ$61:BC$286,7,FALSE))</f>
        <v/>
      </c>
      <c r="F107" s="687" t="str">
        <f>IF(ISNA(VLOOKUP(C107,Master!AQ$61:BC$286,8,FALSE)),"",VLOOKUP(C107,Master!AQ$61:BC$286,8,FALSE))</f>
        <v/>
      </c>
      <c r="G107" s="688" t="str">
        <f>IF(ISNA(VLOOKUP(C107,Master!AQ$61:BC$286,4,FALSE)),"",VLOOKUP(C107,Master!AQ$61:BC$286,4,FALSE))</f>
        <v/>
      </c>
      <c r="H107" s="689" t="str">
        <f>IF(ISNA(VLOOKUP(C107,Master!AQ$61:BC$286,5,FALSE)),"",VLOOKUP(C107,Master!AQ$61:BC$286,5,FALSE))</f>
        <v/>
      </c>
      <c r="I107" s="690" t="str">
        <f>IF(ISNA(VLOOKUP(C107,Master!AQ$61:BC$286,6,FALSE)),"",VLOOKUP(C107,Master!AQ$61:BC$286,6,FALSE))</f>
        <v/>
      </c>
      <c r="J107" s="684" t="str">
        <f t="shared" si="149"/>
        <v/>
      </c>
      <c r="K107" s="911" t="str">
        <f t="shared" ca="1" si="150"/>
        <v/>
      </c>
      <c r="L107" s="684" t="str">
        <f t="shared" si="151"/>
        <v/>
      </c>
      <c r="M107" s="684" t="str">
        <f t="shared" si="152"/>
        <v/>
      </c>
      <c r="N107" s="684" t="str">
        <f t="shared" si="153"/>
        <v/>
      </c>
      <c r="O107" s="691" t="str">
        <f>IF(ISNA(VLOOKUP(C107,Master!AQ$61:BC$286,12,FALSE)),"",VLOOKUP(C107,Master!AQ$61:BC$286,12,FALSE))</f>
        <v/>
      </c>
      <c r="P107" s="665"/>
      <c r="Q107" s="572"/>
      <c r="R107" s="572"/>
      <c r="S107" s="572"/>
      <c r="T107" s="572">
        <f t="shared" si="147"/>
        <v>0</v>
      </c>
      <c r="U107" s="541">
        <f t="shared" si="146"/>
        <v>1</v>
      </c>
      <c r="V107" s="570" t="str">
        <f>IF(ISNA(VLOOKUP(C107,Master!AQ$61:BC$286,10,FALSE)),"",VLOOKUP(C107,Master!AQ$61:BC$286,10,FALSE))</f>
        <v/>
      </c>
      <c r="W107" s="573"/>
      <c r="X107" s="573"/>
      <c r="Y107" s="574" t="str">
        <f>IF(ISNA(VLOOKUP(C107,Master!AQ$61:BC$286,11,FALSE)),"",VLOOKUP(C107,Master!AQ$61:BC$286,11,FALSE))</f>
        <v/>
      </c>
      <c r="Z107" s="574" t="str">
        <f>IF(ISNA(VLOOKUP(C107,Master!AQ$61:BC$286,9,FALSE)),"",VLOOKUP(C107,Master!AQ$61:BC$286,9,FALSE))</f>
        <v/>
      </c>
      <c r="AA107" s="575">
        <f t="shared" si="100"/>
        <v>0</v>
      </c>
      <c r="AB107" s="575">
        <f t="shared" si="101"/>
        <v>0</v>
      </c>
      <c r="AC107" s="575">
        <f t="shared" si="102"/>
        <v>0</v>
      </c>
      <c r="AD107" s="575">
        <f t="shared" si="103"/>
        <v>0</v>
      </c>
      <c r="AE107" s="575">
        <f t="shared" si="104"/>
        <v>0</v>
      </c>
      <c r="AF107" s="575">
        <f t="shared" si="105"/>
        <v>0</v>
      </c>
      <c r="AG107" s="576" t="str">
        <f t="shared" si="106"/>
        <v/>
      </c>
      <c r="AH107" s="576" t="str">
        <f t="shared" si="131"/>
        <v/>
      </c>
      <c r="AI107" s="576" t="str">
        <f t="shared" si="132"/>
        <v/>
      </c>
      <c r="AJ107" s="576" t="str">
        <f t="shared" si="133"/>
        <v/>
      </c>
      <c r="AK107" s="576" t="str">
        <f t="shared" si="134"/>
        <v/>
      </c>
      <c r="AL107" s="574" t="str">
        <f t="shared" si="135"/>
        <v/>
      </c>
      <c r="AM107" s="574">
        <v>0</v>
      </c>
      <c r="AN107" s="575">
        <v>0</v>
      </c>
      <c r="AO107" s="574" t="str">
        <f t="shared" si="136"/>
        <v/>
      </c>
      <c r="AP107" s="575">
        <f t="shared" si="108"/>
        <v>0</v>
      </c>
      <c r="AQ107" s="574">
        <f t="shared" si="109"/>
        <v>0</v>
      </c>
      <c r="AR107" s="574">
        <f t="shared" si="110"/>
        <v>0</v>
      </c>
      <c r="AS107" s="574">
        <f t="shared" si="111"/>
        <v>0</v>
      </c>
      <c r="AT107" s="574">
        <f t="shared" si="145"/>
        <v>0</v>
      </c>
      <c r="AU107" s="576">
        <f t="shared" si="112"/>
        <v>0</v>
      </c>
      <c r="AV107" s="576">
        <f t="shared" si="113"/>
        <v>0</v>
      </c>
      <c r="AW107" s="574"/>
      <c r="AX107" s="574"/>
      <c r="AY107" s="576">
        <f t="shared" si="137"/>
        <v>0</v>
      </c>
      <c r="AZ107" s="576">
        <f t="shared" si="114"/>
        <v>0</v>
      </c>
      <c r="BA107" s="576">
        <f t="shared" si="115"/>
        <v>0</v>
      </c>
      <c r="BB107" s="576">
        <f t="shared" si="116"/>
        <v>0</v>
      </c>
      <c r="BC107" s="576">
        <f t="shared" si="117"/>
        <v>0</v>
      </c>
      <c r="BD107" s="574">
        <f t="shared" si="138"/>
        <v>0</v>
      </c>
      <c r="BE107" s="574">
        <f t="shared" si="118"/>
        <v>0</v>
      </c>
      <c r="BF107" s="575">
        <v>0</v>
      </c>
      <c r="BG107" s="574">
        <f t="shared" si="139"/>
        <v>0</v>
      </c>
      <c r="BH107" s="575">
        <f t="shared" si="119"/>
        <v>0</v>
      </c>
      <c r="BI107" s="574">
        <f t="shared" si="120"/>
        <v>0</v>
      </c>
      <c r="BJ107" s="574">
        <f t="shared" si="121"/>
        <v>0</v>
      </c>
      <c r="BK107" s="574">
        <f t="shared" si="122"/>
        <v>0</v>
      </c>
      <c r="BL107" s="574">
        <f t="shared" si="123"/>
        <v>0</v>
      </c>
      <c r="BM107" s="576">
        <f t="shared" si="140"/>
        <v>0</v>
      </c>
      <c r="BN107" s="576">
        <f t="shared" si="141"/>
        <v>0</v>
      </c>
      <c r="BO107" s="574"/>
      <c r="BP107" s="574"/>
      <c r="BQ107" s="576">
        <f t="shared" si="142"/>
        <v>0</v>
      </c>
      <c r="BR107" s="567">
        <f t="shared" si="124"/>
        <v>0</v>
      </c>
      <c r="BS107" s="567">
        <f t="shared" si="125"/>
        <v>1</v>
      </c>
      <c r="BT107" s="567">
        <f t="shared" si="126"/>
        <v>0</v>
      </c>
      <c r="BU107" s="567">
        <f t="shared" si="127"/>
        <v>0</v>
      </c>
      <c r="BV107" s="567">
        <f t="shared" si="128"/>
        <v>0</v>
      </c>
      <c r="BW107" s="567">
        <f t="shared" si="143"/>
        <v>1</v>
      </c>
      <c r="BX107" s="552">
        <f t="shared" si="148"/>
        <v>0</v>
      </c>
      <c r="BY107" s="577">
        <f t="shared" si="144"/>
        <v>1</v>
      </c>
      <c r="BZ107" s="552">
        <f t="shared" si="129"/>
        <v>0</v>
      </c>
      <c r="CA107" s="552">
        <f t="shared" si="130"/>
        <v>0</v>
      </c>
      <c r="CB107" s="539" t="str">
        <f>IF(AND(E107=""),"",IF(AND(E107&lt;=0),"",IF((ROUND((SUMPRODUCT(MID(0&amp;E107,LARGE(INDEX(ISNUMBER(--MID(E107,ROW($1:$70),1))* ROW($1:$70),0),ROW($1:$70))+1,1)*10^ROW($1:$70)/10)),-8)/100000000)&lt;2004,1,0)))</f>
        <v/>
      </c>
      <c r="CC107" s="1071"/>
      <c r="CD107" s="539"/>
      <c r="CE107" s="539"/>
      <c r="CF107" s="539"/>
      <c r="CG107" s="539"/>
      <c r="CH107" s="539"/>
      <c r="CI107" s="539"/>
      <c r="CJ107" s="539"/>
      <c r="CK107" s="539"/>
      <c r="CL107" s="539"/>
      <c r="CM107" s="539"/>
      <c r="CN107" s="539"/>
      <c r="CO107" s="539"/>
      <c r="CP107" s="539"/>
      <c r="CQ107" s="539"/>
      <c r="CR107" s="539"/>
      <c r="CS107" s="539"/>
      <c r="CT107" s="539"/>
      <c r="CU107" s="539"/>
      <c r="CV107" s="539"/>
      <c r="CW107" s="539"/>
      <c r="CX107" s="539"/>
      <c r="CY107" s="539"/>
      <c r="CZ107" s="539"/>
      <c r="DB107" s="539"/>
    </row>
    <row r="108" spans="1:106" s="568" customFormat="1" hidden="1">
      <c r="A108" s="568" t="str">
        <f t="shared" si="154"/>
        <v/>
      </c>
      <c r="B108" s="683">
        <v>2202</v>
      </c>
      <c r="C108" s="684">
        <v>82</v>
      </c>
      <c r="D108" s="685" t="str">
        <f>IF(ISNA(VLOOKUP(C108,Master!AQ$61:BC$286,3,FALSE)),"",VLOOKUP(C108,Master!AQ$61:BC$286,3,FALSE))</f>
        <v/>
      </c>
      <c r="E108" s="686" t="str">
        <f>IF(ISNA(VLOOKUP(C108,Master!AQ$61:BC$286,7,FALSE)),"",VLOOKUP(C108,Master!AQ$61:BC$286,7,FALSE))</f>
        <v/>
      </c>
      <c r="F108" s="687" t="str">
        <f>IF(ISNA(VLOOKUP(C108,Master!AQ$61:BC$286,8,FALSE)),"",VLOOKUP(C108,Master!AQ$61:BC$286,8,FALSE))</f>
        <v/>
      </c>
      <c r="G108" s="688" t="str">
        <f>IF(ISNA(VLOOKUP(C108,Master!AQ$61:BC$286,4,FALSE)),"",VLOOKUP(C108,Master!AQ$61:BC$286,4,FALSE))</f>
        <v/>
      </c>
      <c r="H108" s="689" t="str">
        <f>IF(ISNA(VLOOKUP(C108,Master!AQ$61:BC$286,5,FALSE)),"",VLOOKUP(C108,Master!AQ$61:BC$286,5,FALSE))</f>
        <v/>
      </c>
      <c r="I108" s="690" t="str">
        <f>IF(ISNA(VLOOKUP(C108,Master!AQ$61:BC$286,6,FALSE)),"",VLOOKUP(C108,Master!AQ$61:BC$286,6,FALSE))</f>
        <v/>
      </c>
      <c r="J108" s="684" t="str">
        <f t="shared" si="149"/>
        <v/>
      </c>
      <c r="K108" s="911" t="str">
        <f t="shared" ca="1" si="150"/>
        <v/>
      </c>
      <c r="L108" s="684" t="str">
        <f t="shared" si="151"/>
        <v/>
      </c>
      <c r="M108" s="684" t="str">
        <f t="shared" si="152"/>
        <v/>
      </c>
      <c r="N108" s="684" t="str">
        <f t="shared" si="153"/>
        <v/>
      </c>
      <c r="O108" s="691" t="str">
        <f>IF(ISNA(VLOOKUP(C108,Master!AQ$61:BC$286,12,FALSE)),"",VLOOKUP(C108,Master!AQ$61:BC$286,12,FALSE))</f>
        <v/>
      </c>
      <c r="P108" s="665"/>
      <c r="Q108" s="572"/>
      <c r="R108" s="572"/>
      <c r="S108" s="572"/>
      <c r="T108" s="572">
        <f t="shared" si="147"/>
        <v>0</v>
      </c>
      <c r="U108" s="541">
        <f t="shared" si="146"/>
        <v>1</v>
      </c>
      <c r="V108" s="570" t="str">
        <f>IF(ISNA(VLOOKUP(C108,Master!AQ$61:BC$286,10,FALSE)),"",VLOOKUP(C108,Master!AQ$61:BC$286,10,FALSE))</f>
        <v/>
      </c>
      <c r="W108" s="573"/>
      <c r="X108" s="573"/>
      <c r="Y108" s="574" t="str">
        <f>IF(ISNA(VLOOKUP(C108,Master!AQ$61:BC$286,11,FALSE)),"",VLOOKUP(C108,Master!AQ$61:BC$286,11,FALSE))</f>
        <v/>
      </c>
      <c r="Z108" s="574" t="str">
        <f>IF(ISNA(VLOOKUP(C108,Master!AQ$61:BC$286,9,FALSE)),"",VLOOKUP(C108,Master!AQ$61:BC$286,9,FALSE))</f>
        <v/>
      </c>
      <c r="AA108" s="575">
        <f t="shared" si="100"/>
        <v>0</v>
      </c>
      <c r="AB108" s="575">
        <f t="shared" si="101"/>
        <v>0</v>
      </c>
      <c r="AC108" s="575">
        <f t="shared" si="102"/>
        <v>0</v>
      </c>
      <c r="AD108" s="575">
        <f t="shared" si="103"/>
        <v>0</v>
      </c>
      <c r="AE108" s="575">
        <f t="shared" si="104"/>
        <v>0</v>
      </c>
      <c r="AF108" s="575">
        <f t="shared" si="105"/>
        <v>0</v>
      </c>
      <c r="AG108" s="576" t="str">
        <f t="shared" si="106"/>
        <v/>
      </c>
      <c r="AH108" s="576" t="str">
        <f t="shared" si="131"/>
        <v/>
      </c>
      <c r="AI108" s="576" t="str">
        <f t="shared" si="132"/>
        <v/>
      </c>
      <c r="AJ108" s="576" t="str">
        <f t="shared" si="133"/>
        <v/>
      </c>
      <c r="AK108" s="576" t="str">
        <f t="shared" si="134"/>
        <v/>
      </c>
      <c r="AL108" s="574" t="str">
        <f t="shared" si="135"/>
        <v/>
      </c>
      <c r="AM108" s="574">
        <v>0</v>
      </c>
      <c r="AN108" s="575">
        <v>0</v>
      </c>
      <c r="AO108" s="574" t="str">
        <f t="shared" si="136"/>
        <v/>
      </c>
      <c r="AP108" s="575">
        <f t="shared" si="108"/>
        <v>0</v>
      </c>
      <c r="AQ108" s="574">
        <f t="shared" si="109"/>
        <v>0</v>
      </c>
      <c r="AR108" s="574">
        <f t="shared" si="110"/>
        <v>0</v>
      </c>
      <c r="AS108" s="574">
        <f t="shared" si="111"/>
        <v>0</v>
      </c>
      <c r="AT108" s="574">
        <f t="shared" si="145"/>
        <v>0</v>
      </c>
      <c r="AU108" s="576">
        <f t="shared" si="112"/>
        <v>0</v>
      </c>
      <c r="AV108" s="576">
        <f t="shared" si="113"/>
        <v>0</v>
      </c>
      <c r="AW108" s="574"/>
      <c r="AX108" s="574"/>
      <c r="AY108" s="576">
        <f t="shared" si="137"/>
        <v>0</v>
      </c>
      <c r="AZ108" s="576">
        <f t="shared" si="114"/>
        <v>0</v>
      </c>
      <c r="BA108" s="576">
        <f t="shared" si="115"/>
        <v>0</v>
      </c>
      <c r="BB108" s="576">
        <f t="shared" si="116"/>
        <v>0</v>
      </c>
      <c r="BC108" s="576">
        <f t="shared" si="117"/>
        <v>0</v>
      </c>
      <c r="BD108" s="574">
        <f t="shared" si="138"/>
        <v>0</v>
      </c>
      <c r="BE108" s="574">
        <f t="shared" si="118"/>
        <v>0</v>
      </c>
      <c r="BF108" s="575">
        <v>0</v>
      </c>
      <c r="BG108" s="574">
        <f t="shared" si="139"/>
        <v>0</v>
      </c>
      <c r="BH108" s="575">
        <f t="shared" si="119"/>
        <v>0</v>
      </c>
      <c r="BI108" s="574">
        <f t="shared" si="120"/>
        <v>0</v>
      </c>
      <c r="BJ108" s="574">
        <f t="shared" si="121"/>
        <v>0</v>
      </c>
      <c r="BK108" s="574">
        <f t="shared" si="122"/>
        <v>0</v>
      </c>
      <c r="BL108" s="574">
        <f t="shared" si="123"/>
        <v>0</v>
      </c>
      <c r="BM108" s="576">
        <f t="shared" si="140"/>
        <v>0</v>
      </c>
      <c r="BN108" s="576">
        <f t="shared" si="141"/>
        <v>0</v>
      </c>
      <c r="BO108" s="574"/>
      <c r="BP108" s="574"/>
      <c r="BQ108" s="576">
        <f t="shared" si="142"/>
        <v>0</v>
      </c>
      <c r="BR108" s="567">
        <f t="shared" si="124"/>
        <v>0</v>
      </c>
      <c r="BS108" s="567">
        <f t="shared" si="125"/>
        <v>1</v>
      </c>
      <c r="BT108" s="567">
        <f t="shared" si="126"/>
        <v>0</v>
      </c>
      <c r="BU108" s="567">
        <f t="shared" si="127"/>
        <v>0</v>
      </c>
      <c r="BV108" s="567">
        <f t="shared" si="128"/>
        <v>0</v>
      </c>
      <c r="BW108" s="567">
        <f t="shared" si="143"/>
        <v>1</v>
      </c>
      <c r="BX108" s="552">
        <f t="shared" si="148"/>
        <v>0</v>
      </c>
      <c r="BY108" s="577">
        <f t="shared" si="144"/>
        <v>1</v>
      </c>
      <c r="BZ108" s="552">
        <f t="shared" si="129"/>
        <v>0</v>
      </c>
      <c r="CA108" s="552">
        <f t="shared" si="130"/>
        <v>0</v>
      </c>
      <c r="CB108" s="539" t="str">
        <f>IF(AND(E108=""),"",IF(AND(E108&lt;=0),"",IF((ROUND((SUMPRODUCT(MID(0&amp;E108,LARGE(INDEX(ISNUMBER(--MID(E108,ROW($1:$70),1))* ROW($1:$70),0),ROW($1:$70))+1,1)*10^ROW($1:$70)/10)),-8)/100000000)&lt;2004,1,0)))</f>
        <v/>
      </c>
      <c r="CC108" s="1071"/>
      <c r="CD108" s="539"/>
      <c r="CE108" s="539"/>
      <c r="CF108" s="539"/>
      <c r="CG108" s="539"/>
      <c r="CH108" s="539"/>
      <c r="CI108" s="539"/>
      <c r="CJ108" s="539"/>
      <c r="CK108" s="539"/>
      <c r="CL108" s="539"/>
      <c r="CM108" s="539"/>
      <c r="CN108" s="539"/>
      <c r="CO108" s="539"/>
      <c r="CP108" s="539"/>
      <c r="CQ108" s="539"/>
      <c r="CR108" s="539"/>
      <c r="CS108" s="539"/>
      <c r="CT108" s="539"/>
      <c r="CU108" s="539"/>
      <c r="CV108" s="539"/>
      <c r="CW108" s="539"/>
      <c r="CX108" s="539"/>
      <c r="CY108" s="539"/>
      <c r="CZ108" s="539"/>
      <c r="DB108" s="539"/>
    </row>
    <row r="109" spans="1:106" s="568" customFormat="1" hidden="1">
      <c r="A109" s="568" t="str">
        <f t="shared" si="154"/>
        <v/>
      </c>
      <c r="B109" s="683">
        <v>2202</v>
      </c>
      <c r="C109" s="684">
        <v>83</v>
      </c>
      <c r="D109" s="685" t="str">
        <f>IF(ISNA(VLOOKUP(C109,Master!AQ$61:BC$286,3,FALSE)),"",VLOOKUP(C109,Master!AQ$61:BC$286,3,FALSE))</f>
        <v/>
      </c>
      <c r="E109" s="686" t="str">
        <f>IF(ISNA(VLOOKUP(C109,Master!AQ$61:BC$286,7,FALSE)),"",VLOOKUP(C109,Master!AQ$61:BC$286,7,FALSE))</f>
        <v/>
      </c>
      <c r="F109" s="687" t="str">
        <f>IF(ISNA(VLOOKUP(C109,Master!AQ$61:BC$286,8,FALSE)),"",VLOOKUP(C109,Master!AQ$61:BC$286,8,FALSE))</f>
        <v/>
      </c>
      <c r="G109" s="688" t="str">
        <f>IF(ISNA(VLOOKUP(C109,Master!AQ$61:BC$286,4,FALSE)),"",VLOOKUP(C109,Master!AQ$61:BC$286,4,FALSE))</f>
        <v/>
      </c>
      <c r="H109" s="689" t="str">
        <f>IF(ISNA(VLOOKUP(C109,Master!AQ$61:BC$286,5,FALSE)),"",VLOOKUP(C109,Master!AQ$61:BC$286,5,FALSE))</f>
        <v/>
      </c>
      <c r="I109" s="690" t="str">
        <f>IF(ISNA(VLOOKUP(C109,Master!AQ$61:BC$286,6,FALSE)),"",VLOOKUP(C109,Master!AQ$61:BC$286,6,FALSE))</f>
        <v/>
      </c>
      <c r="J109" s="684" t="str">
        <f t="shared" si="149"/>
        <v/>
      </c>
      <c r="K109" s="911" t="str">
        <f t="shared" ca="1" si="150"/>
        <v/>
      </c>
      <c r="L109" s="684" t="str">
        <f t="shared" si="151"/>
        <v/>
      </c>
      <c r="M109" s="684" t="str">
        <f t="shared" si="152"/>
        <v/>
      </c>
      <c r="N109" s="684" t="str">
        <f t="shared" si="153"/>
        <v/>
      </c>
      <c r="O109" s="691" t="str">
        <f>IF(ISNA(VLOOKUP(C109,Master!AQ$61:BC$286,12,FALSE)),"",VLOOKUP(C109,Master!AQ$61:BC$286,12,FALSE))</f>
        <v/>
      </c>
      <c r="P109" s="665"/>
      <c r="Q109" s="572"/>
      <c r="R109" s="572"/>
      <c r="S109" s="572"/>
      <c r="T109" s="572">
        <f t="shared" si="147"/>
        <v>0</v>
      </c>
      <c r="U109" s="541">
        <f t="shared" si="146"/>
        <v>1</v>
      </c>
      <c r="V109" s="570" t="str">
        <f>IF(ISNA(VLOOKUP(C109,Master!AQ$61:BC$286,10,FALSE)),"",VLOOKUP(C109,Master!AQ$61:BC$286,10,FALSE))</f>
        <v/>
      </c>
      <c r="W109" s="573"/>
      <c r="X109" s="573"/>
      <c r="Y109" s="574" t="str">
        <f>IF(ISNA(VLOOKUP(C109,Master!AQ$61:BC$286,11,FALSE)),"",VLOOKUP(C109,Master!AQ$61:BC$286,11,FALSE))</f>
        <v/>
      </c>
      <c r="Z109" s="574" t="str">
        <f>IF(ISNA(VLOOKUP(C109,Master!AQ$61:BC$286,9,FALSE)),"",VLOOKUP(C109,Master!AQ$61:BC$286,9,FALSE))</f>
        <v/>
      </c>
      <c r="AA109" s="575">
        <f t="shared" si="100"/>
        <v>0</v>
      </c>
      <c r="AB109" s="575">
        <f t="shared" si="101"/>
        <v>0</v>
      </c>
      <c r="AC109" s="575">
        <f t="shared" si="102"/>
        <v>0</v>
      </c>
      <c r="AD109" s="575">
        <f t="shared" si="103"/>
        <v>0</v>
      </c>
      <c r="AE109" s="575">
        <f t="shared" si="104"/>
        <v>0</v>
      </c>
      <c r="AF109" s="575">
        <f t="shared" si="105"/>
        <v>0</v>
      </c>
      <c r="AG109" s="576" t="str">
        <f t="shared" si="106"/>
        <v/>
      </c>
      <c r="AH109" s="576" t="str">
        <f t="shared" si="131"/>
        <v/>
      </c>
      <c r="AI109" s="576" t="str">
        <f t="shared" si="132"/>
        <v/>
      </c>
      <c r="AJ109" s="576" t="str">
        <f t="shared" si="133"/>
        <v/>
      </c>
      <c r="AK109" s="576" t="str">
        <f t="shared" si="134"/>
        <v/>
      </c>
      <c r="AL109" s="574" t="str">
        <f t="shared" si="135"/>
        <v/>
      </c>
      <c r="AM109" s="574">
        <v>0</v>
      </c>
      <c r="AN109" s="575">
        <v>0</v>
      </c>
      <c r="AO109" s="574" t="str">
        <f t="shared" si="136"/>
        <v/>
      </c>
      <c r="AP109" s="575">
        <f t="shared" si="108"/>
        <v>0</v>
      </c>
      <c r="AQ109" s="574">
        <f t="shared" si="109"/>
        <v>0</v>
      </c>
      <c r="AR109" s="574">
        <f t="shared" si="110"/>
        <v>0</v>
      </c>
      <c r="AS109" s="574">
        <f t="shared" si="111"/>
        <v>0</v>
      </c>
      <c r="AT109" s="574">
        <f t="shared" si="145"/>
        <v>0</v>
      </c>
      <c r="AU109" s="576">
        <f t="shared" si="112"/>
        <v>0</v>
      </c>
      <c r="AV109" s="576">
        <f t="shared" si="113"/>
        <v>0</v>
      </c>
      <c r="AW109" s="574"/>
      <c r="AX109" s="574"/>
      <c r="AY109" s="576">
        <f t="shared" si="137"/>
        <v>0</v>
      </c>
      <c r="AZ109" s="576">
        <f t="shared" si="114"/>
        <v>0</v>
      </c>
      <c r="BA109" s="576">
        <f t="shared" si="115"/>
        <v>0</v>
      </c>
      <c r="BB109" s="576">
        <f t="shared" si="116"/>
        <v>0</v>
      </c>
      <c r="BC109" s="576">
        <f t="shared" si="117"/>
        <v>0</v>
      </c>
      <c r="BD109" s="574">
        <f t="shared" si="138"/>
        <v>0</v>
      </c>
      <c r="BE109" s="574">
        <f t="shared" si="118"/>
        <v>0</v>
      </c>
      <c r="BF109" s="575">
        <v>0</v>
      </c>
      <c r="BG109" s="574">
        <f t="shared" si="139"/>
        <v>0</v>
      </c>
      <c r="BH109" s="575">
        <f t="shared" si="119"/>
        <v>0</v>
      </c>
      <c r="BI109" s="574">
        <f t="shared" si="120"/>
        <v>0</v>
      </c>
      <c r="BJ109" s="574">
        <f t="shared" si="121"/>
        <v>0</v>
      </c>
      <c r="BK109" s="574">
        <f t="shared" si="122"/>
        <v>0</v>
      </c>
      <c r="BL109" s="574">
        <f t="shared" si="123"/>
        <v>0</v>
      </c>
      <c r="BM109" s="576">
        <f t="shared" si="140"/>
        <v>0</v>
      </c>
      <c r="BN109" s="576">
        <f t="shared" si="141"/>
        <v>0</v>
      </c>
      <c r="BO109" s="574"/>
      <c r="BP109" s="574"/>
      <c r="BQ109" s="576">
        <f t="shared" si="142"/>
        <v>0</v>
      </c>
      <c r="BR109" s="567">
        <f t="shared" si="124"/>
        <v>0</v>
      </c>
      <c r="BS109" s="567">
        <f t="shared" si="125"/>
        <v>1</v>
      </c>
      <c r="BT109" s="567">
        <f t="shared" si="126"/>
        <v>0</v>
      </c>
      <c r="BU109" s="567">
        <f t="shared" si="127"/>
        <v>0</v>
      </c>
      <c r="BV109" s="567">
        <f t="shared" si="128"/>
        <v>0</v>
      </c>
      <c r="BW109" s="567">
        <f t="shared" si="143"/>
        <v>1</v>
      </c>
      <c r="BX109" s="552">
        <f t="shared" si="148"/>
        <v>0</v>
      </c>
      <c r="BY109" s="577">
        <f t="shared" si="144"/>
        <v>1</v>
      </c>
      <c r="BZ109" s="552">
        <f t="shared" si="129"/>
        <v>0</v>
      </c>
      <c r="CA109" s="552">
        <f t="shared" si="130"/>
        <v>0</v>
      </c>
      <c r="CB109" s="539" t="str">
        <f>IF(AND(E109=""),"",IF(AND(E109&lt;=0),"",IF((ROUND((SUMPRODUCT(MID(0&amp;E109,LARGE(INDEX(ISNUMBER(--MID(E109,ROW($1:$70),1))* ROW($1:$70),0),ROW($1:$70))+1,1)*10^ROW($1:$70)/10)),-8)/100000000)&lt;2004,1,0)))</f>
        <v/>
      </c>
      <c r="CC109" s="1071"/>
      <c r="CD109" s="539"/>
      <c r="CE109" s="539"/>
      <c r="CF109" s="539"/>
      <c r="CG109" s="539"/>
      <c r="CH109" s="539"/>
      <c r="CI109" s="539"/>
      <c r="CJ109" s="539"/>
      <c r="CK109" s="539"/>
      <c r="CL109" s="539"/>
      <c r="CM109" s="539"/>
      <c r="CN109" s="539"/>
      <c r="CO109" s="539"/>
      <c r="CP109" s="539"/>
      <c r="CQ109" s="539"/>
      <c r="CR109" s="539"/>
      <c r="CS109" s="539"/>
      <c r="CT109" s="539"/>
      <c r="CU109" s="539"/>
      <c r="CV109" s="539"/>
      <c r="CW109" s="539"/>
      <c r="CX109" s="539"/>
      <c r="CY109" s="539"/>
      <c r="CZ109" s="539"/>
      <c r="DB109" s="539"/>
    </row>
    <row r="110" spans="1:106" s="568" customFormat="1" hidden="1">
      <c r="A110" s="568" t="str">
        <f t="shared" si="154"/>
        <v/>
      </c>
      <c r="B110" s="683">
        <v>2202</v>
      </c>
      <c r="C110" s="684">
        <v>84</v>
      </c>
      <c r="D110" s="685" t="str">
        <f>IF(ISNA(VLOOKUP(C110,Master!AQ$61:BC$286,3,FALSE)),"",VLOOKUP(C110,Master!AQ$61:BC$286,3,FALSE))</f>
        <v/>
      </c>
      <c r="E110" s="686" t="str">
        <f>IF(ISNA(VLOOKUP(C110,Master!AQ$61:BC$286,7,FALSE)),"",VLOOKUP(C110,Master!AQ$61:BC$286,7,FALSE))</f>
        <v/>
      </c>
      <c r="F110" s="687" t="str">
        <f>IF(ISNA(VLOOKUP(C110,Master!AQ$61:BC$286,8,FALSE)),"",VLOOKUP(C110,Master!AQ$61:BC$286,8,FALSE))</f>
        <v/>
      </c>
      <c r="G110" s="688" t="str">
        <f>IF(ISNA(VLOOKUP(C110,Master!AQ$61:BC$286,4,FALSE)),"",VLOOKUP(C110,Master!AQ$61:BC$286,4,FALSE))</f>
        <v/>
      </c>
      <c r="H110" s="689" t="str">
        <f>IF(ISNA(VLOOKUP(C110,Master!AQ$61:BC$286,5,FALSE)),"",VLOOKUP(C110,Master!AQ$61:BC$286,5,FALSE))</f>
        <v/>
      </c>
      <c r="I110" s="690" t="str">
        <f>IF(ISNA(VLOOKUP(C110,Master!AQ$61:BC$286,6,FALSE)),"",VLOOKUP(C110,Master!AQ$61:BC$286,6,FALSE))</f>
        <v/>
      </c>
      <c r="J110" s="684" t="str">
        <f t="shared" si="149"/>
        <v/>
      </c>
      <c r="K110" s="911" t="str">
        <f t="shared" ca="1" si="150"/>
        <v/>
      </c>
      <c r="L110" s="684" t="str">
        <f t="shared" si="151"/>
        <v/>
      </c>
      <c r="M110" s="684" t="str">
        <f t="shared" si="152"/>
        <v/>
      </c>
      <c r="N110" s="684" t="str">
        <f t="shared" si="153"/>
        <v/>
      </c>
      <c r="O110" s="691" t="str">
        <f>IF(ISNA(VLOOKUP(C110,Master!AQ$61:BC$286,12,FALSE)),"",VLOOKUP(C110,Master!AQ$61:BC$286,12,FALSE))</f>
        <v/>
      </c>
      <c r="P110" s="665"/>
      <c r="Q110" s="572"/>
      <c r="R110" s="572"/>
      <c r="S110" s="572"/>
      <c r="T110" s="572">
        <f t="shared" si="147"/>
        <v>0</v>
      </c>
      <c r="U110" s="541">
        <f t="shared" si="146"/>
        <v>1</v>
      </c>
      <c r="V110" s="570" t="str">
        <f>IF(ISNA(VLOOKUP(C110,Master!AQ$61:BC$286,10,FALSE)),"",VLOOKUP(C110,Master!AQ$61:BC$286,10,FALSE))</f>
        <v/>
      </c>
      <c r="W110" s="573"/>
      <c r="X110" s="573"/>
      <c r="Y110" s="574" t="str">
        <f>IF(ISNA(VLOOKUP(C110,Master!AQ$61:BC$286,11,FALSE)),"",VLOOKUP(C110,Master!AQ$61:BC$286,11,FALSE))</f>
        <v/>
      </c>
      <c r="Z110" s="574" t="str">
        <f>IF(ISNA(VLOOKUP(C110,Master!AQ$61:BC$286,9,FALSE)),"",VLOOKUP(C110,Master!AQ$61:BC$286,9,FALSE))</f>
        <v/>
      </c>
      <c r="AA110" s="575">
        <f t="shared" si="100"/>
        <v>0</v>
      </c>
      <c r="AB110" s="575">
        <f t="shared" si="101"/>
        <v>0</v>
      </c>
      <c r="AC110" s="575">
        <f t="shared" si="102"/>
        <v>0</v>
      </c>
      <c r="AD110" s="575">
        <f t="shared" si="103"/>
        <v>0</v>
      </c>
      <c r="AE110" s="575">
        <f t="shared" si="104"/>
        <v>0</v>
      </c>
      <c r="AF110" s="575">
        <f t="shared" si="105"/>
        <v>0</v>
      </c>
      <c r="AG110" s="576" t="str">
        <f t="shared" si="106"/>
        <v/>
      </c>
      <c r="AH110" s="576" t="str">
        <f t="shared" si="131"/>
        <v/>
      </c>
      <c r="AI110" s="576" t="str">
        <f t="shared" si="132"/>
        <v/>
      </c>
      <c r="AJ110" s="576" t="str">
        <f t="shared" si="133"/>
        <v/>
      </c>
      <c r="AK110" s="576" t="str">
        <f t="shared" si="134"/>
        <v/>
      </c>
      <c r="AL110" s="574" t="str">
        <f t="shared" si="135"/>
        <v/>
      </c>
      <c r="AM110" s="574">
        <v>0</v>
      </c>
      <c r="AN110" s="575">
        <v>0</v>
      </c>
      <c r="AO110" s="574" t="str">
        <f t="shared" si="136"/>
        <v/>
      </c>
      <c r="AP110" s="575">
        <f t="shared" si="108"/>
        <v>0</v>
      </c>
      <c r="AQ110" s="574">
        <f t="shared" si="109"/>
        <v>0</v>
      </c>
      <c r="AR110" s="574">
        <f t="shared" si="110"/>
        <v>0</v>
      </c>
      <c r="AS110" s="574">
        <f t="shared" si="111"/>
        <v>0</v>
      </c>
      <c r="AT110" s="574">
        <f t="shared" si="145"/>
        <v>0</v>
      </c>
      <c r="AU110" s="576">
        <f t="shared" si="112"/>
        <v>0</v>
      </c>
      <c r="AV110" s="576">
        <f t="shared" si="113"/>
        <v>0</v>
      </c>
      <c r="AW110" s="574"/>
      <c r="AX110" s="574"/>
      <c r="AY110" s="576">
        <f t="shared" si="137"/>
        <v>0</v>
      </c>
      <c r="AZ110" s="576">
        <f t="shared" si="114"/>
        <v>0</v>
      </c>
      <c r="BA110" s="576">
        <f t="shared" si="115"/>
        <v>0</v>
      </c>
      <c r="BB110" s="576">
        <f t="shared" si="116"/>
        <v>0</v>
      </c>
      <c r="BC110" s="576">
        <f t="shared" si="117"/>
        <v>0</v>
      </c>
      <c r="BD110" s="574">
        <f t="shared" si="138"/>
        <v>0</v>
      </c>
      <c r="BE110" s="574">
        <f t="shared" si="118"/>
        <v>0</v>
      </c>
      <c r="BF110" s="575">
        <v>0</v>
      </c>
      <c r="BG110" s="574">
        <f t="shared" si="139"/>
        <v>0</v>
      </c>
      <c r="BH110" s="575">
        <f t="shared" si="119"/>
        <v>0</v>
      </c>
      <c r="BI110" s="574">
        <f t="shared" si="120"/>
        <v>0</v>
      </c>
      <c r="BJ110" s="574">
        <f t="shared" si="121"/>
        <v>0</v>
      </c>
      <c r="BK110" s="574">
        <f t="shared" si="122"/>
        <v>0</v>
      </c>
      <c r="BL110" s="574">
        <f t="shared" si="123"/>
        <v>0</v>
      </c>
      <c r="BM110" s="576">
        <f t="shared" si="140"/>
        <v>0</v>
      </c>
      <c r="BN110" s="576">
        <f t="shared" si="141"/>
        <v>0</v>
      </c>
      <c r="BO110" s="574"/>
      <c r="BP110" s="574"/>
      <c r="BQ110" s="576">
        <f t="shared" si="142"/>
        <v>0</v>
      </c>
      <c r="BR110" s="567">
        <f t="shared" si="124"/>
        <v>0</v>
      </c>
      <c r="BS110" s="567">
        <f t="shared" si="125"/>
        <v>1</v>
      </c>
      <c r="BT110" s="567">
        <f t="shared" si="126"/>
        <v>0</v>
      </c>
      <c r="BU110" s="567">
        <f t="shared" si="127"/>
        <v>0</v>
      </c>
      <c r="BV110" s="567">
        <f t="shared" si="128"/>
        <v>0</v>
      </c>
      <c r="BW110" s="567">
        <f t="shared" si="143"/>
        <v>1</v>
      </c>
      <c r="BX110" s="552">
        <f t="shared" si="148"/>
        <v>0</v>
      </c>
      <c r="BY110" s="577">
        <f t="shared" si="144"/>
        <v>1</v>
      </c>
      <c r="BZ110" s="552">
        <f t="shared" si="129"/>
        <v>0</v>
      </c>
      <c r="CA110" s="552">
        <f t="shared" si="130"/>
        <v>0</v>
      </c>
      <c r="CB110" s="539" t="str">
        <f>IF(AND(E110=""),"",IF(AND(E110&lt;=0),"",IF((ROUND((SUMPRODUCT(MID(0&amp;E110,LARGE(INDEX(ISNUMBER(--MID(E110,ROW($1:$70),1))* ROW($1:$70),0),ROW($1:$70))+1,1)*10^ROW($1:$70)/10)),-8)/100000000)&lt;2004,1,0)))</f>
        <v/>
      </c>
      <c r="CC110" s="1071"/>
      <c r="CD110" s="539"/>
      <c r="CE110" s="539"/>
      <c r="CF110" s="539"/>
      <c r="CG110" s="539"/>
      <c r="CH110" s="539"/>
      <c r="CI110" s="539"/>
      <c r="CJ110" s="539"/>
      <c r="CK110" s="539"/>
      <c r="CL110" s="539"/>
      <c r="CM110" s="539"/>
      <c r="CN110" s="539"/>
      <c r="CO110" s="539"/>
      <c r="CP110" s="539"/>
      <c r="CQ110" s="539"/>
      <c r="CR110" s="539"/>
      <c r="CS110" s="539"/>
      <c r="CT110" s="539"/>
      <c r="CU110" s="539"/>
      <c r="CV110" s="539"/>
      <c r="CW110" s="539"/>
      <c r="CX110" s="539"/>
      <c r="CY110" s="539"/>
      <c r="CZ110" s="539"/>
      <c r="DB110" s="539"/>
    </row>
    <row r="111" spans="1:106" s="568" customFormat="1" hidden="1">
      <c r="A111" s="568" t="str">
        <f t="shared" si="154"/>
        <v/>
      </c>
      <c r="B111" s="683">
        <v>2202</v>
      </c>
      <c r="C111" s="684">
        <v>85</v>
      </c>
      <c r="D111" s="685" t="str">
        <f>IF(ISNA(VLOOKUP(C111,Master!AQ$61:BC$286,3,FALSE)),"",VLOOKUP(C111,Master!AQ$61:BC$286,3,FALSE))</f>
        <v/>
      </c>
      <c r="E111" s="686" t="str">
        <f>IF(ISNA(VLOOKUP(C111,Master!AQ$61:BC$286,7,FALSE)),"",VLOOKUP(C111,Master!AQ$61:BC$286,7,FALSE))</f>
        <v/>
      </c>
      <c r="F111" s="687" t="str">
        <f>IF(ISNA(VLOOKUP(C111,Master!AQ$61:BC$286,8,FALSE)),"",VLOOKUP(C111,Master!AQ$61:BC$286,8,FALSE))</f>
        <v/>
      </c>
      <c r="G111" s="688" t="str">
        <f>IF(ISNA(VLOOKUP(C111,Master!AQ$61:BC$286,4,FALSE)),"",VLOOKUP(C111,Master!AQ$61:BC$286,4,FALSE))</f>
        <v/>
      </c>
      <c r="H111" s="689" t="str">
        <f>IF(ISNA(VLOOKUP(C111,Master!AQ$61:BC$286,5,FALSE)),"",VLOOKUP(C111,Master!AQ$61:BC$286,5,FALSE))</f>
        <v/>
      </c>
      <c r="I111" s="690" t="str">
        <f>IF(ISNA(VLOOKUP(C111,Master!AQ$61:BC$286,6,FALSE)),"",VLOOKUP(C111,Master!AQ$61:BC$286,6,FALSE))</f>
        <v/>
      </c>
      <c r="J111" s="684" t="str">
        <f t="shared" si="149"/>
        <v/>
      </c>
      <c r="K111" s="911" t="str">
        <f t="shared" ca="1" si="150"/>
        <v/>
      </c>
      <c r="L111" s="684" t="str">
        <f t="shared" si="151"/>
        <v/>
      </c>
      <c r="M111" s="684" t="str">
        <f t="shared" si="152"/>
        <v/>
      </c>
      <c r="N111" s="684" t="str">
        <f t="shared" si="153"/>
        <v/>
      </c>
      <c r="O111" s="691" t="str">
        <f>IF(ISNA(VLOOKUP(C111,Master!AQ$61:BC$286,12,FALSE)),"",VLOOKUP(C111,Master!AQ$61:BC$286,12,FALSE))</f>
        <v/>
      </c>
      <c r="P111" s="665"/>
      <c r="Q111" s="572"/>
      <c r="R111" s="572"/>
      <c r="S111" s="572"/>
      <c r="T111" s="572">
        <f t="shared" si="147"/>
        <v>0</v>
      </c>
      <c r="U111" s="541">
        <f t="shared" si="146"/>
        <v>1</v>
      </c>
      <c r="V111" s="570" t="str">
        <f>IF(ISNA(VLOOKUP(C111,Master!AQ$61:BC$286,10,FALSE)),"",VLOOKUP(C111,Master!AQ$61:BC$286,10,FALSE))</f>
        <v/>
      </c>
      <c r="W111" s="573"/>
      <c r="X111" s="573"/>
      <c r="Y111" s="574" t="str">
        <f>IF(ISNA(VLOOKUP(C111,Master!AQ$61:BC$286,11,FALSE)),"",VLOOKUP(C111,Master!AQ$61:BC$286,11,FALSE))</f>
        <v/>
      </c>
      <c r="Z111" s="574" t="str">
        <f>IF(ISNA(VLOOKUP(C111,Master!AQ$61:BC$286,9,FALSE)),"",VLOOKUP(C111,Master!AQ$61:BC$286,9,FALSE))</f>
        <v/>
      </c>
      <c r="AA111" s="575">
        <f t="shared" ref="AA111:AA128" si="155">IF(Z111="MALE",1,0)*(IF(G111="JAMADAR",1,0))*(IF(I111&lt;=0,0,1))</f>
        <v>0</v>
      </c>
      <c r="AB111" s="575">
        <f t="shared" ref="AB111:AB128" si="156">IF(Z111="FEMALE",1,0)*(IF(G111="JAMADAR",1,0))*(IF(I111&lt;=0,0,1))</f>
        <v>0</v>
      </c>
      <c r="AC111" s="575">
        <f t="shared" ref="AC111:AC128" si="157">IF(Z111="MALE",1,0)*(IF(G111="LAB BOY",1,0))*(IF(I111&lt;=0,0,1))</f>
        <v>0</v>
      </c>
      <c r="AD111" s="575">
        <f t="shared" ref="AD111:AD128" si="158">IF(Z111="FEMALE",1,0)*(IF(G111="LAB BOY",1,0))*(IF(I111&lt;=0,0,1))</f>
        <v>0</v>
      </c>
      <c r="AE111" s="575">
        <f t="shared" ref="AE111:AE128" si="159">IF(Z111="MALE",1,0)*(IF(G111="PEON",1,0))*(IF(I111&lt;=0,0,1))</f>
        <v>0</v>
      </c>
      <c r="AF111" s="575">
        <f t="shared" ref="AF111:AF128" si="160">IF(Z111="FEMALE",1,0)*(IF(G111="PEON",1,0))*(IF(I111&lt;=0,0,1))</f>
        <v>0</v>
      </c>
      <c r="AG111" s="576" t="str">
        <f t="shared" ref="AG111:AG128" si="161">IF(AND(I111=""),"",I111-ROUNDUP(ROUND((I111*3%)-(I111*3%)*2.9%,-2),0))</f>
        <v/>
      </c>
      <c r="AH111" s="576" t="str">
        <f t="shared" si="131"/>
        <v/>
      </c>
      <c r="AI111" s="576" t="str">
        <f t="shared" si="132"/>
        <v/>
      </c>
      <c r="AJ111" s="576" t="str">
        <f t="shared" si="133"/>
        <v/>
      </c>
      <c r="AK111" s="576" t="str">
        <f t="shared" si="134"/>
        <v/>
      </c>
      <c r="AL111" s="574" t="str">
        <f t="shared" si="135"/>
        <v/>
      </c>
      <c r="AM111" s="574">
        <v>0</v>
      </c>
      <c r="AN111" s="575">
        <v>0</v>
      </c>
      <c r="AO111" s="574" t="str">
        <f t="shared" si="136"/>
        <v/>
      </c>
      <c r="AP111" s="575">
        <f t="shared" si="108"/>
        <v>0</v>
      </c>
      <c r="AQ111" s="574">
        <f t="shared" si="109"/>
        <v>0</v>
      </c>
      <c r="AR111" s="574">
        <f t="shared" si="110"/>
        <v>0</v>
      </c>
      <c r="AS111" s="574">
        <f t="shared" si="111"/>
        <v>0</v>
      </c>
      <c r="AT111" s="574">
        <f t="shared" si="145"/>
        <v>0</v>
      </c>
      <c r="AU111" s="576">
        <f t="shared" si="112"/>
        <v>0</v>
      </c>
      <c r="AV111" s="576">
        <f t="shared" si="113"/>
        <v>0</v>
      </c>
      <c r="AW111" s="574"/>
      <c r="AX111" s="574"/>
      <c r="AY111" s="576">
        <f t="shared" si="137"/>
        <v>0</v>
      </c>
      <c r="AZ111" s="576">
        <f t="shared" si="114"/>
        <v>0</v>
      </c>
      <c r="BA111" s="576">
        <f t="shared" si="115"/>
        <v>0</v>
      </c>
      <c r="BB111" s="576">
        <f t="shared" si="116"/>
        <v>0</v>
      </c>
      <c r="BC111" s="576">
        <f t="shared" si="117"/>
        <v>0</v>
      </c>
      <c r="BD111" s="574">
        <f t="shared" si="138"/>
        <v>0</v>
      </c>
      <c r="BE111" s="574">
        <f t="shared" si="118"/>
        <v>0</v>
      </c>
      <c r="BF111" s="575">
        <v>0</v>
      </c>
      <c r="BG111" s="574">
        <f t="shared" si="139"/>
        <v>0</v>
      </c>
      <c r="BH111" s="575">
        <f t="shared" si="119"/>
        <v>0</v>
      </c>
      <c r="BI111" s="574">
        <f t="shared" si="120"/>
        <v>0</v>
      </c>
      <c r="BJ111" s="574">
        <f t="shared" si="121"/>
        <v>0</v>
      </c>
      <c r="BK111" s="574">
        <f t="shared" si="122"/>
        <v>0</v>
      </c>
      <c r="BL111" s="574">
        <f t="shared" si="123"/>
        <v>0</v>
      </c>
      <c r="BM111" s="576">
        <f t="shared" si="140"/>
        <v>0</v>
      </c>
      <c r="BN111" s="576">
        <f t="shared" si="141"/>
        <v>0</v>
      </c>
      <c r="BO111" s="574"/>
      <c r="BP111" s="574"/>
      <c r="BQ111" s="576">
        <f t="shared" si="142"/>
        <v>0</v>
      </c>
      <c r="BR111" s="567">
        <f t="shared" si="124"/>
        <v>0</v>
      </c>
      <c r="BS111" s="567">
        <f t="shared" si="125"/>
        <v>1</v>
      </c>
      <c r="BT111" s="567">
        <f t="shared" si="126"/>
        <v>0</v>
      </c>
      <c r="BU111" s="567">
        <f t="shared" si="127"/>
        <v>0</v>
      </c>
      <c r="BV111" s="567">
        <f t="shared" si="128"/>
        <v>0</v>
      </c>
      <c r="BW111" s="567">
        <f t="shared" si="143"/>
        <v>1</v>
      </c>
      <c r="BX111" s="552">
        <f t="shared" si="148"/>
        <v>0</v>
      </c>
      <c r="BY111" s="577">
        <f t="shared" si="144"/>
        <v>1</v>
      </c>
      <c r="BZ111" s="552">
        <f t="shared" si="129"/>
        <v>0</v>
      </c>
      <c r="CA111" s="552">
        <f t="shared" si="130"/>
        <v>0</v>
      </c>
      <c r="CB111" s="539" t="str">
        <f>IF(AND(E111=""),"",IF(AND(E111&lt;=0),"",IF((ROUND((SUMPRODUCT(MID(0&amp;E111,LARGE(INDEX(ISNUMBER(--MID(E111,ROW($1:$70),1))* ROW($1:$70),0),ROW($1:$70))+1,1)*10^ROW($1:$70)/10)),-8)/100000000)&lt;2004,1,0)))</f>
        <v/>
      </c>
      <c r="CC111" s="1071"/>
      <c r="CD111" s="539"/>
      <c r="CE111" s="539"/>
      <c r="CF111" s="539"/>
      <c r="CG111" s="539"/>
      <c r="CH111" s="539"/>
      <c r="CI111" s="539"/>
      <c r="CJ111" s="539"/>
      <c r="CK111" s="539"/>
      <c r="CL111" s="539"/>
      <c r="CM111" s="539"/>
      <c r="CN111" s="539"/>
      <c r="CO111" s="539"/>
      <c r="CP111" s="539"/>
      <c r="CQ111" s="539"/>
      <c r="CR111" s="539"/>
      <c r="CS111" s="539"/>
      <c r="CT111" s="539"/>
      <c r="CU111" s="539"/>
      <c r="CV111" s="539"/>
      <c r="CW111" s="539"/>
      <c r="CX111" s="539"/>
      <c r="CY111" s="539"/>
      <c r="CZ111" s="539"/>
      <c r="DB111" s="539"/>
    </row>
    <row r="112" spans="1:106" s="568" customFormat="1" hidden="1">
      <c r="A112" s="568" t="str">
        <f t="shared" si="154"/>
        <v/>
      </c>
      <c r="B112" s="683">
        <v>2202</v>
      </c>
      <c r="C112" s="684">
        <v>86</v>
      </c>
      <c r="D112" s="685" t="str">
        <f>IF(ISNA(VLOOKUP(C112,Master!AQ$61:BC$286,3,FALSE)),"",VLOOKUP(C112,Master!AQ$61:BC$286,3,FALSE))</f>
        <v/>
      </c>
      <c r="E112" s="686" t="str">
        <f>IF(ISNA(VLOOKUP(C112,Master!AQ$61:BC$286,7,FALSE)),"",VLOOKUP(C112,Master!AQ$61:BC$286,7,FALSE))</f>
        <v/>
      </c>
      <c r="F112" s="687" t="str">
        <f>IF(ISNA(VLOOKUP(C112,Master!AQ$61:BC$286,8,FALSE)),"",VLOOKUP(C112,Master!AQ$61:BC$286,8,FALSE))</f>
        <v/>
      </c>
      <c r="G112" s="688" t="str">
        <f>IF(ISNA(VLOOKUP(C112,Master!AQ$61:BC$286,4,FALSE)),"",VLOOKUP(C112,Master!AQ$61:BC$286,4,FALSE))</f>
        <v/>
      </c>
      <c r="H112" s="689" t="str">
        <f>IF(ISNA(VLOOKUP(C112,Master!AQ$61:BC$286,5,FALSE)),"",VLOOKUP(C112,Master!AQ$61:BC$286,5,FALSE))</f>
        <v/>
      </c>
      <c r="I112" s="690" t="str">
        <f>IF(ISNA(VLOOKUP(C112,Master!AQ$61:BC$286,6,FALSE)),"",VLOOKUP(C112,Master!AQ$61:BC$286,6,FALSE))</f>
        <v/>
      </c>
      <c r="J112" s="684" t="str">
        <f t="shared" si="149"/>
        <v/>
      </c>
      <c r="K112" s="911" t="str">
        <f t="shared" ca="1" si="150"/>
        <v/>
      </c>
      <c r="L112" s="684" t="str">
        <f t="shared" si="151"/>
        <v/>
      </c>
      <c r="M112" s="684" t="str">
        <f t="shared" si="152"/>
        <v/>
      </c>
      <c r="N112" s="684" t="str">
        <f t="shared" si="153"/>
        <v/>
      </c>
      <c r="O112" s="691" t="str">
        <f>IF(ISNA(VLOOKUP(C112,Master!AQ$61:BC$286,12,FALSE)),"",VLOOKUP(C112,Master!AQ$61:BC$286,12,FALSE))</f>
        <v/>
      </c>
      <c r="P112" s="665"/>
      <c r="Q112" s="572"/>
      <c r="R112" s="572"/>
      <c r="S112" s="572"/>
      <c r="T112" s="572">
        <f t="shared" si="147"/>
        <v>0</v>
      </c>
      <c r="U112" s="541">
        <f t="shared" si="146"/>
        <v>1</v>
      </c>
      <c r="V112" s="570" t="str">
        <f>IF(ISNA(VLOOKUP(C112,Master!AQ$61:BC$286,10,FALSE)),"",VLOOKUP(C112,Master!AQ$61:BC$286,10,FALSE))</f>
        <v/>
      </c>
      <c r="W112" s="573"/>
      <c r="X112" s="573"/>
      <c r="Y112" s="574" t="str">
        <f>IF(ISNA(VLOOKUP(C112,Master!AQ$61:BC$286,11,FALSE)),"",VLOOKUP(C112,Master!AQ$61:BC$286,11,FALSE))</f>
        <v/>
      </c>
      <c r="Z112" s="574" t="str">
        <f>IF(ISNA(VLOOKUP(C112,Master!AQ$61:BC$286,9,FALSE)),"",VLOOKUP(C112,Master!AQ$61:BC$286,9,FALSE))</f>
        <v/>
      </c>
      <c r="AA112" s="575">
        <f t="shared" si="155"/>
        <v>0</v>
      </c>
      <c r="AB112" s="575">
        <f t="shared" si="156"/>
        <v>0</v>
      </c>
      <c r="AC112" s="575">
        <f t="shared" si="157"/>
        <v>0</v>
      </c>
      <c r="AD112" s="575">
        <f t="shared" si="158"/>
        <v>0</v>
      </c>
      <c r="AE112" s="575">
        <f t="shared" si="159"/>
        <v>0</v>
      </c>
      <c r="AF112" s="575">
        <f t="shared" si="160"/>
        <v>0</v>
      </c>
      <c r="AG112" s="576" t="str">
        <f t="shared" si="161"/>
        <v/>
      </c>
      <c r="AH112" s="576" t="str">
        <f t="shared" si="131"/>
        <v/>
      </c>
      <c r="AI112" s="576" t="str">
        <f t="shared" si="132"/>
        <v/>
      </c>
      <c r="AJ112" s="576" t="str">
        <f t="shared" si="133"/>
        <v/>
      </c>
      <c r="AK112" s="576" t="str">
        <f t="shared" si="134"/>
        <v/>
      </c>
      <c r="AL112" s="574" t="str">
        <f t="shared" si="135"/>
        <v/>
      </c>
      <c r="AM112" s="574">
        <v>0</v>
      </c>
      <c r="AN112" s="575">
        <v>0</v>
      </c>
      <c r="AO112" s="574" t="str">
        <f t="shared" si="136"/>
        <v/>
      </c>
      <c r="AP112" s="575">
        <f t="shared" si="108"/>
        <v>0</v>
      </c>
      <c r="AQ112" s="574">
        <f t="shared" si="109"/>
        <v>0</v>
      </c>
      <c r="AR112" s="574">
        <f t="shared" si="110"/>
        <v>0</v>
      </c>
      <c r="AS112" s="574">
        <f t="shared" si="111"/>
        <v>0</v>
      </c>
      <c r="AT112" s="574">
        <f t="shared" si="145"/>
        <v>0</v>
      </c>
      <c r="AU112" s="576">
        <f t="shared" si="112"/>
        <v>0</v>
      </c>
      <c r="AV112" s="576">
        <f t="shared" si="113"/>
        <v>0</v>
      </c>
      <c r="AW112" s="574"/>
      <c r="AX112" s="574"/>
      <c r="AY112" s="576">
        <f t="shared" si="137"/>
        <v>0</v>
      </c>
      <c r="AZ112" s="576">
        <f t="shared" si="114"/>
        <v>0</v>
      </c>
      <c r="BA112" s="576">
        <f t="shared" si="115"/>
        <v>0</v>
      </c>
      <c r="BB112" s="576">
        <f t="shared" si="116"/>
        <v>0</v>
      </c>
      <c r="BC112" s="576">
        <f t="shared" si="117"/>
        <v>0</v>
      </c>
      <c r="BD112" s="574">
        <f t="shared" si="138"/>
        <v>0</v>
      </c>
      <c r="BE112" s="574">
        <f t="shared" si="118"/>
        <v>0</v>
      </c>
      <c r="BF112" s="575">
        <v>0</v>
      </c>
      <c r="BG112" s="574">
        <f t="shared" si="139"/>
        <v>0</v>
      </c>
      <c r="BH112" s="575">
        <f t="shared" si="119"/>
        <v>0</v>
      </c>
      <c r="BI112" s="574">
        <f t="shared" si="120"/>
        <v>0</v>
      </c>
      <c r="BJ112" s="574">
        <f t="shared" si="121"/>
        <v>0</v>
      </c>
      <c r="BK112" s="574">
        <f t="shared" si="122"/>
        <v>0</v>
      </c>
      <c r="BL112" s="574">
        <f t="shared" si="123"/>
        <v>0</v>
      </c>
      <c r="BM112" s="576">
        <f t="shared" si="140"/>
        <v>0</v>
      </c>
      <c r="BN112" s="576">
        <f t="shared" si="141"/>
        <v>0</v>
      </c>
      <c r="BO112" s="574"/>
      <c r="BP112" s="574"/>
      <c r="BQ112" s="576">
        <f t="shared" si="142"/>
        <v>0</v>
      </c>
      <c r="BR112" s="567">
        <f t="shared" si="124"/>
        <v>0</v>
      </c>
      <c r="BS112" s="567">
        <f t="shared" si="125"/>
        <v>1</v>
      </c>
      <c r="BT112" s="567">
        <f t="shared" si="126"/>
        <v>0</v>
      </c>
      <c r="BU112" s="567">
        <f t="shared" si="127"/>
        <v>0</v>
      </c>
      <c r="BV112" s="567">
        <f t="shared" si="128"/>
        <v>0</v>
      </c>
      <c r="BW112" s="567">
        <f t="shared" si="143"/>
        <v>1</v>
      </c>
      <c r="BX112" s="552">
        <f t="shared" si="148"/>
        <v>0</v>
      </c>
      <c r="BY112" s="577">
        <f t="shared" si="144"/>
        <v>1</v>
      </c>
      <c r="BZ112" s="552">
        <f t="shared" si="129"/>
        <v>0</v>
      </c>
      <c r="CA112" s="552">
        <f t="shared" si="130"/>
        <v>0</v>
      </c>
      <c r="CB112" s="539" t="str">
        <f>IF(AND(E112=""),"",IF(AND(E112&lt;=0),"",IF((ROUND((SUMPRODUCT(MID(0&amp;E112,LARGE(INDEX(ISNUMBER(--MID(E112,ROW($1:$70),1))* ROW($1:$70),0),ROW($1:$70))+1,1)*10^ROW($1:$70)/10)),-8)/100000000)&lt;2004,1,0)))</f>
        <v/>
      </c>
      <c r="CC112" s="1071"/>
      <c r="CD112" s="539"/>
      <c r="CE112" s="539"/>
      <c r="CF112" s="539"/>
      <c r="CG112" s="539"/>
      <c r="CH112" s="539"/>
      <c r="CI112" s="539"/>
      <c r="CJ112" s="539"/>
      <c r="CK112" s="539"/>
      <c r="CL112" s="539"/>
      <c r="CM112" s="539"/>
      <c r="CN112" s="539"/>
      <c r="CO112" s="539"/>
      <c r="CP112" s="539"/>
      <c r="CQ112" s="539"/>
      <c r="CR112" s="539"/>
      <c r="CS112" s="539"/>
      <c r="CT112" s="539"/>
      <c r="CU112" s="539"/>
      <c r="CV112" s="539"/>
      <c r="CW112" s="539"/>
      <c r="CX112" s="539"/>
      <c r="CY112" s="539"/>
      <c r="CZ112" s="539"/>
      <c r="DB112" s="539"/>
    </row>
    <row r="113" spans="1:106" s="568" customFormat="1" hidden="1">
      <c r="A113" s="568" t="str">
        <f t="shared" si="154"/>
        <v/>
      </c>
      <c r="B113" s="683">
        <v>2202</v>
      </c>
      <c r="C113" s="684">
        <v>87</v>
      </c>
      <c r="D113" s="685" t="str">
        <f>IF(ISNA(VLOOKUP(C113,Master!AQ$61:BC$286,3,FALSE)),"",VLOOKUP(C113,Master!AQ$61:BC$286,3,FALSE))</f>
        <v/>
      </c>
      <c r="E113" s="686" t="str">
        <f>IF(ISNA(VLOOKUP(C113,Master!AQ$61:BC$286,7,FALSE)),"",VLOOKUP(C113,Master!AQ$61:BC$286,7,FALSE))</f>
        <v/>
      </c>
      <c r="F113" s="687" t="str">
        <f>IF(ISNA(VLOOKUP(C113,Master!AQ$61:BC$286,8,FALSE)),"",VLOOKUP(C113,Master!AQ$61:BC$286,8,FALSE))</f>
        <v/>
      </c>
      <c r="G113" s="688" t="str">
        <f>IF(ISNA(VLOOKUP(C113,Master!AQ$61:BC$286,4,FALSE)),"",VLOOKUP(C113,Master!AQ$61:BC$286,4,FALSE))</f>
        <v/>
      </c>
      <c r="H113" s="689" t="str">
        <f>IF(ISNA(VLOOKUP(C113,Master!AQ$61:BC$286,5,FALSE)),"",VLOOKUP(C113,Master!AQ$61:BC$286,5,FALSE))</f>
        <v/>
      </c>
      <c r="I113" s="690" t="str">
        <f>IF(ISNA(VLOOKUP(C113,Master!AQ$61:BC$286,6,FALSE)),"",VLOOKUP(C113,Master!AQ$61:BC$286,6,FALSE))</f>
        <v/>
      </c>
      <c r="J113" s="684" t="str">
        <f t="shared" si="149"/>
        <v/>
      </c>
      <c r="K113" s="911" t="str">
        <f t="shared" ca="1" si="150"/>
        <v/>
      </c>
      <c r="L113" s="684" t="str">
        <f t="shared" si="151"/>
        <v/>
      </c>
      <c r="M113" s="684" t="str">
        <f t="shared" si="152"/>
        <v/>
      </c>
      <c r="N113" s="684" t="str">
        <f t="shared" si="153"/>
        <v/>
      </c>
      <c r="O113" s="691" t="str">
        <f>IF(ISNA(VLOOKUP(C113,Master!AQ$61:BC$286,12,FALSE)),"",VLOOKUP(C113,Master!AQ$61:BC$286,12,FALSE))</f>
        <v/>
      </c>
      <c r="P113" s="665"/>
      <c r="Q113" s="572"/>
      <c r="R113" s="572"/>
      <c r="S113" s="572"/>
      <c r="T113" s="572">
        <f t="shared" si="147"/>
        <v>0</v>
      </c>
      <c r="U113" s="541">
        <f t="shared" si="146"/>
        <v>1</v>
      </c>
      <c r="V113" s="570" t="str">
        <f>IF(ISNA(VLOOKUP(C113,Master!AQ$61:BC$286,10,FALSE)),"",VLOOKUP(C113,Master!AQ$61:BC$286,10,FALSE))</f>
        <v/>
      </c>
      <c r="W113" s="573"/>
      <c r="X113" s="573"/>
      <c r="Y113" s="574" t="str">
        <f>IF(ISNA(VLOOKUP(C113,Master!AQ$61:BC$286,11,FALSE)),"",VLOOKUP(C113,Master!AQ$61:BC$286,11,FALSE))</f>
        <v/>
      </c>
      <c r="Z113" s="574" t="str">
        <f>IF(ISNA(VLOOKUP(C113,Master!AQ$61:BC$286,9,FALSE)),"",VLOOKUP(C113,Master!AQ$61:BC$286,9,FALSE))</f>
        <v/>
      </c>
      <c r="AA113" s="575">
        <f t="shared" si="155"/>
        <v>0</v>
      </c>
      <c r="AB113" s="575">
        <f t="shared" si="156"/>
        <v>0</v>
      </c>
      <c r="AC113" s="575">
        <f t="shared" si="157"/>
        <v>0</v>
      </c>
      <c r="AD113" s="575">
        <f t="shared" si="158"/>
        <v>0</v>
      </c>
      <c r="AE113" s="575">
        <f t="shared" si="159"/>
        <v>0</v>
      </c>
      <c r="AF113" s="575">
        <f t="shared" si="160"/>
        <v>0</v>
      </c>
      <c r="AG113" s="576" t="str">
        <f t="shared" si="161"/>
        <v/>
      </c>
      <c r="AH113" s="576" t="str">
        <f t="shared" si="131"/>
        <v/>
      </c>
      <c r="AI113" s="576" t="str">
        <f t="shared" si="132"/>
        <v/>
      </c>
      <c r="AJ113" s="576" t="str">
        <f t="shared" si="133"/>
        <v/>
      </c>
      <c r="AK113" s="576" t="str">
        <f t="shared" si="134"/>
        <v/>
      </c>
      <c r="AL113" s="574" t="str">
        <f t="shared" si="135"/>
        <v/>
      </c>
      <c r="AM113" s="574">
        <v>0</v>
      </c>
      <c r="AN113" s="575">
        <v>0</v>
      </c>
      <c r="AO113" s="574" t="str">
        <f t="shared" si="136"/>
        <v/>
      </c>
      <c r="AP113" s="575">
        <f t="shared" si="108"/>
        <v>0</v>
      </c>
      <c r="AQ113" s="574">
        <f t="shared" si="109"/>
        <v>0</v>
      </c>
      <c r="AR113" s="574">
        <f t="shared" si="110"/>
        <v>0</v>
      </c>
      <c r="AS113" s="574">
        <f t="shared" si="111"/>
        <v>0</v>
      </c>
      <c r="AT113" s="574">
        <f t="shared" si="145"/>
        <v>0</v>
      </c>
      <c r="AU113" s="576">
        <f t="shared" si="112"/>
        <v>0</v>
      </c>
      <c r="AV113" s="576">
        <f t="shared" si="113"/>
        <v>0</v>
      </c>
      <c r="AW113" s="574"/>
      <c r="AX113" s="574"/>
      <c r="AY113" s="576">
        <f t="shared" si="137"/>
        <v>0</v>
      </c>
      <c r="AZ113" s="576">
        <f t="shared" si="114"/>
        <v>0</v>
      </c>
      <c r="BA113" s="576">
        <f t="shared" si="115"/>
        <v>0</v>
      </c>
      <c r="BB113" s="576">
        <f t="shared" si="116"/>
        <v>0</v>
      </c>
      <c r="BC113" s="576">
        <f t="shared" si="117"/>
        <v>0</v>
      </c>
      <c r="BD113" s="574">
        <f t="shared" si="138"/>
        <v>0</v>
      </c>
      <c r="BE113" s="574">
        <f t="shared" si="118"/>
        <v>0</v>
      </c>
      <c r="BF113" s="575">
        <v>0</v>
      </c>
      <c r="BG113" s="574">
        <f t="shared" si="139"/>
        <v>0</v>
      </c>
      <c r="BH113" s="575">
        <f t="shared" si="119"/>
        <v>0</v>
      </c>
      <c r="BI113" s="574">
        <f t="shared" si="120"/>
        <v>0</v>
      </c>
      <c r="BJ113" s="574">
        <f t="shared" si="121"/>
        <v>0</v>
      </c>
      <c r="BK113" s="574">
        <f t="shared" si="122"/>
        <v>0</v>
      </c>
      <c r="BL113" s="574">
        <f t="shared" si="123"/>
        <v>0</v>
      </c>
      <c r="BM113" s="576">
        <f t="shared" si="140"/>
        <v>0</v>
      </c>
      <c r="BN113" s="576">
        <f t="shared" si="141"/>
        <v>0</v>
      </c>
      <c r="BO113" s="574"/>
      <c r="BP113" s="574"/>
      <c r="BQ113" s="576">
        <f t="shared" si="142"/>
        <v>0</v>
      </c>
      <c r="BR113" s="567">
        <f t="shared" si="124"/>
        <v>0</v>
      </c>
      <c r="BS113" s="567">
        <f t="shared" si="125"/>
        <v>1</v>
      </c>
      <c r="BT113" s="567">
        <f t="shared" si="126"/>
        <v>0</v>
      </c>
      <c r="BU113" s="567">
        <f t="shared" si="127"/>
        <v>0</v>
      </c>
      <c r="BV113" s="567">
        <f t="shared" si="128"/>
        <v>0</v>
      </c>
      <c r="BW113" s="567">
        <f t="shared" si="143"/>
        <v>1</v>
      </c>
      <c r="BX113" s="552">
        <f t="shared" si="148"/>
        <v>0</v>
      </c>
      <c r="BY113" s="577">
        <f t="shared" si="144"/>
        <v>1</v>
      </c>
      <c r="BZ113" s="552">
        <f t="shared" si="129"/>
        <v>0</v>
      </c>
      <c r="CA113" s="552">
        <f t="shared" si="130"/>
        <v>0</v>
      </c>
      <c r="CB113" s="539" t="str">
        <f>IF(AND(E113=""),"",IF(AND(E113&lt;=0),"",IF((ROUND((SUMPRODUCT(MID(0&amp;E113,LARGE(INDEX(ISNUMBER(--MID(E113,ROW($1:$70),1))* ROW($1:$70),0),ROW($1:$70))+1,1)*10^ROW($1:$70)/10)),-8)/100000000)&lt;2004,1,0)))</f>
        <v/>
      </c>
      <c r="CC113" s="1071"/>
      <c r="CD113" s="539"/>
      <c r="CE113" s="539"/>
      <c r="CF113" s="539"/>
      <c r="CG113" s="539"/>
      <c r="CH113" s="539"/>
      <c r="CI113" s="539"/>
      <c r="CJ113" s="539"/>
      <c r="CK113" s="539"/>
      <c r="CL113" s="539"/>
      <c r="CM113" s="539"/>
      <c r="CN113" s="539"/>
      <c r="CO113" s="539"/>
      <c r="CP113" s="539"/>
      <c r="CQ113" s="539"/>
      <c r="CR113" s="539"/>
      <c r="CS113" s="539"/>
      <c r="CT113" s="539"/>
      <c r="CU113" s="539"/>
      <c r="CV113" s="539"/>
      <c r="CW113" s="539"/>
      <c r="CX113" s="539"/>
      <c r="CY113" s="539"/>
      <c r="CZ113" s="539"/>
      <c r="DB113" s="539"/>
    </row>
    <row r="114" spans="1:106" s="568" customFormat="1" hidden="1">
      <c r="A114" s="568" t="str">
        <f t="shared" si="154"/>
        <v/>
      </c>
      <c r="B114" s="683">
        <v>2202</v>
      </c>
      <c r="C114" s="684">
        <v>88</v>
      </c>
      <c r="D114" s="685" t="str">
        <f>IF(ISNA(VLOOKUP(C114,Master!AQ$61:BC$286,3,FALSE)),"",VLOOKUP(C114,Master!AQ$61:BC$286,3,FALSE))</f>
        <v/>
      </c>
      <c r="E114" s="686" t="str">
        <f>IF(ISNA(VLOOKUP(C114,Master!AQ$61:BC$286,7,FALSE)),"",VLOOKUP(C114,Master!AQ$61:BC$286,7,FALSE))</f>
        <v/>
      </c>
      <c r="F114" s="687" t="str">
        <f>IF(ISNA(VLOOKUP(C114,Master!AQ$61:BC$286,8,FALSE)),"",VLOOKUP(C114,Master!AQ$61:BC$286,8,FALSE))</f>
        <v/>
      </c>
      <c r="G114" s="688" t="str">
        <f>IF(ISNA(VLOOKUP(C114,Master!AQ$61:BC$286,4,FALSE)),"",VLOOKUP(C114,Master!AQ$61:BC$286,4,FALSE))</f>
        <v/>
      </c>
      <c r="H114" s="689" t="str">
        <f>IF(ISNA(VLOOKUP(C114,Master!AQ$61:BC$286,5,FALSE)),"",VLOOKUP(C114,Master!AQ$61:BC$286,5,FALSE))</f>
        <v/>
      </c>
      <c r="I114" s="690" t="str">
        <f>IF(ISNA(VLOOKUP(C114,Master!AQ$61:BC$286,6,FALSE)),"",VLOOKUP(C114,Master!AQ$61:BC$286,6,FALSE))</f>
        <v/>
      </c>
      <c r="J114" s="684" t="str">
        <f t="shared" si="149"/>
        <v/>
      </c>
      <c r="K114" s="911" t="str">
        <f t="shared" ca="1" si="150"/>
        <v/>
      </c>
      <c r="L114" s="684" t="str">
        <f t="shared" si="151"/>
        <v/>
      </c>
      <c r="M114" s="684" t="str">
        <f t="shared" si="152"/>
        <v/>
      </c>
      <c r="N114" s="684" t="str">
        <f t="shared" si="153"/>
        <v/>
      </c>
      <c r="O114" s="691" t="str">
        <f>IF(ISNA(VLOOKUP(C114,Master!AQ$61:BC$286,12,FALSE)),"",VLOOKUP(C114,Master!AQ$61:BC$286,12,FALSE))</f>
        <v/>
      </c>
      <c r="P114" s="665"/>
      <c r="Q114" s="572"/>
      <c r="R114" s="572"/>
      <c r="S114" s="572"/>
      <c r="T114" s="572">
        <f t="shared" si="147"/>
        <v>0</v>
      </c>
      <c r="U114" s="541">
        <f t="shared" si="146"/>
        <v>1</v>
      </c>
      <c r="V114" s="570" t="str">
        <f>IF(ISNA(VLOOKUP(C114,Master!AQ$61:BC$286,10,FALSE)),"",VLOOKUP(C114,Master!AQ$61:BC$286,10,FALSE))</f>
        <v/>
      </c>
      <c r="W114" s="573"/>
      <c r="X114" s="573"/>
      <c r="Y114" s="574" t="str">
        <f>IF(ISNA(VLOOKUP(C114,Master!AQ$61:BC$286,11,FALSE)),"",VLOOKUP(C114,Master!AQ$61:BC$286,11,FALSE))</f>
        <v/>
      </c>
      <c r="Z114" s="574" t="str">
        <f>IF(ISNA(VLOOKUP(C114,Master!AQ$61:BC$286,9,FALSE)),"",VLOOKUP(C114,Master!AQ$61:BC$286,9,FALSE))</f>
        <v/>
      </c>
      <c r="AA114" s="575">
        <f t="shared" si="155"/>
        <v>0</v>
      </c>
      <c r="AB114" s="575">
        <f t="shared" si="156"/>
        <v>0</v>
      </c>
      <c r="AC114" s="575">
        <f t="shared" si="157"/>
        <v>0</v>
      </c>
      <c r="AD114" s="575">
        <f t="shared" si="158"/>
        <v>0</v>
      </c>
      <c r="AE114" s="575">
        <f t="shared" si="159"/>
        <v>0</v>
      </c>
      <c r="AF114" s="575">
        <f t="shared" si="160"/>
        <v>0</v>
      </c>
      <c r="AG114" s="576" t="str">
        <f t="shared" si="161"/>
        <v/>
      </c>
      <c r="AH114" s="576" t="str">
        <f t="shared" si="131"/>
        <v/>
      </c>
      <c r="AI114" s="576" t="str">
        <f t="shared" si="132"/>
        <v/>
      </c>
      <c r="AJ114" s="576" t="str">
        <f t="shared" si="133"/>
        <v/>
      </c>
      <c r="AK114" s="576" t="str">
        <f t="shared" si="134"/>
        <v/>
      </c>
      <c r="AL114" s="574" t="str">
        <f t="shared" si="135"/>
        <v/>
      </c>
      <c r="AM114" s="574">
        <v>0</v>
      </c>
      <c r="AN114" s="575">
        <v>0</v>
      </c>
      <c r="AO114" s="574" t="str">
        <f t="shared" si="136"/>
        <v/>
      </c>
      <c r="AP114" s="575">
        <f t="shared" si="108"/>
        <v>0</v>
      </c>
      <c r="AQ114" s="574">
        <f t="shared" si="109"/>
        <v>0</v>
      </c>
      <c r="AR114" s="574">
        <f t="shared" si="110"/>
        <v>0</v>
      </c>
      <c r="AS114" s="574">
        <f t="shared" si="111"/>
        <v>0</v>
      </c>
      <c r="AT114" s="574">
        <f t="shared" si="145"/>
        <v>0</v>
      </c>
      <c r="AU114" s="576">
        <f t="shared" si="112"/>
        <v>0</v>
      </c>
      <c r="AV114" s="576">
        <f t="shared" si="113"/>
        <v>0</v>
      </c>
      <c r="AW114" s="574"/>
      <c r="AX114" s="574"/>
      <c r="AY114" s="576">
        <f t="shared" si="137"/>
        <v>0</v>
      </c>
      <c r="AZ114" s="576">
        <f t="shared" si="114"/>
        <v>0</v>
      </c>
      <c r="BA114" s="576">
        <f t="shared" si="115"/>
        <v>0</v>
      </c>
      <c r="BB114" s="576">
        <f t="shared" si="116"/>
        <v>0</v>
      </c>
      <c r="BC114" s="576">
        <f t="shared" si="117"/>
        <v>0</v>
      </c>
      <c r="BD114" s="574">
        <f t="shared" si="138"/>
        <v>0</v>
      </c>
      <c r="BE114" s="574">
        <f t="shared" si="118"/>
        <v>0</v>
      </c>
      <c r="BF114" s="575">
        <v>0</v>
      </c>
      <c r="BG114" s="574">
        <f t="shared" si="139"/>
        <v>0</v>
      </c>
      <c r="BH114" s="575">
        <f t="shared" si="119"/>
        <v>0</v>
      </c>
      <c r="BI114" s="574">
        <f t="shared" si="120"/>
        <v>0</v>
      </c>
      <c r="BJ114" s="574">
        <f t="shared" si="121"/>
        <v>0</v>
      </c>
      <c r="BK114" s="574">
        <f t="shared" si="122"/>
        <v>0</v>
      </c>
      <c r="BL114" s="574">
        <f t="shared" si="123"/>
        <v>0</v>
      </c>
      <c r="BM114" s="576">
        <f t="shared" si="140"/>
        <v>0</v>
      </c>
      <c r="BN114" s="576">
        <f t="shared" si="141"/>
        <v>0</v>
      </c>
      <c r="BO114" s="574"/>
      <c r="BP114" s="574"/>
      <c r="BQ114" s="576">
        <f t="shared" si="142"/>
        <v>0</v>
      </c>
      <c r="BR114" s="567">
        <f t="shared" si="124"/>
        <v>0</v>
      </c>
      <c r="BS114" s="567">
        <f t="shared" si="125"/>
        <v>1</v>
      </c>
      <c r="BT114" s="567">
        <f t="shared" si="126"/>
        <v>0</v>
      </c>
      <c r="BU114" s="567">
        <f t="shared" si="127"/>
        <v>0</v>
      </c>
      <c r="BV114" s="567">
        <f t="shared" si="128"/>
        <v>0</v>
      </c>
      <c r="BW114" s="567">
        <f t="shared" si="143"/>
        <v>1</v>
      </c>
      <c r="BX114" s="552">
        <f t="shared" si="148"/>
        <v>0</v>
      </c>
      <c r="BY114" s="577">
        <f t="shared" si="144"/>
        <v>1</v>
      </c>
      <c r="BZ114" s="552">
        <f t="shared" si="129"/>
        <v>0</v>
      </c>
      <c r="CA114" s="552">
        <f t="shared" si="130"/>
        <v>0</v>
      </c>
      <c r="CB114" s="539" t="str">
        <f>IF(AND(E114=""),"",IF(AND(E114&lt;=0),"",IF((ROUND((SUMPRODUCT(MID(0&amp;E114,LARGE(INDEX(ISNUMBER(--MID(E114,ROW($1:$70),1))* ROW($1:$70),0),ROW($1:$70))+1,1)*10^ROW($1:$70)/10)),-8)/100000000)&lt;2004,1,0)))</f>
        <v/>
      </c>
      <c r="CC114" s="1071"/>
      <c r="CD114" s="539"/>
      <c r="CE114" s="539"/>
      <c r="CF114" s="539"/>
      <c r="CG114" s="539"/>
      <c r="CH114" s="539"/>
      <c r="CI114" s="539"/>
      <c r="CJ114" s="539"/>
      <c r="CK114" s="539"/>
      <c r="CL114" s="539"/>
      <c r="CM114" s="539"/>
      <c r="CN114" s="539"/>
      <c r="CO114" s="539"/>
      <c r="CP114" s="539"/>
      <c r="CQ114" s="539"/>
      <c r="CR114" s="539"/>
      <c r="CS114" s="539"/>
      <c r="CT114" s="539"/>
      <c r="CU114" s="539"/>
      <c r="CV114" s="539"/>
      <c r="CW114" s="539"/>
      <c r="CX114" s="539"/>
      <c r="CY114" s="539"/>
      <c r="CZ114" s="539"/>
      <c r="DB114" s="539"/>
    </row>
    <row r="115" spans="1:106" s="568" customFormat="1" ht="15.75" hidden="1" customHeight="1">
      <c r="A115" s="568" t="str">
        <f t="shared" si="154"/>
        <v/>
      </c>
      <c r="B115" s="683">
        <v>2202</v>
      </c>
      <c r="C115" s="684">
        <v>89</v>
      </c>
      <c r="D115" s="685" t="str">
        <f>IF(ISNA(VLOOKUP(C115,Master!AQ$61:BC$286,3,FALSE)),"",VLOOKUP(C115,Master!AQ$61:BC$286,3,FALSE))</f>
        <v/>
      </c>
      <c r="E115" s="686" t="str">
        <f>IF(ISNA(VLOOKUP(C115,Master!AQ$61:BC$286,7,FALSE)),"",VLOOKUP(C115,Master!AQ$61:BC$286,7,FALSE))</f>
        <v/>
      </c>
      <c r="F115" s="687" t="str">
        <f>IF(ISNA(VLOOKUP(C115,Master!AQ$61:BC$286,8,FALSE)),"",VLOOKUP(C115,Master!AQ$61:BC$286,8,FALSE))</f>
        <v/>
      </c>
      <c r="G115" s="688" t="str">
        <f>IF(ISNA(VLOOKUP(C115,Master!AQ$61:BC$286,4,FALSE)),"",VLOOKUP(C115,Master!AQ$61:BC$286,4,FALSE))</f>
        <v/>
      </c>
      <c r="H115" s="689" t="str">
        <f>IF(ISNA(VLOOKUP(C115,Master!AQ$61:BC$286,5,FALSE)),"",VLOOKUP(C115,Master!AQ$61:BC$286,5,FALSE))</f>
        <v/>
      </c>
      <c r="I115" s="690" t="str">
        <f>IF(ISNA(VLOOKUP(C115,Master!AQ$61:BC$286,6,FALSE)),"",VLOOKUP(C115,Master!AQ$61:BC$286,6,FALSE))</f>
        <v/>
      </c>
      <c r="J115" s="684" t="str">
        <f t="shared" si="149"/>
        <v/>
      </c>
      <c r="K115" s="911" t="str">
        <f t="shared" ca="1" si="150"/>
        <v/>
      </c>
      <c r="L115" s="684" t="str">
        <f t="shared" si="151"/>
        <v/>
      </c>
      <c r="M115" s="684" t="str">
        <f t="shared" si="152"/>
        <v/>
      </c>
      <c r="N115" s="684" t="str">
        <f t="shared" si="153"/>
        <v/>
      </c>
      <c r="O115" s="691" t="str">
        <f>IF(ISNA(VLOOKUP(C115,Master!AQ$61:BC$286,12,FALSE)),"",VLOOKUP(C115,Master!AQ$61:BC$286,12,FALSE))</f>
        <v/>
      </c>
      <c r="P115" s="665"/>
      <c r="Q115" s="572"/>
      <c r="R115" s="572"/>
      <c r="S115" s="572"/>
      <c r="T115" s="572">
        <f t="shared" si="147"/>
        <v>0</v>
      </c>
      <c r="U115" s="541">
        <f t="shared" si="146"/>
        <v>1</v>
      </c>
      <c r="V115" s="570" t="str">
        <f>IF(ISNA(VLOOKUP(C115,Master!AQ$61:BC$286,10,FALSE)),"",VLOOKUP(C115,Master!AQ$61:BC$286,10,FALSE))</f>
        <v/>
      </c>
      <c r="W115" s="573"/>
      <c r="X115" s="573"/>
      <c r="Y115" s="574" t="str">
        <f>IF(ISNA(VLOOKUP(C115,Master!AQ$61:BC$286,11,FALSE)),"",VLOOKUP(C115,Master!AQ$61:BC$286,11,FALSE))</f>
        <v/>
      </c>
      <c r="Z115" s="574" t="str">
        <f>IF(ISNA(VLOOKUP(C115,Master!AQ$61:BC$286,9,FALSE)),"",VLOOKUP(C115,Master!AQ$61:BC$286,9,FALSE))</f>
        <v/>
      </c>
      <c r="AA115" s="575">
        <f t="shared" si="155"/>
        <v>0</v>
      </c>
      <c r="AB115" s="575">
        <f t="shared" si="156"/>
        <v>0</v>
      </c>
      <c r="AC115" s="575">
        <f t="shared" si="157"/>
        <v>0</v>
      </c>
      <c r="AD115" s="575">
        <f t="shared" si="158"/>
        <v>0</v>
      </c>
      <c r="AE115" s="575">
        <f t="shared" si="159"/>
        <v>0</v>
      </c>
      <c r="AF115" s="575">
        <f t="shared" si="160"/>
        <v>0</v>
      </c>
      <c r="AG115" s="576" t="str">
        <f t="shared" si="161"/>
        <v/>
      </c>
      <c r="AH115" s="576" t="str">
        <f>IF(AND(I115=""),"",$M115*$BR115)</f>
        <v/>
      </c>
      <c r="AI115" s="576" t="str">
        <f>IF(AND(I115=""),"",$M115*$BS115)</f>
        <v/>
      </c>
      <c r="AJ115" s="576" t="str">
        <f>IF(AND(I115=""),"",$M115*$BT115)</f>
        <v/>
      </c>
      <c r="AK115" s="576" t="str">
        <f>IF(AND(I115=""),"",$M115*$BU115)</f>
        <v/>
      </c>
      <c r="AL115" s="574" t="str">
        <f>IF(AND(I115=""),"",ROUND((AH115+AI115)*$AL$10,0)*BV115)</f>
        <v/>
      </c>
      <c r="AM115" s="574">
        <v>0</v>
      </c>
      <c r="AN115" s="575">
        <v>0</v>
      </c>
      <c r="AO115" s="574" t="str">
        <f>IF(AND(I115=""),"",ROUND((AH115+AI115)*$AO$10,0)*BV115)</f>
        <v/>
      </c>
      <c r="AP115" s="575">
        <f t="shared" si="108"/>
        <v>0</v>
      </c>
      <c r="AQ115" s="574">
        <f t="shared" si="109"/>
        <v>0</v>
      </c>
      <c r="AR115" s="574">
        <f t="shared" si="110"/>
        <v>0</v>
      </c>
      <c r="AS115" s="574">
        <f t="shared" si="111"/>
        <v>0</v>
      </c>
      <c r="AT115" s="574">
        <f t="shared" si="145"/>
        <v>0</v>
      </c>
      <c r="AU115" s="576">
        <f t="shared" si="112"/>
        <v>0</v>
      </c>
      <c r="AV115" s="576">
        <f t="shared" si="113"/>
        <v>0</v>
      </c>
      <c r="AW115" s="574"/>
      <c r="AX115" s="574"/>
      <c r="AY115" s="576">
        <f>AV115+AW115+AX115</f>
        <v>0</v>
      </c>
      <c r="AZ115" s="576">
        <f t="shared" si="114"/>
        <v>0</v>
      </c>
      <c r="BA115" s="576">
        <f t="shared" si="115"/>
        <v>0</v>
      </c>
      <c r="BB115" s="576">
        <f t="shared" si="116"/>
        <v>0</v>
      </c>
      <c r="BC115" s="576">
        <f t="shared" si="117"/>
        <v>0</v>
      </c>
      <c r="BD115" s="574">
        <f>ROUND((AZ115+BA115)*$BD$10,0)*BV115</f>
        <v>0</v>
      </c>
      <c r="BE115" s="574">
        <f t="shared" si="118"/>
        <v>0</v>
      </c>
      <c r="BF115" s="575">
        <v>0</v>
      </c>
      <c r="BG115" s="574">
        <f>ROUND((AZ115+BA115)*$BG$10,0)*BV115</f>
        <v>0</v>
      </c>
      <c r="BH115" s="575">
        <f t="shared" si="119"/>
        <v>0</v>
      </c>
      <c r="BI115" s="574">
        <f t="shared" si="120"/>
        <v>0</v>
      </c>
      <c r="BJ115" s="574">
        <f t="shared" si="121"/>
        <v>0</v>
      </c>
      <c r="BK115" s="574">
        <f t="shared" si="122"/>
        <v>0</v>
      </c>
      <c r="BL115" s="574">
        <f t="shared" si="123"/>
        <v>0</v>
      </c>
      <c r="BM115" s="576">
        <f>SUM(BD115:BL115)+AZ115+BA115</f>
        <v>0</v>
      </c>
      <c r="BN115" s="576">
        <f>BM115</f>
        <v>0</v>
      </c>
      <c r="BO115" s="574"/>
      <c r="BP115" s="574"/>
      <c r="BQ115" s="576">
        <f>BN115+BO115+BP115</f>
        <v>0</v>
      </c>
      <c r="BR115" s="567">
        <f t="shared" si="124"/>
        <v>0</v>
      </c>
      <c r="BS115" s="567">
        <f t="shared" si="125"/>
        <v>1</v>
      </c>
      <c r="BT115" s="567">
        <f t="shared" si="126"/>
        <v>0</v>
      </c>
      <c r="BU115" s="567">
        <f t="shared" si="127"/>
        <v>0</v>
      </c>
      <c r="BV115" s="567">
        <f t="shared" si="128"/>
        <v>0</v>
      </c>
      <c r="BW115" s="567">
        <f>IF(Y115="No",0,1)</f>
        <v>1</v>
      </c>
      <c r="BX115" s="552">
        <f t="shared" si="148"/>
        <v>0</v>
      </c>
      <c r="BY115" s="577">
        <f>IF(I115&lt;=0,0,1)</f>
        <v>1</v>
      </c>
      <c r="BZ115" s="552">
        <f t="shared" si="129"/>
        <v>0</v>
      </c>
      <c r="CA115" s="552">
        <f t="shared" si="130"/>
        <v>0</v>
      </c>
      <c r="CB115" s="539" t="str">
        <f>IF(AND(E115=""),"",IF(AND(E115&lt;=0),"",IF((ROUND((SUMPRODUCT(MID(0&amp;E115,LARGE(INDEX(ISNUMBER(--MID(E115,ROW($1:$70),1))* ROW($1:$70),0),ROW($1:$70))+1,1)*10^ROW($1:$70)/10)),-8)/100000000)&lt;2004,1,0)))</f>
        <v/>
      </c>
      <c r="CC115" s="1071"/>
      <c r="CD115" s="539"/>
      <c r="CE115" s="539"/>
      <c r="CF115" s="539"/>
      <c r="CG115" s="539"/>
      <c r="CH115" s="539"/>
      <c r="CI115" s="539"/>
      <c r="CJ115" s="539"/>
      <c r="CK115" s="539"/>
      <c r="CL115" s="539"/>
      <c r="CM115" s="539"/>
      <c r="CN115" s="539"/>
      <c r="CO115" s="539"/>
      <c r="CP115" s="539"/>
      <c r="CQ115" s="539"/>
      <c r="CR115" s="539"/>
      <c r="CS115" s="539"/>
      <c r="CT115" s="539"/>
      <c r="CU115" s="539"/>
      <c r="CV115" s="539"/>
      <c r="CW115" s="539"/>
      <c r="CX115" s="539"/>
      <c r="CY115" s="539"/>
      <c r="CZ115" s="539"/>
    </row>
    <row r="116" spans="1:106" s="568" customFormat="1" ht="15.75" hidden="1" customHeight="1">
      <c r="A116" s="568" t="str">
        <f t="shared" si="154"/>
        <v/>
      </c>
      <c r="B116" s="683">
        <v>2202</v>
      </c>
      <c r="C116" s="684">
        <v>90</v>
      </c>
      <c r="D116" s="685" t="str">
        <f>IF(ISNA(VLOOKUP(C116,Master!AQ$61:BC$286,3,FALSE)),"",VLOOKUP(C116,Master!AQ$61:BC$286,3,FALSE))</f>
        <v/>
      </c>
      <c r="E116" s="686" t="str">
        <f>IF(ISNA(VLOOKUP(C116,Master!AQ$61:BC$286,7,FALSE)),"",VLOOKUP(C116,Master!AQ$61:BC$286,7,FALSE))</f>
        <v/>
      </c>
      <c r="F116" s="687" t="str">
        <f>IF(ISNA(VLOOKUP(C116,Master!AQ$61:BC$286,8,FALSE)),"",VLOOKUP(C116,Master!AQ$61:BC$286,8,FALSE))</f>
        <v/>
      </c>
      <c r="G116" s="688" t="str">
        <f>IF(ISNA(VLOOKUP(C116,Master!AQ$61:BC$286,4,FALSE)),"",VLOOKUP(C116,Master!AQ$61:BC$286,4,FALSE))</f>
        <v/>
      </c>
      <c r="H116" s="689" t="str">
        <f>IF(ISNA(VLOOKUP(C116,Master!AQ$61:BC$286,5,FALSE)),"",VLOOKUP(C116,Master!AQ$61:BC$286,5,FALSE))</f>
        <v/>
      </c>
      <c r="I116" s="690" t="str">
        <f>IF(ISNA(VLOOKUP(C116,Master!AQ$61:BC$286,6,FALSE)),"",VLOOKUP(C116,Master!AQ$61:BC$286,6,FALSE))</f>
        <v/>
      </c>
      <c r="J116" s="684" t="str">
        <f t="shared" si="149"/>
        <v/>
      </c>
      <c r="K116" s="911" t="str">
        <f t="shared" ca="1" si="150"/>
        <v/>
      </c>
      <c r="L116" s="684" t="str">
        <f t="shared" si="151"/>
        <v/>
      </c>
      <c r="M116" s="684" t="str">
        <f t="shared" si="152"/>
        <v/>
      </c>
      <c r="N116" s="684" t="str">
        <f t="shared" si="153"/>
        <v/>
      </c>
      <c r="O116" s="691" t="str">
        <f>IF(ISNA(VLOOKUP(C116,Master!AQ$61:BC$286,12,FALSE)),"",VLOOKUP(C116,Master!AQ$61:BC$286,12,FALSE))</f>
        <v/>
      </c>
      <c r="P116" s="665"/>
      <c r="Q116" s="572"/>
      <c r="R116" s="572"/>
      <c r="S116" s="572"/>
      <c r="T116" s="572">
        <f t="shared" si="147"/>
        <v>0</v>
      </c>
      <c r="U116" s="541">
        <f t="shared" si="146"/>
        <v>1</v>
      </c>
      <c r="V116" s="570" t="str">
        <f>IF(ISNA(VLOOKUP(C116,Master!AQ$61:BC$286,10,FALSE)),"",VLOOKUP(C116,Master!AQ$61:BC$286,10,FALSE))</f>
        <v/>
      </c>
      <c r="W116" s="573"/>
      <c r="X116" s="573"/>
      <c r="Y116" s="574" t="str">
        <f>IF(ISNA(VLOOKUP(C116,Master!AQ$61:BC$286,11,FALSE)),"",VLOOKUP(C116,Master!AQ$61:BC$286,11,FALSE))</f>
        <v/>
      </c>
      <c r="Z116" s="574" t="str">
        <f>IF(ISNA(VLOOKUP(C116,Master!AQ$61:BC$286,9,FALSE)),"",VLOOKUP(C116,Master!AQ$61:BC$286,9,FALSE))</f>
        <v/>
      </c>
      <c r="AA116" s="575">
        <f t="shared" si="155"/>
        <v>0</v>
      </c>
      <c r="AB116" s="575">
        <f t="shared" si="156"/>
        <v>0</v>
      </c>
      <c r="AC116" s="575">
        <f t="shared" si="157"/>
        <v>0</v>
      </c>
      <c r="AD116" s="575">
        <f t="shared" si="158"/>
        <v>0</v>
      </c>
      <c r="AE116" s="575">
        <f t="shared" si="159"/>
        <v>0</v>
      </c>
      <c r="AF116" s="575">
        <f t="shared" si="160"/>
        <v>0</v>
      </c>
      <c r="AG116" s="576" t="str">
        <f t="shared" si="161"/>
        <v/>
      </c>
      <c r="AH116" s="576" t="str">
        <f t="shared" ref="AH116:AH158" si="162">IF(AND(I116=""),"",$M116*$BR116)</f>
        <v/>
      </c>
      <c r="AI116" s="576" t="str">
        <f t="shared" ref="AI116:AI158" si="163">IF(AND(I116=""),"",$M116*$BS116)</f>
        <v/>
      </c>
      <c r="AJ116" s="576" t="str">
        <f t="shared" ref="AJ116:AJ158" si="164">IF(AND(I116=""),"",$M116*$BT116)</f>
        <v/>
      </c>
      <c r="AK116" s="576" t="str">
        <f t="shared" ref="AK116:AK158" si="165">IF(AND(I116=""),"",$M116*$BU116)</f>
        <v/>
      </c>
      <c r="AL116" s="574" t="str">
        <f t="shared" ref="AL116:AL158" si="166">IF(AND(I116=""),"",ROUND((AH116+AI116)*$AL$10,0)*BV116)</f>
        <v/>
      </c>
      <c r="AM116" s="574">
        <v>0</v>
      </c>
      <c r="AN116" s="575">
        <v>0</v>
      </c>
      <c r="AO116" s="574" t="str">
        <f t="shared" ref="AO116:AO158" si="167">IF(AND(I116=""),"",ROUND((AH116+AI116)*$AO$10,0)*BV116)</f>
        <v/>
      </c>
      <c r="AP116" s="575">
        <f t="shared" si="108"/>
        <v>0</v>
      </c>
      <c r="AQ116" s="574">
        <f t="shared" si="109"/>
        <v>0</v>
      </c>
      <c r="AR116" s="574">
        <f t="shared" si="110"/>
        <v>0</v>
      </c>
      <c r="AS116" s="574">
        <f t="shared" si="111"/>
        <v>0</v>
      </c>
      <c r="AT116" s="574">
        <f t="shared" si="145"/>
        <v>0</v>
      </c>
      <c r="AU116" s="576">
        <f t="shared" si="112"/>
        <v>0</v>
      </c>
      <c r="AV116" s="576">
        <f t="shared" si="113"/>
        <v>0</v>
      </c>
      <c r="AW116" s="574"/>
      <c r="AX116" s="574"/>
      <c r="AY116" s="576">
        <f t="shared" ref="AY116:AY158" si="168">AV116+AW116+AX116</f>
        <v>0</v>
      </c>
      <c r="AZ116" s="576">
        <f t="shared" si="114"/>
        <v>0</v>
      </c>
      <c r="BA116" s="576">
        <f t="shared" si="115"/>
        <v>0</v>
      </c>
      <c r="BB116" s="576">
        <f t="shared" si="116"/>
        <v>0</v>
      </c>
      <c r="BC116" s="576">
        <f t="shared" si="117"/>
        <v>0</v>
      </c>
      <c r="BD116" s="574">
        <f t="shared" ref="BD116:BD158" si="169">ROUND((AZ116+BA116)*$BD$10,0)*BV116</f>
        <v>0</v>
      </c>
      <c r="BE116" s="574">
        <f t="shared" si="118"/>
        <v>0</v>
      </c>
      <c r="BF116" s="575">
        <v>0</v>
      </c>
      <c r="BG116" s="574">
        <f t="shared" ref="BG116:BG158" si="170">ROUND((AZ116+BA116)*$BG$10,0)*BV116</f>
        <v>0</v>
      </c>
      <c r="BH116" s="575">
        <f t="shared" si="119"/>
        <v>0</v>
      </c>
      <c r="BI116" s="574">
        <f t="shared" si="120"/>
        <v>0</v>
      </c>
      <c r="BJ116" s="574">
        <f t="shared" si="121"/>
        <v>0</v>
      </c>
      <c r="BK116" s="574">
        <f t="shared" si="122"/>
        <v>0</v>
      </c>
      <c r="BL116" s="574">
        <f t="shared" si="123"/>
        <v>0</v>
      </c>
      <c r="BM116" s="576">
        <f t="shared" ref="BM116:BM158" si="171">SUM(BD116:BL116)+AZ116+BA116</f>
        <v>0</v>
      </c>
      <c r="BN116" s="576">
        <f t="shared" ref="BN116:BN158" si="172">BM116</f>
        <v>0</v>
      </c>
      <c r="BO116" s="574"/>
      <c r="BP116" s="574"/>
      <c r="BQ116" s="576">
        <f t="shared" ref="BQ116:BQ158" si="173">BN116+BO116+BP116</f>
        <v>0</v>
      </c>
      <c r="BR116" s="567">
        <f t="shared" si="124"/>
        <v>0</v>
      </c>
      <c r="BS116" s="567">
        <f t="shared" si="125"/>
        <v>1</v>
      </c>
      <c r="BT116" s="567">
        <f t="shared" si="126"/>
        <v>0</v>
      </c>
      <c r="BU116" s="567">
        <f t="shared" si="127"/>
        <v>0</v>
      </c>
      <c r="BV116" s="567">
        <f t="shared" si="128"/>
        <v>0</v>
      </c>
      <c r="BW116" s="567">
        <f t="shared" ref="BW116:BW158" si="174">IF(Y116="No",0,1)</f>
        <v>1</v>
      </c>
      <c r="BX116" s="552">
        <f t="shared" si="148"/>
        <v>0</v>
      </c>
      <c r="BY116" s="577">
        <f t="shared" ref="BY116:BY158" si="175">IF(I116&lt;=0,0,1)</f>
        <v>1</v>
      </c>
      <c r="BZ116" s="552">
        <f t="shared" si="129"/>
        <v>0</v>
      </c>
      <c r="CA116" s="552">
        <f t="shared" si="130"/>
        <v>0</v>
      </c>
      <c r="CB116" s="539" t="str">
        <f>IF(AND(E116=""),"",IF(AND(E116&lt;=0),"",IF((ROUND((SUMPRODUCT(MID(0&amp;E116,LARGE(INDEX(ISNUMBER(--MID(E116,ROW($1:$70),1))* ROW($1:$70),0),ROW($1:$70))+1,1)*10^ROW($1:$70)/10)),-8)/100000000)&lt;2004,1,0)))</f>
        <v/>
      </c>
      <c r="CC116" s="1071"/>
      <c r="CD116" s="539"/>
      <c r="CE116" s="539"/>
      <c r="CF116" s="539"/>
      <c r="CG116" s="539"/>
      <c r="CH116" s="539"/>
      <c r="CI116" s="539"/>
      <c r="CJ116" s="539"/>
      <c r="CK116" s="539"/>
      <c r="CL116" s="539"/>
      <c r="CM116" s="539"/>
      <c r="CN116" s="539"/>
      <c r="CO116" s="539"/>
      <c r="CP116" s="539"/>
      <c r="CQ116" s="539"/>
      <c r="CR116" s="539"/>
      <c r="CS116" s="539"/>
      <c r="CT116" s="539"/>
      <c r="CU116" s="539"/>
      <c r="CV116" s="539"/>
      <c r="CW116" s="539"/>
      <c r="CX116" s="539"/>
      <c r="CY116" s="539"/>
      <c r="CZ116" s="539"/>
    </row>
    <row r="117" spans="1:106" s="568" customFormat="1" ht="15.75" hidden="1" customHeight="1">
      <c r="A117" s="568" t="str">
        <f t="shared" si="154"/>
        <v/>
      </c>
      <c r="B117" s="683">
        <v>2202</v>
      </c>
      <c r="C117" s="684">
        <v>91</v>
      </c>
      <c r="D117" s="685" t="str">
        <f>IF(ISNA(VLOOKUP(C117,Master!AQ$61:BC$286,3,FALSE)),"",VLOOKUP(C117,Master!AQ$61:BC$286,3,FALSE))</f>
        <v/>
      </c>
      <c r="E117" s="686" t="str">
        <f>IF(ISNA(VLOOKUP(C117,Master!AQ$61:BC$286,7,FALSE)),"",VLOOKUP(C117,Master!AQ$61:BC$286,7,FALSE))</f>
        <v/>
      </c>
      <c r="F117" s="687" t="str">
        <f>IF(ISNA(VLOOKUP(C117,Master!AQ$61:BC$286,8,FALSE)),"",VLOOKUP(C117,Master!AQ$61:BC$286,8,FALSE))</f>
        <v/>
      </c>
      <c r="G117" s="688" t="str">
        <f>IF(ISNA(VLOOKUP(C117,Master!AQ$61:BC$286,4,FALSE)),"",VLOOKUP(C117,Master!AQ$61:BC$286,4,FALSE))</f>
        <v/>
      </c>
      <c r="H117" s="689" t="str">
        <f>IF(ISNA(VLOOKUP(C117,Master!AQ$61:BC$286,5,FALSE)),"",VLOOKUP(C117,Master!AQ$61:BC$286,5,FALSE))</f>
        <v/>
      </c>
      <c r="I117" s="690" t="str">
        <f>IF(ISNA(VLOOKUP(C117,Master!AQ$61:BC$286,6,FALSE)),"",VLOOKUP(C117,Master!AQ$61:BC$286,6,FALSE))</f>
        <v/>
      </c>
      <c r="J117" s="684" t="str">
        <f t="shared" si="149"/>
        <v/>
      </c>
      <c r="K117" s="911" t="str">
        <f t="shared" ca="1" si="150"/>
        <v/>
      </c>
      <c r="L117" s="684" t="str">
        <f t="shared" si="151"/>
        <v/>
      </c>
      <c r="M117" s="684" t="str">
        <f t="shared" si="152"/>
        <v/>
      </c>
      <c r="N117" s="684" t="str">
        <f t="shared" si="153"/>
        <v/>
      </c>
      <c r="O117" s="691" t="str">
        <f>IF(ISNA(VLOOKUP(C117,Master!AQ$61:BC$286,12,FALSE)),"",VLOOKUP(C117,Master!AQ$61:BC$286,12,FALSE))</f>
        <v/>
      </c>
      <c r="P117" s="665"/>
      <c r="Q117" s="572"/>
      <c r="R117" s="572"/>
      <c r="S117" s="572"/>
      <c r="T117" s="572">
        <f t="shared" si="147"/>
        <v>0</v>
      </c>
      <c r="U117" s="541">
        <f t="shared" si="146"/>
        <v>1</v>
      </c>
      <c r="V117" s="570" t="str">
        <f>IF(ISNA(VLOOKUP(C117,Master!AQ$61:BC$286,10,FALSE)),"",VLOOKUP(C117,Master!AQ$61:BC$286,10,FALSE))</f>
        <v/>
      </c>
      <c r="W117" s="573"/>
      <c r="X117" s="573"/>
      <c r="Y117" s="574" t="str">
        <f>IF(ISNA(VLOOKUP(C117,Master!AQ$61:BC$286,11,FALSE)),"",VLOOKUP(C117,Master!AQ$61:BC$286,11,FALSE))</f>
        <v/>
      </c>
      <c r="Z117" s="574" t="str">
        <f>IF(ISNA(VLOOKUP(C117,Master!AQ$61:BC$286,9,FALSE)),"",VLOOKUP(C117,Master!AQ$61:BC$286,9,FALSE))</f>
        <v/>
      </c>
      <c r="AA117" s="575">
        <f t="shared" si="155"/>
        <v>0</v>
      </c>
      <c r="AB117" s="575">
        <f t="shared" si="156"/>
        <v>0</v>
      </c>
      <c r="AC117" s="575">
        <f t="shared" si="157"/>
        <v>0</v>
      </c>
      <c r="AD117" s="575">
        <f t="shared" si="158"/>
        <v>0</v>
      </c>
      <c r="AE117" s="575">
        <f t="shared" si="159"/>
        <v>0</v>
      </c>
      <c r="AF117" s="575">
        <f t="shared" si="160"/>
        <v>0</v>
      </c>
      <c r="AG117" s="576" t="str">
        <f t="shared" si="161"/>
        <v/>
      </c>
      <c r="AH117" s="576" t="str">
        <f t="shared" si="162"/>
        <v/>
      </c>
      <c r="AI117" s="576" t="str">
        <f t="shared" si="163"/>
        <v/>
      </c>
      <c r="AJ117" s="576" t="str">
        <f t="shared" si="164"/>
        <v/>
      </c>
      <c r="AK117" s="576" t="str">
        <f t="shared" si="165"/>
        <v/>
      </c>
      <c r="AL117" s="574" t="str">
        <f t="shared" si="166"/>
        <v/>
      </c>
      <c r="AM117" s="574">
        <v>0</v>
      </c>
      <c r="AN117" s="575">
        <v>0</v>
      </c>
      <c r="AO117" s="574" t="str">
        <f t="shared" si="167"/>
        <v/>
      </c>
      <c r="AP117" s="575">
        <f t="shared" si="108"/>
        <v>0</v>
      </c>
      <c r="AQ117" s="574">
        <f t="shared" si="109"/>
        <v>0</v>
      </c>
      <c r="AR117" s="574">
        <f t="shared" si="110"/>
        <v>0</v>
      </c>
      <c r="AS117" s="574">
        <f t="shared" si="111"/>
        <v>0</v>
      </c>
      <c r="AT117" s="574">
        <f t="shared" si="145"/>
        <v>0</v>
      </c>
      <c r="AU117" s="576">
        <f t="shared" si="112"/>
        <v>0</v>
      </c>
      <c r="AV117" s="576">
        <f t="shared" si="113"/>
        <v>0</v>
      </c>
      <c r="AW117" s="574"/>
      <c r="AX117" s="574"/>
      <c r="AY117" s="576">
        <f t="shared" si="168"/>
        <v>0</v>
      </c>
      <c r="AZ117" s="576">
        <f t="shared" si="114"/>
        <v>0</v>
      </c>
      <c r="BA117" s="576">
        <f t="shared" si="115"/>
        <v>0</v>
      </c>
      <c r="BB117" s="576">
        <f t="shared" si="116"/>
        <v>0</v>
      </c>
      <c r="BC117" s="576">
        <f t="shared" si="117"/>
        <v>0</v>
      </c>
      <c r="BD117" s="574">
        <f t="shared" si="169"/>
        <v>0</v>
      </c>
      <c r="BE117" s="574">
        <f t="shared" si="118"/>
        <v>0</v>
      </c>
      <c r="BF117" s="575">
        <v>0</v>
      </c>
      <c r="BG117" s="574">
        <f t="shared" si="170"/>
        <v>0</v>
      </c>
      <c r="BH117" s="575">
        <f t="shared" si="119"/>
        <v>0</v>
      </c>
      <c r="BI117" s="574">
        <f t="shared" si="120"/>
        <v>0</v>
      </c>
      <c r="BJ117" s="574">
        <f t="shared" si="121"/>
        <v>0</v>
      </c>
      <c r="BK117" s="574">
        <f t="shared" si="122"/>
        <v>0</v>
      </c>
      <c r="BL117" s="574">
        <f t="shared" si="123"/>
        <v>0</v>
      </c>
      <c r="BM117" s="576">
        <f t="shared" si="171"/>
        <v>0</v>
      </c>
      <c r="BN117" s="576">
        <f t="shared" si="172"/>
        <v>0</v>
      </c>
      <c r="BO117" s="574"/>
      <c r="BP117" s="574"/>
      <c r="BQ117" s="576">
        <f t="shared" si="173"/>
        <v>0</v>
      </c>
      <c r="BR117" s="567">
        <f t="shared" si="124"/>
        <v>0</v>
      </c>
      <c r="BS117" s="567">
        <f t="shared" si="125"/>
        <v>1</v>
      </c>
      <c r="BT117" s="567">
        <f t="shared" si="126"/>
        <v>0</v>
      </c>
      <c r="BU117" s="567">
        <f t="shared" si="127"/>
        <v>0</v>
      </c>
      <c r="BV117" s="567">
        <f t="shared" si="128"/>
        <v>0</v>
      </c>
      <c r="BW117" s="567">
        <f t="shared" si="174"/>
        <v>1</v>
      </c>
      <c r="BX117" s="552">
        <f t="shared" si="148"/>
        <v>0</v>
      </c>
      <c r="BY117" s="577">
        <f t="shared" si="175"/>
        <v>1</v>
      </c>
      <c r="BZ117" s="552">
        <f t="shared" si="129"/>
        <v>0</v>
      </c>
      <c r="CA117" s="552">
        <f t="shared" si="130"/>
        <v>0</v>
      </c>
      <c r="CB117" s="539" t="str">
        <f>IF(AND(E117=""),"",IF(AND(E117&lt;=0),"",IF((ROUND((SUMPRODUCT(MID(0&amp;E117,LARGE(INDEX(ISNUMBER(--MID(E117,ROW($1:$70),1))* ROW($1:$70),0),ROW($1:$70))+1,1)*10^ROW($1:$70)/10)),-8)/100000000)&lt;2004,1,0)))</f>
        <v/>
      </c>
      <c r="CC117" s="1071"/>
      <c r="CD117" s="539"/>
      <c r="CE117" s="539"/>
      <c r="CF117" s="539"/>
      <c r="CG117" s="539"/>
      <c r="CH117" s="539"/>
      <c r="CI117" s="539"/>
      <c r="CJ117" s="539"/>
      <c r="CK117" s="539"/>
      <c r="CL117" s="539"/>
      <c r="CM117" s="539"/>
      <c r="CN117" s="539"/>
      <c r="CO117" s="539"/>
      <c r="CP117" s="539"/>
      <c r="CQ117" s="539"/>
      <c r="CR117" s="539"/>
      <c r="CS117" s="539"/>
      <c r="CT117" s="539"/>
      <c r="CU117" s="539"/>
      <c r="CV117" s="539"/>
      <c r="CW117" s="539"/>
      <c r="CX117" s="539"/>
      <c r="CY117" s="539"/>
      <c r="CZ117" s="539"/>
    </row>
    <row r="118" spans="1:106" s="568" customFormat="1" ht="15.75" hidden="1" customHeight="1">
      <c r="A118" s="568" t="str">
        <f t="shared" si="154"/>
        <v/>
      </c>
      <c r="B118" s="683">
        <v>2202</v>
      </c>
      <c r="C118" s="684">
        <v>92</v>
      </c>
      <c r="D118" s="685" t="str">
        <f>IF(ISNA(VLOOKUP(C118,Master!AQ$61:BC$286,3,FALSE)),"",VLOOKUP(C118,Master!AQ$61:BC$286,3,FALSE))</f>
        <v/>
      </c>
      <c r="E118" s="686" t="str">
        <f>IF(ISNA(VLOOKUP(C118,Master!AQ$61:BC$286,7,FALSE)),"",VLOOKUP(C118,Master!AQ$61:BC$286,7,FALSE))</f>
        <v/>
      </c>
      <c r="F118" s="687" t="str">
        <f>IF(ISNA(VLOOKUP(C118,Master!AQ$61:BC$286,8,FALSE)),"",VLOOKUP(C118,Master!AQ$61:BC$286,8,FALSE))</f>
        <v/>
      </c>
      <c r="G118" s="688" t="str">
        <f>IF(ISNA(VLOOKUP(C118,Master!AQ$61:BC$286,4,FALSE)),"",VLOOKUP(C118,Master!AQ$61:BC$286,4,FALSE))</f>
        <v/>
      </c>
      <c r="H118" s="689" t="str">
        <f>IF(ISNA(VLOOKUP(C118,Master!AQ$61:BC$286,5,FALSE)),"",VLOOKUP(C118,Master!AQ$61:BC$286,5,FALSE))</f>
        <v/>
      </c>
      <c r="I118" s="690" t="str">
        <f>IF(ISNA(VLOOKUP(C118,Master!AQ$61:BC$286,6,FALSE)),"",VLOOKUP(C118,Master!AQ$61:BC$286,6,FALSE))</f>
        <v/>
      </c>
      <c r="J118" s="684" t="str">
        <f t="shared" si="149"/>
        <v/>
      </c>
      <c r="K118" s="911" t="str">
        <f t="shared" ca="1" si="150"/>
        <v/>
      </c>
      <c r="L118" s="684" t="str">
        <f t="shared" si="151"/>
        <v/>
      </c>
      <c r="M118" s="684" t="str">
        <f t="shared" si="152"/>
        <v/>
      </c>
      <c r="N118" s="684" t="str">
        <f t="shared" si="153"/>
        <v/>
      </c>
      <c r="O118" s="691" t="str">
        <f>IF(ISNA(VLOOKUP(C118,Master!AQ$61:BC$286,12,FALSE)),"",VLOOKUP(C118,Master!AQ$61:BC$286,12,FALSE))</f>
        <v/>
      </c>
      <c r="P118" s="665"/>
      <c r="Q118" s="572"/>
      <c r="R118" s="572"/>
      <c r="S118" s="572"/>
      <c r="T118" s="572">
        <f t="shared" si="147"/>
        <v>0</v>
      </c>
      <c r="U118" s="541">
        <f t="shared" si="146"/>
        <v>1</v>
      </c>
      <c r="V118" s="570" t="str">
        <f>IF(ISNA(VLOOKUP(C118,Master!AQ$61:BC$286,10,FALSE)),"",VLOOKUP(C118,Master!AQ$61:BC$286,10,FALSE))</f>
        <v/>
      </c>
      <c r="W118" s="573"/>
      <c r="X118" s="573"/>
      <c r="Y118" s="574" t="str">
        <f>IF(ISNA(VLOOKUP(C118,Master!AQ$61:BC$286,11,FALSE)),"",VLOOKUP(C118,Master!AQ$61:BC$286,11,FALSE))</f>
        <v/>
      </c>
      <c r="Z118" s="574" t="str">
        <f>IF(ISNA(VLOOKUP(C118,Master!AQ$61:BC$286,9,FALSE)),"",VLOOKUP(C118,Master!AQ$61:BC$286,9,FALSE))</f>
        <v/>
      </c>
      <c r="AA118" s="575">
        <f t="shared" si="155"/>
        <v>0</v>
      </c>
      <c r="AB118" s="575">
        <f t="shared" si="156"/>
        <v>0</v>
      </c>
      <c r="AC118" s="575">
        <f t="shared" si="157"/>
        <v>0</v>
      </c>
      <c r="AD118" s="575">
        <f t="shared" si="158"/>
        <v>0</v>
      </c>
      <c r="AE118" s="575">
        <f t="shared" si="159"/>
        <v>0</v>
      </c>
      <c r="AF118" s="575">
        <f t="shared" si="160"/>
        <v>0</v>
      </c>
      <c r="AG118" s="576" t="str">
        <f t="shared" si="161"/>
        <v/>
      </c>
      <c r="AH118" s="576" t="str">
        <f t="shared" si="162"/>
        <v/>
      </c>
      <c r="AI118" s="576" t="str">
        <f t="shared" si="163"/>
        <v/>
      </c>
      <c r="AJ118" s="576" t="str">
        <f t="shared" si="164"/>
        <v/>
      </c>
      <c r="AK118" s="576" t="str">
        <f t="shared" si="165"/>
        <v/>
      </c>
      <c r="AL118" s="574" t="str">
        <f t="shared" si="166"/>
        <v/>
      </c>
      <c r="AM118" s="574">
        <v>0</v>
      </c>
      <c r="AN118" s="575">
        <v>0</v>
      </c>
      <c r="AO118" s="574" t="str">
        <f t="shared" si="167"/>
        <v/>
      </c>
      <c r="AP118" s="575">
        <f t="shared" si="108"/>
        <v>0</v>
      </c>
      <c r="AQ118" s="574">
        <f t="shared" si="109"/>
        <v>0</v>
      </c>
      <c r="AR118" s="574">
        <f t="shared" si="110"/>
        <v>0</v>
      </c>
      <c r="AS118" s="574">
        <f t="shared" si="111"/>
        <v>0</v>
      </c>
      <c r="AT118" s="574">
        <f t="shared" si="145"/>
        <v>0</v>
      </c>
      <c r="AU118" s="576">
        <f t="shared" si="112"/>
        <v>0</v>
      </c>
      <c r="AV118" s="576">
        <f t="shared" si="113"/>
        <v>0</v>
      </c>
      <c r="AW118" s="574"/>
      <c r="AX118" s="574"/>
      <c r="AY118" s="576">
        <f t="shared" si="168"/>
        <v>0</v>
      </c>
      <c r="AZ118" s="576">
        <f t="shared" si="114"/>
        <v>0</v>
      </c>
      <c r="BA118" s="576">
        <f t="shared" si="115"/>
        <v>0</v>
      </c>
      <c r="BB118" s="576">
        <f t="shared" si="116"/>
        <v>0</v>
      </c>
      <c r="BC118" s="576">
        <f t="shared" si="117"/>
        <v>0</v>
      </c>
      <c r="BD118" s="574">
        <f t="shared" si="169"/>
        <v>0</v>
      </c>
      <c r="BE118" s="574">
        <f t="shared" si="118"/>
        <v>0</v>
      </c>
      <c r="BF118" s="575">
        <v>0</v>
      </c>
      <c r="BG118" s="574">
        <f t="shared" si="170"/>
        <v>0</v>
      </c>
      <c r="BH118" s="575">
        <f t="shared" si="119"/>
        <v>0</v>
      </c>
      <c r="BI118" s="574">
        <f t="shared" si="120"/>
        <v>0</v>
      </c>
      <c r="BJ118" s="574">
        <f t="shared" si="121"/>
        <v>0</v>
      </c>
      <c r="BK118" s="574">
        <f t="shared" si="122"/>
        <v>0</v>
      </c>
      <c r="BL118" s="574">
        <f t="shared" si="123"/>
        <v>0</v>
      </c>
      <c r="BM118" s="576">
        <f t="shared" si="171"/>
        <v>0</v>
      </c>
      <c r="BN118" s="576">
        <f t="shared" si="172"/>
        <v>0</v>
      </c>
      <c r="BO118" s="574"/>
      <c r="BP118" s="574"/>
      <c r="BQ118" s="576">
        <f t="shared" si="173"/>
        <v>0</v>
      </c>
      <c r="BR118" s="567">
        <f t="shared" si="124"/>
        <v>0</v>
      </c>
      <c r="BS118" s="567">
        <f t="shared" si="125"/>
        <v>1</v>
      </c>
      <c r="BT118" s="567">
        <f t="shared" si="126"/>
        <v>0</v>
      </c>
      <c r="BU118" s="567">
        <f t="shared" si="127"/>
        <v>0</v>
      </c>
      <c r="BV118" s="567">
        <f t="shared" si="128"/>
        <v>0</v>
      </c>
      <c r="BW118" s="567">
        <f t="shared" si="174"/>
        <v>1</v>
      </c>
      <c r="BX118" s="552">
        <f t="shared" si="148"/>
        <v>0</v>
      </c>
      <c r="BY118" s="577">
        <f t="shared" si="175"/>
        <v>1</v>
      </c>
      <c r="BZ118" s="552">
        <f t="shared" si="129"/>
        <v>0</v>
      </c>
      <c r="CA118" s="552">
        <f t="shared" si="130"/>
        <v>0</v>
      </c>
      <c r="CB118" s="539" t="str">
        <f>IF(AND(E118=""),"",IF(AND(E118&lt;=0),"",IF((ROUND((SUMPRODUCT(MID(0&amp;E118,LARGE(INDEX(ISNUMBER(--MID(E118,ROW($1:$70),1))* ROW($1:$70),0),ROW($1:$70))+1,1)*10^ROW($1:$70)/10)),-8)/100000000)&lt;2004,1,0)))</f>
        <v/>
      </c>
      <c r="CC118" s="1071"/>
      <c r="CD118" s="539"/>
      <c r="CE118" s="539"/>
      <c r="CF118" s="539"/>
      <c r="CG118" s="539"/>
      <c r="CH118" s="539"/>
      <c r="CI118" s="539"/>
      <c r="CJ118" s="539"/>
      <c r="CK118" s="539"/>
      <c r="CL118" s="539"/>
      <c r="CM118" s="539"/>
      <c r="CN118" s="539"/>
      <c r="CO118" s="539"/>
      <c r="CP118" s="539"/>
      <c r="CQ118" s="539"/>
      <c r="CR118" s="539"/>
      <c r="CS118" s="539"/>
      <c r="CT118" s="539"/>
      <c r="CU118" s="539"/>
      <c r="CV118" s="539"/>
      <c r="CW118" s="539"/>
      <c r="CX118" s="539"/>
      <c r="CY118" s="539"/>
      <c r="CZ118" s="539"/>
    </row>
    <row r="119" spans="1:106" s="568" customFormat="1" ht="15.75" hidden="1" customHeight="1">
      <c r="A119" s="568" t="str">
        <f t="shared" si="154"/>
        <v/>
      </c>
      <c r="B119" s="683">
        <v>2202</v>
      </c>
      <c r="C119" s="684">
        <v>93</v>
      </c>
      <c r="D119" s="685" t="str">
        <f>IF(ISNA(VLOOKUP(C119,Master!AQ$61:BC$286,3,FALSE)),"",VLOOKUP(C119,Master!AQ$61:BC$286,3,FALSE))</f>
        <v/>
      </c>
      <c r="E119" s="686" t="str">
        <f>IF(ISNA(VLOOKUP(C119,Master!AQ$61:BC$286,7,FALSE)),"",VLOOKUP(C119,Master!AQ$61:BC$286,7,FALSE))</f>
        <v/>
      </c>
      <c r="F119" s="687" t="str">
        <f>IF(ISNA(VLOOKUP(C119,Master!AQ$61:BC$286,8,FALSE)),"",VLOOKUP(C119,Master!AQ$61:BC$286,8,FALSE))</f>
        <v/>
      </c>
      <c r="G119" s="688" t="str">
        <f>IF(ISNA(VLOOKUP(C119,Master!AQ$61:BC$286,4,FALSE)),"",VLOOKUP(C119,Master!AQ$61:BC$286,4,FALSE))</f>
        <v/>
      </c>
      <c r="H119" s="689" t="str">
        <f>IF(ISNA(VLOOKUP(C119,Master!AQ$61:BC$286,5,FALSE)),"",VLOOKUP(C119,Master!AQ$61:BC$286,5,FALSE))</f>
        <v/>
      </c>
      <c r="I119" s="690" t="str">
        <f>IF(ISNA(VLOOKUP(C119,Master!AQ$61:BC$286,6,FALSE)),"",VLOOKUP(C119,Master!AQ$61:BC$286,6,FALSE))</f>
        <v/>
      </c>
      <c r="J119" s="684" t="str">
        <f t="shared" si="149"/>
        <v/>
      </c>
      <c r="K119" s="911" t="str">
        <f t="shared" ca="1" si="150"/>
        <v/>
      </c>
      <c r="L119" s="684" t="str">
        <f t="shared" si="151"/>
        <v/>
      </c>
      <c r="M119" s="684" t="str">
        <f t="shared" si="152"/>
        <v/>
      </c>
      <c r="N119" s="684" t="str">
        <f t="shared" si="153"/>
        <v/>
      </c>
      <c r="O119" s="691" t="str">
        <f>IF(ISNA(VLOOKUP(C119,Master!AQ$61:BC$286,12,FALSE)),"",VLOOKUP(C119,Master!AQ$61:BC$286,12,FALSE))</f>
        <v/>
      </c>
      <c r="P119" s="665"/>
      <c r="Q119" s="572"/>
      <c r="R119" s="572"/>
      <c r="S119" s="572"/>
      <c r="T119" s="572">
        <f t="shared" si="147"/>
        <v>0</v>
      </c>
      <c r="U119" s="541">
        <f t="shared" si="146"/>
        <v>1</v>
      </c>
      <c r="V119" s="570" t="str">
        <f>IF(ISNA(VLOOKUP(C119,Master!AQ$61:BC$286,10,FALSE)),"",VLOOKUP(C119,Master!AQ$61:BC$286,10,FALSE))</f>
        <v/>
      </c>
      <c r="W119" s="573"/>
      <c r="X119" s="573"/>
      <c r="Y119" s="574" t="str">
        <f>IF(ISNA(VLOOKUP(C119,Master!AQ$61:BC$286,11,FALSE)),"",VLOOKUP(C119,Master!AQ$61:BC$286,11,FALSE))</f>
        <v/>
      </c>
      <c r="Z119" s="574" t="str">
        <f>IF(ISNA(VLOOKUP(C119,Master!AQ$61:BC$286,9,FALSE)),"",VLOOKUP(C119,Master!AQ$61:BC$286,9,FALSE))</f>
        <v/>
      </c>
      <c r="AA119" s="575">
        <f t="shared" si="155"/>
        <v>0</v>
      </c>
      <c r="AB119" s="575">
        <f t="shared" si="156"/>
        <v>0</v>
      </c>
      <c r="AC119" s="575">
        <f t="shared" si="157"/>
        <v>0</v>
      </c>
      <c r="AD119" s="575">
        <f t="shared" si="158"/>
        <v>0</v>
      </c>
      <c r="AE119" s="575">
        <f t="shared" si="159"/>
        <v>0</v>
      </c>
      <c r="AF119" s="575">
        <f t="shared" si="160"/>
        <v>0</v>
      </c>
      <c r="AG119" s="576" t="str">
        <f t="shared" si="161"/>
        <v/>
      </c>
      <c r="AH119" s="576" t="str">
        <f t="shared" si="162"/>
        <v/>
      </c>
      <c r="AI119" s="576" t="str">
        <f t="shared" si="163"/>
        <v/>
      </c>
      <c r="AJ119" s="576" t="str">
        <f t="shared" si="164"/>
        <v/>
      </c>
      <c r="AK119" s="576" t="str">
        <f t="shared" si="165"/>
        <v/>
      </c>
      <c r="AL119" s="574" t="str">
        <f t="shared" si="166"/>
        <v/>
      </c>
      <c r="AM119" s="574">
        <v>0</v>
      </c>
      <c r="AN119" s="575">
        <v>0</v>
      </c>
      <c r="AO119" s="574" t="str">
        <f t="shared" si="167"/>
        <v/>
      </c>
      <c r="AP119" s="575">
        <f t="shared" si="108"/>
        <v>0</v>
      </c>
      <c r="AQ119" s="574">
        <f t="shared" si="109"/>
        <v>0</v>
      </c>
      <c r="AR119" s="574">
        <f t="shared" si="110"/>
        <v>0</v>
      </c>
      <c r="AS119" s="574">
        <f t="shared" si="111"/>
        <v>0</v>
      </c>
      <c r="AT119" s="574">
        <f t="shared" si="145"/>
        <v>0</v>
      </c>
      <c r="AU119" s="576">
        <f t="shared" si="112"/>
        <v>0</v>
      </c>
      <c r="AV119" s="576">
        <f t="shared" si="113"/>
        <v>0</v>
      </c>
      <c r="AW119" s="574"/>
      <c r="AX119" s="574"/>
      <c r="AY119" s="576">
        <f t="shared" si="168"/>
        <v>0</v>
      </c>
      <c r="AZ119" s="576">
        <f t="shared" si="114"/>
        <v>0</v>
      </c>
      <c r="BA119" s="576">
        <f t="shared" si="115"/>
        <v>0</v>
      </c>
      <c r="BB119" s="576">
        <f t="shared" si="116"/>
        <v>0</v>
      </c>
      <c r="BC119" s="576">
        <f t="shared" si="117"/>
        <v>0</v>
      </c>
      <c r="BD119" s="574">
        <f t="shared" si="169"/>
        <v>0</v>
      </c>
      <c r="BE119" s="574">
        <f t="shared" si="118"/>
        <v>0</v>
      </c>
      <c r="BF119" s="575">
        <v>0</v>
      </c>
      <c r="BG119" s="574">
        <f t="shared" si="170"/>
        <v>0</v>
      </c>
      <c r="BH119" s="575">
        <f t="shared" si="119"/>
        <v>0</v>
      </c>
      <c r="BI119" s="574">
        <f t="shared" si="120"/>
        <v>0</v>
      </c>
      <c r="BJ119" s="574">
        <f t="shared" si="121"/>
        <v>0</v>
      </c>
      <c r="BK119" s="574">
        <f t="shared" si="122"/>
        <v>0</v>
      </c>
      <c r="BL119" s="574">
        <f t="shared" si="123"/>
        <v>0</v>
      </c>
      <c r="BM119" s="576">
        <f t="shared" si="171"/>
        <v>0</v>
      </c>
      <c r="BN119" s="576">
        <f t="shared" si="172"/>
        <v>0</v>
      </c>
      <c r="BO119" s="574"/>
      <c r="BP119" s="574"/>
      <c r="BQ119" s="576">
        <f t="shared" si="173"/>
        <v>0</v>
      </c>
      <c r="BR119" s="567">
        <f t="shared" si="124"/>
        <v>0</v>
      </c>
      <c r="BS119" s="567">
        <f t="shared" si="125"/>
        <v>1</v>
      </c>
      <c r="BT119" s="567">
        <f t="shared" si="126"/>
        <v>0</v>
      </c>
      <c r="BU119" s="567">
        <f t="shared" si="127"/>
        <v>0</v>
      </c>
      <c r="BV119" s="567">
        <f t="shared" si="128"/>
        <v>0</v>
      </c>
      <c r="BW119" s="567">
        <f t="shared" si="174"/>
        <v>1</v>
      </c>
      <c r="BX119" s="552">
        <f t="shared" si="148"/>
        <v>0</v>
      </c>
      <c r="BY119" s="577">
        <f t="shared" si="175"/>
        <v>1</v>
      </c>
      <c r="BZ119" s="552">
        <f t="shared" si="129"/>
        <v>0</v>
      </c>
      <c r="CA119" s="552">
        <f t="shared" si="130"/>
        <v>0</v>
      </c>
      <c r="CB119" s="539" t="str">
        <f>IF(AND(E119=""),"",IF(AND(E119&lt;=0),"",IF((ROUND((SUMPRODUCT(MID(0&amp;E119,LARGE(INDEX(ISNUMBER(--MID(E119,ROW($1:$70),1))* ROW($1:$70),0),ROW($1:$70))+1,1)*10^ROW($1:$70)/10)),-8)/100000000)&lt;2004,1,0)))</f>
        <v/>
      </c>
      <c r="CC119" s="1071"/>
      <c r="CD119" s="539"/>
      <c r="CE119" s="539"/>
      <c r="CF119" s="539"/>
      <c r="CG119" s="539"/>
      <c r="CH119" s="539"/>
      <c r="CI119" s="539"/>
      <c r="CJ119" s="539"/>
      <c r="CK119" s="539"/>
      <c r="CL119" s="539"/>
      <c r="CM119" s="539"/>
      <c r="CN119" s="539"/>
      <c r="CO119" s="539"/>
      <c r="CP119" s="539"/>
      <c r="CQ119" s="539"/>
      <c r="CR119" s="539"/>
      <c r="CS119" s="539"/>
      <c r="CT119" s="539"/>
      <c r="CU119" s="539"/>
      <c r="CV119" s="539"/>
      <c r="CW119" s="539"/>
      <c r="CX119" s="539"/>
      <c r="CY119" s="539"/>
      <c r="CZ119" s="539"/>
      <c r="DB119" s="539"/>
    </row>
    <row r="120" spans="1:106" s="568" customFormat="1" ht="15.75" hidden="1" customHeight="1">
      <c r="A120" s="568" t="str">
        <f t="shared" si="154"/>
        <v/>
      </c>
      <c r="B120" s="683">
        <v>2202</v>
      </c>
      <c r="C120" s="684">
        <v>94</v>
      </c>
      <c r="D120" s="685" t="str">
        <f>IF(ISNA(VLOOKUP(C120,Master!AQ$61:BC$286,3,FALSE)),"",VLOOKUP(C120,Master!AQ$61:BC$286,3,FALSE))</f>
        <v/>
      </c>
      <c r="E120" s="686" t="str">
        <f>IF(ISNA(VLOOKUP(C120,Master!AQ$61:BC$286,7,FALSE)),"",VLOOKUP(C120,Master!AQ$61:BC$286,7,FALSE))</f>
        <v/>
      </c>
      <c r="F120" s="687" t="str">
        <f>IF(ISNA(VLOOKUP(C120,Master!AQ$61:BC$286,8,FALSE)),"",VLOOKUP(C120,Master!AQ$61:BC$286,8,FALSE))</f>
        <v/>
      </c>
      <c r="G120" s="688" t="str">
        <f>IF(ISNA(VLOOKUP(C120,Master!AQ$61:BC$286,4,FALSE)),"",VLOOKUP(C120,Master!AQ$61:BC$286,4,FALSE))</f>
        <v/>
      </c>
      <c r="H120" s="689" t="str">
        <f>IF(ISNA(VLOOKUP(C120,Master!AQ$61:BC$286,5,FALSE)),"",VLOOKUP(C120,Master!AQ$61:BC$286,5,FALSE))</f>
        <v/>
      </c>
      <c r="I120" s="690" t="str">
        <f>IF(ISNA(VLOOKUP(C120,Master!AQ$61:BC$286,6,FALSE)),"",VLOOKUP(C120,Master!AQ$61:BC$286,6,FALSE))</f>
        <v/>
      </c>
      <c r="J120" s="684" t="str">
        <f t="shared" si="149"/>
        <v/>
      </c>
      <c r="K120" s="911" t="str">
        <f t="shared" ca="1" si="150"/>
        <v/>
      </c>
      <c r="L120" s="684" t="str">
        <f t="shared" si="151"/>
        <v/>
      </c>
      <c r="M120" s="684" t="str">
        <f t="shared" si="152"/>
        <v/>
      </c>
      <c r="N120" s="684" t="str">
        <f t="shared" si="153"/>
        <v/>
      </c>
      <c r="O120" s="691" t="str">
        <f>IF(ISNA(VLOOKUP(C120,Master!AQ$61:BC$286,12,FALSE)),"",VLOOKUP(C120,Master!AQ$61:BC$286,12,FALSE))</f>
        <v/>
      </c>
      <c r="P120" s="665"/>
      <c r="Q120" s="572"/>
      <c r="R120" s="572"/>
      <c r="S120" s="572"/>
      <c r="T120" s="572">
        <f t="shared" si="147"/>
        <v>0</v>
      </c>
      <c r="U120" s="541">
        <f t="shared" si="146"/>
        <v>1</v>
      </c>
      <c r="V120" s="570" t="str">
        <f>IF(ISNA(VLOOKUP(C120,Master!AQ$61:BC$286,10,FALSE)),"",VLOOKUP(C120,Master!AQ$61:BC$286,10,FALSE))</f>
        <v/>
      </c>
      <c r="W120" s="573"/>
      <c r="X120" s="573"/>
      <c r="Y120" s="574" t="str">
        <f>IF(ISNA(VLOOKUP(C120,Master!AQ$61:BC$286,11,FALSE)),"",VLOOKUP(C120,Master!AQ$61:BC$286,11,FALSE))</f>
        <v/>
      </c>
      <c r="Z120" s="574" t="str">
        <f>IF(ISNA(VLOOKUP(C120,Master!AQ$61:BC$286,9,FALSE)),"",VLOOKUP(C120,Master!AQ$61:BC$286,9,FALSE))</f>
        <v/>
      </c>
      <c r="AA120" s="575">
        <f t="shared" si="155"/>
        <v>0</v>
      </c>
      <c r="AB120" s="575">
        <f t="shared" si="156"/>
        <v>0</v>
      </c>
      <c r="AC120" s="575">
        <f t="shared" si="157"/>
        <v>0</v>
      </c>
      <c r="AD120" s="575">
        <f t="shared" si="158"/>
        <v>0</v>
      </c>
      <c r="AE120" s="575">
        <f t="shared" si="159"/>
        <v>0</v>
      </c>
      <c r="AF120" s="575">
        <f t="shared" si="160"/>
        <v>0</v>
      </c>
      <c r="AG120" s="576" t="str">
        <f t="shared" si="161"/>
        <v/>
      </c>
      <c r="AH120" s="576" t="str">
        <f t="shared" si="162"/>
        <v/>
      </c>
      <c r="AI120" s="576" t="str">
        <f t="shared" si="163"/>
        <v/>
      </c>
      <c r="AJ120" s="576" t="str">
        <f t="shared" si="164"/>
        <v/>
      </c>
      <c r="AK120" s="576" t="str">
        <f t="shared" si="165"/>
        <v/>
      </c>
      <c r="AL120" s="574" t="str">
        <f t="shared" si="166"/>
        <v/>
      </c>
      <c r="AM120" s="574">
        <v>0</v>
      </c>
      <c r="AN120" s="575">
        <v>0</v>
      </c>
      <c r="AO120" s="574" t="str">
        <f t="shared" si="167"/>
        <v/>
      </c>
      <c r="AP120" s="575">
        <f t="shared" si="108"/>
        <v>0</v>
      </c>
      <c r="AQ120" s="574">
        <f t="shared" si="109"/>
        <v>0</v>
      </c>
      <c r="AR120" s="574">
        <f t="shared" si="110"/>
        <v>0</v>
      </c>
      <c r="AS120" s="574">
        <f t="shared" si="111"/>
        <v>0</v>
      </c>
      <c r="AT120" s="574">
        <f t="shared" si="145"/>
        <v>0</v>
      </c>
      <c r="AU120" s="576">
        <f t="shared" si="112"/>
        <v>0</v>
      </c>
      <c r="AV120" s="576">
        <f t="shared" si="113"/>
        <v>0</v>
      </c>
      <c r="AW120" s="574"/>
      <c r="AX120" s="574"/>
      <c r="AY120" s="576">
        <f t="shared" si="168"/>
        <v>0</v>
      </c>
      <c r="AZ120" s="576">
        <f t="shared" si="114"/>
        <v>0</v>
      </c>
      <c r="BA120" s="576">
        <f t="shared" si="115"/>
        <v>0</v>
      </c>
      <c r="BB120" s="576">
        <f t="shared" si="116"/>
        <v>0</v>
      </c>
      <c r="BC120" s="576">
        <f t="shared" si="117"/>
        <v>0</v>
      </c>
      <c r="BD120" s="574">
        <f t="shared" si="169"/>
        <v>0</v>
      </c>
      <c r="BE120" s="574">
        <f t="shared" si="118"/>
        <v>0</v>
      </c>
      <c r="BF120" s="575">
        <v>0</v>
      </c>
      <c r="BG120" s="574">
        <f t="shared" si="170"/>
        <v>0</v>
      </c>
      <c r="BH120" s="575">
        <f t="shared" si="119"/>
        <v>0</v>
      </c>
      <c r="BI120" s="574">
        <f t="shared" si="120"/>
        <v>0</v>
      </c>
      <c r="BJ120" s="574">
        <f t="shared" si="121"/>
        <v>0</v>
      </c>
      <c r="BK120" s="574">
        <f t="shared" si="122"/>
        <v>0</v>
      </c>
      <c r="BL120" s="574">
        <f t="shared" si="123"/>
        <v>0</v>
      </c>
      <c r="BM120" s="576">
        <f t="shared" si="171"/>
        <v>0</v>
      </c>
      <c r="BN120" s="576">
        <f t="shared" si="172"/>
        <v>0</v>
      </c>
      <c r="BO120" s="574"/>
      <c r="BP120" s="574"/>
      <c r="BQ120" s="576">
        <f t="shared" si="173"/>
        <v>0</v>
      </c>
      <c r="BR120" s="567">
        <f t="shared" si="124"/>
        <v>0</v>
      </c>
      <c r="BS120" s="567">
        <f t="shared" si="125"/>
        <v>1</v>
      </c>
      <c r="BT120" s="567">
        <f t="shared" si="126"/>
        <v>0</v>
      </c>
      <c r="BU120" s="567">
        <f t="shared" si="127"/>
        <v>0</v>
      </c>
      <c r="BV120" s="567">
        <f t="shared" si="128"/>
        <v>0</v>
      </c>
      <c r="BW120" s="567">
        <f t="shared" si="174"/>
        <v>1</v>
      </c>
      <c r="BX120" s="552">
        <f t="shared" si="148"/>
        <v>0</v>
      </c>
      <c r="BY120" s="577">
        <f t="shared" si="175"/>
        <v>1</v>
      </c>
      <c r="BZ120" s="552">
        <f t="shared" si="129"/>
        <v>0</v>
      </c>
      <c r="CA120" s="552">
        <f t="shared" si="130"/>
        <v>0</v>
      </c>
      <c r="CB120" s="539" t="str">
        <f>IF(AND(E120=""),"",IF(AND(E120&lt;=0),"",IF((ROUND((SUMPRODUCT(MID(0&amp;E120,LARGE(INDEX(ISNUMBER(--MID(E120,ROW($1:$70),1))* ROW($1:$70),0),ROW($1:$70))+1,1)*10^ROW($1:$70)/10)),-8)/100000000)&lt;2004,1,0)))</f>
        <v/>
      </c>
      <c r="CC120" s="1071"/>
      <c r="CD120" s="539"/>
      <c r="CE120" s="539"/>
      <c r="CF120" s="539"/>
      <c r="CG120" s="539"/>
      <c r="CH120" s="539"/>
      <c r="CI120" s="539"/>
      <c r="CJ120" s="539"/>
      <c r="CK120" s="539"/>
      <c r="CL120" s="539"/>
      <c r="CM120" s="539"/>
      <c r="CN120" s="539"/>
      <c r="CO120" s="539"/>
      <c r="CP120" s="539"/>
      <c r="CQ120" s="539"/>
      <c r="CR120" s="539"/>
      <c r="CS120" s="539"/>
      <c r="CT120" s="539"/>
      <c r="CU120" s="539"/>
      <c r="CV120" s="539"/>
      <c r="CW120" s="539"/>
      <c r="CX120" s="539"/>
      <c r="CY120" s="539"/>
      <c r="CZ120" s="539"/>
      <c r="DB120" s="539"/>
    </row>
    <row r="121" spans="1:106" s="568" customFormat="1" hidden="1">
      <c r="A121" s="568" t="str">
        <f t="shared" si="154"/>
        <v/>
      </c>
      <c r="B121" s="683">
        <v>2202</v>
      </c>
      <c r="C121" s="684">
        <v>95</v>
      </c>
      <c r="D121" s="685" t="str">
        <f>IF(ISNA(VLOOKUP(C121,Master!AQ$61:BC$286,3,FALSE)),"",VLOOKUP(C121,Master!AQ$61:BC$286,3,FALSE))</f>
        <v/>
      </c>
      <c r="E121" s="686" t="str">
        <f>IF(ISNA(VLOOKUP(C121,Master!AQ$61:BC$286,7,FALSE)),"",VLOOKUP(C121,Master!AQ$61:BC$286,7,FALSE))</f>
        <v/>
      </c>
      <c r="F121" s="687" t="str">
        <f>IF(ISNA(VLOOKUP(C121,Master!AQ$61:BC$286,8,FALSE)),"",VLOOKUP(C121,Master!AQ$61:BC$286,8,FALSE))</f>
        <v/>
      </c>
      <c r="G121" s="688" t="str">
        <f>IF(ISNA(VLOOKUP(C121,Master!AQ$61:BC$286,4,FALSE)),"",VLOOKUP(C121,Master!AQ$61:BC$286,4,FALSE))</f>
        <v/>
      </c>
      <c r="H121" s="689" t="str">
        <f>IF(ISNA(VLOOKUP(C121,Master!AQ$61:BC$286,5,FALSE)),"",VLOOKUP(C121,Master!AQ$61:BC$286,5,FALSE))</f>
        <v/>
      </c>
      <c r="I121" s="690" t="str">
        <f>IF(ISNA(VLOOKUP(C121,Master!AQ$61:BC$286,6,FALSE)),"",VLOOKUP(C121,Master!AQ$61:BC$286,6,FALSE))</f>
        <v/>
      </c>
      <c r="J121" s="684" t="str">
        <f t="shared" si="149"/>
        <v/>
      </c>
      <c r="K121" s="911" t="str">
        <f t="shared" ca="1" si="150"/>
        <v/>
      </c>
      <c r="L121" s="684" t="str">
        <f t="shared" si="151"/>
        <v/>
      </c>
      <c r="M121" s="684" t="str">
        <f t="shared" si="152"/>
        <v/>
      </c>
      <c r="N121" s="684" t="str">
        <f t="shared" si="153"/>
        <v/>
      </c>
      <c r="O121" s="691" t="str">
        <f>IF(ISNA(VLOOKUP(C121,Master!AQ$61:BC$286,12,FALSE)),"",VLOOKUP(C121,Master!AQ$61:BC$286,12,FALSE))</f>
        <v/>
      </c>
      <c r="P121" s="665"/>
      <c r="Q121" s="572"/>
      <c r="R121" s="572"/>
      <c r="S121" s="572"/>
      <c r="T121" s="572">
        <f t="shared" si="147"/>
        <v>0</v>
      </c>
      <c r="U121" s="541">
        <f t="shared" si="146"/>
        <v>1</v>
      </c>
      <c r="V121" s="570" t="str">
        <f>IF(ISNA(VLOOKUP(C121,Master!AQ$61:BC$286,10,FALSE)),"",VLOOKUP(C121,Master!AQ$61:BC$286,10,FALSE))</f>
        <v/>
      </c>
      <c r="W121" s="573"/>
      <c r="X121" s="573"/>
      <c r="Y121" s="574" t="str">
        <f>IF(ISNA(VLOOKUP(C121,Master!AQ$61:BC$286,11,FALSE)),"",VLOOKUP(C121,Master!AQ$61:BC$286,11,FALSE))</f>
        <v/>
      </c>
      <c r="Z121" s="574" t="str">
        <f>IF(ISNA(VLOOKUP(C121,Master!AQ$61:BC$286,9,FALSE)),"",VLOOKUP(C121,Master!AQ$61:BC$286,9,FALSE))</f>
        <v/>
      </c>
      <c r="AA121" s="575">
        <f t="shared" si="155"/>
        <v>0</v>
      </c>
      <c r="AB121" s="575">
        <f t="shared" si="156"/>
        <v>0</v>
      </c>
      <c r="AC121" s="575">
        <f t="shared" si="157"/>
        <v>0</v>
      </c>
      <c r="AD121" s="575">
        <f t="shared" si="158"/>
        <v>0</v>
      </c>
      <c r="AE121" s="575">
        <f t="shared" si="159"/>
        <v>0</v>
      </c>
      <c r="AF121" s="575">
        <f t="shared" si="160"/>
        <v>0</v>
      </c>
      <c r="AG121" s="576" t="str">
        <f t="shared" si="161"/>
        <v/>
      </c>
      <c r="AH121" s="576" t="str">
        <f t="shared" si="162"/>
        <v/>
      </c>
      <c r="AI121" s="576" t="str">
        <f t="shared" si="163"/>
        <v/>
      </c>
      <c r="AJ121" s="576" t="str">
        <f t="shared" si="164"/>
        <v/>
      </c>
      <c r="AK121" s="576" t="str">
        <f t="shared" si="165"/>
        <v/>
      </c>
      <c r="AL121" s="574" t="str">
        <f t="shared" si="166"/>
        <v/>
      </c>
      <c r="AM121" s="574">
        <v>0</v>
      </c>
      <c r="AN121" s="575">
        <v>0</v>
      </c>
      <c r="AO121" s="574" t="str">
        <f t="shared" si="167"/>
        <v/>
      </c>
      <c r="AP121" s="575">
        <f t="shared" si="108"/>
        <v>0</v>
      </c>
      <c r="AQ121" s="574">
        <f t="shared" si="109"/>
        <v>0</v>
      </c>
      <c r="AR121" s="574">
        <f t="shared" si="110"/>
        <v>0</v>
      </c>
      <c r="AS121" s="574">
        <f t="shared" si="111"/>
        <v>0</v>
      </c>
      <c r="AT121" s="574">
        <f t="shared" si="145"/>
        <v>0</v>
      </c>
      <c r="AU121" s="576">
        <f t="shared" si="112"/>
        <v>0</v>
      </c>
      <c r="AV121" s="576">
        <f t="shared" si="113"/>
        <v>0</v>
      </c>
      <c r="AW121" s="574"/>
      <c r="AX121" s="574"/>
      <c r="AY121" s="576">
        <f t="shared" si="168"/>
        <v>0</v>
      </c>
      <c r="AZ121" s="576">
        <f t="shared" si="114"/>
        <v>0</v>
      </c>
      <c r="BA121" s="576">
        <f t="shared" si="115"/>
        <v>0</v>
      </c>
      <c r="BB121" s="576">
        <f t="shared" si="116"/>
        <v>0</v>
      </c>
      <c r="BC121" s="576">
        <f t="shared" si="117"/>
        <v>0</v>
      </c>
      <c r="BD121" s="574">
        <f t="shared" si="169"/>
        <v>0</v>
      </c>
      <c r="BE121" s="574">
        <f t="shared" si="118"/>
        <v>0</v>
      </c>
      <c r="BF121" s="575">
        <v>0</v>
      </c>
      <c r="BG121" s="574">
        <f t="shared" si="170"/>
        <v>0</v>
      </c>
      <c r="BH121" s="575">
        <f t="shared" si="119"/>
        <v>0</v>
      </c>
      <c r="BI121" s="574">
        <f t="shared" si="120"/>
        <v>0</v>
      </c>
      <c r="BJ121" s="574">
        <f t="shared" si="121"/>
        <v>0</v>
      </c>
      <c r="BK121" s="574">
        <f t="shared" si="122"/>
        <v>0</v>
      </c>
      <c r="BL121" s="574">
        <f t="shared" si="123"/>
        <v>0</v>
      </c>
      <c r="BM121" s="576">
        <f t="shared" si="171"/>
        <v>0</v>
      </c>
      <c r="BN121" s="576">
        <f t="shared" si="172"/>
        <v>0</v>
      </c>
      <c r="BO121" s="574"/>
      <c r="BP121" s="574"/>
      <c r="BQ121" s="576">
        <f t="shared" si="173"/>
        <v>0</v>
      </c>
      <c r="BR121" s="567">
        <f t="shared" si="124"/>
        <v>0</v>
      </c>
      <c r="BS121" s="567">
        <f t="shared" si="125"/>
        <v>1</v>
      </c>
      <c r="BT121" s="567">
        <f t="shared" si="126"/>
        <v>0</v>
      </c>
      <c r="BU121" s="567">
        <f t="shared" si="127"/>
        <v>0</v>
      </c>
      <c r="BV121" s="567">
        <f t="shared" si="128"/>
        <v>0</v>
      </c>
      <c r="BW121" s="567">
        <f t="shared" si="174"/>
        <v>1</v>
      </c>
      <c r="BX121" s="552">
        <f t="shared" si="148"/>
        <v>0</v>
      </c>
      <c r="BY121" s="577">
        <f t="shared" si="175"/>
        <v>1</v>
      </c>
      <c r="BZ121" s="552">
        <f t="shared" si="129"/>
        <v>0</v>
      </c>
      <c r="CA121" s="552">
        <f t="shared" si="130"/>
        <v>0</v>
      </c>
      <c r="CB121" s="539" t="str">
        <f>IF(AND(E121=""),"",IF(AND(E121&lt;=0),"",IF((ROUND((SUMPRODUCT(MID(0&amp;E121,LARGE(INDEX(ISNUMBER(--MID(E121,ROW($1:$70),1))* ROW($1:$70),0),ROW($1:$70))+1,1)*10^ROW($1:$70)/10)),-8)/100000000)&lt;2004,1,0)))</f>
        <v/>
      </c>
      <c r="CC121" s="1071"/>
      <c r="CD121" s="539"/>
      <c r="CE121" s="539"/>
      <c r="CF121" s="539"/>
      <c r="CG121" s="539"/>
      <c r="CH121" s="539"/>
      <c r="CI121" s="539"/>
      <c r="CJ121" s="539"/>
      <c r="CK121" s="539"/>
      <c r="CL121" s="539"/>
      <c r="CM121" s="539"/>
      <c r="CN121" s="539"/>
      <c r="CO121" s="539"/>
      <c r="CP121" s="539"/>
      <c r="CQ121" s="539"/>
      <c r="CR121" s="539"/>
      <c r="CS121" s="539"/>
      <c r="CT121" s="539"/>
      <c r="CU121" s="539"/>
      <c r="CV121" s="539"/>
      <c r="CW121" s="539"/>
      <c r="CX121" s="539"/>
      <c r="CY121" s="539"/>
      <c r="CZ121" s="539"/>
      <c r="DB121" s="539"/>
    </row>
    <row r="122" spans="1:106" s="568" customFormat="1" hidden="1">
      <c r="A122" s="568" t="str">
        <f t="shared" si="154"/>
        <v/>
      </c>
      <c r="B122" s="683">
        <v>2202</v>
      </c>
      <c r="C122" s="684">
        <v>96</v>
      </c>
      <c r="D122" s="685" t="str">
        <f>IF(ISNA(VLOOKUP(C122,Master!AQ$61:BC$286,3,FALSE)),"",VLOOKUP(C122,Master!AQ$61:BC$286,3,FALSE))</f>
        <v/>
      </c>
      <c r="E122" s="686" t="str">
        <f>IF(ISNA(VLOOKUP(C122,Master!AQ$61:BC$286,7,FALSE)),"",VLOOKUP(C122,Master!AQ$61:BC$286,7,FALSE))</f>
        <v/>
      </c>
      <c r="F122" s="687" t="str">
        <f>IF(ISNA(VLOOKUP(C122,Master!AQ$61:BC$286,8,FALSE)),"",VLOOKUP(C122,Master!AQ$61:BC$286,8,FALSE))</f>
        <v/>
      </c>
      <c r="G122" s="688" t="str">
        <f>IF(ISNA(VLOOKUP(C122,Master!AQ$61:BC$286,4,FALSE)),"",VLOOKUP(C122,Master!AQ$61:BC$286,4,FALSE))</f>
        <v/>
      </c>
      <c r="H122" s="689" t="str">
        <f>IF(ISNA(VLOOKUP(C122,Master!AQ$61:BC$286,5,FALSE)),"",VLOOKUP(C122,Master!AQ$61:BC$286,5,FALSE))</f>
        <v/>
      </c>
      <c r="I122" s="690" t="str">
        <f>IF(ISNA(VLOOKUP(C122,Master!AQ$61:BC$286,6,FALSE)),"",VLOOKUP(C122,Master!AQ$61:BC$286,6,FALSE))</f>
        <v/>
      </c>
      <c r="J122" s="684" t="str">
        <f t="shared" si="149"/>
        <v/>
      </c>
      <c r="K122" s="911" t="str">
        <f t="shared" ca="1" si="150"/>
        <v/>
      </c>
      <c r="L122" s="684" t="str">
        <f t="shared" si="151"/>
        <v/>
      </c>
      <c r="M122" s="684" t="str">
        <f t="shared" si="152"/>
        <v/>
      </c>
      <c r="N122" s="684" t="str">
        <f t="shared" si="153"/>
        <v/>
      </c>
      <c r="O122" s="691" t="str">
        <f>IF(ISNA(VLOOKUP(C122,Master!AQ$61:BC$286,12,FALSE)),"",VLOOKUP(C122,Master!AQ$61:BC$286,12,FALSE))</f>
        <v/>
      </c>
      <c r="P122" s="665"/>
      <c r="Q122" s="572"/>
      <c r="R122" s="572"/>
      <c r="S122" s="572"/>
      <c r="T122" s="572">
        <f t="shared" si="147"/>
        <v>0</v>
      </c>
      <c r="U122" s="541">
        <f t="shared" si="146"/>
        <v>1</v>
      </c>
      <c r="V122" s="570" t="str">
        <f>IF(ISNA(VLOOKUP(C122,Master!AQ$61:BC$286,10,FALSE)),"",VLOOKUP(C122,Master!AQ$61:BC$286,10,FALSE))</f>
        <v/>
      </c>
      <c r="W122" s="573"/>
      <c r="X122" s="573"/>
      <c r="Y122" s="574" t="str">
        <f>IF(ISNA(VLOOKUP(C122,Master!AQ$61:BC$286,11,FALSE)),"",VLOOKUP(C122,Master!AQ$61:BC$286,11,FALSE))</f>
        <v/>
      </c>
      <c r="Z122" s="574" t="str">
        <f>IF(ISNA(VLOOKUP(C122,Master!AQ$61:BC$286,9,FALSE)),"",VLOOKUP(C122,Master!AQ$61:BC$286,9,FALSE))</f>
        <v/>
      </c>
      <c r="AA122" s="575">
        <f t="shared" si="155"/>
        <v>0</v>
      </c>
      <c r="AB122" s="575">
        <f t="shared" si="156"/>
        <v>0</v>
      </c>
      <c r="AC122" s="575">
        <f t="shared" si="157"/>
        <v>0</v>
      </c>
      <c r="AD122" s="575">
        <f t="shared" si="158"/>
        <v>0</v>
      </c>
      <c r="AE122" s="575">
        <f t="shared" si="159"/>
        <v>0</v>
      </c>
      <c r="AF122" s="575">
        <f t="shared" si="160"/>
        <v>0</v>
      </c>
      <c r="AG122" s="576" t="str">
        <f t="shared" si="161"/>
        <v/>
      </c>
      <c r="AH122" s="576" t="str">
        <f t="shared" si="162"/>
        <v/>
      </c>
      <c r="AI122" s="576" t="str">
        <f t="shared" si="163"/>
        <v/>
      </c>
      <c r="AJ122" s="576" t="str">
        <f t="shared" si="164"/>
        <v/>
      </c>
      <c r="AK122" s="576" t="str">
        <f t="shared" si="165"/>
        <v/>
      </c>
      <c r="AL122" s="574" t="str">
        <f t="shared" si="166"/>
        <v/>
      </c>
      <c r="AM122" s="574">
        <v>0</v>
      </c>
      <c r="AN122" s="575">
        <v>0</v>
      </c>
      <c r="AO122" s="574" t="str">
        <f t="shared" si="167"/>
        <v/>
      </c>
      <c r="AP122" s="575">
        <f t="shared" si="108"/>
        <v>0</v>
      </c>
      <c r="AQ122" s="574">
        <f t="shared" si="109"/>
        <v>0</v>
      </c>
      <c r="AR122" s="574">
        <f t="shared" si="110"/>
        <v>0</v>
      </c>
      <c r="AS122" s="574">
        <f t="shared" si="111"/>
        <v>0</v>
      </c>
      <c r="AT122" s="574">
        <f t="shared" si="145"/>
        <v>0</v>
      </c>
      <c r="AU122" s="576">
        <f t="shared" si="112"/>
        <v>0</v>
      </c>
      <c r="AV122" s="576">
        <f t="shared" si="113"/>
        <v>0</v>
      </c>
      <c r="AW122" s="574"/>
      <c r="AX122" s="574"/>
      <c r="AY122" s="576">
        <f t="shared" si="168"/>
        <v>0</v>
      </c>
      <c r="AZ122" s="576">
        <f t="shared" si="114"/>
        <v>0</v>
      </c>
      <c r="BA122" s="576">
        <f t="shared" si="115"/>
        <v>0</v>
      </c>
      <c r="BB122" s="576">
        <f t="shared" si="116"/>
        <v>0</v>
      </c>
      <c r="BC122" s="576">
        <f t="shared" si="117"/>
        <v>0</v>
      </c>
      <c r="BD122" s="574">
        <f t="shared" si="169"/>
        <v>0</v>
      </c>
      <c r="BE122" s="574">
        <f t="shared" si="118"/>
        <v>0</v>
      </c>
      <c r="BF122" s="575">
        <v>0</v>
      </c>
      <c r="BG122" s="574">
        <f t="shared" si="170"/>
        <v>0</v>
      </c>
      <c r="BH122" s="575">
        <f t="shared" si="119"/>
        <v>0</v>
      </c>
      <c r="BI122" s="574">
        <f t="shared" si="120"/>
        <v>0</v>
      </c>
      <c r="BJ122" s="574">
        <f t="shared" si="121"/>
        <v>0</v>
      </c>
      <c r="BK122" s="574">
        <f t="shared" si="122"/>
        <v>0</v>
      </c>
      <c r="BL122" s="574">
        <f t="shared" si="123"/>
        <v>0</v>
      </c>
      <c r="BM122" s="576">
        <f t="shared" si="171"/>
        <v>0</v>
      </c>
      <c r="BN122" s="576">
        <f t="shared" si="172"/>
        <v>0</v>
      </c>
      <c r="BO122" s="574"/>
      <c r="BP122" s="574"/>
      <c r="BQ122" s="576">
        <f t="shared" si="173"/>
        <v>0</v>
      </c>
      <c r="BR122" s="567">
        <f t="shared" si="124"/>
        <v>0</v>
      </c>
      <c r="BS122" s="567">
        <f t="shared" si="125"/>
        <v>1</v>
      </c>
      <c r="BT122" s="567">
        <f t="shared" si="126"/>
        <v>0</v>
      </c>
      <c r="BU122" s="567">
        <f t="shared" si="127"/>
        <v>0</v>
      </c>
      <c r="BV122" s="567">
        <f t="shared" si="128"/>
        <v>0</v>
      </c>
      <c r="BW122" s="567">
        <f t="shared" si="174"/>
        <v>1</v>
      </c>
      <c r="BX122" s="552">
        <f t="shared" si="148"/>
        <v>0</v>
      </c>
      <c r="BY122" s="577">
        <f t="shared" si="175"/>
        <v>1</v>
      </c>
      <c r="BZ122" s="552">
        <f t="shared" si="129"/>
        <v>0</v>
      </c>
      <c r="CA122" s="552">
        <f t="shared" si="130"/>
        <v>0</v>
      </c>
      <c r="CB122" s="539" t="str">
        <f>IF(AND(E122=""),"",IF(AND(E122&lt;=0),"",IF((ROUND((SUMPRODUCT(MID(0&amp;E122,LARGE(INDEX(ISNUMBER(--MID(E122,ROW($1:$70),1))* ROW($1:$70),0),ROW($1:$70))+1,1)*10^ROW($1:$70)/10)),-8)/100000000)&lt;2004,1,0)))</f>
        <v/>
      </c>
      <c r="CC122" s="1071"/>
      <c r="CD122" s="539"/>
      <c r="CE122" s="539"/>
      <c r="CF122" s="539"/>
      <c r="CG122" s="539"/>
      <c r="CH122" s="539"/>
      <c r="CI122" s="539"/>
      <c r="CJ122" s="539"/>
      <c r="CK122" s="539"/>
      <c r="CL122" s="539"/>
      <c r="CM122" s="539"/>
      <c r="CN122" s="539"/>
      <c r="CO122" s="539"/>
      <c r="CP122" s="539"/>
      <c r="CQ122" s="539"/>
      <c r="CR122" s="539"/>
      <c r="CS122" s="539"/>
      <c r="CT122" s="539"/>
      <c r="CU122" s="539"/>
      <c r="CV122" s="539"/>
      <c r="CW122" s="539"/>
      <c r="CX122" s="539"/>
      <c r="CY122" s="539"/>
      <c r="CZ122" s="539"/>
      <c r="DB122" s="539"/>
    </row>
    <row r="123" spans="1:106" s="568" customFormat="1" hidden="1">
      <c r="A123" s="568" t="str">
        <f t="shared" si="154"/>
        <v/>
      </c>
      <c r="B123" s="683">
        <v>2202</v>
      </c>
      <c r="C123" s="684">
        <v>97</v>
      </c>
      <c r="D123" s="685" t="str">
        <f>IF(ISNA(VLOOKUP(C123,Master!AQ$61:BC$286,3,FALSE)),"",VLOOKUP(C123,Master!AQ$61:BC$286,3,FALSE))</f>
        <v/>
      </c>
      <c r="E123" s="686" t="str">
        <f>IF(ISNA(VLOOKUP(C123,Master!AQ$61:BC$286,7,FALSE)),"",VLOOKUP(C123,Master!AQ$61:BC$286,7,FALSE))</f>
        <v/>
      </c>
      <c r="F123" s="687" t="str">
        <f>IF(ISNA(VLOOKUP(C123,Master!AQ$61:BC$286,8,FALSE)),"",VLOOKUP(C123,Master!AQ$61:BC$286,8,FALSE))</f>
        <v/>
      </c>
      <c r="G123" s="688" t="str">
        <f>IF(ISNA(VLOOKUP(C123,Master!AQ$61:BC$286,4,FALSE)),"",VLOOKUP(C123,Master!AQ$61:BC$286,4,FALSE))</f>
        <v/>
      </c>
      <c r="H123" s="689" t="str">
        <f>IF(ISNA(VLOOKUP(C123,Master!AQ$61:BC$286,5,FALSE)),"",VLOOKUP(C123,Master!AQ$61:BC$286,5,FALSE))</f>
        <v/>
      </c>
      <c r="I123" s="690" t="str">
        <f>IF(ISNA(VLOOKUP(C123,Master!AQ$61:BC$286,6,FALSE)),"",VLOOKUP(C123,Master!AQ$61:BC$286,6,FALSE))</f>
        <v/>
      </c>
      <c r="J123" s="684" t="str">
        <f t="shared" si="149"/>
        <v/>
      </c>
      <c r="K123" s="911" t="str">
        <f t="shared" ca="1" si="150"/>
        <v/>
      </c>
      <c r="L123" s="684" t="str">
        <f t="shared" si="151"/>
        <v/>
      </c>
      <c r="M123" s="684" t="str">
        <f t="shared" si="152"/>
        <v/>
      </c>
      <c r="N123" s="684" t="str">
        <f t="shared" si="153"/>
        <v/>
      </c>
      <c r="O123" s="691" t="str">
        <f>IF(ISNA(VLOOKUP(C123,Master!AQ$61:BC$286,12,FALSE)),"",VLOOKUP(C123,Master!AQ$61:BC$286,12,FALSE))</f>
        <v/>
      </c>
      <c r="P123" s="665"/>
      <c r="Q123" s="572"/>
      <c r="R123" s="572"/>
      <c r="S123" s="572"/>
      <c r="T123" s="572">
        <f t="shared" si="147"/>
        <v>0</v>
      </c>
      <c r="U123" s="541">
        <f t="shared" si="146"/>
        <v>1</v>
      </c>
      <c r="V123" s="570" t="str">
        <f>IF(ISNA(VLOOKUP(C123,Master!AQ$61:BC$286,10,FALSE)),"",VLOOKUP(C123,Master!AQ$61:BC$286,10,FALSE))</f>
        <v/>
      </c>
      <c r="W123" s="573"/>
      <c r="X123" s="573"/>
      <c r="Y123" s="574" t="str">
        <f>IF(ISNA(VLOOKUP(C123,Master!AQ$61:BC$286,11,FALSE)),"",VLOOKUP(C123,Master!AQ$61:BC$286,11,FALSE))</f>
        <v/>
      </c>
      <c r="Z123" s="574" t="str">
        <f>IF(ISNA(VLOOKUP(C123,Master!AQ$61:BC$286,9,FALSE)),"",VLOOKUP(C123,Master!AQ$61:BC$286,9,FALSE))</f>
        <v/>
      </c>
      <c r="AA123" s="575">
        <f t="shared" si="155"/>
        <v>0</v>
      </c>
      <c r="AB123" s="575">
        <f t="shared" si="156"/>
        <v>0</v>
      </c>
      <c r="AC123" s="575">
        <f t="shared" si="157"/>
        <v>0</v>
      </c>
      <c r="AD123" s="575">
        <f t="shared" si="158"/>
        <v>0</v>
      </c>
      <c r="AE123" s="575">
        <f t="shared" si="159"/>
        <v>0</v>
      </c>
      <c r="AF123" s="575">
        <f t="shared" si="160"/>
        <v>0</v>
      </c>
      <c r="AG123" s="576" t="str">
        <f t="shared" si="161"/>
        <v/>
      </c>
      <c r="AH123" s="576" t="str">
        <f t="shared" si="162"/>
        <v/>
      </c>
      <c r="AI123" s="576" t="str">
        <f t="shared" si="163"/>
        <v/>
      </c>
      <c r="AJ123" s="576" t="str">
        <f t="shared" si="164"/>
        <v/>
      </c>
      <c r="AK123" s="576" t="str">
        <f t="shared" si="165"/>
        <v/>
      </c>
      <c r="AL123" s="574" t="str">
        <f t="shared" si="166"/>
        <v/>
      </c>
      <c r="AM123" s="574">
        <v>0</v>
      </c>
      <c r="AN123" s="575">
        <v>0</v>
      </c>
      <c r="AO123" s="574" t="str">
        <f t="shared" si="167"/>
        <v/>
      </c>
      <c r="AP123" s="575">
        <f t="shared" si="108"/>
        <v>0</v>
      </c>
      <c r="AQ123" s="574">
        <f t="shared" si="109"/>
        <v>0</v>
      </c>
      <c r="AR123" s="574">
        <f t="shared" si="110"/>
        <v>0</v>
      </c>
      <c r="AS123" s="574">
        <f t="shared" si="111"/>
        <v>0</v>
      </c>
      <c r="AT123" s="574">
        <f t="shared" si="145"/>
        <v>0</v>
      </c>
      <c r="AU123" s="576">
        <f t="shared" si="112"/>
        <v>0</v>
      </c>
      <c r="AV123" s="576">
        <f t="shared" si="113"/>
        <v>0</v>
      </c>
      <c r="AW123" s="574"/>
      <c r="AX123" s="574"/>
      <c r="AY123" s="576">
        <f t="shared" si="168"/>
        <v>0</v>
      </c>
      <c r="AZ123" s="576">
        <f t="shared" si="114"/>
        <v>0</v>
      </c>
      <c r="BA123" s="576">
        <f t="shared" si="115"/>
        <v>0</v>
      </c>
      <c r="BB123" s="576">
        <f t="shared" si="116"/>
        <v>0</v>
      </c>
      <c r="BC123" s="576">
        <f t="shared" si="117"/>
        <v>0</v>
      </c>
      <c r="BD123" s="574">
        <f t="shared" si="169"/>
        <v>0</v>
      </c>
      <c r="BE123" s="574">
        <f t="shared" si="118"/>
        <v>0</v>
      </c>
      <c r="BF123" s="575">
        <v>0</v>
      </c>
      <c r="BG123" s="574">
        <f t="shared" si="170"/>
        <v>0</v>
      </c>
      <c r="BH123" s="575">
        <f t="shared" si="119"/>
        <v>0</v>
      </c>
      <c r="BI123" s="574">
        <f t="shared" si="120"/>
        <v>0</v>
      </c>
      <c r="BJ123" s="574">
        <f t="shared" si="121"/>
        <v>0</v>
      </c>
      <c r="BK123" s="574">
        <f t="shared" si="122"/>
        <v>0</v>
      </c>
      <c r="BL123" s="574">
        <f t="shared" si="123"/>
        <v>0</v>
      </c>
      <c r="BM123" s="576">
        <f t="shared" si="171"/>
        <v>0</v>
      </c>
      <c r="BN123" s="576">
        <f t="shared" si="172"/>
        <v>0</v>
      </c>
      <c r="BO123" s="574"/>
      <c r="BP123" s="574"/>
      <c r="BQ123" s="576">
        <f t="shared" si="173"/>
        <v>0</v>
      </c>
      <c r="BR123" s="567">
        <f t="shared" si="124"/>
        <v>0</v>
      </c>
      <c r="BS123" s="567">
        <f t="shared" si="125"/>
        <v>1</v>
      </c>
      <c r="BT123" s="567">
        <f t="shared" si="126"/>
        <v>0</v>
      </c>
      <c r="BU123" s="567">
        <f t="shared" si="127"/>
        <v>0</v>
      </c>
      <c r="BV123" s="567">
        <f t="shared" si="128"/>
        <v>0</v>
      </c>
      <c r="BW123" s="567">
        <f t="shared" si="174"/>
        <v>1</v>
      </c>
      <c r="BX123" s="552">
        <f t="shared" ref="BX123:BX154" si="176">IF((ROUND((SUMPRODUCT(MID(0&amp;E123,LARGE(INDEX(ISNUMBER(--MID(E123,ROW($1:$25),1))* ROW($1:$25),0),ROW($1:$25))+1,1)*10^ROW($1:$25)/10)),-8)/100000000)&gt;=2004,1,0)</f>
        <v>0</v>
      </c>
      <c r="BY123" s="577">
        <f t="shared" si="175"/>
        <v>1</v>
      </c>
      <c r="BZ123" s="552">
        <f t="shared" si="129"/>
        <v>0</v>
      </c>
      <c r="CA123" s="552">
        <f t="shared" si="130"/>
        <v>0</v>
      </c>
      <c r="CB123" s="539" t="str">
        <f>IF(AND(E123=""),"",IF(AND(E123&lt;=0),"",IF((ROUND((SUMPRODUCT(MID(0&amp;E123,LARGE(INDEX(ISNUMBER(--MID(E123,ROW($1:$70),1))* ROW($1:$70),0),ROW($1:$70))+1,1)*10^ROW($1:$70)/10)),-8)/100000000)&lt;2004,1,0)))</f>
        <v/>
      </c>
      <c r="CC123" s="1071"/>
      <c r="CD123" s="539"/>
      <c r="CE123" s="539"/>
      <c r="CF123" s="539"/>
      <c r="CG123" s="539"/>
      <c r="CH123" s="539"/>
      <c r="CI123" s="539"/>
      <c r="CJ123" s="539"/>
      <c r="CK123" s="539"/>
      <c r="CL123" s="539"/>
      <c r="CM123" s="539"/>
      <c r="CN123" s="539"/>
      <c r="CO123" s="539"/>
      <c r="CP123" s="539"/>
      <c r="CQ123" s="539"/>
      <c r="CR123" s="539"/>
      <c r="CS123" s="539"/>
      <c r="CT123" s="539"/>
      <c r="CU123" s="539"/>
      <c r="CV123" s="539"/>
      <c r="CW123" s="539"/>
      <c r="CX123" s="539"/>
      <c r="CY123" s="539"/>
      <c r="CZ123" s="539"/>
      <c r="DB123" s="539"/>
    </row>
    <row r="124" spans="1:106" s="568" customFormat="1" hidden="1">
      <c r="A124" s="568" t="str">
        <f t="shared" si="154"/>
        <v/>
      </c>
      <c r="B124" s="683">
        <v>2202</v>
      </c>
      <c r="C124" s="684">
        <v>98</v>
      </c>
      <c r="D124" s="685" t="str">
        <f>IF(ISNA(VLOOKUP(C124,Master!AQ$61:BC$286,3,FALSE)),"",VLOOKUP(C124,Master!AQ$61:BC$286,3,FALSE))</f>
        <v/>
      </c>
      <c r="E124" s="686" t="str">
        <f>IF(ISNA(VLOOKUP(C124,Master!AQ$61:BC$286,7,FALSE)),"",VLOOKUP(C124,Master!AQ$61:BC$286,7,FALSE))</f>
        <v/>
      </c>
      <c r="F124" s="687" t="str">
        <f>IF(ISNA(VLOOKUP(C124,Master!AQ$61:BC$286,8,FALSE)),"",VLOOKUP(C124,Master!AQ$61:BC$286,8,FALSE))</f>
        <v/>
      </c>
      <c r="G124" s="688" t="str">
        <f>IF(ISNA(VLOOKUP(C124,Master!AQ$61:BC$286,4,FALSE)),"",VLOOKUP(C124,Master!AQ$61:BC$286,4,FALSE))</f>
        <v/>
      </c>
      <c r="H124" s="689" t="str">
        <f>IF(ISNA(VLOOKUP(C124,Master!AQ$61:BC$286,5,FALSE)),"",VLOOKUP(C124,Master!AQ$61:BC$286,5,FALSE))</f>
        <v/>
      </c>
      <c r="I124" s="690" t="str">
        <f>IF(ISNA(VLOOKUP(C124,Master!AQ$61:BC$286,6,FALSE)),"",VLOOKUP(C124,Master!AQ$61:BC$286,6,FALSE))</f>
        <v/>
      </c>
      <c r="J124" s="684" t="str">
        <f t="shared" si="149"/>
        <v/>
      </c>
      <c r="K124" s="911" t="str">
        <f t="shared" ca="1" si="150"/>
        <v/>
      </c>
      <c r="L124" s="684" t="str">
        <f t="shared" si="151"/>
        <v/>
      </c>
      <c r="M124" s="684" t="str">
        <f t="shared" si="152"/>
        <v/>
      </c>
      <c r="N124" s="684" t="str">
        <f t="shared" si="153"/>
        <v/>
      </c>
      <c r="O124" s="691" t="str">
        <f>IF(ISNA(VLOOKUP(C124,Master!AQ$61:BC$286,12,FALSE)),"",VLOOKUP(C124,Master!AQ$61:BC$286,12,FALSE))</f>
        <v/>
      </c>
      <c r="P124" s="665"/>
      <c r="Q124" s="572"/>
      <c r="R124" s="572"/>
      <c r="S124" s="572"/>
      <c r="T124" s="572">
        <f t="shared" si="147"/>
        <v>0</v>
      </c>
      <c r="U124" s="541">
        <f t="shared" si="146"/>
        <v>1</v>
      </c>
      <c r="V124" s="570" t="str">
        <f>IF(ISNA(VLOOKUP(C124,Master!AQ$61:BC$286,10,FALSE)),"",VLOOKUP(C124,Master!AQ$61:BC$286,10,FALSE))</f>
        <v/>
      </c>
      <c r="W124" s="573"/>
      <c r="X124" s="573"/>
      <c r="Y124" s="574" t="str">
        <f>IF(ISNA(VLOOKUP(C124,Master!AQ$61:BC$286,11,FALSE)),"",VLOOKUP(C124,Master!AQ$61:BC$286,11,FALSE))</f>
        <v/>
      </c>
      <c r="Z124" s="574" t="str">
        <f>IF(ISNA(VLOOKUP(C124,Master!AQ$61:BC$286,9,FALSE)),"",VLOOKUP(C124,Master!AQ$61:BC$286,9,FALSE))</f>
        <v/>
      </c>
      <c r="AA124" s="575">
        <f t="shared" si="155"/>
        <v>0</v>
      </c>
      <c r="AB124" s="575">
        <f t="shared" si="156"/>
        <v>0</v>
      </c>
      <c r="AC124" s="575">
        <f t="shared" si="157"/>
        <v>0</v>
      </c>
      <c r="AD124" s="575">
        <f t="shared" si="158"/>
        <v>0</v>
      </c>
      <c r="AE124" s="575">
        <f t="shared" si="159"/>
        <v>0</v>
      </c>
      <c r="AF124" s="575">
        <f t="shared" si="160"/>
        <v>0</v>
      </c>
      <c r="AG124" s="576" t="str">
        <f t="shared" si="161"/>
        <v/>
      </c>
      <c r="AH124" s="576" t="str">
        <f t="shared" si="162"/>
        <v/>
      </c>
      <c r="AI124" s="576" t="str">
        <f t="shared" si="163"/>
        <v/>
      </c>
      <c r="AJ124" s="576" t="str">
        <f t="shared" si="164"/>
        <v/>
      </c>
      <c r="AK124" s="576" t="str">
        <f t="shared" si="165"/>
        <v/>
      </c>
      <c r="AL124" s="574" t="str">
        <f t="shared" si="166"/>
        <v/>
      </c>
      <c r="AM124" s="574">
        <v>0</v>
      </c>
      <c r="AN124" s="575">
        <v>0</v>
      </c>
      <c r="AO124" s="574" t="str">
        <f t="shared" si="167"/>
        <v/>
      </c>
      <c r="AP124" s="575">
        <f t="shared" si="108"/>
        <v>0</v>
      </c>
      <c r="AQ124" s="574">
        <f t="shared" si="109"/>
        <v>0</v>
      </c>
      <c r="AR124" s="574">
        <f t="shared" si="110"/>
        <v>0</v>
      </c>
      <c r="AS124" s="574">
        <f t="shared" si="111"/>
        <v>0</v>
      </c>
      <c r="AT124" s="574">
        <f t="shared" si="145"/>
        <v>0</v>
      </c>
      <c r="AU124" s="576">
        <f t="shared" si="112"/>
        <v>0</v>
      </c>
      <c r="AV124" s="576">
        <f t="shared" si="113"/>
        <v>0</v>
      </c>
      <c r="AW124" s="574"/>
      <c r="AX124" s="574"/>
      <c r="AY124" s="576">
        <f t="shared" si="168"/>
        <v>0</v>
      </c>
      <c r="AZ124" s="576">
        <f t="shared" si="114"/>
        <v>0</v>
      </c>
      <c r="BA124" s="576">
        <f t="shared" si="115"/>
        <v>0</v>
      </c>
      <c r="BB124" s="576">
        <f t="shared" si="116"/>
        <v>0</v>
      </c>
      <c r="BC124" s="576">
        <f t="shared" si="117"/>
        <v>0</v>
      </c>
      <c r="BD124" s="574">
        <f t="shared" si="169"/>
        <v>0</v>
      </c>
      <c r="BE124" s="574">
        <f t="shared" si="118"/>
        <v>0</v>
      </c>
      <c r="BF124" s="575">
        <v>0</v>
      </c>
      <c r="BG124" s="574">
        <f t="shared" si="170"/>
        <v>0</v>
      </c>
      <c r="BH124" s="575">
        <f t="shared" si="119"/>
        <v>0</v>
      </c>
      <c r="BI124" s="574">
        <f t="shared" si="120"/>
        <v>0</v>
      </c>
      <c r="BJ124" s="574">
        <f t="shared" si="121"/>
        <v>0</v>
      </c>
      <c r="BK124" s="574">
        <f t="shared" si="122"/>
        <v>0</v>
      </c>
      <c r="BL124" s="574">
        <f t="shared" si="123"/>
        <v>0</v>
      </c>
      <c r="BM124" s="576">
        <f t="shared" si="171"/>
        <v>0</v>
      </c>
      <c r="BN124" s="576">
        <f t="shared" si="172"/>
        <v>0</v>
      </c>
      <c r="BO124" s="574"/>
      <c r="BP124" s="574"/>
      <c r="BQ124" s="576">
        <f t="shared" si="173"/>
        <v>0</v>
      </c>
      <c r="BR124" s="567">
        <f t="shared" si="124"/>
        <v>0</v>
      </c>
      <c r="BS124" s="567">
        <f t="shared" si="125"/>
        <v>1</v>
      </c>
      <c r="BT124" s="567">
        <f t="shared" si="126"/>
        <v>0</v>
      </c>
      <c r="BU124" s="567">
        <f t="shared" si="127"/>
        <v>0</v>
      </c>
      <c r="BV124" s="567">
        <f t="shared" si="128"/>
        <v>0</v>
      </c>
      <c r="BW124" s="567">
        <f t="shared" si="174"/>
        <v>1</v>
      </c>
      <c r="BX124" s="552">
        <f t="shared" si="176"/>
        <v>0</v>
      </c>
      <c r="BY124" s="577">
        <f t="shared" si="175"/>
        <v>1</v>
      </c>
      <c r="BZ124" s="552">
        <f t="shared" si="129"/>
        <v>0</v>
      </c>
      <c r="CA124" s="552">
        <f t="shared" si="130"/>
        <v>0</v>
      </c>
      <c r="CB124" s="539" t="str">
        <f>IF(AND(E124=""),"",IF(AND(E124&lt;=0),"",IF((ROUND((SUMPRODUCT(MID(0&amp;E124,LARGE(INDEX(ISNUMBER(--MID(E124,ROW($1:$70),1))* ROW($1:$70),0),ROW($1:$70))+1,1)*10^ROW($1:$70)/10)),-8)/100000000)&lt;2004,1,0)))</f>
        <v/>
      </c>
      <c r="CC124" s="1071"/>
      <c r="CD124" s="539"/>
      <c r="CE124" s="539"/>
      <c r="CF124" s="539"/>
      <c r="CG124" s="539"/>
      <c r="CH124" s="539"/>
      <c r="CI124" s="539"/>
      <c r="CJ124" s="539"/>
      <c r="CK124" s="539"/>
      <c r="CL124" s="539"/>
      <c r="CM124" s="539"/>
      <c r="CN124" s="539"/>
      <c r="CO124" s="539"/>
      <c r="CP124" s="539"/>
      <c r="CQ124" s="539"/>
      <c r="CR124" s="539"/>
      <c r="CS124" s="539"/>
      <c r="CT124" s="539"/>
      <c r="CU124" s="539"/>
      <c r="CV124" s="539"/>
      <c r="CW124" s="539"/>
      <c r="CX124" s="539"/>
      <c r="CY124" s="539"/>
      <c r="CZ124" s="539"/>
      <c r="DB124" s="539"/>
    </row>
    <row r="125" spans="1:106" s="568" customFormat="1" hidden="1">
      <c r="A125" s="568" t="str">
        <f t="shared" si="154"/>
        <v/>
      </c>
      <c r="B125" s="683">
        <v>2202</v>
      </c>
      <c r="C125" s="684">
        <v>99</v>
      </c>
      <c r="D125" s="685" t="str">
        <f>IF(ISNA(VLOOKUP(C125,Master!AQ$61:BC$286,3,FALSE)),"",VLOOKUP(C125,Master!AQ$61:BC$286,3,FALSE))</f>
        <v/>
      </c>
      <c r="E125" s="686" t="str">
        <f>IF(ISNA(VLOOKUP(C125,Master!AQ$61:BC$286,7,FALSE)),"",VLOOKUP(C125,Master!AQ$61:BC$286,7,FALSE))</f>
        <v/>
      </c>
      <c r="F125" s="687" t="str">
        <f>IF(ISNA(VLOOKUP(C125,Master!AQ$61:BC$286,8,FALSE)),"",VLOOKUP(C125,Master!AQ$61:BC$286,8,FALSE))</f>
        <v/>
      </c>
      <c r="G125" s="688" t="str">
        <f>IF(ISNA(VLOOKUP(C125,Master!AQ$61:BC$286,4,FALSE)),"",VLOOKUP(C125,Master!AQ$61:BC$286,4,FALSE))</f>
        <v/>
      </c>
      <c r="H125" s="689" t="str">
        <f>IF(ISNA(VLOOKUP(C125,Master!AQ$61:BC$286,5,FALSE)),"",VLOOKUP(C125,Master!AQ$61:BC$286,5,FALSE))</f>
        <v/>
      </c>
      <c r="I125" s="690" t="str">
        <f>IF(ISNA(VLOOKUP(C125,Master!AQ$61:BC$286,6,FALSE)),"",VLOOKUP(C125,Master!AQ$61:BC$286,6,FALSE))</f>
        <v/>
      </c>
      <c r="J125" s="684" t="str">
        <f t="shared" si="149"/>
        <v/>
      </c>
      <c r="K125" s="911" t="str">
        <f t="shared" ca="1" si="150"/>
        <v/>
      </c>
      <c r="L125" s="684" t="str">
        <f t="shared" si="151"/>
        <v/>
      </c>
      <c r="M125" s="684" t="str">
        <f t="shared" si="152"/>
        <v/>
      </c>
      <c r="N125" s="684" t="str">
        <f t="shared" si="153"/>
        <v/>
      </c>
      <c r="O125" s="691" t="str">
        <f>IF(ISNA(VLOOKUP(C125,Master!AQ$61:BC$286,12,FALSE)),"",VLOOKUP(C125,Master!AQ$61:BC$286,12,FALSE))</f>
        <v/>
      </c>
      <c r="P125" s="665"/>
      <c r="Q125" s="572"/>
      <c r="R125" s="572"/>
      <c r="S125" s="572"/>
      <c r="T125" s="572">
        <f t="shared" si="147"/>
        <v>0</v>
      </c>
      <c r="U125" s="541">
        <f t="shared" si="146"/>
        <v>1</v>
      </c>
      <c r="V125" s="570" t="str">
        <f>IF(ISNA(VLOOKUP(C125,Master!AQ$61:BC$286,10,FALSE)),"",VLOOKUP(C125,Master!AQ$61:BC$286,10,FALSE))</f>
        <v/>
      </c>
      <c r="W125" s="573"/>
      <c r="X125" s="573"/>
      <c r="Y125" s="574" t="str">
        <f>IF(ISNA(VLOOKUP(C125,Master!AQ$61:BC$286,11,FALSE)),"",VLOOKUP(C125,Master!AQ$61:BC$286,11,FALSE))</f>
        <v/>
      </c>
      <c r="Z125" s="574" t="str">
        <f>IF(ISNA(VLOOKUP(C125,Master!AQ$61:BC$286,9,FALSE)),"",VLOOKUP(C125,Master!AQ$61:BC$286,9,FALSE))</f>
        <v/>
      </c>
      <c r="AA125" s="575">
        <f t="shared" si="155"/>
        <v>0</v>
      </c>
      <c r="AB125" s="575">
        <f t="shared" si="156"/>
        <v>0</v>
      </c>
      <c r="AC125" s="575">
        <f t="shared" si="157"/>
        <v>0</v>
      </c>
      <c r="AD125" s="575">
        <f t="shared" si="158"/>
        <v>0</v>
      </c>
      <c r="AE125" s="575">
        <f t="shared" si="159"/>
        <v>0</v>
      </c>
      <c r="AF125" s="575">
        <f t="shared" si="160"/>
        <v>0</v>
      </c>
      <c r="AG125" s="576" t="str">
        <f t="shared" si="161"/>
        <v/>
      </c>
      <c r="AH125" s="576" t="str">
        <f t="shared" si="162"/>
        <v/>
      </c>
      <c r="AI125" s="576" t="str">
        <f t="shared" si="163"/>
        <v/>
      </c>
      <c r="AJ125" s="576" t="str">
        <f t="shared" si="164"/>
        <v/>
      </c>
      <c r="AK125" s="576" t="str">
        <f t="shared" si="165"/>
        <v/>
      </c>
      <c r="AL125" s="574" t="str">
        <f t="shared" si="166"/>
        <v/>
      </c>
      <c r="AM125" s="574">
        <v>0</v>
      </c>
      <c r="AN125" s="575">
        <v>0</v>
      </c>
      <c r="AO125" s="574" t="str">
        <f t="shared" si="167"/>
        <v/>
      </c>
      <c r="AP125" s="575">
        <f t="shared" si="108"/>
        <v>0</v>
      </c>
      <c r="AQ125" s="574">
        <f t="shared" si="109"/>
        <v>0</v>
      </c>
      <c r="AR125" s="574">
        <f t="shared" si="110"/>
        <v>0</v>
      </c>
      <c r="AS125" s="574">
        <f t="shared" si="111"/>
        <v>0</v>
      </c>
      <c r="AT125" s="574">
        <f t="shared" si="145"/>
        <v>0</v>
      </c>
      <c r="AU125" s="576">
        <f t="shared" si="112"/>
        <v>0</v>
      </c>
      <c r="AV125" s="576">
        <f t="shared" si="113"/>
        <v>0</v>
      </c>
      <c r="AW125" s="574"/>
      <c r="AX125" s="574"/>
      <c r="AY125" s="576">
        <f t="shared" si="168"/>
        <v>0</v>
      </c>
      <c r="AZ125" s="576">
        <f t="shared" si="114"/>
        <v>0</v>
      </c>
      <c r="BA125" s="576">
        <f t="shared" si="115"/>
        <v>0</v>
      </c>
      <c r="BB125" s="576">
        <f t="shared" si="116"/>
        <v>0</v>
      </c>
      <c r="BC125" s="576">
        <f t="shared" si="117"/>
        <v>0</v>
      </c>
      <c r="BD125" s="574">
        <f t="shared" si="169"/>
        <v>0</v>
      </c>
      <c r="BE125" s="574">
        <f t="shared" si="118"/>
        <v>0</v>
      </c>
      <c r="BF125" s="575">
        <v>0</v>
      </c>
      <c r="BG125" s="574">
        <f t="shared" si="170"/>
        <v>0</v>
      </c>
      <c r="BH125" s="575">
        <f t="shared" si="119"/>
        <v>0</v>
      </c>
      <c r="BI125" s="574">
        <f t="shared" si="120"/>
        <v>0</v>
      </c>
      <c r="BJ125" s="574">
        <f t="shared" si="121"/>
        <v>0</v>
      </c>
      <c r="BK125" s="574">
        <f t="shared" si="122"/>
        <v>0</v>
      </c>
      <c r="BL125" s="574">
        <f t="shared" si="123"/>
        <v>0</v>
      </c>
      <c r="BM125" s="576">
        <f t="shared" si="171"/>
        <v>0</v>
      </c>
      <c r="BN125" s="576">
        <f t="shared" si="172"/>
        <v>0</v>
      </c>
      <c r="BO125" s="574"/>
      <c r="BP125" s="574"/>
      <c r="BQ125" s="576">
        <f t="shared" si="173"/>
        <v>0</v>
      </c>
      <c r="BR125" s="567">
        <f t="shared" si="124"/>
        <v>0</v>
      </c>
      <c r="BS125" s="567">
        <f t="shared" si="125"/>
        <v>1</v>
      </c>
      <c r="BT125" s="567">
        <f t="shared" si="126"/>
        <v>0</v>
      </c>
      <c r="BU125" s="567">
        <f t="shared" si="127"/>
        <v>0</v>
      </c>
      <c r="BV125" s="567">
        <f t="shared" si="128"/>
        <v>0</v>
      </c>
      <c r="BW125" s="567">
        <f t="shared" si="174"/>
        <v>1</v>
      </c>
      <c r="BX125" s="552">
        <f t="shared" si="176"/>
        <v>0</v>
      </c>
      <c r="BY125" s="577">
        <f t="shared" si="175"/>
        <v>1</v>
      </c>
      <c r="BZ125" s="552">
        <f t="shared" si="129"/>
        <v>0</v>
      </c>
      <c r="CA125" s="552">
        <f t="shared" si="130"/>
        <v>0</v>
      </c>
      <c r="CB125" s="539" t="str">
        <f>IF(AND(E125=""),"",IF(AND(E125&lt;=0),"",IF((ROUND((SUMPRODUCT(MID(0&amp;E125,LARGE(INDEX(ISNUMBER(--MID(E125,ROW($1:$70),1))* ROW($1:$70),0),ROW($1:$70))+1,1)*10^ROW($1:$70)/10)),-8)/100000000)&lt;2004,1,0)))</f>
        <v/>
      </c>
      <c r="CC125" s="1071"/>
      <c r="CD125" s="539"/>
      <c r="CE125" s="539"/>
      <c r="CF125" s="539"/>
      <c r="CG125" s="539"/>
      <c r="CH125" s="539"/>
      <c r="CI125" s="539"/>
      <c r="CJ125" s="539"/>
      <c r="CK125" s="539"/>
      <c r="CL125" s="539"/>
      <c r="CM125" s="539"/>
      <c r="CN125" s="539"/>
      <c r="CO125" s="539"/>
      <c r="CP125" s="539"/>
      <c r="CQ125" s="539"/>
      <c r="CR125" s="539"/>
      <c r="CS125" s="539"/>
      <c r="CT125" s="539"/>
      <c r="CU125" s="539"/>
      <c r="CV125" s="539"/>
      <c r="CW125" s="539"/>
      <c r="CX125" s="539"/>
      <c r="CY125" s="539"/>
      <c r="CZ125" s="539"/>
      <c r="DB125" s="539"/>
    </row>
    <row r="126" spans="1:106" s="568" customFormat="1" hidden="1">
      <c r="A126" s="568" t="str">
        <f t="shared" si="154"/>
        <v/>
      </c>
      <c r="B126" s="683">
        <v>2202</v>
      </c>
      <c r="C126" s="684">
        <v>100</v>
      </c>
      <c r="D126" s="685" t="str">
        <f>IF(ISNA(VLOOKUP(C126,Master!AQ$61:BC$286,3,FALSE)),"",VLOOKUP(C126,Master!AQ$61:BC$286,3,FALSE))</f>
        <v/>
      </c>
      <c r="E126" s="686" t="str">
        <f>IF(ISNA(VLOOKUP(C126,Master!AQ$61:BC$286,7,FALSE)),"",VLOOKUP(C126,Master!AQ$61:BC$286,7,FALSE))</f>
        <v/>
      </c>
      <c r="F126" s="687" t="str">
        <f>IF(ISNA(VLOOKUP(C126,Master!AQ$61:BC$286,8,FALSE)),"",VLOOKUP(C126,Master!AQ$61:BC$286,8,FALSE))</f>
        <v/>
      </c>
      <c r="G126" s="688" t="str">
        <f>IF(ISNA(VLOOKUP(C126,Master!AQ$61:BC$286,4,FALSE)),"",VLOOKUP(C126,Master!AQ$61:BC$286,4,FALSE))</f>
        <v/>
      </c>
      <c r="H126" s="689" t="str">
        <f>IF(ISNA(VLOOKUP(C126,Master!AQ$61:BC$286,5,FALSE)),"",VLOOKUP(C126,Master!AQ$61:BC$286,5,FALSE))</f>
        <v/>
      </c>
      <c r="I126" s="690" t="str">
        <f>IF(ISNA(VLOOKUP(C126,Master!AQ$61:BC$286,6,FALSE)),"",VLOOKUP(C126,Master!AQ$61:BC$286,6,FALSE))</f>
        <v/>
      </c>
      <c r="J126" s="684" t="str">
        <f t="shared" si="149"/>
        <v/>
      </c>
      <c r="K126" s="911" t="str">
        <f t="shared" ca="1" si="150"/>
        <v/>
      </c>
      <c r="L126" s="684" t="str">
        <f t="shared" si="151"/>
        <v/>
      </c>
      <c r="M126" s="684" t="str">
        <f t="shared" si="152"/>
        <v/>
      </c>
      <c r="N126" s="684" t="str">
        <f t="shared" si="153"/>
        <v/>
      </c>
      <c r="O126" s="691" t="str">
        <f>IF(ISNA(VLOOKUP(C126,Master!AQ$61:BC$286,12,FALSE)),"",VLOOKUP(C126,Master!AQ$61:BC$286,12,FALSE))</f>
        <v/>
      </c>
      <c r="P126" s="665"/>
      <c r="Q126" s="572"/>
      <c r="R126" s="572"/>
      <c r="S126" s="572"/>
      <c r="T126" s="572">
        <f t="shared" si="147"/>
        <v>0</v>
      </c>
      <c r="U126" s="541">
        <f t="shared" si="146"/>
        <v>1</v>
      </c>
      <c r="V126" s="570" t="str">
        <f>IF(ISNA(VLOOKUP(C126,Master!AQ$61:BC$286,10,FALSE)),"",VLOOKUP(C126,Master!AQ$61:BC$286,10,FALSE))</f>
        <v/>
      </c>
      <c r="W126" s="573"/>
      <c r="X126" s="573"/>
      <c r="Y126" s="574" t="str">
        <f>IF(ISNA(VLOOKUP(C126,Master!AQ$61:BC$286,11,FALSE)),"",VLOOKUP(C126,Master!AQ$61:BC$286,11,FALSE))</f>
        <v/>
      </c>
      <c r="Z126" s="574" t="str">
        <f>IF(ISNA(VLOOKUP(C126,Master!AQ$61:BC$286,9,FALSE)),"",VLOOKUP(C126,Master!AQ$61:BC$286,9,FALSE))</f>
        <v/>
      </c>
      <c r="AA126" s="575">
        <f t="shared" si="155"/>
        <v>0</v>
      </c>
      <c r="AB126" s="575">
        <f t="shared" si="156"/>
        <v>0</v>
      </c>
      <c r="AC126" s="575">
        <f t="shared" si="157"/>
        <v>0</v>
      </c>
      <c r="AD126" s="575">
        <f t="shared" si="158"/>
        <v>0</v>
      </c>
      <c r="AE126" s="575">
        <f t="shared" si="159"/>
        <v>0</v>
      </c>
      <c r="AF126" s="575">
        <f t="shared" si="160"/>
        <v>0</v>
      </c>
      <c r="AG126" s="576" t="str">
        <f t="shared" si="161"/>
        <v/>
      </c>
      <c r="AH126" s="576" t="str">
        <f t="shared" si="162"/>
        <v/>
      </c>
      <c r="AI126" s="576" t="str">
        <f t="shared" si="163"/>
        <v/>
      </c>
      <c r="AJ126" s="576" t="str">
        <f t="shared" si="164"/>
        <v/>
      </c>
      <c r="AK126" s="576" t="str">
        <f t="shared" si="165"/>
        <v/>
      </c>
      <c r="AL126" s="574" t="str">
        <f t="shared" si="166"/>
        <v/>
      </c>
      <c r="AM126" s="574">
        <v>0</v>
      </c>
      <c r="AN126" s="575">
        <v>0</v>
      </c>
      <c r="AO126" s="574" t="str">
        <f t="shared" si="167"/>
        <v/>
      </c>
      <c r="AP126" s="575">
        <f t="shared" si="108"/>
        <v>0</v>
      </c>
      <c r="AQ126" s="574">
        <f t="shared" si="109"/>
        <v>0</v>
      </c>
      <c r="AR126" s="574">
        <f t="shared" si="110"/>
        <v>0</v>
      </c>
      <c r="AS126" s="574">
        <f t="shared" si="111"/>
        <v>0</v>
      </c>
      <c r="AT126" s="574">
        <f t="shared" si="145"/>
        <v>0</v>
      </c>
      <c r="AU126" s="576">
        <f t="shared" si="112"/>
        <v>0</v>
      </c>
      <c r="AV126" s="576">
        <f t="shared" si="113"/>
        <v>0</v>
      </c>
      <c r="AW126" s="574"/>
      <c r="AX126" s="574"/>
      <c r="AY126" s="576">
        <f t="shared" si="168"/>
        <v>0</v>
      </c>
      <c r="AZ126" s="576">
        <f t="shared" si="114"/>
        <v>0</v>
      </c>
      <c r="BA126" s="576">
        <f t="shared" si="115"/>
        <v>0</v>
      </c>
      <c r="BB126" s="576">
        <f t="shared" si="116"/>
        <v>0</v>
      </c>
      <c r="BC126" s="576">
        <f t="shared" si="117"/>
        <v>0</v>
      </c>
      <c r="BD126" s="574">
        <f t="shared" si="169"/>
        <v>0</v>
      </c>
      <c r="BE126" s="574">
        <f t="shared" si="118"/>
        <v>0</v>
      </c>
      <c r="BF126" s="575">
        <v>0</v>
      </c>
      <c r="BG126" s="574">
        <f t="shared" si="170"/>
        <v>0</v>
      </c>
      <c r="BH126" s="575">
        <f t="shared" si="119"/>
        <v>0</v>
      </c>
      <c r="BI126" s="574">
        <f t="shared" si="120"/>
        <v>0</v>
      </c>
      <c r="BJ126" s="574">
        <f t="shared" si="121"/>
        <v>0</v>
      </c>
      <c r="BK126" s="574">
        <f t="shared" si="122"/>
        <v>0</v>
      </c>
      <c r="BL126" s="574">
        <f t="shared" si="123"/>
        <v>0</v>
      </c>
      <c r="BM126" s="576">
        <f t="shared" si="171"/>
        <v>0</v>
      </c>
      <c r="BN126" s="576">
        <f t="shared" si="172"/>
        <v>0</v>
      </c>
      <c r="BO126" s="574"/>
      <c r="BP126" s="574"/>
      <c r="BQ126" s="576">
        <f t="shared" si="173"/>
        <v>0</v>
      </c>
      <c r="BR126" s="567">
        <f t="shared" si="124"/>
        <v>0</v>
      </c>
      <c r="BS126" s="567">
        <f t="shared" si="125"/>
        <v>1</v>
      </c>
      <c r="BT126" s="567">
        <f t="shared" si="126"/>
        <v>0</v>
      </c>
      <c r="BU126" s="567">
        <f t="shared" si="127"/>
        <v>0</v>
      </c>
      <c r="BV126" s="567">
        <f t="shared" si="128"/>
        <v>0</v>
      </c>
      <c r="BW126" s="567">
        <f t="shared" si="174"/>
        <v>1</v>
      </c>
      <c r="BX126" s="552">
        <f t="shared" si="176"/>
        <v>0</v>
      </c>
      <c r="BY126" s="577">
        <f t="shared" si="175"/>
        <v>1</v>
      </c>
      <c r="BZ126" s="552">
        <f t="shared" si="129"/>
        <v>0</v>
      </c>
      <c r="CA126" s="552">
        <f t="shared" si="130"/>
        <v>0</v>
      </c>
      <c r="CB126" s="539" t="str">
        <f>IF(AND(E126=""),"",IF(AND(E126&lt;=0),"",IF((ROUND((SUMPRODUCT(MID(0&amp;E126,LARGE(INDEX(ISNUMBER(--MID(E126,ROW($1:$70),1))* ROW($1:$70),0),ROW($1:$70))+1,1)*10^ROW($1:$70)/10)),-8)/100000000)&lt;2004,1,0)))</f>
        <v/>
      </c>
      <c r="CC126" s="1071"/>
      <c r="CD126" s="539"/>
      <c r="CE126" s="539"/>
      <c r="CF126" s="539"/>
      <c r="CG126" s="539"/>
      <c r="CH126" s="539"/>
      <c r="CI126" s="539"/>
      <c r="CJ126" s="539"/>
      <c r="CK126" s="539"/>
      <c r="CL126" s="539"/>
      <c r="CM126" s="539"/>
      <c r="CN126" s="539"/>
      <c r="CO126" s="539"/>
      <c r="CP126" s="539"/>
      <c r="CQ126" s="539"/>
      <c r="CR126" s="539"/>
      <c r="CS126" s="539"/>
      <c r="CT126" s="539"/>
      <c r="CU126" s="539"/>
      <c r="CV126" s="539"/>
      <c r="CW126" s="539"/>
      <c r="CX126" s="539"/>
      <c r="CY126" s="539"/>
      <c r="CZ126" s="539"/>
      <c r="DB126" s="539"/>
    </row>
    <row r="127" spans="1:106" s="568" customFormat="1" hidden="1">
      <c r="A127" s="568" t="str">
        <f t="shared" si="154"/>
        <v/>
      </c>
      <c r="B127" s="683">
        <v>2202</v>
      </c>
      <c r="C127" s="684">
        <v>101</v>
      </c>
      <c r="D127" s="685" t="str">
        <f>IF(ISNA(VLOOKUP(C127,Master!AQ$61:BC$286,3,FALSE)),"",VLOOKUP(C127,Master!AQ$61:BC$286,3,FALSE))</f>
        <v/>
      </c>
      <c r="E127" s="686" t="str">
        <f>IF(ISNA(VLOOKUP(C127,Master!AQ$61:BC$286,7,FALSE)),"",VLOOKUP(C127,Master!AQ$61:BC$286,7,FALSE))</f>
        <v/>
      </c>
      <c r="F127" s="687" t="str">
        <f>IF(ISNA(VLOOKUP(C127,Master!AQ$61:BC$286,8,FALSE)),"",VLOOKUP(C127,Master!AQ$61:BC$286,8,FALSE))</f>
        <v/>
      </c>
      <c r="G127" s="688" t="str">
        <f>IF(ISNA(VLOOKUP(C127,Master!AQ$61:BC$286,4,FALSE)),"",VLOOKUP(C127,Master!AQ$61:BC$286,4,FALSE))</f>
        <v/>
      </c>
      <c r="H127" s="689" t="str">
        <f>IF(ISNA(VLOOKUP(C127,Master!AQ$61:BC$286,5,FALSE)),"",VLOOKUP(C127,Master!AQ$61:BC$286,5,FALSE))</f>
        <v/>
      </c>
      <c r="I127" s="690" t="str">
        <f>IF(ISNA(VLOOKUP(C127,Master!AQ$61:BC$286,6,FALSE)),"",VLOOKUP(C127,Master!AQ$61:BC$286,6,FALSE))</f>
        <v/>
      </c>
      <c r="J127" s="684" t="str">
        <f t="shared" si="149"/>
        <v/>
      </c>
      <c r="K127" s="911" t="str">
        <f t="shared" ca="1" si="150"/>
        <v/>
      </c>
      <c r="L127" s="684" t="str">
        <f t="shared" si="151"/>
        <v/>
      </c>
      <c r="M127" s="684" t="str">
        <f t="shared" si="152"/>
        <v/>
      </c>
      <c r="N127" s="684" t="str">
        <f t="shared" si="153"/>
        <v/>
      </c>
      <c r="O127" s="691" t="str">
        <f>IF(ISNA(VLOOKUP(C127,Master!AQ$61:BC$286,12,FALSE)),"",VLOOKUP(C127,Master!AQ$61:BC$286,12,FALSE))</f>
        <v/>
      </c>
      <c r="P127" s="665"/>
      <c r="Q127" s="572"/>
      <c r="R127" s="572"/>
      <c r="S127" s="572"/>
      <c r="T127" s="572">
        <f t="shared" si="147"/>
        <v>0</v>
      </c>
      <c r="U127" s="541">
        <f t="shared" si="146"/>
        <v>1</v>
      </c>
      <c r="V127" s="570" t="str">
        <f>IF(ISNA(VLOOKUP(C127,Master!AQ$61:BC$286,10,FALSE)),"",VLOOKUP(C127,Master!AQ$61:BC$286,10,FALSE))</f>
        <v/>
      </c>
      <c r="W127" s="573"/>
      <c r="X127" s="573"/>
      <c r="Y127" s="574" t="str">
        <f>IF(ISNA(VLOOKUP(C127,Master!AQ$61:BC$286,11,FALSE)),"",VLOOKUP(C127,Master!AQ$61:BC$286,11,FALSE))</f>
        <v/>
      </c>
      <c r="Z127" s="574" t="str">
        <f>IF(ISNA(VLOOKUP(C127,Master!AQ$61:BC$286,9,FALSE)),"",VLOOKUP(C127,Master!AQ$61:BC$286,9,FALSE))</f>
        <v/>
      </c>
      <c r="AA127" s="575">
        <f t="shared" si="155"/>
        <v>0</v>
      </c>
      <c r="AB127" s="575">
        <f t="shared" si="156"/>
        <v>0</v>
      </c>
      <c r="AC127" s="575">
        <f t="shared" si="157"/>
        <v>0</v>
      </c>
      <c r="AD127" s="575">
        <f t="shared" si="158"/>
        <v>0</v>
      </c>
      <c r="AE127" s="575">
        <f t="shared" si="159"/>
        <v>0</v>
      </c>
      <c r="AF127" s="575">
        <f t="shared" si="160"/>
        <v>0</v>
      </c>
      <c r="AG127" s="576" t="str">
        <f t="shared" si="161"/>
        <v/>
      </c>
      <c r="AH127" s="576" t="str">
        <f t="shared" si="162"/>
        <v/>
      </c>
      <c r="AI127" s="576" t="str">
        <f t="shared" si="163"/>
        <v/>
      </c>
      <c r="AJ127" s="576" t="str">
        <f t="shared" si="164"/>
        <v/>
      </c>
      <c r="AK127" s="576" t="str">
        <f t="shared" si="165"/>
        <v/>
      </c>
      <c r="AL127" s="574" t="str">
        <f t="shared" si="166"/>
        <v/>
      </c>
      <c r="AM127" s="574">
        <v>0</v>
      </c>
      <c r="AN127" s="575">
        <v>0</v>
      </c>
      <c r="AO127" s="574" t="str">
        <f t="shared" si="167"/>
        <v/>
      </c>
      <c r="AP127" s="575">
        <f t="shared" si="108"/>
        <v>0</v>
      </c>
      <c r="AQ127" s="574">
        <f t="shared" si="109"/>
        <v>0</v>
      </c>
      <c r="AR127" s="574">
        <f t="shared" si="110"/>
        <v>0</v>
      </c>
      <c r="AS127" s="574">
        <f t="shared" si="111"/>
        <v>0</v>
      </c>
      <c r="AT127" s="574">
        <f t="shared" si="145"/>
        <v>0</v>
      </c>
      <c r="AU127" s="576">
        <f t="shared" si="112"/>
        <v>0</v>
      </c>
      <c r="AV127" s="576">
        <f t="shared" si="113"/>
        <v>0</v>
      </c>
      <c r="AW127" s="574"/>
      <c r="AX127" s="574"/>
      <c r="AY127" s="576">
        <f t="shared" si="168"/>
        <v>0</v>
      </c>
      <c r="AZ127" s="576">
        <f t="shared" si="114"/>
        <v>0</v>
      </c>
      <c r="BA127" s="576">
        <f t="shared" si="115"/>
        <v>0</v>
      </c>
      <c r="BB127" s="576">
        <f t="shared" si="116"/>
        <v>0</v>
      </c>
      <c r="BC127" s="576">
        <f t="shared" si="117"/>
        <v>0</v>
      </c>
      <c r="BD127" s="574">
        <f t="shared" si="169"/>
        <v>0</v>
      </c>
      <c r="BE127" s="574">
        <f t="shared" si="118"/>
        <v>0</v>
      </c>
      <c r="BF127" s="575">
        <v>0</v>
      </c>
      <c r="BG127" s="574">
        <f t="shared" si="170"/>
        <v>0</v>
      </c>
      <c r="BH127" s="575">
        <f t="shared" si="119"/>
        <v>0</v>
      </c>
      <c r="BI127" s="574">
        <f t="shared" si="120"/>
        <v>0</v>
      </c>
      <c r="BJ127" s="574">
        <f t="shared" si="121"/>
        <v>0</v>
      </c>
      <c r="BK127" s="574">
        <f t="shared" si="122"/>
        <v>0</v>
      </c>
      <c r="BL127" s="574">
        <f t="shared" si="123"/>
        <v>0</v>
      </c>
      <c r="BM127" s="576">
        <f t="shared" si="171"/>
        <v>0</v>
      </c>
      <c r="BN127" s="576">
        <f t="shared" si="172"/>
        <v>0</v>
      </c>
      <c r="BO127" s="574"/>
      <c r="BP127" s="574"/>
      <c r="BQ127" s="576">
        <f t="shared" si="173"/>
        <v>0</v>
      </c>
      <c r="BR127" s="567">
        <f t="shared" si="124"/>
        <v>0</v>
      </c>
      <c r="BS127" s="567">
        <f t="shared" si="125"/>
        <v>1</v>
      </c>
      <c r="BT127" s="567">
        <f t="shared" si="126"/>
        <v>0</v>
      </c>
      <c r="BU127" s="567">
        <f t="shared" si="127"/>
        <v>0</v>
      </c>
      <c r="BV127" s="567">
        <f t="shared" si="128"/>
        <v>0</v>
      </c>
      <c r="BW127" s="567">
        <f t="shared" si="174"/>
        <v>1</v>
      </c>
      <c r="BX127" s="552">
        <f t="shared" si="176"/>
        <v>0</v>
      </c>
      <c r="BY127" s="577">
        <f t="shared" si="175"/>
        <v>1</v>
      </c>
      <c r="BZ127" s="552">
        <f t="shared" si="129"/>
        <v>0</v>
      </c>
      <c r="CA127" s="552">
        <f t="shared" si="130"/>
        <v>0</v>
      </c>
      <c r="CB127" s="539" t="str">
        <f>IF(AND(E127=""),"",IF(AND(E127&lt;=0),"",IF((ROUND((SUMPRODUCT(MID(0&amp;E127,LARGE(INDEX(ISNUMBER(--MID(E127,ROW($1:$70),1))* ROW($1:$70),0),ROW($1:$70))+1,1)*10^ROW($1:$70)/10)),-8)/100000000)&lt;2004,1,0)))</f>
        <v/>
      </c>
      <c r="CC127" s="1071"/>
      <c r="CD127" s="539"/>
      <c r="CE127" s="539"/>
      <c r="CF127" s="539"/>
      <c r="CG127" s="539"/>
      <c r="CH127" s="539"/>
      <c r="CI127" s="539"/>
      <c r="CJ127" s="539"/>
      <c r="CK127" s="539"/>
      <c r="CL127" s="539"/>
      <c r="CM127" s="539"/>
      <c r="CN127" s="539"/>
      <c r="CO127" s="539"/>
      <c r="CP127" s="539"/>
      <c r="CQ127" s="539"/>
      <c r="CR127" s="539"/>
      <c r="CS127" s="539"/>
      <c r="CT127" s="539"/>
      <c r="CU127" s="539"/>
      <c r="CV127" s="539"/>
      <c r="CW127" s="539"/>
      <c r="CX127" s="539"/>
      <c r="CY127" s="539"/>
      <c r="CZ127" s="539"/>
      <c r="DB127" s="539"/>
    </row>
    <row r="128" spans="1:106" s="568" customFormat="1" hidden="1">
      <c r="A128" s="568" t="str">
        <f t="shared" si="154"/>
        <v/>
      </c>
      <c r="B128" s="683">
        <v>2202</v>
      </c>
      <c r="C128" s="684">
        <v>102</v>
      </c>
      <c r="D128" s="685" t="str">
        <f>IF(ISNA(VLOOKUP(C128,Master!AQ$61:BC$286,3,FALSE)),"",VLOOKUP(C128,Master!AQ$61:BC$286,3,FALSE))</f>
        <v/>
      </c>
      <c r="E128" s="686" t="str">
        <f>IF(ISNA(VLOOKUP(C128,Master!AQ$61:BC$286,7,FALSE)),"",VLOOKUP(C128,Master!AQ$61:BC$286,7,FALSE))</f>
        <v/>
      </c>
      <c r="F128" s="687" t="str">
        <f>IF(ISNA(VLOOKUP(C128,Master!AQ$61:BC$286,8,FALSE)),"",VLOOKUP(C128,Master!AQ$61:BC$286,8,FALSE))</f>
        <v/>
      </c>
      <c r="G128" s="688" t="str">
        <f>IF(ISNA(VLOOKUP(C128,Master!AQ$61:BC$286,4,FALSE)),"",VLOOKUP(C128,Master!AQ$61:BC$286,4,FALSE))</f>
        <v/>
      </c>
      <c r="H128" s="689" t="str">
        <f>IF(ISNA(VLOOKUP(C128,Master!AQ$61:BC$286,5,FALSE)),"",VLOOKUP(C128,Master!AQ$61:BC$286,5,FALSE))</f>
        <v/>
      </c>
      <c r="I128" s="690" t="str">
        <f>IF(ISNA(VLOOKUP(C128,Master!AQ$61:BC$286,6,FALSE)),"",VLOOKUP(C128,Master!AQ$61:BC$286,6,FALSE))</f>
        <v/>
      </c>
      <c r="J128" s="684" t="str">
        <f t="shared" si="149"/>
        <v/>
      </c>
      <c r="K128" s="911" t="str">
        <f t="shared" ca="1" si="150"/>
        <v/>
      </c>
      <c r="L128" s="684" t="str">
        <f t="shared" si="151"/>
        <v/>
      </c>
      <c r="M128" s="684" t="str">
        <f t="shared" si="152"/>
        <v/>
      </c>
      <c r="N128" s="684" t="str">
        <f t="shared" si="153"/>
        <v/>
      </c>
      <c r="O128" s="691" t="str">
        <f>IF(ISNA(VLOOKUP(C128,Master!AQ$61:BC$286,12,FALSE)),"",VLOOKUP(C128,Master!AQ$61:BC$286,12,FALSE))</f>
        <v/>
      </c>
      <c r="P128" s="665"/>
      <c r="Q128" s="572"/>
      <c r="R128" s="572"/>
      <c r="S128" s="572"/>
      <c r="T128" s="572">
        <f t="shared" si="147"/>
        <v>0</v>
      </c>
      <c r="U128" s="541">
        <f t="shared" si="146"/>
        <v>1</v>
      </c>
      <c r="V128" s="570" t="str">
        <f>IF(ISNA(VLOOKUP(C128,Master!AQ$61:BC$286,10,FALSE)),"",VLOOKUP(C128,Master!AQ$61:BC$286,10,FALSE))</f>
        <v/>
      </c>
      <c r="W128" s="573"/>
      <c r="X128" s="573"/>
      <c r="Y128" s="574" t="str">
        <f>IF(ISNA(VLOOKUP(C128,Master!AQ$61:BC$286,11,FALSE)),"",VLOOKUP(C128,Master!AQ$61:BC$286,11,FALSE))</f>
        <v/>
      </c>
      <c r="Z128" s="574" t="str">
        <f>IF(ISNA(VLOOKUP(C128,Master!AQ$61:BC$286,9,FALSE)),"",VLOOKUP(C128,Master!AQ$61:BC$286,9,FALSE))</f>
        <v/>
      </c>
      <c r="AA128" s="575">
        <f t="shared" si="155"/>
        <v>0</v>
      </c>
      <c r="AB128" s="575">
        <f t="shared" si="156"/>
        <v>0</v>
      </c>
      <c r="AC128" s="575">
        <f t="shared" si="157"/>
        <v>0</v>
      </c>
      <c r="AD128" s="575">
        <f t="shared" si="158"/>
        <v>0</v>
      </c>
      <c r="AE128" s="575">
        <f t="shared" si="159"/>
        <v>0</v>
      </c>
      <c r="AF128" s="575">
        <f t="shared" si="160"/>
        <v>0</v>
      </c>
      <c r="AG128" s="576" t="str">
        <f t="shared" si="161"/>
        <v/>
      </c>
      <c r="AH128" s="576" t="str">
        <f t="shared" si="162"/>
        <v/>
      </c>
      <c r="AI128" s="576" t="str">
        <f t="shared" si="163"/>
        <v/>
      </c>
      <c r="AJ128" s="576" t="str">
        <f t="shared" si="164"/>
        <v/>
      </c>
      <c r="AK128" s="576" t="str">
        <f t="shared" si="165"/>
        <v/>
      </c>
      <c r="AL128" s="574" t="str">
        <f t="shared" si="166"/>
        <v/>
      </c>
      <c r="AM128" s="574">
        <v>0</v>
      </c>
      <c r="AN128" s="575">
        <v>0</v>
      </c>
      <c r="AO128" s="574" t="str">
        <f t="shared" si="167"/>
        <v/>
      </c>
      <c r="AP128" s="575">
        <f t="shared" si="108"/>
        <v>0</v>
      </c>
      <c r="AQ128" s="574">
        <f t="shared" si="109"/>
        <v>0</v>
      </c>
      <c r="AR128" s="574">
        <f t="shared" si="110"/>
        <v>0</v>
      </c>
      <c r="AS128" s="574">
        <f t="shared" si="111"/>
        <v>0</v>
      </c>
      <c r="AT128" s="574">
        <f t="shared" si="145"/>
        <v>0</v>
      </c>
      <c r="AU128" s="576">
        <f t="shared" si="112"/>
        <v>0</v>
      </c>
      <c r="AV128" s="576">
        <f t="shared" si="113"/>
        <v>0</v>
      </c>
      <c r="AW128" s="574"/>
      <c r="AX128" s="574"/>
      <c r="AY128" s="576">
        <f t="shared" si="168"/>
        <v>0</v>
      </c>
      <c r="AZ128" s="576">
        <f t="shared" si="114"/>
        <v>0</v>
      </c>
      <c r="BA128" s="576">
        <f t="shared" si="115"/>
        <v>0</v>
      </c>
      <c r="BB128" s="576">
        <f t="shared" si="116"/>
        <v>0</v>
      </c>
      <c r="BC128" s="576">
        <f t="shared" si="117"/>
        <v>0</v>
      </c>
      <c r="BD128" s="574">
        <f t="shared" si="169"/>
        <v>0</v>
      </c>
      <c r="BE128" s="574">
        <f t="shared" si="118"/>
        <v>0</v>
      </c>
      <c r="BF128" s="575">
        <v>0</v>
      </c>
      <c r="BG128" s="574">
        <f t="shared" si="170"/>
        <v>0</v>
      </c>
      <c r="BH128" s="575">
        <f t="shared" si="119"/>
        <v>0</v>
      </c>
      <c r="BI128" s="574">
        <f t="shared" si="120"/>
        <v>0</v>
      </c>
      <c r="BJ128" s="574">
        <f t="shared" si="121"/>
        <v>0</v>
      </c>
      <c r="BK128" s="574">
        <f t="shared" si="122"/>
        <v>0</v>
      </c>
      <c r="BL128" s="574">
        <f t="shared" si="123"/>
        <v>0</v>
      </c>
      <c r="BM128" s="576">
        <f t="shared" si="171"/>
        <v>0</v>
      </c>
      <c r="BN128" s="576">
        <f t="shared" si="172"/>
        <v>0</v>
      </c>
      <c r="BO128" s="574"/>
      <c r="BP128" s="574"/>
      <c r="BQ128" s="576">
        <f t="shared" si="173"/>
        <v>0</v>
      </c>
      <c r="BR128" s="567">
        <f t="shared" si="124"/>
        <v>0</v>
      </c>
      <c r="BS128" s="567">
        <f t="shared" si="125"/>
        <v>1</v>
      </c>
      <c r="BT128" s="567">
        <f t="shared" si="126"/>
        <v>0</v>
      </c>
      <c r="BU128" s="567">
        <f t="shared" si="127"/>
        <v>0</v>
      </c>
      <c r="BV128" s="567">
        <f t="shared" si="128"/>
        <v>0</v>
      </c>
      <c r="BW128" s="567">
        <f t="shared" si="174"/>
        <v>1</v>
      </c>
      <c r="BX128" s="552">
        <f t="shared" si="176"/>
        <v>0</v>
      </c>
      <c r="BY128" s="577">
        <f t="shared" si="175"/>
        <v>1</v>
      </c>
      <c r="BZ128" s="552">
        <f t="shared" si="129"/>
        <v>0</v>
      </c>
      <c r="CA128" s="552">
        <f t="shared" si="130"/>
        <v>0</v>
      </c>
      <c r="CB128" s="539" t="str">
        <f>IF(AND(E128=""),"",IF(AND(E128&lt;=0),"",IF((ROUND((SUMPRODUCT(MID(0&amp;E128,LARGE(INDEX(ISNUMBER(--MID(E128,ROW($1:$70),1))* ROW($1:$70),0),ROW($1:$70))+1,1)*10^ROW($1:$70)/10)),-8)/100000000)&lt;2004,1,0)))</f>
        <v/>
      </c>
      <c r="CC128" s="1071"/>
      <c r="CD128" s="539"/>
      <c r="CE128" s="539"/>
      <c r="CF128" s="539"/>
      <c r="CG128" s="539"/>
      <c r="CH128" s="539"/>
      <c r="CI128" s="539"/>
      <c r="CJ128" s="539"/>
      <c r="CK128" s="539"/>
      <c r="CL128" s="539"/>
      <c r="CM128" s="539"/>
      <c r="CN128" s="539"/>
      <c r="CO128" s="539"/>
      <c r="CP128" s="539"/>
      <c r="CQ128" s="539"/>
      <c r="CR128" s="539"/>
      <c r="CS128" s="539"/>
      <c r="CT128" s="539"/>
      <c r="CU128" s="539"/>
      <c r="CV128" s="539"/>
      <c r="CW128" s="539"/>
      <c r="CX128" s="539"/>
      <c r="CY128" s="539"/>
      <c r="CZ128" s="539"/>
      <c r="DB128" s="539"/>
    </row>
    <row r="129" spans="1:106" s="568" customFormat="1" hidden="1">
      <c r="A129" s="568" t="str">
        <f t="shared" si="154"/>
        <v/>
      </c>
      <c r="B129" s="683">
        <v>2202</v>
      </c>
      <c r="C129" s="684">
        <v>103</v>
      </c>
      <c r="D129" s="685" t="str">
        <f>IF(ISNA(VLOOKUP(C129,Master!AQ$61:BC$286,3,FALSE)),"",VLOOKUP(C129,Master!AQ$61:BC$286,3,FALSE))</f>
        <v/>
      </c>
      <c r="E129" s="686" t="str">
        <f>IF(ISNA(VLOOKUP(C129,Master!AQ$61:BC$286,7,FALSE)),"",VLOOKUP(C129,Master!AQ$61:BC$286,7,FALSE))</f>
        <v/>
      </c>
      <c r="F129" s="687" t="str">
        <f>IF(ISNA(VLOOKUP(C129,Master!AQ$61:BC$286,8,FALSE)),"",VLOOKUP(C129,Master!AQ$61:BC$286,8,FALSE))</f>
        <v/>
      </c>
      <c r="G129" s="688" t="str">
        <f>IF(ISNA(VLOOKUP(C129,Master!AQ$61:BC$286,4,FALSE)),"",VLOOKUP(C129,Master!AQ$61:BC$286,4,FALSE))</f>
        <v/>
      </c>
      <c r="H129" s="689" t="str">
        <f>IF(ISNA(VLOOKUP(C129,Master!AQ$61:BC$286,5,FALSE)),"",VLOOKUP(C129,Master!AQ$61:BC$286,5,FALSE))</f>
        <v/>
      </c>
      <c r="I129" s="690" t="str">
        <f>IF(ISNA(VLOOKUP(C129,Master!AQ$61:BC$286,6,FALSE)),"",VLOOKUP(C129,Master!AQ$61:BC$286,6,FALSE))</f>
        <v/>
      </c>
      <c r="J129" s="684" t="str">
        <f t="shared" si="149"/>
        <v/>
      </c>
      <c r="K129" s="911" t="str">
        <f t="shared" ca="1" si="150"/>
        <v/>
      </c>
      <c r="L129" s="684" t="str">
        <f t="shared" si="151"/>
        <v/>
      </c>
      <c r="M129" s="684" t="str">
        <f t="shared" si="152"/>
        <v/>
      </c>
      <c r="N129" s="684" t="str">
        <f t="shared" si="153"/>
        <v/>
      </c>
      <c r="O129" s="691" t="str">
        <f>IF(ISNA(VLOOKUP(C129,Master!AQ$61:BC$286,12,FALSE)),"",VLOOKUP(C129,Master!AQ$61:BC$286,12,FALSE))</f>
        <v/>
      </c>
      <c r="P129" s="665"/>
      <c r="Q129" s="572"/>
      <c r="R129" s="572"/>
      <c r="S129" s="572"/>
      <c r="T129" s="572">
        <f t="shared" si="147"/>
        <v>0</v>
      </c>
      <c r="U129" s="541">
        <f t="shared" si="146"/>
        <v>1</v>
      </c>
      <c r="V129" s="570" t="str">
        <f>IF(ISNA(VLOOKUP(C129,Master!AQ$61:BC$108,10,FALSE)),"",VLOOKUP(C129,Master!AQ$61:BC$108,10,FALSE))</f>
        <v/>
      </c>
      <c r="W129" s="573"/>
      <c r="X129" s="573"/>
      <c r="Y129" s="574" t="str">
        <f>IF(ISNA(VLOOKUP(C129,Master!AQ$61:BC$108,11,FALSE)),"",VLOOKUP(C129,Master!AQ$61:BC$108,11,FALSE))</f>
        <v/>
      </c>
      <c r="Z129" s="574" t="str">
        <f>IF(ISNA(VLOOKUP(C129,Master!AQ$61:BC$108,9,FALSE)),"",VLOOKUP(C129,Master!AQ$61:BC$108,9,FALSE))</f>
        <v/>
      </c>
      <c r="AA129" s="575">
        <f t="shared" ref="AA129:AA134" si="177">IF(Z129="MALE",1,0)*(IF(G129="JAMADAR",1,0))*(IF(I129&lt;=0,0,1))</f>
        <v>0</v>
      </c>
      <c r="AB129" s="575">
        <f t="shared" ref="AB129:AB134" si="178">IF(Z129="FEMALE",1,0)*(IF(G129="JAMADAR",1,0))*(IF(I129&lt;=0,0,1))</f>
        <v>0</v>
      </c>
      <c r="AC129" s="575">
        <f t="shared" ref="AC129:AC134" si="179">IF(Z129="MALE",1,0)*(IF(G129="LAB BOY",1,0))*(IF(I129&lt;=0,0,1))</f>
        <v>0</v>
      </c>
      <c r="AD129" s="575">
        <f t="shared" ref="AD129:AD134" si="180">IF(Z129="FEMALE",1,0)*(IF(G129="LAB BOY",1,0))*(IF(I129&lt;=0,0,1))</f>
        <v>0</v>
      </c>
      <c r="AE129" s="575">
        <f t="shared" ref="AE129:AE134" si="181">IF(Z129="MALE",1,0)*(IF(G129="PEON",1,0))*(IF(I129&lt;=0,0,1))</f>
        <v>0</v>
      </c>
      <c r="AF129" s="575">
        <f t="shared" ref="AF129:AF134" si="182">IF(Z129="FEMALE",1,0)*(IF(G129="PEON",1,0))*(IF(I129&lt;=0,0,1))</f>
        <v>0</v>
      </c>
      <c r="AG129" s="576" t="str">
        <f t="shared" ref="AG129:AG157" si="183">IF(AND(I129=""),"",I129-ROUNDUP(ROUND((I129*3%)-(I129*3%)*2.9%,-2),0))</f>
        <v/>
      </c>
      <c r="AH129" s="576" t="str">
        <f t="shared" si="162"/>
        <v/>
      </c>
      <c r="AI129" s="576" t="str">
        <f t="shared" si="163"/>
        <v/>
      </c>
      <c r="AJ129" s="576" t="str">
        <f t="shared" si="164"/>
        <v/>
      </c>
      <c r="AK129" s="576" t="str">
        <f t="shared" si="165"/>
        <v/>
      </c>
      <c r="AL129" s="574" t="str">
        <f t="shared" si="166"/>
        <v/>
      </c>
      <c r="AM129" s="574">
        <v>0</v>
      </c>
      <c r="AN129" s="575">
        <v>0</v>
      </c>
      <c r="AO129" s="574" t="str">
        <f t="shared" si="167"/>
        <v/>
      </c>
      <c r="AP129" s="575">
        <f t="shared" si="108"/>
        <v>0</v>
      </c>
      <c r="AQ129" s="574">
        <f t="shared" si="109"/>
        <v>0</v>
      </c>
      <c r="AR129" s="574">
        <f t="shared" si="110"/>
        <v>0</v>
      </c>
      <c r="AS129" s="574">
        <f t="shared" si="111"/>
        <v>0</v>
      </c>
      <c r="AT129" s="574">
        <f t="shared" si="145"/>
        <v>0</v>
      </c>
      <c r="AU129" s="576">
        <f t="shared" si="112"/>
        <v>0</v>
      </c>
      <c r="AV129" s="576">
        <f t="shared" si="113"/>
        <v>0</v>
      </c>
      <c r="AW129" s="574"/>
      <c r="AX129" s="574"/>
      <c r="AY129" s="576">
        <f t="shared" si="168"/>
        <v>0</v>
      </c>
      <c r="AZ129" s="576">
        <f t="shared" si="114"/>
        <v>0</v>
      </c>
      <c r="BA129" s="576">
        <f t="shared" si="115"/>
        <v>0</v>
      </c>
      <c r="BB129" s="576">
        <f t="shared" si="116"/>
        <v>0</v>
      </c>
      <c r="BC129" s="576">
        <f t="shared" si="117"/>
        <v>0</v>
      </c>
      <c r="BD129" s="574">
        <f t="shared" si="169"/>
        <v>0</v>
      </c>
      <c r="BE129" s="574">
        <f t="shared" si="118"/>
        <v>0</v>
      </c>
      <c r="BF129" s="575">
        <v>0</v>
      </c>
      <c r="BG129" s="574">
        <f t="shared" si="170"/>
        <v>0</v>
      </c>
      <c r="BH129" s="575">
        <f t="shared" si="119"/>
        <v>0</v>
      </c>
      <c r="BI129" s="574">
        <f t="shared" si="120"/>
        <v>0</v>
      </c>
      <c r="BJ129" s="574">
        <f t="shared" si="121"/>
        <v>0</v>
      </c>
      <c r="BK129" s="574">
        <f t="shared" si="122"/>
        <v>0</v>
      </c>
      <c r="BL129" s="574">
        <f t="shared" si="123"/>
        <v>0</v>
      </c>
      <c r="BM129" s="576">
        <f t="shared" si="171"/>
        <v>0</v>
      </c>
      <c r="BN129" s="576">
        <f t="shared" si="172"/>
        <v>0</v>
      </c>
      <c r="BO129" s="574"/>
      <c r="BP129" s="574"/>
      <c r="BQ129" s="576">
        <f t="shared" si="173"/>
        <v>0</v>
      </c>
      <c r="BR129" s="567">
        <f t="shared" si="124"/>
        <v>0</v>
      </c>
      <c r="BS129" s="567">
        <f t="shared" si="125"/>
        <v>1</v>
      </c>
      <c r="BT129" s="567">
        <f t="shared" si="126"/>
        <v>0</v>
      </c>
      <c r="BU129" s="567">
        <f t="shared" si="127"/>
        <v>0</v>
      </c>
      <c r="BV129" s="567">
        <f t="shared" si="128"/>
        <v>0</v>
      </c>
      <c r="BW129" s="567">
        <f t="shared" si="174"/>
        <v>1</v>
      </c>
      <c r="BX129" s="552">
        <f t="shared" si="176"/>
        <v>0</v>
      </c>
      <c r="BY129" s="577">
        <f t="shared" si="175"/>
        <v>1</v>
      </c>
      <c r="BZ129" s="552">
        <f t="shared" si="129"/>
        <v>0</v>
      </c>
      <c r="CA129" s="552">
        <f t="shared" si="130"/>
        <v>0</v>
      </c>
      <c r="CB129" s="539" t="str">
        <f>IF(AND(E129=""),"",IF(AND(E129&lt;=0),"",IF((ROUND((SUMPRODUCT(MID(0&amp;E129,LARGE(INDEX(ISNUMBER(--MID(E129,ROW($1:$70),1))* ROW($1:$70),0),ROW($1:$70))+1,1)*10^ROW($1:$70)/10)),-8)/100000000)&lt;2004,1,0)))</f>
        <v/>
      </c>
      <c r="CC129" s="1071"/>
      <c r="CD129" s="539"/>
      <c r="CE129" s="539"/>
      <c r="CF129" s="539"/>
      <c r="CG129" s="539"/>
      <c r="CH129" s="539"/>
      <c r="CI129" s="539"/>
      <c r="CJ129" s="539"/>
      <c r="CK129" s="539"/>
      <c r="CL129" s="539"/>
      <c r="CM129" s="539"/>
      <c r="CN129" s="539"/>
      <c r="CO129" s="539"/>
      <c r="CP129" s="539"/>
      <c r="CQ129" s="539"/>
      <c r="CR129" s="539"/>
      <c r="CS129" s="539"/>
      <c r="CT129" s="539"/>
      <c r="CU129" s="539"/>
      <c r="CV129" s="539"/>
      <c r="CW129" s="539"/>
      <c r="CX129" s="539"/>
      <c r="CY129" s="539"/>
      <c r="CZ129" s="539"/>
      <c r="DB129" s="539"/>
    </row>
    <row r="130" spans="1:106" s="568" customFormat="1" hidden="1">
      <c r="A130" s="568" t="str">
        <f t="shared" si="154"/>
        <v/>
      </c>
      <c r="B130" s="683">
        <v>2202</v>
      </c>
      <c r="C130" s="684">
        <v>104</v>
      </c>
      <c r="D130" s="685" t="str">
        <f>IF(ISNA(VLOOKUP(C130,Master!AQ$61:BC$286,3,FALSE)),"",VLOOKUP(C130,Master!AQ$61:BC$286,3,FALSE))</f>
        <v/>
      </c>
      <c r="E130" s="686" t="str">
        <f>IF(ISNA(VLOOKUP(C130,Master!AQ$61:BC$286,7,FALSE)),"",VLOOKUP(C130,Master!AQ$61:BC$286,7,FALSE))</f>
        <v/>
      </c>
      <c r="F130" s="687" t="str">
        <f>IF(ISNA(VLOOKUP(C130,Master!AQ$61:BC$286,8,FALSE)),"",VLOOKUP(C130,Master!AQ$61:BC$286,8,FALSE))</f>
        <v/>
      </c>
      <c r="G130" s="688" t="str">
        <f>IF(ISNA(VLOOKUP(C130,Master!AQ$61:BC$286,4,FALSE)),"",VLOOKUP(C130,Master!AQ$61:BC$286,4,FALSE))</f>
        <v/>
      </c>
      <c r="H130" s="689" t="str">
        <f>IF(ISNA(VLOOKUP(C130,Master!AQ$61:BC$286,5,FALSE)),"",VLOOKUP(C130,Master!AQ$61:BC$286,5,FALSE))</f>
        <v/>
      </c>
      <c r="I130" s="690" t="str">
        <f>IF(ISNA(VLOOKUP(C130,Master!AQ$61:BC$286,6,FALSE)),"",VLOOKUP(C130,Master!AQ$61:BC$286,6,FALSE))</f>
        <v/>
      </c>
      <c r="J130" s="684" t="str">
        <f t="shared" si="149"/>
        <v/>
      </c>
      <c r="K130" s="911" t="str">
        <f t="shared" ca="1" si="150"/>
        <v/>
      </c>
      <c r="L130" s="684" t="str">
        <f t="shared" si="151"/>
        <v/>
      </c>
      <c r="M130" s="684" t="str">
        <f t="shared" si="152"/>
        <v/>
      </c>
      <c r="N130" s="684" t="str">
        <f t="shared" si="153"/>
        <v/>
      </c>
      <c r="O130" s="691" t="str">
        <f>IF(ISNA(VLOOKUP(C130,Master!AQ$61:BC$286,12,FALSE)),"",VLOOKUP(C130,Master!AQ$61:BC$286,12,FALSE))</f>
        <v/>
      </c>
      <c r="P130" s="665"/>
      <c r="Q130" s="572"/>
      <c r="R130" s="572"/>
      <c r="S130" s="572"/>
      <c r="T130" s="572">
        <f t="shared" si="147"/>
        <v>0</v>
      </c>
      <c r="U130" s="541">
        <f t="shared" si="146"/>
        <v>1</v>
      </c>
      <c r="V130" s="570" t="str">
        <f>IF(ISNA(VLOOKUP(C130,Master!AQ$61:BC$108,10,FALSE)),"",VLOOKUP(C130,Master!AQ$61:BC$108,10,FALSE))</f>
        <v/>
      </c>
      <c r="W130" s="573"/>
      <c r="X130" s="573"/>
      <c r="Y130" s="574" t="str">
        <f>IF(ISNA(VLOOKUP(C130,Master!AQ$61:BC$108,11,FALSE)),"",VLOOKUP(C130,Master!AQ$61:BC$108,11,FALSE))</f>
        <v/>
      </c>
      <c r="Z130" s="574" t="str">
        <f>IF(ISNA(VLOOKUP(C130,Master!AQ$61:BC$108,9,FALSE)),"",VLOOKUP(C130,Master!AQ$61:BC$108,9,FALSE))</f>
        <v/>
      </c>
      <c r="AA130" s="575">
        <f t="shared" si="177"/>
        <v>0</v>
      </c>
      <c r="AB130" s="575">
        <f t="shared" si="178"/>
        <v>0</v>
      </c>
      <c r="AC130" s="575">
        <f t="shared" si="179"/>
        <v>0</v>
      </c>
      <c r="AD130" s="575">
        <f t="shared" si="180"/>
        <v>0</v>
      </c>
      <c r="AE130" s="575">
        <f t="shared" si="181"/>
        <v>0</v>
      </c>
      <c r="AF130" s="575">
        <f t="shared" si="182"/>
        <v>0</v>
      </c>
      <c r="AG130" s="576" t="str">
        <f t="shared" si="183"/>
        <v/>
      </c>
      <c r="AH130" s="576" t="str">
        <f t="shared" si="162"/>
        <v/>
      </c>
      <c r="AI130" s="576" t="str">
        <f t="shared" si="163"/>
        <v/>
      </c>
      <c r="AJ130" s="576" t="str">
        <f t="shared" si="164"/>
        <v/>
      </c>
      <c r="AK130" s="576" t="str">
        <f t="shared" si="165"/>
        <v/>
      </c>
      <c r="AL130" s="574" t="str">
        <f t="shared" si="166"/>
        <v/>
      </c>
      <c r="AM130" s="574">
        <v>0</v>
      </c>
      <c r="AN130" s="575">
        <v>0</v>
      </c>
      <c r="AO130" s="574" t="str">
        <f t="shared" si="167"/>
        <v/>
      </c>
      <c r="AP130" s="575">
        <f t="shared" si="108"/>
        <v>0</v>
      </c>
      <c r="AQ130" s="574">
        <f t="shared" si="109"/>
        <v>0</v>
      </c>
      <c r="AR130" s="574">
        <f t="shared" si="110"/>
        <v>0</v>
      </c>
      <c r="AS130" s="574">
        <f t="shared" si="111"/>
        <v>0</v>
      </c>
      <c r="AT130" s="574">
        <f t="shared" si="145"/>
        <v>0</v>
      </c>
      <c r="AU130" s="576">
        <f t="shared" si="112"/>
        <v>0</v>
      </c>
      <c r="AV130" s="576">
        <f t="shared" si="113"/>
        <v>0</v>
      </c>
      <c r="AW130" s="574"/>
      <c r="AX130" s="574"/>
      <c r="AY130" s="576">
        <f t="shared" si="168"/>
        <v>0</v>
      </c>
      <c r="AZ130" s="576">
        <f t="shared" si="114"/>
        <v>0</v>
      </c>
      <c r="BA130" s="576">
        <f t="shared" si="115"/>
        <v>0</v>
      </c>
      <c r="BB130" s="576">
        <f t="shared" si="116"/>
        <v>0</v>
      </c>
      <c r="BC130" s="576">
        <f t="shared" si="117"/>
        <v>0</v>
      </c>
      <c r="BD130" s="574">
        <f t="shared" si="169"/>
        <v>0</v>
      </c>
      <c r="BE130" s="574">
        <f t="shared" si="118"/>
        <v>0</v>
      </c>
      <c r="BF130" s="575">
        <v>0</v>
      </c>
      <c r="BG130" s="574">
        <f t="shared" si="170"/>
        <v>0</v>
      </c>
      <c r="BH130" s="575">
        <f t="shared" si="119"/>
        <v>0</v>
      </c>
      <c r="BI130" s="574">
        <f t="shared" si="120"/>
        <v>0</v>
      </c>
      <c r="BJ130" s="574">
        <f t="shared" si="121"/>
        <v>0</v>
      </c>
      <c r="BK130" s="574">
        <f t="shared" si="122"/>
        <v>0</v>
      </c>
      <c r="BL130" s="574">
        <f t="shared" si="123"/>
        <v>0</v>
      </c>
      <c r="BM130" s="576">
        <f t="shared" si="171"/>
        <v>0</v>
      </c>
      <c r="BN130" s="576">
        <f t="shared" si="172"/>
        <v>0</v>
      </c>
      <c r="BO130" s="574"/>
      <c r="BP130" s="574"/>
      <c r="BQ130" s="576">
        <f t="shared" si="173"/>
        <v>0</v>
      </c>
      <c r="BR130" s="567">
        <f t="shared" si="124"/>
        <v>0</v>
      </c>
      <c r="BS130" s="567">
        <f t="shared" si="125"/>
        <v>1</v>
      </c>
      <c r="BT130" s="567">
        <f t="shared" si="126"/>
        <v>0</v>
      </c>
      <c r="BU130" s="567">
        <f t="shared" si="127"/>
        <v>0</v>
      </c>
      <c r="BV130" s="567">
        <f t="shared" si="128"/>
        <v>0</v>
      </c>
      <c r="BW130" s="567">
        <f t="shared" si="174"/>
        <v>1</v>
      </c>
      <c r="BX130" s="552">
        <f t="shared" si="176"/>
        <v>0</v>
      </c>
      <c r="BY130" s="577">
        <f t="shared" si="175"/>
        <v>1</v>
      </c>
      <c r="BZ130" s="552">
        <f t="shared" si="129"/>
        <v>0</v>
      </c>
      <c r="CA130" s="552">
        <f t="shared" si="130"/>
        <v>0</v>
      </c>
      <c r="CB130" s="539" t="str">
        <f>IF(AND(E130=""),"",IF(AND(E130&lt;=0),"",IF((ROUND((SUMPRODUCT(MID(0&amp;E130,LARGE(INDEX(ISNUMBER(--MID(E130,ROW($1:$70),1))* ROW($1:$70),0),ROW($1:$70))+1,1)*10^ROW($1:$70)/10)),-8)/100000000)&lt;2004,1,0)))</f>
        <v/>
      </c>
      <c r="CC130" s="1071"/>
      <c r="CD130" s="539"/>
      <c r="CE130" s="539"/>
      <c r="CF130" s="539"/>
      <c r="CG130" s="539"/>
      <c r="CH130" s="539"/>
      <c r="CI130" s="539"/>
      <c r="CJ130" s="539"/>
      <c r="CK130" s="539"/>
      <c r="CL130" s="539"/>
      <c r="CM130" s="539"/>
      <c r="CN130" s="539"/>
      <c r="CO130" s="539"/>
      <c r="CP130" s="539"/>
      <c r="CQ130" s="539"/>
      <c r="CR130" s="539"/>
      <c r="CS130" s="539"/>
      <c r="CT130" s="539"/>
      <c r="CU130" s="539"/>
      <c r="CV130" s="539"/>
      <c r="CW130" s="539"/>
      <c r="CX130" s="539"/>
      <c r="CY130" s="539"/>
      <c r="CZ130" s="539"/>
      <c r="DB130" s="539"/>
    </row>
    <row r="131" spans="1:106" s="568" customFormat="1" hidden="1">
      <c r="A131" s="568" t="str">
        <f t="shared" si="154"/>
        <v/>
      </c>
      <c r="B131" s="683">
        <v>2202</v>
      </c>
      <c r="C131" s="684">
        <v>105</v>
      </c>
      <c r="D131" s="685" t="str">
        <f>IF(ISNA(VLOOKUP(C131,Master!AQ$61:BC$286,3,FALSE)),"",VLOOKUP(C131,Master!AQ$61:BC$286,3,FALSE))</f>
        <v/>
      </c>
      <c r="E131" s="686" t="str">
        <f>IF(ISNA(VLOOKUP(C131,Master!AQ$61:BC$286,7,FALSE)),"",VLOOKUP(C131,Master!AQ$61:BC$286,7,FALSE))</f>
        <v/>
      </c>
      <c r="F131" s="687" t="str">
        <f>IF(ISNA(VLOOKUP(C131,Master!AQ$61:BC$286,8,FALSE)),"",VLOOKUP(C131,Master!AQ$61:BC$286,8,FALSE))</f>
        <v/>
      </c>
      <c r="G131" s="688" t="str">
        <f>IF(ISNA(VLOOKUP(C131,Master!AQ$61:BC$286,4,FALSE)),"",VLOOKUP(C131,Master!AQ$61:BC$286,4,FALSE))</f>
        <v/>
      </c>
      <c r="H131" s="689" t="str">
        <f>IF(ISNA(VLOOKUP(C131,Master!AQ$61:BC$286,5,FALSE)),"",VLOOKUP(C131,Master!AQ$61:BC$286,5,FALSE))</f>
        <v/>
      </c>
      <c r="I131" s="690" t="str">
        <f>IF(ISNA(VLOOKUP(C131,Master!AQ$61:BC$286,6,FALSE)),"",VLOOKUP(C131,Master!AQ$61:BC$286,6,FALSE))</f>
        <v/>
      </c>
      <c r="J131" s="684" t="str">
        <f t="shared" si="149"/>
        <v/>
      </c>
      <c r="K131" s="911" t="str">
        <f t="shared" ca="1" si="150"/>
        <v/>
      </c>
      <c r="L131" s="684" t="str">
        <f t="shared" si="151"/>
        <v/>
      </c>
      <c r="M131" s="684" t="str">
        <f t="shared" si="152"/>
        <v/>
      </c>
      <c r="N131" s="684" t="str">
        <f t="shared" si="153"/>
        <v/>
      </c>
      <c r="O131" s="691" t="str">
        <f>IF(ISNA(VLOOKUP(C131,Master!AQ$61:BC$286,12,FALSE)),"",VLOOKUP(C131,Master!AQ$61:BC$286,12,FALSE))</f>
        <v/>
      </c>
      <c r="P131" s="665"/>
      <c r="Q131" s="572"/>
      <c r="R131" s="572"/>
      <c r="S131" s="572"/>
      <c r="T131" s="572">
        <f t="shared" si="147"/>
        <v>0</v>
      </c>
      <c r="U131" s="541">
        <f t="shared" si="146"/>
        <v>1</v>
      </c>
      <c r="V131" s="570" t="str">
        <f>IF(ISNA(VLOOKUP(C131,Master!AQ$61:BC$108,10,FALSE)),"",VLOOKUP(C131,Master!AQ$61:BC$108,10,FALSE))</f>
        <v/>
      </c>
      <c r="W131" s="573"/>
      <c r="X131" s="573"/>
      <c r="Y131" s="574" t="str">
        <f>IF(ISNA(VLOOKUP(C131,Master!AQ$61:BC$108,11,FALSE)),"",VLOOKUP(C131,Master!AQ$61:BC$108,11,FALSE))</f>
        <v/>
      </c>
      <c r="Z131" s="574" t="str">
        <f>IF(ISNA(VLOOKUP(C131,Master!AQ$61:BC$108,9,FALSE)),"",VLOOKUP(C131,Master!AQ$61:BC$108,9,FALSE))</f>
        <v/>
      </c>
      <c r="AA131" s="575">
        <f t="shared" si="177"/>
        <v>0</v>
      </c>
      <c r="AB131" s="575">
        <f t="shared" si="178"/>
        <v>0</v>
      </c>
      <c r="AC131" s="575">
        <f t="shared" si="179"/>
        <v>0</v>
      </c>
      <c r="AD131" s="575">
        <f t="shared" si="180"/>
        <v>0</v>
      </c>
      <c r="AE131" s="575">
        <f t="shared" si="181"/>
        <v>0</v>
      </c>
      <c r="AF131" s="575">
        <f t="shared" si="182"/>
        <v>0</v>
      </c>
      <c r="AG131" s="576" t="str">
        <f t="shared" si="183"/>
        <v/>
      </c>
      <c r="AH131" s="576" t="str">
        <f t="shared" si="162"/>
        <v/>
      </c>
      <c r="AI131" s="576" t="str">
        <f t="shared" si="163"/>
        <v/>
      </c>
      <c r="AJ131" s="576" t="str">
        <f t="shared" si="164"/>
        <v/>
      </c>
      <c r="AK131" s="576" t="str">
        <f t="shared" si="165"/>
        <v/>
      </c>
      <c r="AL131" s="574" t="str">
        <f t="shared" si="166"/>
        <v/>
      </c>
      <c r="AM131" s="574">
        <v>0</v>
      </c>
      <c r="AN131" s="575">
        <v>0</v>
      </c>
      <c r="AO131" s="574" t="str">
        <f t="shared" si="167"/>
        <v/>
      </c>
      <c r="AP131" s="575">
        <f t="shared" si="108"/>
        <v>0</v>
      </c>
      <c r="AQ131" s="574">
        <f t="shared" si="109"/>
        <v>0</v>
      </c>
      <c r="AR131" s="574">
        <f t="shared" si="110"/>
        <v>0</v>
      </c>
      <c r="AS131" s="574">
        <f t="shared" si="111"/>
        <v>0</v>
      </c>
      <c r="AT131" s="574">
        <f t="shared" si="145"/>
        <v>0</v>
      </c>
      <c r="AU131" s="576">
        <f t="shared" si="112"/>
        <v>0</v>
      </c>
      <c r="AV131" s="576">
        <f t="shared" si="113"/>
        <v>0</v>
      </c>
      <c r="AW131" s="574"/>
      <c r="AX131" s="574"/>
      <c r="AY131" s="576">
        <f t="shared" si="168"/>
        <v>0</v>
      </c>
      <c r="AZ131" s="576">
        <f t="shared" si="114"/>
        <v>0</v>
      </c>
      <c r="BA131" s="576">
        <f t="shared" si="115"/>
        <v>0</v>
      </c>
      <c r="BB131" s="576">
        <f t="shared" si="116"/>
        <v>0</v>
      </c>
      <c r="BC131" s="576">
        <f t="shared" si="117"/>
        <v>0</v>
      </c>
      <c r="BD131" s="574">
        <f t="shared" si="169"/>
        <v>0</v>
      </c>
      <c r="BE131" s="574">
        <f t="shared" si="118"/>
        <v>0</v>
      </c>
      <c r="BF131" s="575">
        <v>0</v>
      </c>
      <c r="BG131" s="574">
        <f t="shared" si="170"/>
        <v>0</v>
      </c>
      <c r="BH131" s="575">
        <f t="shared" si="119"/>
        <v>0</v>
      </c>
      <c r="BI131" s="574">
        <f t="shared" si="120"/>
        <v>0</v>
      </c>
      <c r="BJ131" s="574">
        <f t="shared" si="121"/>
        <v>0</v>
      </c>
      <c r="BK131" s="574">
        <f t="shared" si="122"/>
        <v>0</v>
      </c>
      <c r="BL131" s="574">
        <f t="shared" si="123"/>
        <v>0</v>
      </c>
      <c r="BM131" s="576">
        <f t="shared" si="171"/>
        <v>0</v>
      </c>
      <c r="BN131" s="576">
        <f t="shared" si="172"/>
        <v>0</v>
      </c>
      <c r="BO131" s="574"/>
      <c r="BP131" s="574"/>
      <c r="BQ131" s="576">
        <f t="shared" si="173"/>
        <v>0</v>
      </c>
      <c r="BR131" s="567">
        <f t="shared" si="124"/>
        <v>0</v>
      </c>
      <c r="BS131" s="567">
        <f t="shared" si="125"/>
        <v>1</v>
      </c>
      <c r="BT131" s="567">
        <f t="shared" si="126"/>
        <v>0</v>
      </c>
      <c r="BU131" s="567">
        <f t="shared" si="127"/>
        <v>0</v>
      </c>
      <c r="BV131" s="567">
        <f t="shared" si="128"/>
        <v>0</v>
      </c>
      <c r="BW131" s="567">
        <f t="shared" si="174"/>
        <v>1</v>
      </c>
      <c r="BX131" s="552">
        <f t="shared" si="176"/>
        <v>0</v>
      </c>
      <c r="BY131" s="577">
        <f t="shared" si="175"/>
        <v>1</v>
      </c>
      <c r="BZ131" s="552">
        <f t="shared" si="129"/>
        <v>0</v>
      </c>
      <c r="CA131" s="552">
        <f t="shared" si="130"/>
        <v>0</v>
      </c>
      <c r="CB131" s="539" t="str">
        <f>IF(AND(E131=""),"",IF(AND(E131&lt;=0),"",IF((ROUND((SUMPRODUCT(MID(0&amp;E131,LARGE(INDEX(ISNUMBER(--MID(E131,ROW($1:$70),1))* ROW($1:$70),0),ROW($1:$70))+1,1)*10^ROW($1:$70)/10)),-8)/100000000)&lt;2004,1,0)))</f>
        <v/>
      </c>
      <c r="CC131" s="1071"/>
      <c r="CD131" s="539"/>
      <c r="CE131" s="539"/>
      <c r="CF131" s="539"/>
      <c r="CG131" s="539"/>
      <c r="CH131" s="539"/>
      <c r="CI131" s="539"/>
      <c r="CJ131" s="539"/>
      <c r="CK131" s="539"/>
      <c r="CL131" s="539"/>
      <c r="CM131" s="539"/>
      <c r="CN131" s="539"/>
      <c r="CO131" s="539"/>
      <c r="CP131" s="539"/>
      <c r="CQ131" s="539"/>
      <c r="CR131" s="539"/>
      <c r="CS131" s="539"/>
      <c r="CT131" s="539"/>
      <c r="CU131" s="539"/>
      <c r="CV131" s="539"/>
      <c r="CW131" s="539"/>
      <c r="CX131" s="539"/>
      <c r="CY131" s="539"/>
      <c r="CZ131" s="539"/>
      <c r="DB131" s="539"/>
    </row>
    <row r="132" spans="1:106" s="568" customFormat="1" hidden="1">
      <c r="A132" s="568" t="str">
        <f t="shared" si="154"/>
        <v/>
      </c>
      <c r="B132" s="683">
        <v>2202</v>
      </c>
      <c r="C132" s="684">
        <v>106</v>
      </c>
      <c r="D132" s="685" t="str">
        <f>IF(ISNA(VLOOKUP(C132,Master!AQ$61:BC$286,3,FALSE)),"",VLOOKUP(C132,Master!AQ$61:BC$286,3,FALSE))</f>
        <v/>
      </c>
      <c r="E132" s="686" t="str">
        <f>IF(ISNA(VLOOKUP(C132,Master!AQ$61:BC$286,7,FALSE)),"",VLOOKUP(C132,Master!AQ$61:BC$286,7,FALSE))</f>
        <v/>
      </c>
      <c r="F132" s="687" t="str">
        <f>IF(ISNA(VLOOKUP(C132,Master!AQ$61:BC$286,8,FALSE)),"",VLOOKUP(C132,Master!AQ$61:BC$286,8,FALSE))</f>
        <v/>
      </c>
      <c r="G132" s="688" t="str">
        <f>IF(ISNA(VLOOKUP(C132,Master!AQ$61:BC$286,4,FALSE)),"",VLOOKUP(C132,Master!AQ$61:BC$286,4,FALSE))</f>
        <v/>
      </c>
      <c r="H132" s="689" t="str">
        <f>IF(ISNA(VLOOKUP(C132,Master!AQ$61:BC$286,5,FALSE)),"",VLOOKUP(C132,Master!AQ$61:BC$286,5,FALSE))</f>
        <v/>
      </c>
      <c r="I132" s="690" t="str">
        <f>IF(ISNA(VLOOKUP(C132,Master!AQ$61:BC$286,6,FALSE)),"",VLOOKUP(C132,Master!AQ$61:BC$286,6,FALSE))</f>
        <v/>
      </c>
      <c r="J132" s="684" t="str">
        <f t="shared" si="149"/>
        <v/>
      </c>
      <c r="K132" s="911" t="str">
        <f t="shared" ca="1" si="150"/>
        <v/>
      </c>
      <c r="L132" s="684" t="str">
        <f t="shared" si="151"/>
        <v/>
      </c>
      <c r="M132" s="684" t="str">
        <f t="shared" si="152"/>
        <v/>
      </c>
      <c r="N132" s="684" t="str">
        <f t="shared" si="153"/>
        <v/>
      </c>
      <c r="O132" s="691" t="str">
        <f>IF(ISNA(VLOOKUP(C132,Master!AQ$61:BC$286,12,FALSE)),"",VLOOKUP(C132,Master!AQ$61:BC$286,12,FALSE))</f>
        <v/>
      </c>
      <c r="P132" s="665"/>
      <c r="Q132" s="572"/>
      <c r="R132" s="572"/>
      <c r="S132" s="572"/>
      <c r="T132" s="572">
        <f t="shared" si="147"/>
        <v>0</v>
      </c>
      <c r="U132" s="541">
        <f t="shared" si="146"/>
        <v>1</v>
      </c>
      <c r="V132" s="570" t="str">
        <f>IF(ISNA(VLOOKUP(C132,Master!AQ$61:BC$108,10,FALSE)),"",VLOOKUP(C132,Master!AQ$61:BC$108,10,FALSE))</f>
        <v/>
      </c>
      <c r="W132" s="573"/>
      <c r="X132" s="573"/>
      <c r="Y132" s="574" t="str">
        <f>IF(ISNA(VLOOKUP(C132,Master!AQ$61:BC$108,11,FALSE)),"",VLOOKUP(C132,Master!AQ$61:BC$108,11,FALSE))</f>
        <v/>
      </c>
      <c r="Z132" s="574" t="str">
        <f>IF(ISNA(VLOOKUP(C132,Master!AQ$61:BC$108,9,FALSE)),"",VLOOKUP(C132,Master!AQ$61:BC$108,9,FALSE))</f>
        <v/>
      </c>
      <c r="AA132" s="575">
        <f t="shared" si="177"/>
        <v>0</v>
      </c>
      <c r="AB132" s="575">
        <f t="shared" si="178"/>
        <v>0</v>
      </c>
      <c r="AC132" s="575">
        <f t="shared" si="179"/>
        <v>0</v>
      </c>
      <c r="AD132" s="575">
        <f t="shared" si="180"/>
        <v>0</v>
      </c>
      <c r="AE132" s="575">
        <f t="shared" si="181"/>
        <v>0</v>
      </c>
      <c r="AF132" s="575">
        <f t="shared" si="182"/>
        <v>0</v>
      </c>
      <c r="AG132" s="576" t="str">
        <f t="shared" si="183"/>
        <v/>
      </c>
      <c r="AH132" s="576" t="str">
        <f t="shared" si="162"/>
        <v/>
      </c>
      <c r="AI132" s="576" t="str">
        <f t="shared" si="163"/>
        <v/>
      </c>
      <c r="AJ132" s="576" t="str">
        <f t="shared" si="164"/>
        <v/>
      </c>
      <c r="AK132" s="576" t="str">
        <f t="shared" si="165"/>
        <v/>
      </c>
      <c r="AL132" s="574" t="str">
        <f t="shared" si="166"/>
        <v/>
      </c>
      <c r="AM132" s="574">
        <v>0</v>
      </c>
      <c r="AN132" s="575">
        <v>0</v>
      </c>
      <c r="AO132" s="574" t="str">
        <f t="shared" si="167"/>
        <v/>
      </c>
      <c r="AP132" s="575">
        <f t="shared" si="108"/>
        <v>0</v>
      </c>
      <c r="AQ132" s="574">
        <f t="shared" si="109"/>
        <v>0</v>
      </c>
      <c r="AR132" s="574">
        <f t="shared" si="110"/>
        <v>0</v>
      </c>
      <c r="AS132" s="574">
        <f t="shared" si="111"/>
        <v>0</v>
      </c>
      <c r="AT132" s="574">
        <f t="shared" si="145"/>
        <v>0</v>
      </c>
      <c r="AU132" s="576">
        <f t="shared" si="112"/>
        <v>0</v>
      </c>
      <c r="AV132" s="576">
        <f t="shared" si="113"/>
        <v>0</v>
      </c>
      <c r="AW132" s="574"/>
      <c r="AX132" s="574"/>
      <c r="AY132" s="576">
        <f t="shared" si="168"/>
        <v>0</v>
      </c>
      <c r="AZ132" s="576">
        <f t="shared" si="114"/>
        <v>0</v>
      </c>
      <c r="BA132" s="576">
        <f t="shared" si="115"/>
        <v>0</v>
      </c>
      <c r="BB132" s="576">
        <f t="shared" si="116"/>
        <v>0</v>
      </c>
      <c r="BC132" s="576">
        <f t="shared" si="117"/>
        <v>0</v>
      </c>
      <c r="BD132" s="574">
        <f t="shared" si="169"/>
        <v>0</v>
      </c>
      <c r="BE132" s="574">
        <f t="shared" si="118"/>
        <v>0</v>
      </c>
      <c r="BF132" s="575">
        <v>0</v>
      </c>
      <c r="BG132" s="574">
        <f t="shared" si="170"/>
        <v>0</v>
      </c>
      <c r="BH132" s="575">
        <f t="shared" si="119"/>
        <v>0</v>
      </c>
      <c r="BI132" s="574">
        <f t="shared" si="120"/>
        <v>0</v>
      </c>
      <c r="BJ132" s="574">
        <f t="shared" si="121"/>
        <v>0</v>
      </c>
      <c r="BK132" s="574">
        <f t="shared" si="122"/>
        <v>0</v>
      </c>
      <c r="BL132" s="574">
        <f t="shared" si="123"/>
        <v>0</v>
      </c>
      <c r="BM132" s="576">
        <f t="shared" si="171"/>
        <v>0</v>
      </c>
      <c r="BN132" s="576">
        <f t="shared" si="172"/>
        <v>0</v>
      </c>
      <c r="BO132" s="574"/>
      <c r="BP132" s="574"/>
      <c r="BQ132" s="576">
        <f t="shared" si="173"/>
        <v>0</v>
      </c>
      <c r="BR132" s="567">
        <f t="shared" si="124"/>
        <v>0</v>
      </c>
      <c r="BS132" s="567">
        <f t="shared" si="125"/>
        <v>1</v>
      </c>
      <c r="BT132" s="567">
        <f t="shared" si="126"/>
        <v>0</v>
      </c>
      <c r="BU132" s="567">
        <f t="shared" si="127"/>
        <v>0</v>
      </c>
      <c r="BV132" s="567">
        <f t="shared" si="128"/>
        <v>0</v>
      </c>
      <c r="BW132" s="567">
        <f t="shared" si="174"/>
        <v>1</v>
      </c>
      <c r="BX132" s="552">
        <f t="shared" si="176"/>
        <v>0</v>
      </c>
      <c r="BY132" s="577">
        <f t="shared" si="175"/>
        <v>1</v>
      </c>
      <c r="BZ132" s="552">
        <f t="shared" si="129"/>
        <v>0</v>
      </c>
      <c r="CA132" s="552">
        <f t="shared" si="130"/>
        <v>0</v>
      </c>
      <c r="CB132" s="539" t="str">
        <f>IF(AND(E132=""),"",IF(AND(E132&lt;=0),"",IF((ROUND((SUMPRODUCT(MID(0&amp;E132,LARGE(INDEX(ISNUMBER(--MID(E132,ROW($1:$70),1))* ROW($1:$70),0),ROW($1:$70))+1,1)*10^ROW($1:$70)/10)),-8)/100000000)&lt;2004,1,0)))</f>
        <v/>
      </c>
      <c r="CC132" s="1071"/>
      <c r="CD132" s="539"/>
      <c r="CE132" s="539"/>
      <c r="CF132" s="539"/>
      <c r="CG132" s="539"/>
      <c r="CH132" s="539"/>
      <c r="CI132" s="539"/>
      <c r="CJ132" s="539"/>
      <c r="CK132" s="539"/>
      <c r="CL132" s="539"/>
      <c r="CM132" s="539"/>
      <c r="CN132" s="539"/>
      <c r="CO132" s="539"/>
      <c r="CP132" s="539"/>
      <c r="CQ132" s="539"/>
      <c r="CR132" s="539"/>
      <c r="CS132" s="539"/>
      <c r="CT132" s="539"/>
      <c r="CU132" s="539"/>
      <c r="CV132" s="539"/>
      <c r="CW132" s="539"/>
      <c r="CX132" s="539"/>
      <c r="CY132" s="539"/>
      <c r="CZ132" s="539"/>
      <c r="DB132" s="539"/>
    </row>
    <row r="133" spans="1:106" s="568" customFormat="1" hidden="1">
      <c r="A133" s="568" t="str">
        <f t="shared" si="154"/>
        <v/>
      </c>
      <c r="B133" s="683">
        <v>2202</v>
      </c>
      <c r="C133" s="684">
        <v>107</v>
      </c>
      <c r="D133" s="685" t="str">
        <f>IF(ISNA(VLOOKUP(C133,Master!AQ$61:BC$286,3,FALSE)),"",VLOOKUP(C133,Master!AQ$61:BC$286,3,FALSE))</f>
        <v/>
      </c>
      <c r="E133" s="686" t="str">
        <f>IF(ISNA(VLOOKUP(C133,Master!AQ$61:BC$286,7,FALSE)),"",VLOOKUP(C133,Master!AQ$61:BC$286,7,FALSE))</f>
        <v/>
      </c>
      <c r="F133" s="687" t="str">
        <f>IF(ISNA(VLOOKUP(C133,Master!AQ$61:BC$286,8,FALSE)),"",VLOOKUP(C133,Master!AQ$61:BC$286,8,FALSE))</f>
        <v/>
      </c>
      <c r="G133" s="688" t="str">
        <f>IF(ISNA(VLOOKUP(C133,Master!AQ$61:BC$286,4,FALSE)),"",VLOOKUP(C133,Master!AQ$61:BC$286,4,FALSE))</f>
        <v/>
      </c>
      <c r="H133" s="689" t="str">
        <f>IF(ISNA(VLOOKUP(C133,Master!AQ$61:BC$286,5,FALSE)),"",VLOOKUP(C133,Master!AQ$61:BC$286,5,FALSE))</f>
        <v/>
      </c>
      <c r="I133" s="690" t="str">
        <f>IF(ISNA(VLOOKUP(C133,Master!AQ$61:BC$286,6,FALSE)),"",VLOOKUP(C133,Master!AQ$61:BC$286,6,FALSE))</f>
        <v/>
      </c>
      <c r="J133" s="684" t="str">
        <f t="shared" si="149"/>
        <v/>
      </c>
      <c r="K133" s="911" t="str">
        <f t="shared" ca="1" si="150"/>
        <v/>
      </c>
      <c r="L133" s="684" t="str">
        <f t="shared" si="151"/>
        <v/>
      </c>
      <c r="M133" s="684" t="str">
        <f t="shared" si="152"/>
        <v/>
      </c>
      <c r="N133" s="684" t="str">
        <f t="shared" si="153"/>
        <v/>
      </c>
      <c r="O133" s="691" t="str">
        <f>IF(ISNA(VLOOKUP(C133,Master!AQ$61:BC$286,12,FALSE)),"",VLOOKUP(C133,Master!AQ$61:BC$286,12,FALSE))</f>
        <v/>
      </c>
      <c r="P133" s="665"/>
      <c r="Q133" s="572"/>
      <c r="R133" s="572"/>
      <c r="S133" s="572"/>
      <c r="T133" s="572">
        <f t="shared" si="147"/>
        <v>0</v>
      </c>
      <c r="U133" s="541">
        <f t="shared" si="146"/>
        <v>1</v>
      </c>
      <c r="V133" s="570" t="str">
        <f>IF(ISNA(VLOOKUP(C133,Master!AQ$61:BC$108,10,FALSE)),"",VLOOKUP(C133,Master!AQ$61:BC$108,10,FALSE))</f>
        <v/>
      </c>
      <c r="W133" s="573"/>
      <c r="X133" s="573"/>
      <c r="Y133" s="574" t="str">
        <f>IF(ISNA(VLOOKUP(C133,Master!AQ$61:BC$108,11,FALSE)),"",VLOOKUP(C133,Master!AQ$61:BC$108,11,FALSE))</f>
        <v/>
      </c>
      <c r="Z133" s="574" t="str">
        <f>IF(ISNA(VLOOKUP(C133,Master!AQ$61:BC$108,9,FALSE)),"",VLOOKUP(C133,Master!AQ$61:BC$108,9,FALSE))</f>
        <v/>
      </c>
      <c r="AA133" s="575">
        <f t="shared" si="177"/>
        <v>0</v>
      </c>
      <c r="AB133" s="575">
        <f t="shared" si="178"/>
        <v>0</v>
      </c>
      <c r="AC133" s="575">
        <f t="shared" si="179"/>
        <v>0</v>
      </c>
      <c r="AD133" s="575">
        <f t="shared" si="180"/>
        <v>0</v>
      </c>
      <c r="AE133" s="575">
        <f t="shared" si="181"/>
        <v>0</v>
      </c>
      <c r="AF133" s="575">
        <f t="shared" si="182"/>
        <v>0</v>
      </c>
      <c r="AG133" s="576" t="str">
        <f t="shared" si="183"/>
        <v/>
      </c>
      <c r="AH133" s="576" t="str">
        <f t="shared" si="162"/>
        <v/>
      </c>
      <c r="AI133" s="576" t="str">
        <f t="shared" si="163"/>
        <v/>
      </c>
      <c r="AJ133" s="576" t="str">
        <f t="shared" si="164"/>
        <v/>
      </c>
      <c r="AK133" s="576" t="str">
        <f t="shared" si="165"/>
        <v/>
      </c>
      <c r="AL133" s="574" t="str">
        <f t="shared" si="166"/>
        <v/>
      </c>
      <c r="AM133" s="574">
        <v>0</v>
      </c>
      <c r="AN133" s="575">
        <v>0</v>
      </c>
      <c r="AO133" s="574" t="str">
        <f t="shared" si="167"/>
        <v/>
      </c>
      <c r="AP133" s="575">
        <f t="shared" si="108"/>
        <v>0</v>
      </c>
      <c r="AQ133" s="574">
        <f t="shared" si="109"/>
        <v>0</v>
      </c>
      <c r="AR133" s="574">
        <f t="shared" si="110"/>
        <v>0</v>
      </c>
      <c r="AS133" s="574">
        <f t="shared" si="111"/>
        <v>0</v>
      </c>
      <c r="AT133" s="574">
        <f t="shared" si="145"/>
        <v>0</v>
      </c>
      <c r="AU133" s="576">
        <f t="shared" si="112"/>
        <v>0</v>
      </c>
      <c r="AV133" s="576">
        <f t="shared" si="113"/>
        <v>0</v>
      </c>
      <c r="AW133" s="574"/>
      <c r="AX133" s="574"/>
      <c r="AY133" s="576">
        <f t="shared" si="168"/>
        <v>0</v>
      </c>
      <c r="AZ133" s="576">
        <f t="shared" si="114"/>
        <v>0</v>
      </c>
      <c r="BA133" s="576">
        <f t="shared" si="115"/>
        <v>0</v>
      </c>
      <c r="BB133" s="576">
        <f t="shared" si="116"/>
        <v>0</v>
      </c>
      <c r="BC133" s="576">
        <f t="shared" si="117"/>
        <v>0</v>
      </c>
      <c r="BD133" s="574">
        <f t="shared" si="169"/>
        <v>0</v>
      </c>
      <c r="BE133" s="574">
        <f t="shared" si="118"/>
        <v>0</v>
      </c>
      <c r="BF133" s="575">
        <v>0</v>
      </c>
      <c r="BG133" s="574">
        <f t="shared" si="170"/>
        <v>0</v>
      </c>
      <c r="BH133" s="575">
        <f t="shared" si="119"/>
        <v>0</v>
      </c>
      <c r="BI133" s="574">
        <f t="shared" si="120"/>
        <v>0</v>
      </c>
      <c r="BJ133" s="574">
        <f t="shared" si="121"/>
        <v>0</v>
      </c>
      <c r="BK133" s="574">
        <f t="shared" si="122"/>
        <v>0</v>
      </c>
      <c r="BL133" s="574">
        <f t="shared" si="123"/>
        <v>0</v>
      </c>
      <c r="BM133" s="576">
        <f t="shared" si="171"/>
        <v>0</v>
      </c>
      <c r="BN133" s="576">
        <f t="shared" si="172"/>
        <v>0</v>
      </c>
      <c r="BO133" s="574"/>
      <c r="BP133" s="574"/>
      <c r="BQ133" s="576">
        <f t="shared" si="173"/>
        <v>0</v>
      </c>
      <c r="BR133" s="567">
        <f t="shared" si="124"/>
        <v>0</v>
      </c>
      <c r="BS133" s="567">
        <f t="shared" si="125"/>
        <v>1</v>
      </c>
      <c r="BT133" s="567">
        <f t="shared" si="126"/>
        <v>0</v>
      </c>
      <c r="BU133" s="567">
        <f t="shared" si="127"/>
        <v>0</v>
      </c>
      <c r="BV133" s="567">
        <f t="shared" si="128"/>
        <v>0</v>
      </c>
      <c r="BW133" s="567">
        <f t="shared" si="174"/>
        <v>1</v>
      </c>
      <c r="BX133" s="552">
        <f t="shared" si="176"/>
        <v>0</v>
      </c>
      <c r="BY133" s="577">
        <f t="shared" si="175"/>
        <v>1</v>
      </c>
      <c r="BZ133" s="552">
        <f t="shared" si="129"/>
        <v>0</v>
      </c>
      <c r="CA133" s="552">
        <f t="shared" si="130"/>
        <v>0</v>
      </c>
      <c r="CB133" s="539" t="str">
        <f>IF(AND(E133=""),"",IF(AND(E133&lt;=0),"",IF((ROUND((SUMPRODUCT(MID(0&amp;E133,LARGE(INDEX(ISNUMBER(--MID(E133,ROW($1:$70),1))* ROW($1:$70),0),ROW($1:$70))+1,1)*10^ROW($1:$70)/10)),-8)/100000000)&lt;2004,1,0)))</f>
        <v/>
      </c>
      <c r="CC133" s="1071"/>
      <c r="CD133" s="539"/>
      <c r="CE133" s="539"/>
      <c r="CF133" s="539"/>
      <c r="CG133" s="539"/>
      <c r="CH133" s="539"/>
      <c r="CI133" s="539"/>
      <c r="CJ133" s="539"/>
      <c r="CK133" s="539"/>
      <c r="CL133" s="539"/>
      <c r="CM133" s="539"/>
      <c r="CN133" s="539"/>
      <c r="CO133" s="539"/>
      <c r="CP133" s="539"/>
      <c r="CQ133" s="539"/>
      <c r="CR133" s="539"/>
      <c r="CS133" s="539"/>
      <c r="CT133" s="539"/>
      <c r="CU133" s="539"/>
      <c r="CV133" s="539"/>
      <c r="CW133" s="539"/>
      <c r="CX133" s="539"/>
      <c r="CY133" s="539"/>
      <c r="CZ133" s="539"/>
      <c r="DB133" s="539"/>
    </row>
    <row r="134" spans="1:106" s="568" customFormat="1" hidden="1">
      <c r="A134" s="568" t="str">
        <f t="shared" si="154"/>
        <v/>
      </c>
      <c r="B134" s="683">
        <v>2202</v>
      </c>
      <c r="C134" s="684">
        <v>108</v>
      </c>
      <c r="D134" s="685" t="str">
        <f>IF(ISNA(VLOOKUP(C134,Master!AQ$61:BC$286,3,FALSE)),"",VLOOKUP(C134,Master!AQ$61:BC$286,3,FALSE))</f>
        <v/>
      </c>
      <c r="E134" s="686" t="str">
        <f>IF(ISNA(VLOOKUP(C134,Master!AQ$61:BC$286,7,FALSE)),"",VLOOKUP(C134,Master!AQ$61:BC$286,7,FALSE))</f>
        <v/>
      </c>
      <c r="F134" s="687" t="str">
        <f>IF(ISNA(VLOOKUP(C134,Master!AQ$61:BC$286,8,FALSE)),"",VLOOKUP(C134,Master!AQ$61:BC$286,8,FALSE))</f>
        <v/>
      </c>
      <c r="G134" s="688" t="str">
        <f>IF(ISNA(VLOOKUP(C134,Master!AQ$61:BC$286,4,FALSE)),"",VLOOKUP(C134,Master!AQ$61:BC$286,4,FALSE))</f>
        <v/>
      </c>
      <c r="H134" s="689" t="str">
        <f>IF(ISNA(VLOOKUP(C134,Master!AQ$61:BC$286,5,FALSE)),"",VLOOKUP(C134,Master!AQ$61:BC$286,5,FALSE))</f>
        <v/>
      </c>
      <c r="I134" s="690" t="str">
        <f>IF(ISNA(VLOOKUP(C134,Master!AQ$61:BC$286,6,FALSE)),"",VLOOKUP(C134,Master!AQ$61:BC$286,6,FALSE))</f>
        <v/>
      </c>
      <c r="J134" s="684" t="str">
        <f t="shared" si="149"/>
        <v/>
      </c>
      <c r="K134" s="911" t="str">
        <f t="shared" ca="1" si="150"/>
        <v/>
      </c>
      <c r="L134" s="684" t="str">
        <f t="shared" si="151"/>
        <v/>
      </c>
      <c r="M134" s="684" t="str">
        <f t="shared" si="152"/>
        <v/>
      </c>
      <c r="N134" s="684" t="str">
        <f t="shared" si="153"/>
        <v/>
      </c>
      <c r="O134" s="691" t="str">
        <f>IF(ISNA(VLOOKUP(C134,Master!AQ$61:BC$286,12,FALSE)),"",VLOOKUP(C134,Master!AQ$61:BC$286,12,FALSE))</f>
        <v/>
      </c>
      <c r="P134" s="665"/>
      <c r="Q134" s="572"/>
      <c r="R134" s="572"/>
      <c r="S134" s="572"/>
      <c r="T134" s="572">
        <f t="shared" si="147"/>
        <v>0</v>
      </c>
      <c r="U134" s="541">
        <f t="shared" si="146"/>
        <v>1</v>
      </c>
      <c r="V134" s="570" t="str">
        <f>IF(ISNA(VLOOKUP(C134,Master!AQ$61:BC$108,10,FALSE)),"",VLOOKUP(C134,Master!AQ$61:BC$108,10,FALSE))</f>
        <v/>
      </c>
      <c r="W134" s="573"/>
      <c r="X134" s="573"/>
      <c r="Y134" s="574" t="str">
        <f>IF(ISNA(VLOOKUP(C134,Master!AQ$61:BC$108,11,FALSE)),"",VLOOKUP(C134,Master!AQ$61:BC$108,11,FALSE))</f>
        <v/>
      </c>
      <c r="Z134" s="574" t="str">
        <f>IF(ISNA(VLOOKUP(C134,Master!AQ$61:BC$108,9,FALSE)),"",VLOOKUP(C134,Master!AQ$61:BC$108,9,FALSE))</f>
        <v/>
      </c>
      <c r="AA134" s="575">
        <f t="shared" si="177"/>
        <v>0</v>
      </c>
      <c r="AB134" s="575">
        <f t="shared" si="178"/>
        <v>0</v>
      </c>
      <c r="AC134" s="575">
        <f t="shared" si="179"/>
        <v>0</v>
      </c>
      <c r="AD134" s="575">
        <f t="shared" si="180"/>
        <v>0</v>
      </c>
      <c r="AE134" s="575">
        <f t="shared" si="181"/>
        <v>0</v>
      </c>
      <c r="AF134" s="575">
        <f t="shared" si="182"/>
        <v>0</v>
      </c>
      <c r="AG134" s="576" t="str">
        <f t="shared" si="183"/>
        <v/>
      </c>
      <c r="AH134" s="576" t="str">
        <f t="shared" si="162"/>
        <v/>
      </c>
      <c r="AI134" s="576" t="str">
        <f t="shared" si="163"/>
        <v/>
      </c>
      <c r="AJ134" s="576" t="str">
        <f t="shared" si="164"/>
        <v/>
      </c>
      <c r="AK134" s="576" t="str">
        <f t="shared" si="165"/>
        <v/>
      </c>
      <c r="AL134" s="574" t="str">
        <f t="shared" si="166"/>
        <v/>
      </c>
      <c r="AM134" s="574">
        <v>0</v>
      </c>
      <c r="AN134" s="575">
        <v>0</v>
      </c>
      <c r="AO134" s="574" t="str">
        <f t="shared" si="167"/>
        <v/>
      </c>
      <c r="AP134" s="575">
        <f t="shared" si="108"/>
        <v>0</v>
      </c>
      <c r="AQ134" s="574">
        <f t="shared" si="109"/>
        <v>0</v>
      </c>
      <c r="AR134" s="574">
        <f t="shared" si="110"/>
        <v>0</v>
      </c>
      <c r="AS134" s="574">
        <f t="shared" si="111"/>
        <v>0</v>
      </c>
      <c r="AT134" s="574">
        <f t="shared" si="145"/>
        <v>0</v>
      </c>
      <c r="AU134" s="576">
        <f t="shared" si="112"/>
        <v>0</v>
      </c>
      <c r="AV134" s="576">
        <f t="shared" si="113"/>
        <v>0</v>
      </c>
      <c r="AW134" s="574"/>
      <c r="AX134" s="574"/>
      <c r="AY134" s="576">
        <f t="shared" si="168"/>
        <v>0</v>
      </c>
      <c r="AZ134" s="576">
        <f t="shared" si="114"/>
        <v>0</v>
      </c>
      <c r="BA134" s="576">
        <f t="shared" si="115"/>
        <v>0</v>
      </c>
      <c r="BB134" s="576">
        <f t="shared" si="116"/>
        <v>0</v>
      </c>
      <c r="BC134" s="576">
        <f t="shared" si="117"/>
        <v>0</v>
      </c>
      <c r="BD134" s="574">
        <f t="shared" si="169"/>
        <v>0</v>
      </c>
      <c r="BE134" s="574">
        <f t="shared" si="118"/>
        <v>0</v>
      </c>
      <c r="BF134" s="575">
        <v>0</v>
      </c>
      <c r="BG134" s="574">
        <f t="shared" si="170"/>
        <v>0</v>
      </c>
      <c r="BH134" s="575">
        <f t="shared" si="119"/>
        <v>0</v>
      </c>
      <c r="BI134" s="574">
        <f t="shared" si="120"/>
        <v>0</v>
      </c>
      <c r="BJ134" s="574">
        <f t="shared" si="121"/>
        <v>0</v>
      </c>
      <c r="BK134" s="574">
        <f t="shared" si="122"/>
        <v>0</v>
      </c>
      <c r="BL134" s="574">
        <f t="shared" si="123"/>
        <v>0</v>
      </c>
      <c r="BM134" s="576">
        <f t="shared" si="171"/>
        <v>0</v>
      </c>
      <c r="BN134" s="576">
        <f t="shared" si="172"/>
        <v>0</v>
      </c>
      <c r="BO134" s="574"/>
      <c r="BP134" s="574"/>
      <c r="BQ134" s="576">
        <f t="shared" si="173"/>
        <v>0</v>
      </c>
      <c r="BR134" s="567">
        <f t="shared" si="124"/>
        <v>0</v>
      </c>
      <c r="BS134" s="567">
        <f t="shared" si="125"/>
        <v>1</v>
      </c>
      <c r="BT134" s="567">
        <f t="shared" si="126"/>
        <v>0</v>
      </c>
      <c r="BU134" s="567">
        <f t="shared" si="127"/>
        <v>0</v>
      </c>
      <c r="BV134" s="567">
        <f t="shared" si="128"/>
        <v>0</v>
      </c>
      <c r="BW134" s="567">
        <f t="shared" si="174"/>
        <v>1</v>
      </c>
      <c r="BX134" s="552">
        <f t="shared" si="176"/>
        <v>0</v>
      </c>
      <c r="BY134" s="577">
        <f t="shared" si="175"/>
        <v>1</v>
      </c>
      <c r="BZ134" s="552">
        <f t="shared" si="129"/>
        <v>0</v>
      </c>
      <c r="CA134" s="552">
        <f t="shared" si="130"/>
        <v>0</v>
      </c>
      <c r="CB134" s="539" t="str">
        <f>IF(AND(E134=""),"",IF(AND(E134&lt;=0),"",IF((ROUND((SUMPRODUCT(MID(0&amp;E134,LARGE(INDEX(ISNUMBER(--MID(E134,ROW($1:$70),1))* ROW($1:$70),0),ROW($1:$70))+1,1)*10^ROW($1:$70)/10)),-8)/100000000)&lt;2004,1,0)))</f>
        <v/>
      </c>
      <c r="CC134" s="1071"/>
      <c r="CD134" s="539"/>
      <c r="CE134" s="539"/>
      <c r="CF134" s="539"/>
      <c r="CG134" s="539"/>
      <c r="CH134" s="539"/>
      <c r="CI134" s="539"/>
      <c r="CJ134" s="539"/>
      <c r="CK134" s="539"/>
      <c r="CL134" s="539"/>
      <c r="CM134" s="539"/>
      <c r="CN134" s="539"/>
      <c r="CO134" s="539"/>
      <c r="CP134" s="539"/>
      <c r="CQ134" s="539"/>
      <c r="CR134" s="539"/>
      <c r="CS134" s="539"/>
      <c r="CT134" s="539"/>
      <c r="CU134" s="539"/>
      <c r="CV134" s="539"/>
      <c r="CW134" s="539"/>
      <c r="CX134" s="539"/>
      <c r="CY134" s="539"/>
      <c r="CZ134" s="539"/>
      <c r="DB134" s="539"/>
    </row>
    <row r="135" spans="1:106" s="568" customFormat="1" hidden="1">
      <c r="A135" s="568" t="str">
        <f t="shared" si="154"/>
        <v/>
      </c>
      <c r="B135" s="683">
        <v>2202</v>
      </c>
      <c r="C135" s="684">
        <v>109</v>
      </c>
      <c r="D135" s="685" t="str">
        <f>IF(ISNA(VLOOKUP(C135,Master!AQ$61:BC$286,3,FALSE)),"",VLOOKUP(C135,Master!AQ$61:BC$286,3,FALSE))</f>
        <v/>
      </c>
      <c r="E135" s="686" t="str">
        <f>IF(ISNA(VLOOKUP(C135,Master!AQ$61:BC$286,7,FALSE)),"",VLOOKUP(C135,Master!AQ$61:BC$286,7,FALSE))</f>
        <v/>
      </c>
      <c r="F135" s="687" t="str">
        <f>IF(ISNA(VLOOKUP(C135,Master!AQ$61:BC$286,8,FALSE)),"",VLOOKUP(C135,Master!AQ$61:BC$286,8,FALSE))</f>
        <v/>
      </c>
      <c r="G135" s="688" t="str">
        <f>IF(ISNA(VLOOKUP(C135,Master!AQ$61:BC$286,4,FALSE)),"",VLOOKUP(C135,Master!AQ$61:BC$286,4,FALSE))</f>
        <v/>
      </c>
      <c r="H135" s="689" t="str">
        <f>IF(ISNA(VLOOKUP(C135,Master!AQ$61:BC$286,5,FALSE)),"",VLOOKUP(C135,Master!AQ$61:BC$286,5,FALSE))</f>
        <v/>
      </c>
      <c r="I135" s="690" t="str">
        <f>IF(ISNA(VLOOKUP(C135,Master!AQ$61:BC$286,6,FALSE)),"",VLOOKUP(C135,Master!AQ$61:BC$286,6,FALSE))</f>
        <v/>
      </c>
      <c r="J135" s="684" t="str">
        <f t="shared" si="149"/>
        <v/>
      </c>
      <c r="K135" s="911" t="str">
        <f t="shared" ca="1" si="150"/>
        <v/>
      </c>
      <c r="L135" s="684" t="str">
        <f t="shared" si="151"/>
        <v/>
      </c>
      <c r="M135" s="684" t="str">
        <f t="shared" si="152"/>
        <v/>
      </c>
      <c r="N135" s="684" t="str">
        <f t="shared" si="153"/>
        <v/>
      </c>
      <c r="O135" s="691" t="str">
        <f>IF(ISNA(VLOOKUP(C135,Master!AQ$61:BC$286,12,FALSE)),"",VLOOKUP(C135,Master!AQ$61:BC$286,12,FALSE))</f>
        <v/>
      </c>
      <c r="P135" s="665"/>
      <c r="Q135" s="572"/>
      <c r="R135" s="572"/>
      <c r="S135" s="572"/>
      <c r="T135" s="572">
        <f t="shared" si="147"/>
        <v>0</v>
      </c>
      <c r="U135" s="541">
        <f t="shared" si="146"/>
        <v>1</v>
      </c>
      <c r="V135" s="570" t="str">
        <f>IF(ISNA(VLOOKUP(C135,Master!AQ$61:BC$108,10,FALSE)),"",VLOOKUP(C135,Master!AQ$61:BC$108,10,FALSE))</f>
        <v/>
      </c>
      <c r="W135" s="573"/>
      <c r="X135" s="573"/>
      <c r="Y135" s="574" t="str">
        <f>IF(ISNA(VLOOKUP(C135,Master!AQ$61:BC$108,11,FALSE)),"",VLOOKUP(C135,Master!AQ$61:BC$108,11,FALSE))</f>
        <v/>
      </c>
      <c r="Z135" s="574" t="str">
        <f>IF(ISNA(VLOOKUP(C135,Master!AQ$61:BC$108,9,FALSE)),"",VLOOKUP(C135,Master!AQ$61:BC$108,9,FALSE))</f>
        <v/>
      </c>
      <c r="AA135" s="575">
        <f t="shared" ref="AA135:AA189" si="184">IF(Z135="MALE",1,0)*(IF(G135="JAMADAR",1,0))*(IF(I135&lt;=0,0,1))</f>
        <v>0</v>
      </c>
      <c r="AB135" s="575">
        <f t="shared" ref="AB135:AB189" si="185">IF(Z135="FEMALE",1,0)*(IF(G135="JAMADAR",1,0))*(IF(I135&lt;=0,0,1))</f>
        <v>0</v>
      </c>
      <c r="AC135" s="575">
        <f t="shared" ref="AC135:AC189" si="186">IF(Z135="MALE",1,0)*(IF(G135="LAB BOY",1,0))*(IF(I135&lt;=0,0,1))</f>
        <v>0</v>
      </c>
      <c r="AD135" s="575">
        <f t="shared" ref="AD135:AD189" si="187">IF(Z135="FEMALE",1,0)*(IF(G135="LAB BOY",1,0))*(IF(I135&lt;=0,0,1))</f>
        <v>0</v>
      </c>
      <c r="AE135" s="575">
        <f t="shared" ref="AE135:AE189" si="188">IF(Z135="MALE",1,0)*(IF(G135="PEON",1,0))*(IF(I135&lt;=0,0,1))</f>
        <v>0</v>
      </c>
      <c r="AF135" s="575">
        <f t="shared" ref="AF135:AF189" si="189">IF(Z135="FEMALE",1,0)*(IF(G135="PEON",1,0))*(IF(I135&lt;=0,0,1))</f>
        <v>0</v>
      </c>
      <c r="AG135" s="576" t="str">
        <f t="shared" si="183"/>
        <v/>
      </c>
      <c r="AH135" s="576" t="str">
        <f t="shared" si="162"/>
        <v/>
      </c>
      <c r="AI135" s="576" t="str">
        <f t="shared" si="163"/>
        <v/>
      </c>
      <c r="AJ135" s="576" t="str">
        <f t="shared" si="164"/>
        <v/>
      </c>
      <c r="AK135" s="576" t="str">
        <f t="shared" si="165"/>
        <v/>
      </c>
      <c r="AL135" s="574" t="str">
        <f t="shared" si="166"/>
        <v/>
      </c>
      <c r="AM135" s="574">
        <v>0</v>
      </c>
      <c r="AN135" s="575">
        <v>0</v>
      </c>
      <c r="AO135" s="574" t="str">
        <f t="shared" si="167"/>
        <v/>
      </c>
      <c r="AP135" s="575">
        <f t="shared" ref="AP135:AP189" si="190">$G$222*BS135*BV135*(IF(I135&lt;=0,0,1))*(IF(H135&lt;=4800,1,0))</f>
        <v>0</v>
      </c>
      <c r="AQ135" s="574">
        <f t="shared" ref="AQ135:AQ189" si="191">IF(AND(I135=""),0,ROUND((I135+ROUND(I135*$AL$10,0))/2,0)*(IF(O135="FIX PAY",0,1)))</f>
        <v>0</v>
      </c>
      <c r="AR135" s="574">
        <f t="shared" ref="AR135:AR189" si="192">IF(G135="CLERK GRADE I",1,IF(G135="CLERK GRADE II",1,0))*75*12*BV135*(IF(I135&lt;=0,0,1))*BW135</f>
        <v>0</v>
      </c>
      <c r="AS135" s="574">
        <f t="shared" ref="AS135:AS189" si="193">IF(AND(I135=""),0,(IF(G135="ASSISTANT",12,IF(G135="CLERK GRADE I",12,IF(G135="CLERK GRADE II",12,IF(G135="FIELDMAN &amp; FIELD REC",12,IF(G135="LAB BOY",12,IF(G135="JAMADAR",12,IF(G135="PEON",12,10))))))))*(MINA(ROUND(I135*6%,0),600))*(IF($V135="yes",1,0)))</f>
        <v>0</v>
      </c>
      <c r="AT135" s="574">
        <f t="shared" si="145"/>
        <v>0</v>
      </c>
      <c r="AU135" s="576">
        <f t="shared" ref="AU135:AU189" si="194">IF(AND(G135=""),0,SUM(AL135:AT135)+AH135+AI135)</f>
        <v>0</v>
      </c>
      <c r="AV135" s="576">
        <f t="shared" ref="AV135:AV189" si="195">IF(AND(G135=""),0,AU135)</f>
        <v>0</v>
      </c>
      <c r="AW135" s="574"/>
      <c r="AX135" s="574"/>
      <c r="AY135" s="576">
        <f t="shared" si="168"/>
        <v>0</v>
      </c>
      <c r="AZ135" s="576">
        <f t="shared" ref="AZ135:AZ189" si="196">IF(AND(G135=""),0,N135*BR135)</f>
        <v>0</v>
      </c>
      <c r="BA135" s="576">
        <f t="shared" ref="BA135:BA189" si="197">IF(AND(G135=""),0,N135*BS135)</f>
        <v>0</v>
      </c>
      <c r="BB135" s="576">
        <f t="shared" ref="BB135:BB189" si="198">IF(AND(G135=""),0,N135*BT135)</f>
        <v>0</v>
      </c>
      <c r="BC135" s="576">
        <f t="shared" ref="BC135:BC189" si="199">IF(AND(G135=""),0,N135*BU135)</f>
        <v>0</v>
      </c>
      <c r="BD135" s="574">
        <f t="shared" si="169"/>
        <v>0</v>
      </c>
      <c r="BE135" s="574">
        <f t="shared" ref="BE135:BE189" si="200">IF(AND(G135=""),0,ROUND((IF(O135="FIX PAY",0,AG135))*$BE$10*2,0)*BV135)</f>
        <v>0</v>
      </c>
      <c r="BF135" s="575">
        <v>0</v>
      </c>
      <c r="BG135" s="574">
        <f t="shared" si="170"/>
        <v>0</v>
      </c>
      <c r="BH135" s="575">
        <f t="shared" ref="BH135:BH189" si="201">3387*2*BS135*BV135*(IF(I135&lt;=0,0,1))*(IF(H135&lt;=4800,1,0))</f>
        <v>0</v>
      </c>
      <c r="BI135" s="574">
        <f t="shared" ref="BI135:BI189" si="202">IF(AND(I135=""),0,ROUND((AG135+ROUND(AG135*$AL$10,0))/2,0)*(IF(O135="FIX PAY",0,1)))</f>
        <v>0</v>
      </c>
      <c r="BJ135" s="574">
        <f t="shared" ref="BJ135:BJ189" si="203">IF(G135="CLERK GRADE I",1,IF(G135="CLERK GRADE II",1,0))*75*12*BV135*(IF(I135&lt;=0,0,1))*BW135</f>
        <v>0</v>
      </c>
      <c r="BK135" s="574">
        <f t="shared" ref="BK135:BK189" si="204">IF(AND(G135=""),0,(IF(G135="ASSISTANT",12,IF(G135="CLERK GRADE I",12,IF(G135="CLERK GRADE II",12,IF(G135="FIELDMAN &amp; FIELD REC",12,IF(G135="LAB BOY",12,IF(G135="JAMADAR",12,IF(G135="PEON",12,10))))))))*(MINA(ROUND(AG135*6%,0),600))*(IF($V135="yes",1,)))</f>
        <v>0</v>
      </c>
      <c r="BL135" s="574">
        <f t="shared" ref="BL135:BL189" si="205">(IF(G135="LAB BOY",150,IF(G135="JAMADAR",150,IF(G135="PEON",150,0))))*12*BV135*(IF(I135&lt;=0,0,1))</f>
        <v>0</v>
      </c>
      <c r="BM135" s="576">
        <f t="shared" si="171"/>
        <v>0</v>
      </c>
      <c r="BN135" s="576">
        <f t="shared" si="172"/>
        <v>0</v>
      </c>
      <c r="BO135" s="574"/>
      <c r="BP135" s="574"/>
      <c r="BQ135" s="576">
        <f t="shared" si="173"/>
        <v>0</v>
      </c>
      <c r="BR135" s="567">
        <f t="shared" ref="BR135:BR189" si="206">(IF(G135="PRINCIPAL",1,IF(G135="H M",1,IF(G135="AGRICULTURE INST",1,IF(G135="TEACHER-1ST",1,IF(G135="PTI  I  (13)",1,IF(G135="AGRICULTURE TEACH",1,IF(G135="INSTRUCTOR",1,0))))))))+(IF(G135="JR TEACHER",1,IF(G135="LIBRARIAN I",1,0)))*(IF(O135="FIX PAY",0,1))</f>
        <v>0</v>
      </c>
      <c r="BS135" s="567">
        <f t="shared" ref="BS135:BS189" si="207">IF(BR135&lt;=0,1,0)*(IF(O135="FIX PAY",0,1))</f>
        <v>1</v>
      </c>
      <c r="BT135" s="567">
        <f t="shared" ref="BT135:BT189" si="208">(IF(G135="PRINCIPAL (16)",1,IF(G135="V P (14)",1,IF(G135="H M (14)",1,IF(G135="AGRICULTURE INST (13)",1,IF(G135="TEACHER-1ST (13)",1,IF(G135="PTI  I  (13)",1,IF(G135="AGRICULTURE TEACH (13)",1,IF(G135="INSTRUCTOR (13)",1,0))))))))+(IF(G135="JR TEACHER (13)",1,IF(G135="LIBRARIAN I (13)",1,0))))*(IF(O135="FIX PAY",1,0))</f>
        <v>0</v>
      </c>
      <c r="BU135" s="567">
        <f t="shared" ref="BU135:BU189" si="209">IF(BT135&lt;=0,1,0)*(IF(O135="FIX PAY",1,0))</f>
        <v>0</v>
      </c>
      <c r="BV135" s="567">
        <f t="shared" ref="BV135:BV189" si="210">IF(O135="FIX PAY",1,0)</f>
        <v>0</v>
      </c>
      <c r="BW135" s="567">
        <f t="shared" si="174"/>
        <v>1</v>
      </c>
      <c r="BX135" s="552">
        <f t="shared" si="176"/>
        <v>0</v>
      </c>
      <c r="BY135" s="577">
        <f t="shared" si="175"/>
        <v>1</v>
      </c>
      <c r="BZ135" s="552">
        <f t="shared" ref="BZ135:BZ189" si="211">IF(O135="SANVIDA",1,0)</f>
        <v>0</v>
      </c>
      <c r="CA135" s="552">
        <f t="shared" ref="CA135:CA189" si="212">IF(BZ135&gt;0,I135,0)</f>
        <v>0</v>
      </c>
      <c r="CB135" s="539" t="str">
        <f>IF(AND(E135=""),"",IF(AND(E135&lt;=0),"",IF((ROUND((SUMPRODUCT(MID(0&amp;E135,LARGE(INDEX(ISNUMBER(--MID(E135,ROW($1:$70),1))* ROW($1:$70),0),ROW($1:$70))+1,1)*10^ROW($1:$70)/10)),-8)/100000000)&lt;2004,1,0)))</f>
        <v/>
      </c>
      <c r="CC135" s="1071"/>
      <c r="CD135" s="539"/>
      <c r="CE135" s="539"/>
      <c r="CF135" s="539"/>
      <c r="CG135" s="539"/>
      <c r="CH135" s="539"/>
      <c r="CI135" s="539"/>
      <c r="CJ135" s="539"/>
      <c r="CK135" s="539"/>
      <c r="CL135" s="539"/>
      <c r="CM135" s="539"/>
      <c r="CN135" s="539"/>
      <c r="CO135" s="539"/>
      <c r="CP135" s="539"/>
      <c r="CQ135" s="539"/>
      <c r="CR135" s="539"/>
      <c r="CS135" s="539"/>
      <c r="CT135" s="539"/>
      <c r="CU135" s="539"/>
      <c r="CV135" s="539"/>
      <c r="CW135" s="539"/>
      <c r="CX135" s="539"/>
      <c r="CY135" s="539"/>
      <c r="CZ135" s="539"/>
      <c r="DB135" s="539"/>
    </row>
    <row r="136" spans="1:106" s="568" customFormat="1" hidden="1">
      <c r="A136" s="568" t="str">
        <f t="shared" si="154"/>
        <v/>
      </c>
      <c r="B136" s="683">
        <v>2202</v>
      </c>
      <c r="C136" s="684">
        <v>110</v>
      </c>
      <c r="D136" s="685" t="str">
        <f>IF(ISNA(VLOOKUP(C136,Master!AQ$61:BC$286,3,FALSE)),"",VLOOKUP(C136,Master!AQ$61:BC$286,3,FALSE))</f>
        <v/>
      </c>
      <c r="E136" s="686" t="str">
        <f>IF(ISNA(VLOOKUP(C136,Master!AQ$61:BC$286,7,FALSE)),"",VLOOKUP(C136,Master!AQ$61:BC$286,7,FALSE))</f>
        <v/>
      </c>
      <c r="F136" s="687" t="str">
        <f>IF(ISNA(VLOOKUP(C136,Master!AQ$61:BC$286,8,FALSE)),"",VLOOKUP(C136,Master!AQ$61:BC$286,8,FALSE))</f>
        <v/>
      </c>
      <c r="G136" s="688" t="str">
        <f>IF(ISNA(VLOOKUP(C136,Master!AQ$61:BC$286,4,FALSE)),"",VLOOKUP(C136,Master!AQ$61:BC$286,4,FALSE))</f>
        <v/>
      </c>
      <c r="H136" s="689" t="str">
        <f>IF(ISNA(VLOOKUP(C136,Master!AQ$61:BC$286,5,FALSE)),"",VLOOKUP(C136,Master!AQ$61:BC$286,5,FALSE))</f>
        <v/>
      </c>
      <c r="I136" s="690" t="str">
        <f>IF(ISNA(VLOOKUP(C136,Master!AQ$61:BC$286,6,FALSE)),"",VLOOKUP(C136,Master!AQ$61:BC$286,6,FALSE))</f>
        <v/>
      </c>
      <c r="J136" s="684" t="str">
        <f t="shared" si="149"/>
        <v/>
      </c>
      <c r="K136" s="911" t="str">
        <f t="shared" ca="1" si="150"/>
        <v/>
      </c>
      <c r="L136" s="684" t="str">
        <f t="shared" si="151"/>
        <v/>
      </c>
      <c r="M136" s="684" t="str">
        <f t="shared" si="152"/>
        <v/>
      </c>
      <c r="N136" s="684" t="str">
        <f t="shared" si="153"/>
        <v/>
      </c>
      <c r="O136" s="691" t="str">
        <f>IF(ISNA(VLOOKUP(C136,Master!AQ$61:BC$286,12,FALSE)),"",VLOOKUP(C136,Master!AQ$61:BC$286,12,FALSE))</f>
        <v/>
      </c>
      <c r="P136" s="665"/>
      <c r="Q136" s="572"/>
      <c r="R136" s="572"/>
      <c r="S136" s="572"/>
      <c r="T136" s="572">
        <f t="shared" si="147"/>
        <v>0</v>
      </c>
      <c r="U136" s="541">
        <f t="shared" si="146"/>
        <v>1</v>
      </c>
      <c r="V136" s="570" t="str">
        <f>IF(ISNA(VLOOKUP(C136,Master!AQ$61:BC$108,10,FALSE)),"",VLOOKUP(C136,Master!AQ$61:BC$108,10,FALSE))</f>
        <v/>
      </c>
      <c r="W136" s="573"/>
      <c r="X136" s="573"/>
      <c r="Y136" s="574" t="str">
        <f>IF(ISNA(VLOOKUP(C136,Master!AQ$61:BC$108,11,FALSE)),"",VLOOKUP(C136,Master!AQ$61:BC$108,11,FALSE))</f>
        <v/>
      </c>
      <c r="Z136" s="574" t="str">
        <f>IF(ISNA(VLOOKUP(C136,Master!AQ$61:BC$108,9,FALSE)),"",VLOOKUP(C136,Master!AQ$61:BC$108,9,FALSE))</f>
        <v/>
      </c>
      <c r="AA136" s="575">
        <f t="shared" si="184"/>
        <v>0</v>
      </c>
      <c r="AB136" s="575">
        <f t="shared" si="185"/>
        <v>0</v>
      </c>
      <c r="AC136" s="575">
        <f t="shared" si="186"/>
        <v>0</v>
      </c>
      <c r="AD136" s="575">
        <f t="shared" si="187"/>
        <v>0</v>
      </c>
      <c r="AE136" s="575">
        <f t="shared" si="188"/>
        <v>0</v>
      </c>
      <c r="AF136" s="575">
        <f t="shared" si="189"/>
        <v>0</v>
      </c>
      <c r="AG136" s="576" t="str">
        <f t="shared" si="183"/>
        <v/>
      </c>
      <c r="AH136" s="576" t="str">
        <f t="shared" si="162"/>
        <v/>
      </c>
      <c r="AI136" s="576" t="str">
        <f t="shared" si="163"/>
        <v/>
      </c>
      <c r="AJ136" s="576" t="str">
        <f t="shared" si="164"/>
        <v/>
      </c>
      <c r="AK136" s="576" t="str">
        <f t="shared" si="165"/>
        <v/>
      </c>
      <c r="AL136" s="574" t="str">
        <f t="shared" si="166"/>
        <v/>
      </c>
      <c r="AM136" s="574">
        <v>0</v>
      </c>
      <c r="AN136" s="575">
        <v>0</v>
      </c>
      <c r="AO136" s="574" t="str">
        <f t="shared" si="167"/>
        <v/>
      </c>
      <c r="AP136" s="575">
        <f t="shared" si="190"/>
        <v>0</v>
      </c>
      <c r="AQ136" s="574">
        <f t="shared" si="191"/>
        <v>0</v>
      </c>
      <c r="AR136" s="574">
        <f t="shared" si="192"/>
        <v>0</v>
      </c>
      <c r="AS136" s="574">
        <f t="shared" si="193"/>
        <v>0</v>
      </c>
      <c r="AT136" s="574">
        <f t="shared" si="145"/>
        <v>0</v>
      </c>
      <c r="AU136" s="576">
        <f t="shared" si="194"/>
        <v>0</v>
      </c>
      <c r="AV136" s="576">
        <f t="shared" si="195"/>
        <v>0</v>
      </c>
      <c r="AW136" s="574"/>
      <c r="AX136" s="574"/>
      <c r="AY136" s="576">
        <f t="shared" si="168"/>
        <v>0</v>
      </c>
      <c r="AZ136" s="576">
        <f t="shared" si="196"/>
        <v>0</v>
      </c>
      <c r="BA136" s="576">
        <f t="shared" si="197"/>
        <v>0</v>
      </c>
      <c r="BB136" s="576">
        <f t="shared" si="198"/>
        <v>0</v>
      </c>
      <c r="BC136" s="576">
        <f t="shared" si="199"/>
        <v>0</v>
      </c>
      <c r="BD136" s="574">
        <f t="shared" si="169"/>
        <v>0</v>
      </c>
      <c r="BE136" s="574">
        <f t="shared" si="200"/>
        <v>0</v>
      </c>
      <c r="BF136" s="575">
        <v>0</v>
      </c>
      <c r="BG136" s="574">
        <f t="shared" si="170"/>
        <v>0</v>
      </c>
      <c r="BH136" s="575">
        <f t="shared" si="201"/>
        <v>0</v>
      </c>
      <c r="BI136" s="574">
        <f t="shared" si="202"/>
        <v>0</v>
      </c>
      <c r="BJ136" s="574">
        <f t="shared" si="203"/>
        <v>0</v>
      </c>
      <c r="BK136" s="574">
        <f t="shared" si="204"/>
        <v>0</v>
      </c>
      <c r="BL136" s="574">
        <f t="shared" si="205"/>
        <v>0</v>
      </c>
      <c r="BM136" s="576">
        <f t="shared" si="171"/>
        <v>0</v>
      </c>
      <c r="BN136" s="576">
        <f t="shared" si="172"/>
        <v>0</v>
      </c>
      <c r="BO136" s="574"/>
      <c r="BP136" s="574"/>
      <c r="BQ136" s="576">
        <f t="shared" si="173"/>
        <v>0</v>
      </c>
      <c r="BR136" s="567">
        <f t="shared" si="206"/>
        <v>0</v>
      </c>
      <c r="BS136" s="567">
        <f t="shared" si="207"/>
        <v>1</v>
      </c>
      <c r="BT136" s="567">
        <f t="shared" si="208"/>
        <v>0</v>
      </c>
      <c r="BU136" s="567">
        <f t="shared" si="209"/>
        <v>0</v>
      </c>
      <c r="BV136" s="567">
        <f t="shared" si="210"/>
        <v>0</v>
      </c>
      <c r="BW136" s="567">
        <f t="shared" si="174"/>
        <v>1</v>
      </c>
      <c r="BX136" s="552">
        <f t="shared" si="176"/>
        <v>0</v>
      </c>
      <c r="BY136" s="577">
        <f t="shared" si="175"/>
        <v>1</v>
      </c>
      <c r="BZ136" s="552">
        <f t="shared" si="211"/>
        <v>0</v>
      </c>
      <c r="CA136" s="552">
        <f t="shared" si="212"/>
        <v>0</v>
      </c>
      <c r="CB136" s="539" t="str">
        <f>IF(AND(E136=""),"",IF(AND(E136&lt;=0),"",IF((ROUND((SUMPRODUCT(MID(0&amp;E136,LARGE(INDEX(ISNUMBER(--MID(E136,ROW($1:$70),1))* ROW($1:$70),0),ROW($1:$70))+1,1)*10^ROW($1:$70)/10)),-8)/100000000)&lt;2004,1,0)))</f>
        <v/>
      </c>
      <c r="CC136" s="1071"/>
      <c r="CD136" s="539"/>
      <c r="CE136" s="539"/>
      <c r="CF136" s="539"/>
      <c r="CG136" s="539"/>
      <c r="CH136" s="539"/>
      <c r="CI136" s="539"/>
      <c r="CJ136" s="539"/>
      <c r="CK136" s="539"/>
      <c r="CL136" s="539"/>
      <c r="CM136" s="539"/>
      <c r="CN136" s="539"/>
      <c r="CO136" s="539"/>
      <c r="CP136" s="539"/>
      <c r="CQ136" s="539"/>
      <c r="CR136" s="539"/>
      <c r="CS136" s="539"/>
      <c r="CT136" s="539"/>
      <c r="CU136" s="539"/>
      <c r="CV136" s="539"/>
      <c r="CW136" s="539"/>
      <c r="CX136" s="539"/>
      <c r="CY136" s="539"/>
      <c r="CZ136" s="539"/>
      <c r="DB136" s="539"/>
    </row>
    <row r="137" spans="1:106" s="568" customFormat="1" hidden="1">
      <c r="A137" s="568" t="str">
        <f t="shared" si="154"/>
        <v/>
      </c>
      <c r="B137" s="683">
        <v>2202</v>
      </c>
      <c r="C137" s="684">
        <v>111</v>
      </c>
      <c r="D137" s="685" t="str">
        <f>IF(ISNA(VLOOKUP(C137,Master!AQ$61:BC$286,3,FALSE)),"",VLOOKUP(C137,Master!AQ$61:BC$286,3,FALSE))</f>
        <v/>
      </c>
      <c r="E137" s="686" t="str">
        <f>IF(ISNA(VLOOKUP(C137,Master!AQ$61:BC$286,7,FALSE)),"",VLOOKUP(C137,Master!AQ$61:BC$286,7,FALSE))</f>
        <v/>
      </c>
      <c r="F137" s="687" t="str">
        <f>IF(ISNA(VLOOKUP(C137,Master!AQ$61:BC$286,8,FALSE)),"",VLOOKUP(C137,Master!AQ$61:BC$286,8,FALSE))</f>
        <v/>
      </c>
      <c r="G137" s="688" t="str">
        <f>IF(ISNA(VLOOKUP(C137,Master!AQ$61:BC$286,4,FALSE)),"",VLOOKUP(C137,Master!AQ$61:BC$286,4,FALSE))</f>
        <v/>
      </c>
      <c r="H137" s="689" t="str">
        <f>IF(ISNA(VLOOKUP(C137,Master!AQ$61:BC$286,5,FALSE)),"",VLOOKUP(C137,Master!AQ$61:BC$286,5,FALSE))</f>
        <v/>
      </c>
      <c r="I137" s="690" t="str">
        <f>IF(ISNA(VLOOKUP(C137,Master!AQ$61:BC$286,6,FALSE)),"",VLOOKUP(C137,Master!AQ$61:BC$286,6,FALSE))</f>
        <v/>
      </c>
      <c r="J137" s="684" t="str">
        <f t="shared" si="149"/>
        <v/>
      </c>
      <c r="K137" s="911" t="str">
        <f t="shared" ca="1" si="150"/>
        <v/>
      </c>
      <c r="L137" s="684" t="str">
        <f t="shared" si="151"/>
        <v/>
      </c>
      <c r="M137" s="684" t="str">
        <f t="shared" si="152"/>
        <v/>
      </c>
      <c r="N137" s="684" t="str">
        <f t="shared" si="153"/>
        <v/>
      </c>
      <c r="O137" s="691" t="str">
        <f>IF(ISNA(VLOOKUP(C137,Master!AQ$61:BC$286,12,FALSE)),"",VLOOKUP(C137,Master!AQ$61:BC$286,12,FALSE))</f>
        <v/>
      </c>
      <c r="P137" s="665"/>
      <c r="Q137" s="572"/>
      <c r="R137" s="572"/>
      <c r="S137" s="572"/>
      <c r="T137" s="572">
        <f t="shared" si="147"/>
        <v>0</v>
      </c>
      <c r="U137" s="541">
        <f t="shared" si="146"/>
        <v>1</v>
      </c>
      <c r="V137" s="570" t="str">
        <f>IF(ISNA(VLOOKUP(C137,Master!AQ$61:BC$108,10,FALSE)),"",VLOOKUP(C137,Master!AQ$61:BC$108,10,FALSE))</f>
        <v/>
      </c>
      <c r="W137" s="573"/>
      <c r="X137" s="573"/>
      <c r="Y137" s="574" t="str">
        <f>IF(ISNA(VLOOKUP(C137,Master!AQ$61:BC$108,11,FALSE)),"",VLOOKUP(C137,Master!AQ$61:BC$108,11,FALSE))</f>
        <v/>
      </c>
      <c r="Z137" s="574" t="str">
        <f>IF(ISNA(VLOOKUP(C137,Master!AQ$61:BC$108,9,FALSE)),"",VLOOKUP(C137,Master!AQ$61:BC$108,9,FALSE))</f>
        <v/>
      </c>
      <c r="AA137" s="575">
        <f t="shared" si="184"/>
        <v>0</v>
      </c>
      <c r="AB137" s="575">
        <f t="shared" si="185"/>
        <v>0</v>
      </c>
      <c r="AC137" s="575">
        <f t="shared" si="186"/>
        <v>0</v>
      </c>
      <c r="AD137" s="575">
        <f t="shared" si="187"/>
        <v>0</v>
      </c>
      <c r="AE137" s="575">
        <f t="shared" si="188"/>
        <v>0</v>
      </c>
      <c r="AF137" s="575">
        <f t="shared" si="189"/>
        <v>0</v>
      </c>
      <c r="AG137" s="576" t="str">
        <f t="shared" si="183"/>
        <v/>
      </c>
      <c r="AH137" s="576" t="str">
        <f t="shared" si="162"/>
        <v/>
      </c>
      <c r="AI137" s="576" t="str">
        <f t="shared" si="163"/>
        <v/>
      </c>
      <c r="AJ137" s="576" t="str">
        <f t="shared" si="164"/>
        <v/>
      </c>
      <c r="AK137" s="576" t="str">
        <f t="shared" si="165"/>
        <v/>
      </c>
      <c r="AL137" s="574" t="str">
        <f t="shared" si="166"/>
        <v/>
      </c>
      <c r="AM137" s="574">
        <v>0</v>
      </c>
      <c r="AN137" s="575">
        <v>0</v>
      </c>
      <c r="AO137" s="574" t="str">
        <f t="shared" si="167"/>
        <v/>
      </c>
      <c r="AP137" s="575">
        <f t="shared" si="190"/>
        <v>0</v>
      </c>
      <c r="AQ137" s="574">
        <f t="shared" si="191"/>
        <v>0</v>
      </c>
      <c r="AR137" s="574">
        <f t="shared" si="192"/>
        <v>0</v>
      </c>
      <c r="AS137" s="574">
        <f t="shared" si="193"/>
        <v>0</v>
      </c>
      <c r="AT137" s="574">
        <f t="shared" si="145"/>
        <v>0</v>
      </c>
      <c r="AU137" s="576">
        <f t="shared" si="194"/>
        <v>0</v>
      </c>
      <c r="AV137" s="576">
        <f t="shared" si="195"/>
        <v>0</v>
      </c>
      <c r="AW137" s="574"/>
      <c r="AX137" s="574"/>
      <c r="AY137" s="576">
        <f t="shared" si="168"/>
        <v>0</v>
      </c>
      <c r="AZ137" s="576">
        <f t="shared" si="196"/>
        <v>0</v>
      </c>
      <c r="BA137" s="576">
        <f t="shared" si="197"/>
        <v>0</v>
      </c>
      <c r="BB137" s="576">
        <f t="shared" si="198"/>
        <v>0</v>
      </c>
      <c r="BC137" s="576">
        <f t="shared" si="199"/>
        <v>0</v>
      </c>
      <c r="BD137" s="574">
        <f t="shared" si="169"/>
        <v>0</v>
      </c>
      <c r="BE137" s="574">
        <f t="shared" si="200"/>
        <v>0</v>
      </c>
      <c r="BF137" s="575">
        <v>0</v>
      </c>
      <c r="BG137" s="574">
        <f t="shared" si="170"/>
        <v>0</v>
      </c>
      <c r="BH137" s="575">
        <f t="shared" si="201"/>
        <v>0</v>
      </c>
      <c r="BI137" s="574">
        <f t="shared" si="202"/>
        <v>0</v>
      </c>
      <c r="BJ137" s="574">
        <f t="shared" si="203"/>
        <v>0</v>
      </c>
      <c r="BK137" s="574">
        <f t="shared" si="204"/>
        <v>0</v>
      </c>
      <c r="BL137" s="574">
        <f t="shared" si="205"/>
        <v>0</v>
      </c>
      <c r="BM137" s="576">
        <f t="shared" si="171"/>
        <v>0</v>
      </c>
      <c r="BN137" s="576">
        <f t="shared" si="172"/>
        <v>0</v>
      </c>
      <c r="BO137" s="574"/>
      <c r="BP137" s="574"/>
      <c r="BQ137" s="576">
        <f t="shared" si="173"/>
        <v>0</v>
      </c>
      <c r="BR137" s="567">
        <f t="shared" si="206"/>
        <v>0</v>
      </c>
      <c r="BS137" s="567">
        <f t="shared" si="207"/>
        <v>1</v>
      </c>
      <c r="BT137" s="567">
        <f t="shared" si="208"/>
        <v>0</v>
      </c>
      <c r="BU137" s="567">
        <f t="shared" si="209"/>
        <v>0</v>
      </c>
      <c r="BV137" s="567">
        <f t="shared" si="210"/>
        <v>0</v>
      </c>
      <c r="BW137" s="567">
        <f t="shared" si="174"/>
        <v>1</v>
      </c>
      <c r="BX137" s="552">
        <f t="shared" si="176"/>
        <v>0</v>
      </c>
      <c r="BY137" s="577">
        <f t="shared" si="175"/>
        <v>1</v>
      </c>
      <c r="BZ137" s="552">
        <f t="shared" si="211"/>
        <v>0</v>
      </c>
      <c r="CA137" s="552">
        <f t="shared" si="212"/>
        <v>0</v>
      </c>
      <c r="CB137" s="539" t="str">
        <f>IF(AND(E137=""),"",IF(AND(E137&lt;=0),"",IF((ROUND((SUMPRODUCT(MID(0&amp;E137,LARGE(INDEX(ISNUMBER(--MID(E137,ROW($1:$70),1))* ROW($1:$70),0),ROW($1:$70))+1,1)*10^ROW($1:$70)/10)),-8)/100000000)&lt;2004,1,0)))</f>
        <v/>
      </c>
      <c r="CC137" s="1071"/>
      <c r="CD137" s="539"/>
      <c r="CE137" s="539"/>
      <c r="CF137" s="539"/>
      <c r="CG137" s="539"/>
      <c r="CH137" s="539"/>
      <c r="CI137" s="539"/>
      <c r="CJ137" s="539"/>
      <c r="CK137" s="539"/>
      <c r="CL137" s="539"/>
      <c r="CM137" s="539"/>
      <c r="CN137" s="539"/>
      <c r="CO137" s="539"/>
      <c r="CP137" s="539"/>
      <c r="CQ137" s="539"/>
      <c r="CR137" s="539"/>
      <c r="CS137" s="539"/>
      <c r="CT137" s="539"/>
      <c r="CU137" s="539"/>
      <c r="CV137" s="539"/>
      <c r="CW137" s="539"/>
      <c r="CX137" s="539"/>
      <c r="CY137" s="539"/>
      <c r="CZ137" s="539"/>
      <c r="DB137" s="539"/>
    </row>
    <row r="138" spans="1:106" s="568" customFormat="1" hidden="1">
      <c r="A138" s="568" t="str">
        <f t="shared" si="154"/>
        <v/>
      </c>
      <c r="B138" s="683">
        <v>2202</v>
      </c>
      <c r="C138" s="684">
        <v>112</v>
      </c>
      <c r="D138" s="685" t="str">
        <f>IF(ISNA(VLOOKUP(C138,Master!AQ$61:BC$286,3,FALSE)),"",VLOOKUP(C138,Master!AQ$61:BC$286,3,FALSE))</f>
        <v/>
      </c>
      <c r="E138" s="686" t="str">
        <f>IF(ISNA(VLOOKUP(C138,Master!AQ$61:BC$286,7,FALSE)),"",VLOOKUP(C138,Master!AQ$61:BC$286,7,FALSE))</f>
        <v/>
      </c>
      <c r="F138" s="687" t="str">
        <f>IF(ISNA(VLOOKUP(C138,Master!AQ$61:BC$286,8,FALSE)),"",VLOOKUP(C138,Master!AQ$61:BC$286,8,FALSE))</f>
        <v/>
      </c>
      <c r="G138" s="688" t="str">
        <f>IF(ISNA(VLOOKUP(C138,Master!AQ$61:BC$286,4,FALSE)),"",VLOOKUP(C138,Master!AQ$61:BC$286,4,FALSE))</f>
        <v/>
      </c>
      <c r="H138" s="689" t="str">
        <f>IF(ISNA(VLOOKUP(C138,Master!AQ$61:BC$286,5,FALSE)),"",VLOOKUP(C138,Master!AQ$61:BC$286,5,FALSE))</f>
        <v/>
      </c>
      <c r="I138" s="690" t="str">
        <f>IF(ISNA(VLOOKUP(C138,Master!AQ$61:BC$286,6,FALSE)),"",VLOOKUP(C138,Master!AQ$61:BC$286,6,FALSE))</f>
        <v/>
      </c>
      <c r="J138" s="684" t="str">
        <f t="shared" si="149"/>
        <v/>
      </c>
      <c r="K138" s="911" t="str">
        <f t="shared" ca="1" si="150"/>
        <v/>
      </c>
      <c r="L138" s="684" t="str">
        <f t="shared" si="151"/>
        <v/>
      </c>
      <c r="M138" s="684" t="str">
        <f t="shared" si="152"/>
        <v/>
      </c>
      <c r="N138" s="684" t="str">
        <f t="shared" si="153"/>
        <v/>
      </c>
      <c r="O138" s="691" t="str">
        <f>IF(ISNA(VLOOKUP(C138,Master!AQ$61:BC$286,12,FALSE)),"",VLOOKUP(C138,Master!AQ$61:BC$286,12,FALSE))</f>
        <v/>
      </c>
      <c r="P138" s="665"/>
      <c r="Q138" s="572"/>
      <c r="R138" s="572"/>
      <c r="S138" s="572"/>
      <c r="T138" s="572">
        <f t="shared" si="147"/>
        <v>0</v>
      </c>
      <c r="U138" s="541">
        <f t="shared" si="146"/>
        <v>1</v>
      </c>
      <c r="V138" s="570" t="str">
        <f>IF(ISNA(VLOOKUP(C138,Master!AQ$61:BC$108,10,FALSE)),"",VLOOKUP(C138,Master!AQ$61:BC$108,10,FALSE))</f>
        <v/>
      </c>
      <c r="W138" s="573"/>
      <c r="X138" s="573"/>
      <c r="Y138" s="574" t="str">
        <f>IF(ISNA(VLOOKUP(C138,Master!AQ$61:BC$108,11,FALSE)),"",VLOOKUP(C138,Master!AQ$61:BC$108,11,FALSE))</f>
        <v/>
      </c>
      <c r="Z138" s="574" t="str">
        <f>IF(ISNA(VLOOKUP(C138,Master!AQ$61:BC$108,9,FALSE)),"",VLOOKUP(C138,Master!AQ$61:BC$108,9,FALSE))</f>
        <v/>
      </c>
      <c r="AA138" s="575">
        <f t="shared" si="184"/>
        <v>0</v>
      </c>
      <c r="AB138" s="575">
        <f t="shared" si="185"/>
        <v>0</v>
      </c>
      <c r="AC138" s="575">
        <f t="shared" si="186"/>
        <v>0</v>
      </c>
      <c r="AD138" s="575">
        <f t="shared" si="187"/>
        <v>0</v>
      </c>
      <c r="AE138" s="575">
        <f t="shared" si="188"/>
        <v>0</v>
      </c>
      <c r="AF138" s="575">
        <f t="shared" si="189"/>
        <v>0</v>
      </c>
      <c r="AG138" s="576" t="str">
        <f t="shared" si="183"/>
        <v/>
      </c>
      <c r="AH138" s="576" t="str">
        <f t="shared" si="162"/>
        <v/>
      </c>
      <c r="AI138" s="576" t="str">
        <f t="shared" si="163"/>
        <v/>
      </c>
      <c r="AJ138" s="576" t="str">
        <f t="shared" si="164"/>
        <v/>
      </c>
      <c r="AK138" s="576" t="str">
        <f t="shared" si="165"/>
        <v/>
      </c>
      <c r="AL138" s="574" t="str">
        <f t="shared" si="166"/>
        <v/>
      </c>
      <c r="AM138" s="574">
        <v>0</v>
      </c>
      <c r="AN138" s="575">
        <v>0</v>
      </c>
      <c r="AO138" s="574" t="str">
        <f t="shared" si="167"/>
        <v/>
      </c>
      <c r="AP138" s="575">
        <f t="shared" si="190"/>
        <v>0</v>
      </c>
      <c r="AQ138" s="574">
        <f t="shared" si="191"/>
        <v>0</v>
      </c>
      <c r="AR138" s="574">
        <f t="shared" si="192"/>
        <v>0</v>
      </c>
      <c r="AS138" s="574">
        <f t="shared" si="193"/>
        <v>0</v>
      </c>
      <c r="AT138" s="574">
        <f t="shared" si="145"/>
        <v>0</v>
      </c>
      <c r="AU138" s="576">
        <f t="shared" si="194"/>
        <v>0</v>
      </c>
      <c r="AV138" s="576">
        <f t="shared" si="195"/>
        <v>0</v>
      </c>
      <c r="AW138" s="574"/>
      <c r="AX138" s="574"/>
      <c r="AY138" s="576">
        <f t="shared" si="168"/>
        <v>0</v>
      </c>
      <c r="AZ138" s="576">
        <f t="shared" si="196"/>
        <v>0</v>
      </c>
      <c r="BA138" s="576">
        <f t="shared" si="197"/>
        <v>0</v>
      </c>
      <c r="BB138" s="576">
        <f t="shared" si="198"/>
        <v>0</v>
      </c>
      <c r="BC138" s="576">
        <f t="shared" si="199"/>
        <v>0</v>
      </c>
      <c r="BD138" s="574">
        <f t="shared" si="169"/>
        <v>0</v>
      </c>
      <c r="BE138" s="574">
        <f t="shared" si="200"/>
        <v>0</v>
      </c>
      <c r="BF138" s="575">
        <v>0</v>
      </c>
      <c r="BG138" s="574">
        <f t="shared" si="170"/>
        <v>0</v>
      </c>
      <c r="BH138" s="575">
        <f t="shared" si="201"/>
        <v>0</v>
      </c>
      <c r="BI138" s="574">
        <f t="shared" si="202"/>
        <v>0</v>
      </c>
      <c r="BJ138" s="574">
        <f t="shared" si="203"/>
        <v>0</v>
      </c>
      <c r="BK138" s="574">
        <f t="shared" si="204"/>
        <v>0</v>
      </c>
      <c r="BL138" s="574">
        <f t="shared" si="205"/>
        <v>0</v>
      </c>
      <c r="BM138" s="576">
        <f t="shared" si="171"/>
        <v>0</v>
      </c>
      <c r="BN138" s="576">
        <f t="shared" si="172"/>
        <v>0</v>
      </c>
      <c r="BO138" s="574"/>
      <c r="BP138" s="574"/>
      <c r="BQ138" s="576">
        <f t="shared" si="173"/>
        <v>0</v>
      </c>
      <c r="BR138" s="567">
        <f t="shared" si="206"/>
        <v>0</v>
      </c>
      <c r="BS138" s="567">
        <f t="shared" si="207"/>
        <v>1</v>
      </c>
      <c r="BT138" s="567">
        <f t="shared" si="208"/>
        <v>0</v>
      </c>
      <c r="BU138" s="567">
        <f t="shared" si="209"/>
        <v>0</v>
      </c>
      <c r="BV138" s="567">
        <f t="shared" si="210"/>
        <v>0</v>
      </c>
      <c r="BW138" s="567">
        <f t="shared" si="174"/>
        <v>1</v>
      </c>
      <c r="BX138" s="552">
        <f t="shared" si="176"/>
        <v>0</v>
      </c>
      <c r="BY138" s="577">
        <f t="shared" si="175"/>
        <v>1</v>
      </c>
      <c r="BZ138" s="552">
        <f t="shared" si="211"/>
        <v>0</v>
      </c>
      <c r="CA138" s="552">
        <f t="shared" si="212"/>
        <v>0</v>
      </c>
      <c r="CB138" s="539" t="str">
        <f>IF(AND(E138=""),"",IF(AND(E138&lt;=0),"",IF((ROUND((SUMPRODUCT(MID(0&amp;E138,LARGE(INDEX(ISNUMBER(--MID(E138,ROW($1:$70),1))* ROW($1:$70),0),ROW($1:$70))+1,1)*10^ROW($1:$70)/10)),-8)/100000000)&lt;2004,1,0)))</f>
        <v/>
      </c>
      <c r="CC138" s="1071"/>
      <c r="CD138" s="539"/>
      <c r="CE138" s="539"/>
      <c r="CF138" s="539"/>
      <c r="CG138" s="539"/>
      <c r="CH138" s="539"/>
      <c r="CI138" s="539"/>
      <c r="CJ138" s="539"/>
      <c r="CK138" s="539"/>
      <c r="CL138" s="539"/>
      <c r="CM138" s="539"/>
      <c r="CN138" s="539"/>
      <c r="CO138" s="539"/>
      <c r="CP138" s="539"/>
      <c r="CQ138" s="539"/>
      <c r="CR138" s="539"/>
      <c r="CS138" s="539"/>
      <c r="CT138" s="539"/>
      <c r="CU138" s="539"/>
      <c r="CV138" s="539"/>
      <c r="CW138" s="539"/>
      <c r="CX138" s="539"/>
      <c r="CY138" s="539"/>
      <c r="CZ138" s="539"/>
      <c r="DB138" s="539"/>
    </row>
    <row r="139" spans="1:106" s="568" customFormat="1" hidden="1">
      <c r="A139" s="568" t="str">
        <f t="shared" si="154"/>
        <v/>
      </c>
      <c r="B139" s="683">
        <v>2202</v>
      </c>
      <c r="C139" s="684">
        <v>113</v>
      </c>
      <c r="D139" s="685" t="str">
        <f>IF(ISNA(VLOOKUP(C139,Master!AQ$61:BC$286,3,FALSE)),"",VLOOKUP(C139,Master!AQ$61:BC$286,3,FALSE))</f>
        <v/>
      </c>
      <c r="E139" s="686" t="str">
        <f>IF(ISNA(VLOOKUP(C139,Master!AQ$61:BC$286,7,FALSE)),"",VLOOKUP(C139,Master!AQ$61:BC$286,7,FALSE))</f>
        <v/>
      </c>
      <c r="F139" s="687" t="str">
        <f>IF(ISNA(VLOOKUP(C139,Master!AQ$61:BC$286,8,FALSE)),"",VLOOKUP(C139,Master!AQ$61:BC$286,8,FALSE))</f>
        <v/>
      </c>
      <c r="G139" s="688" t="str">
        <f>IF(ISNA(VLOOKUP(C139,Master!AQ$61:BC$286,4,FALSE)),"",VLOOKUP(C139,Master!AQ$61:BC$286,4,FALSE))</f>
        <v/>
      </c>
      <c r="H139" s="689" t="str">
        <f>IF(ISNA(VLOOKUP(C139,Master!AQ$61:BC$286,5,FALSE)),"",VLOOKUP(C139,Master!AQ$61:BC$286,5,FALSE))</f>
        <v/>
      </c>
      <c r="I139" s="690" t="str">
        <f>IF(ISNA(VLOOKUP(C139,Master!AQ$61:BC$286,6,FALSE)),"",VLOOKUP(C139,Master!AQ$61:BC$286,6,FALSE))</f>
        <v/>
      </c>
      <c r="J139" s="684" t="str">
        <f t="shared" si="149"/>
        <v/>
      </c>
      <c r="K139" s="911" t="str">
        <f t="shared" ca="1" si="150"/>
        <v/>
      </c>
      <c r="L139" s="684" t="str">
        <f t="shared" si="151"/>
        <v/>
      </c>
      <c r="M139" s="684" t="str">
        <f t="shared" si="152"/>
        <v/>
      </c>
      <c r="N139" s="684" t="str">
        <f t="shared" si="153"/>
        <v/>
      </c>
      <c r="O139" s="691" t="str">
        <f>IF(ISNA(VLOOKUP(C139,Master!AQ$61:BC$286,12,FALSE)),"",VLOOKUP(C139,Master!AQ$61:BC$286,12,FALSE))</f>
        <v/>
      </c>
      <c r="P139" s="665"/>
      <c r="Q139" s="572"/>
      <c r="R139" s="572"/>
      <c r="S139" s="572"/>
      <c r="T139" s="572">
        <f t="shared" si="147"/>
        <v>0</v>
      </c>
      <c r="U139" s="541">
        <f t="shared" si="146"/>
        <v>1</v>
      </c>
      <c r="V139" s="570" t="str">
        <f>IF(ISNA(VLOOKUP(C139,Master!AQ$61:BC$108,10,FALSE)),"",VLOOKUP(C139,Master!AQ$61:BC$108,10,FALSE))</f>
        <v/>
      </c>
      <c r="W139" s="573"/>
      <c r="X139" s="573"/>
      <c r="Y139" s="574" t="str">
        <f>IF(ISNA(VLOOKUP(C139,Master!AQ$61:BC$108,11,FALSE)),"",VLOOKUP(C139,Master!AQ$61:BC$108,11,FALSE))</f>
        <v/>
      </c>
      <c r="Z139" s="574" t="str">
        <f>IF(ISNA(VLOOKUP(C139,Master!AQ$61:BC$108,9,FALSE)),"",VLOOKUP(C139,Master!AQ$61:BC$108,9,FALSE))</f>
        <v/>
      </c>
      <c r="AA139" s="575">
        <f t="shared" si="184"/>
        <v>0</v>
      </c>
      <c r="AB139" s="575">
        <f t="shared" si="185"/>
        <v>0</v>
      </c>
      <c r="AC139" s="575">
        <f t="shared" si="186"/>
        <v>0</v>
      </c>
      <c r="AD139" s="575">
        <f t="shared" si="187"/>
        <v>0</v>
      </c>
      <c r="AE139" s="575">
        <f t="shared" si="188"/>
        <v>0</v>
      </c>
      <c r="AF139" s="575">
        <f t="shared" si="189"/>
        <v>0</v>
      </c>
      <c r="AG139" s="576" t="str">
        <f t="shared" si="183"/>
        <v/>
      </c>
      <c r="AH139" s="576" t="str">
        <f t="shared" si="162"/>
        <v/>
      </c>
      <c r="AI139" s="576" t="str">
        <f t="shared" si="163"/>
        <v/>
      </c>
      <c r="AJ139" s="576" t="str">
        <f t="shared" si="164"/>
        <v/>
      </c>
      <c r="AK139" s="576" t="str">
        <f t="shared" si="165"/>
        <v/>
      </c>
      <c r="AL139" s="574" t="str">
        <f t="shared" si="166"/>
        <v/>
      </c>
      <c r="AM139" s="574">
        <v>0</v>
      </c>
      <c r="AN139" s="575">
        <v>0</v>
      </c>
      <c r="AO139" s="574" t="str">
        <f t="shared" si="167"/>
        <v/>
      </c>
      <c r="AP139" s="575">
        <f t="shared" si="190"/>
        <v>0</v>
      </c>
      <c r="AQ139" s="574">
        <f t="shared" si="191"/>
        <v>0</v>
      </c>
      <c r="AR139" s="574">
        <f t="shared" si="192"/>
        <v>0</v>
      </c>
      <c r="AS139" s="574">
        <f t="shared" si="193"/>
        <v>0</v>
      </c>
      <c r="AT139" s="574">
        <f t="shared" si="145"/>
        <v>0</v>
      </c>
      <c r="AU139" s="576">
        <f t="shared" si="194"/>
        <v>0</v>
      </c>
      <c r="AV139" s="576">
        <f t="shared" si="195"/>
        <v>0</v>
      </c>
      <c r="AW139" s="574"/>
      <c r="AX139" s="574"/>
      <c r="AY139" s="576">
        <f t="shared" si="168"/>
        <v>0</v>
      </c>
      <c r="AZ139" s="576">
        <f t="shared" si="196"/>
        <v>0</v>
      </c>
      <c r="BA139" s="576">
        <f t="shared" si="197"/>
        <v>0</v>
      </c>
      <c r="BB139" s="576">
        <f t="shared" si="198"/>
        <v>0</v>
      </c>
      <c r="BC139" s="576">
        <f t="shared" si="199"/>
        <v>0</v>
      </c>
      <c r="BD139" s="574">
        <f t="shared" si="169"/>
        <v>0</v>
      </c>
      <c r="BE139" s="574">
        <f t="shared" si="200"/>
        <v>0</v>
      </c>
      <c r="BF139" s="575">
        <v>0</v>
      </c>
      <c r="BG139" s="574">
        <f t="shared" si="170"/>
        <v>0</v>
      </c>
      <c r="BH139" s="575">
        <f t="shared" si="201"/>
        <v>0</v>
      </c>
      <c r="BI139" s="574">
        <f t="shared" si="202"/>
        <v>0</v>
      </c>
      <c r="BJ139" s="574">
        <f t="shared" si="203"/>
        <v>0</v>
      </c>
      <c r="BK139" s="574">
        <f t="shared" si="204"/>
        <v>0</v>
      </c>
      <c r="BL139" s="574">
        <f t="shared" si="205"/>
        <v>0</v>
      </c>
      <c r="BM139" s="576">
        <f t="shared" si="171"/>
        <v>0</v>
      </c>
      <c r="BN139" s="576">
        <f t="shared" si="172"/>
        <v>0</v>
      </c>
      <c r="BO139" s="574"/>
      <c r="BP139" s="574"/>
      <c r="BQ139" s="576">
        <f t="shared" si="173"/>
        <v>0</v>
      </c>
      <c r="BR139" s="567">
        <f t="shared" si="206"/>
        <v>0</v>
      </c>
      <c r="BS139" s="567">
        <f t="shared" si="207"/>
        <v>1</v>
      </c>
      <c r="BT139" s="567">
        <f t="shared" si="208"/>
        <v>0</v>
      </c>
      <c r="BU139" s="567">
        <f t="shared" si="209"/>
        <v>0</v>
      </c>
      <c r="BV139" s="567">
        <f t="shared" si="210"/>
        <v>0</v>
      </c>
      <c r="BW139" s="567">
        <f t="shared" si="174"/>
        <v>1</v>
      </c>
      <c r="BX139" s="552">
        <f t="shared" si="176"/>
        <v>0</v>
      </c>
      <c r="BY139" s="577">
        <f t="shared" si="175"/>
        <v>1</v>
      </c>
      <c r="BZ139" s="552">
        <f t="shared" si="211"/>
        <v>0</v>
      </c>
      <c r="CA139" s="552">
        <f t="shared" si="212"/>
        <v>0</v>
      </c>
      <c r="CB139" s="539" t="str">
        <f>IF(AND(E139=""),"",IF(AND(E139&lt;=0),"",IF((ROUND((SUMPRODUCT(MID(0&amp;E139,LARGE(INDEX(ISNUMBER(--MID(E139,ROW($1:$70),1))* ROW($1:$70),0),ROW($1:$70))+1,1)*10^ROW($1:$70)/10)),-8)/100000000)&lt;2004,1,0)))</f>
        <v/>
      </c>
      <c r="CC139" s="1071"/>
      <c r="CD139" s="539"/>
      <c r="CE139" s="539"/>
      <c r="CF139" s="539"/>
      <c r="CG139" s="539"/>
      <c r="CH139" s="539"/>
      <c r="CI139" s="539"/>
      <c r="CJ139" s="539"/>
      <c r="CK139" s="539"/>
      <c r="CL139" s="539"/>
      <c r="CM139" s="539"/>
      <c r="CN139" s="539"/>
      <c r="CO139" s="539"/>
      <c r="CP139" s="539"/>
      <c r="CQ139" s="539"/>
      <c r="CR139" s="539"/>
      <c r="CS139" s="539"/>
      <c r="CT139" s="539"/>
      <c r="CU139" s="539"/>
      <c r="CV139" s="539"/>
      <c r="CW139" s="539"/>
      <c r="CX139" s="539"/>
      <c r="CY139" s="539"/>
      <c r="CZ139" s="539"/>
      <c r="DB139" s="539"/>
    </row>
    <row r="140" spans="1:106" s="568" customFormat="1" hidden="1">
      <c r="A140" s="568" t="str">
        <f t="shared" si="154"/>
        <v/>
      </c>
      <c r="B140" s="683">
        <v>2202</v>
      </c>
      <c r="C140" s="684">
        <v>114</v>
      </c>
      <c r="D140" s="685" t="str">
        <f>IF(ISNA(VLOOKUP(C140,Master!AQ$61:BC$286,3,FALSE)),"",VLOOKUP(C140,Master!AQ$61:BC$286,3,FALSE))</f>
        <v/>
      </c>
      <c r="E140" s="686" t="str">
        <f>IF(ISNA(VLOOKUP(C140,Master!AQ$61:BC$286,7,FALSE)),"",VLOOKUP(C140,Master!AQ$61:BC$286,7,FALSE))</f>
        <v/>
      </c>
      <c r="F140" s="687" t="str">
        <f>IF(ISNA(VLOOKUP(C140,Master!AQ$61:BC$286,8,FALSE)),"",VLOOKUP(C140,Master!AQ$61:BC$286,8,FALSE))</f>
        <v/>
      </c>
      <c r="G140" s="688" t="str">
        <f>IF(ISNA(VLOOKUP(C140,Master!AQ$61:BC$286,4,FALSE)),"",VLOOKUP(C140,Master!AQ$61:BC$286,4,FALSE))</f>
        <v/>
      </c>
      <c r="H140" s="689" t="str">
        <f>IF(ISNA(VLOOKUP(C140,Master!AQ$61:BC$286,5,FALSE)),"",VLOOKUP(C140,Master!AQ$61:BC$286,5,FALSE))</f>
        <v/>
      </c>
      <c r="I140" s="690" t="str">
        <f>IF(ISNA(VLOOKUP(C140,Master!AQ$61:BC$286,6,FALSE)),"",VLOOKUP(C140,Master!AQ$61:BC$286,6,FALSE))</f>
        <v/>
      </c>
      <c r="J140" s="684" t="str">
        <f t="shared" si="149"/>
        <v/>
      </c>
      <c r="K140" s="911" t="str">
        <f t="shared" ca="1" si="150"/>
        <v/>
      </c>
      <c r="L140" s="684" t="str">
        <f t="shared" si="151"/>
        <v/>
      </c>
      <c r="M140" s="684" t="str">
        <f t="shared" si="152"/>
        <v/>
      </c>
      <c r="N140" s="684" t="str">
        <f t="shared" si="153"/>
        <v/>
      </c>
      <c r="O140" s="691" t="str">
        <f>IF(ISNA(VLOOKUP(C140,Master!AQ$61:BC$286,12,FALSE)),"",VLOOKUP(C140,Master!AQ$61:BC$286,12,FALSE))</f>
        <v/>
      </c>
      <c r="P140" s="665"/>
      <c r="Q140" s="572"/>
      <c r="R140" s="572"/>
      <c r="S140" s="572"/>
      <c r="T140" s="572">
        <f t="shared" si="147"/>
        <v>0</v>
      </c>
      <c r="U140" s="541">
        <f t="shared" si="146"/>
        <v>1</v>
      </c>
      <c r="V140" s="570" t="str">
        <f>IF(ISNA(VLOOKUP(C140,Master!AQ$61:BC$108,10,FALSE)),"",VLOOKUP(C140,Master!AQ$61:BC$108,10,FALSE))</f>
        <v/>
      </c>
      <c r="W140" s="573"/>
      <c r="X140" s="573"/>
      <c r="Y140" s="574" t="str">
        <f>IF(ISNA(VLOOKUP(C140,Master!AQ$61:BC$108,11,FALSE)),"",VLOOKUP(C140,Master!AQ$61:BC$108,11,FALSE))</f>
        <v/>
      </c>
      <c r="Z140" s="574" t="str">
        <f>IF(ISNA(VLOOKUP(C140,Master!AQ$61:BC$108,9,FALSE)),"",VLOOKUP(C140,Master!AQ$61:BC$108,9,FALSE))</f>
        <v/>
      </c>
      <c r="AA140" s="575">
        <f t="shared" si="184"/>
        <v>0</v>
      </c>
      <c r="AB140" s="575">
        <f t="shared" si="185"/>
        <v>0</v>
      </c>
      <c r="AC140" s="575">
        <f t="shared" si="186"/>
        <v>0</v>
      </c>
      <c r="AD140" s="575">
        <f t="shared" si="187"/>
        <v>0</v>
      </c>
      <c r="AE140" s="575">
        <f t="shared" si="188"/>
        <v>0</v>
      </c>
      <c r="AF140" s="575">
        <f t="shared" si="189"/>
        <v>0</v>
      </c>
      <c r="AG140" s="576" t="str">
        <f t="shared" si="183"/>
        <v/>
      </c>
      <c r="AH140" s="576" t="str">
        <f t="shared" si="162"/>
        <v/>
      </c>
      <c r="AI140" s="576" t="str">
        <f t="shared" si="163"/>
        <v/>
      </c>
      <c r="AJ140" s="576" t="str">
        <f t="shared" si="164"/>
        <v/>
      </c>
      <c r="AK140" s="576" t="str">
        <f t="shared" si="165"/>
        <v/>
      </c>
      <c r="AL140" s="574" t="str">
        <f t="shared" si="166"/>
        <v/>
      </c>
      <c r="AM140" s="574">
        <v>0</v>
      </c>
      <c r="AN140" s="575">
        <v>0</v>
      </c>
      <c r="AO140" s="574" t="str">
        <f t="shared" si="167"/>
        <v/>
      </c>
      <c r="AP140" s="575">
        <f t="shared" si="190"/>
        <v>0</v>
      </c>
      <c r="AQ140" s="574">
        <f t="shared" si="191"/>
        <v>0</v>
      </c>
      <c r="AR140" s="574">
        <f t="shared" si="192"/>
        <v>0</v>
      </c>
      <c r="AS140" s="574">
        <f t="shared" si="193"/>
        <v>0</v>
      </c>
      <c r="AT140" s="574">
        <f t="shared" si="145"/>
        <v>0</v>
      </c>
      <c r="AU140" s="576">
        <f t="shared" si="194"/>
        <v>0</v>
      </c>
      <c r="AV140" s="576">
        <f t="shared" si="195"/>
        <v>0</v>
      </c>
      <c r="AW140" s="574"/>
      <c r="AX140" s="574"/>
      <c r="AY140" s="576">
        <f t="shared" si="168"/>
        <v>0</v>
      </c>
      <c r="AZ140" s="576">
        <f t="shared" si="196"/>
        <v>0</v>
      </c>
      <c r="BA140" s="576">
        <f t="shared" si="197"/>
        <v>0</v>
      </c>
      <c r="BB140" s="576">
        <f t="shared" si="198"/>
        <v>0</v>
      </c>
      <c r="BC140" s="576">
        <f t="shared" si="199"/>
        <v>0</v>
      </c>
      <c r="BD140" s="574">
        <f t="shared" si="169"/>
        <v>0</v>
      </c>
      <c r="BE140" s="574">
        <f t="shared" si="200"/>
        <v>0</v>
      </c>
      <c r="BF140" s="575">
        <v>0</v>
      </c>
      <c r="BG140" s="574">
        <f t="shared" si="170"/>
        <v>0</v>
      </c>
      <c r="BH140" s="575">
        <f t="shared" si="201"/>
        <v>0</v>
      </c>
      <c r="BI140" s="574">
        <f t="shared" si="202"/>
        <v>0</v>
      </c>
      <c r="BJ140" s="574">
        <f t="shared" si="203"/>
        <v>0</v>
      </c>
      <c r="BK140" s="574">
        <f t="shared" si="204"/>
        <v>0</v>
      </c>
      <c r="BL140" s="574">
        <f t="shared" si="205"/>
        <v>0</v>
      </c>
      <c r="BM140" s="576">
        <f t="shared" si="171"/>
        <v>0</v>
      </c>
      <c r="BN140" s="576">
        <f t="shared" si="172"/>
        <v>0</v>
      </c>
      <c r="BO140" s="574"/>
      <c r="BP140" s="574"/>
      <c r="BQ140" s="576">
        <f t="shared" si="173"/>
        <v>0</v>
      </c>
      <c r="BR140" s="567">
        <f t="shared" si="206"/>
        <v>0</v>
      </c>
      <c r="BS140" s="567">
        <f t="shared" si="207"/>
        <v>1</v>
      </c>
      <c r="BT140" s="567">
        <f t="shared" si="208"/>
        <v>0</v>
      </c>
      <c r="BU140" s="567">
        <f t="shared" si="209"/>
        <v>0</v>
      </c>
      <c r="BV140" s="567">
        <f t="shared" si="210"/>
        <v>0</v>
      </c>
      <c r="BW140" s="567">
        <f t="shared" si="174"/>
        <v>1</v>
      </c>
      <c r="BX140" s="552">
        <f t="shared" si="176"/>
        <v>0</v>
      </c>
      <c r="BY140" s="577">
        <f t="shared" si="175"/>
        <v>1</v>
      </c>
      <c r="BZ140" s="552">
        <f t="shared" si="211"/>
        <v>0</v>
      </c>
      <c r="CA140" s="552">
        <f t="shared" si="212"/>
        <v>0</v>
      </c>
      <c r="CB140" s="539" t="str">
        <f>IF(AND(E140=""),"",IF(AND(E140&lt;=0),"",IF((ROUND((SUMPRODUCT(MID(0&amp;E140,LARGE(INDEX(ISNUMBER(--MID(E140,ROW($1:$70),1))* ROW($1:$70),0),ROW($1:$70))+1,1)*10^ROW($1:$70)/10)),-8)/100000000)&lt;2004,1,0)))</f>
        <v/>
      </c>
      <c r="CC140" s="1071"/>
      <c r="CD140" s="539"/>
      <c r="CE140" s="539"/>
      <c r="CF140" s="539"/>
      <c r="CG140" s="539"/>
      <c r="CH140" s="539"/>
      <c r="CI140" s="539"/>
      <c r="CJ140" s="539"/>
      <c r="CK140" s="539"/>
      <c r="CL140" s="539"/>
      <c r="CM140" s="539"/>
      <c r="CN140" s="539"/>
      <c r="CO140" s="539"/>
      <c r="CP140" s="539"/>
      <c r="CQ140" s="539"/>
      <c r="CR140" s="539"/>
      <c r="CS140" s="539"/>
      <c r="CT140" s="539"/>
      <c r="CU140" s="539"/>
      <c r="CV140" s="539"/>
      <c r="CW140" s="539"/>
      <c r="CX140" s="539"/>
      <c r="CY140" s="539"/>
      <c r="CZ140" s="539"/>
      <c r="DB140" s="539"/>
    </row>
    <row r="141" spans="1:106" s="568" customFormat="1" hidden="1">
      <c r="A141" s="568" t="str">
        <f t="shared" si="154"/>
        <v/>
      </c>
      <c r="B141" s="683">
        <v>2202</v>
      </c>
      <c r="C141" s="684">
        <v>115</v>
      </c>
      <c r="D141" s="685" t="str">
        <f>IF(ISNA(VLOOKUP(C141,Master!AQ$61:BC$286,3,FALSE)),"",VLOOKUP(C141,Master!AQ$61:BC$286,3,FALSE))</f>
        <v/>
      </c>
      <c r="E141" s="686" t="str">
        <f>IF(ISNA(VLOOKUP(C141,Master!AQ$61:BC$286,7,FALSE)),"",VLOOKUP(C141,Master!AQ$61:BC$286,7,FALSE))</f>
        <v/>
      </c>
      <c r="F141" s="687" t="str">
        <f>IF(ISNA(VLOOKUP(C141,Master!AQ$61:BC$286,8,FALSE)),"",VLOOKUP(C141,Master!AQ$61:BC$286,8,FALSE))</f>
        <v/>
      </c>
      <c r="G141" s="688" t="str">
        <f>IF(ISNA(VLOOKUP(C141,Master!AQ$61:BC$286,4,FALSE)),"",VLOOKUP(C141,Master!AQ$61:BC$286,4,FALSE))</f>
        <v/>
      </c>
      <c r="H141" s="689" t="str">
        <f>IF(ISNA(VLOOKUP(C141,Master!AQ$61:BC$286,5,FALSE)),"",VLOOKUP(C141,Master!AQ$61:BC$286,5,FALSE))</f>
        <v/>
      </c>
      <c r="I141" s="690" t="str">
        <f>IF(ISNA(VLOOKUP(C141,Master!AQ$61:BC$286,6,FALSE)),"",VLOOKUP(C141,Master!AQ$61:BC$286,6,FALSE))</f>
        <v/>
      </c>
      <c r="J141" s="684" t="str">
        <f t="shared" si="149"/>
        <v/>
      </c>
      <c r="K141" s="911" t="str">
        <f t="shared" ca="1" si="150"/>
        <v/>
      </c>
      <c r="L141" s="684" t="str">
        <f t="shared" si="151"/>
        <v/>
      </c>
      <c r="M141" s="684" t="str">
        <f t="shared" si="152"/>
        <v/>
      </c>
      <c r="N141" s="684" t="str">
        <f t="shared" si="153"/>
        <v/>
      </c>
      <c r="O141" s="691" t="str">
        <f>IF(ISNA(VLOOKUP(C141,Master!AQ$61:BC$286,12,FALSE)),"",VLOOKUP(C141,Master!AQ$61:BC$286,12,FALSE))</f>
        <v/>
      </c>
      <c r="P141" s="665"/>
      <c r="Q141" s="572"/>
      <c r="R141" s="572"/>
      <c r="S141" s="572"/>
      <c r="T141" s="572">
        <f t="shared" si="147"/>
        <v>0</v>
      </c>
      <c r="U141" s="541">
        <f t="shared" si="146"/>
        <v>1</v>
      </c>
      <c r="V141" s="570" t="str">
        <f>IF(ISNA(VLOOKUP(C141,Master!AQ$61:BC$108,10,FALSE)),"",VLOOKUP(C141,Master!AQ$61:BC$108,10,FALSE))</f>
        <v/>
      </c>
      <c r="W141" s="573"/>
      <c r="X141" s="573"/>
      <c r="Y141" s="574" t="str">
        <f>IF(ISNA(VLOOKUP(C141,Master!AQ$61:BC$108,11,FALSE)),"",VLOOKUP(C141,Master!AQ$61:BC$108,11,FALSE))</f>
        <v/>
      </c>
      <c r="Z141" s="574" t="str">
        <f>IF(ISNA(VLOOKUP(C141,Master!AQ$61:BC$108,9,FALSE)),"",VLOOKUP(C141,Master!AQ$61:BC$108,9,FALSE))</f>
        <v/>
      </c>
      <c r="AA141" s="575">
        <f t="shared" si="184"/>
        <v>0</v>
      </c>
      <c r="AB141" s="575">
        <f t="shared" si="185"/>
        <v>0</v>
      </c>
      <c r="AC141" s="575">
        <f t="shared" si="186"/>
        <v>0</v>
      </c>
      <c r="AD141" s="575">
        <f t="shared" si="187"/>
        <v>0</v>
      </c>
      <c r="AE141" s="575">
        <f t="shared" si="188"/>
        <v>0</v>
      </c>
      <c r="AF141" s="575">
        <f t="shared" si="189"/>
        <v>0</v>
      </c>
      <c r="AG141" s="576" t="str">
        <f t="shared" si="183"/>
        <v/>
      </c>
      <c r="AH141" s="576" t="str">
        <f t="shared" si="162"/>
        <v/>
      </c>
      <c r="AI141" s="576" t="str">
        <f t="shared" si="163"/>
        <v/>
      </c>
      <c r="AJ141" s="576" t="str">
        <f t="shared" si="164"/>
        <v/>
      </c>
      <c r="AK141" s="576" t="str">
        <f t="shared" si="165"/>
        <v/>
      </c>
      <c r="AL141" s="574" t="str">
        <f t="shared" si="166"/>
        <v/>
      </c>
      <c r="AM141" s="574">
        <v>0</v>
      </c>
      <c r="AN141" s="575">
        <v>0</v>
      </c>
      <c r="AO141" s="574" t="str">
        <f t="shared" si="167"/>
        <v/>
      </c>
      <c r="AP141" s="575">
        <f t="shared" si="190"/>
        <v>0</v>
      </c>
      <c r="AQ141" s="574">
        <f t="shared" si="191"/>
        <v>0</v>
      </c>
      <c r="AR141" s="574">
        <f t="shared" si="192"/>
        <v>0</v>
      </c>
      <c r="AS141" s="574">
        <f t="shared" si="193"/>
        <v>0</v>
      </c>
      <c r="AT141" s="574">
        <f t="shared" ref="AT141:AT204" si="213">(IF(G141="LAB BOY",180,IF(G141="JAMADAR",180,IF(G141="PEON",180,0))))*12*BV141*(IF(I141&lt;=0,0,1))</f>
        <v>0</v>
      </c>
      <c r="AU141" s="576">
        <f t="shared" si="194"/>
        <v>0</v>
      </c>
      <c r="AV141" s="576">
        <f t="shared" si="195"/>
        <v>0</v>
      </c>
      <c r="AW141" s="574"/>
      <c r="AX141" s="574"/>
      <c r="AY141" s="576">
        <f t="shared" si="168"/>
        <v>0</v>
      </c>
      <c r="AZ141" s="576">
        <f t="shared" si="196"/>
        <v>0</v>
      </c>
      <c r="BA141" s="576">
        <f t="shared" si="197"/>
        <v>0</v>
      </c>
      <c r="BB141" s="576">
        <f t="shared" si="198"/>
        <v>0</v>
      </c>
      <c r="BC141" s="576">
        <f t="shared" si="199"/>
        <v>0</v>
      </c>
      <c r="BD141" s="574">
        <f t="shared" si="169"/>
        <v>0</v>
      </c>
      <c r="BE141" s="574">
        <f t="shared" si="200"/>
        <v>0</v>
      </c>
      <c r="BF141" s="575">
        <v>0</v>
      </c>
      <c r="BG141" s="574">
        <f t="shared" si="170"/>
        <v>0</v>
      </c>
      <c r="BH141" s="575">
        <f t="shared" si="201"/>
        <v>0</v>
      </c>
      <c r="BI141" s="574">
        <f t="shared" si="202"/>
        <v>0</v>
      </c>
      <c r="BJ141" s="574">
        <f t="shared" si="203"/>
        <v>0</v>
      </c>
      <c r="BK141" s="574">
        <f t="shared" si="204"/>
        <v>0</v>
      </c>
      <c r="BL141" s="574">
        <f t="shared" si="205"/>
        <v>0</v>
      </c>
      <c r="BM141" s="576">
        <f t="shared" si="171"/>
        <v>0</v>
      </c>
      <c r="BN141" s="576">
        <f t="shared" si="172"/>
        <v>0</v>
      </c>
      <c r="BO141" s="574"/>
      <c r="BP141" s="574"/>
      <c r="BQ141" s="576">
        <f t="shared" si="173"/>
        <v>0</v>
      </c>
      <c r="BR141" s="567">
        <f t="shared" si="206"/>
        <v>0</v>
      </c>
      <c r="BS141" s="567">
        <f t="shared" si="207"/>
        <v>1</v>
      </c>
      <c r="BT141" s="567">
        <f t="shared" si="208"/>
        <v>0</v>
      </c>
      <c r="BU141" s="567">
        <f t="shared" si="209"/>
        <v>0</v>
      </c>
      <c r="BV141" s="567">
        <f t="shared" si="210"/>
        <v>0</v>
      </c>
      <c r="BW141" s="567">
        <f t="shared" si="174"/>
        <v>1</v>
      </c>
      <c r="BX141" s="552">
        <f t="shared" si="176"/>
        <v>0</v>
      </c>
      <c r="BY141" s="577">
        <f t="shared" si="175"/>
        <v>1</v>
      </c>
      <c r="BZ141" s="552">
        <f t="shared" si="211"/>
        <v>0</v>
      </c>
      <c r="CA141" s="552">
        <f t="shared" si="212"/>
        <v>0</v>
      </c>
      <c r="CB141" s="539" t="str">
        <f>IF(AND(E141=""),"",IF(AND(E141&lt;=0),"",IF((ROUND((SUMPRODUCT(MID(0&amp;E141,LARGE(INDEX(ISNUMBER(--MID(E141,ROW($1:$70),1))* ROW($1:$70),0),ROW($1:$70))+1,1)*10^ROW($1:$70)/10)),-8)/100000000)&lt;2004,1,0)))</f>
        <v/>
      </c>
      <c r="CC141" s="1071"/>
      <c r="CD141" s="539"/>
      <c r="CE141" s="539"/>
      <c r="CF141" s="539"/>
      <c r="CG141" s="539"/>
      <c r="CH141" s="539"/>
      <c r="CI141" s="539"/>
      <c r="CJ141" s="539"/>
      <c r="CK141" s="539"/>
      <c r="CL141" s="539"/>
      <c r="CM141" s="539"/>
      <c r="CN141" s="539"/>
      <c r="CO141" s="539"/>
      <c r="CP141" s="539"/>
      <c r="CQ141" s="539"/>
      <c r="CR141" s="539"/>
      <c r="CS141" s="539"/>
      <c r="CT141" s="539"/>
      <c r="CU141" s="539"/>
      <c r="CV141" s="539"/>
      <c r="CW141" s="539"/>
      <c r="CX141" s="539"/>
      <c r="CY141" s="539"/>
      <c r="CZ141" s="539"/>
      <c r="DB141" s="539"/>
    </row>
    <row r="142" spans="1:106" s="568" customFormat="1" hidden="1">
      <c r="A142" s="568" t="str">
        <f t="shared" si="154"/>
        <v/>
      </c>
      <c r="B142" s="683">
        <v>2202</v>
      </c>
      <c r="C142" s="684">
        <v>116</v>
      </c>
      <c r="D142" s="685" t="str">
        <f>IF(ISNA(VLOOKUP(C142,Master!AQ$61:BC$286,3,FALSE)),"",VLOOKUP(C142,Master!AQ$61:BC$286,3,FALSE))</f>
        <v/>
      </c>
      <c r="E142" s="686" t="str">
        <f>IF(ISNA(VLOOKUP(C142,Master!AQ$61:BC$286,7,FALSE)),"",VLOOKUP(C142,Master!AQ$61:BC$286,7,FALSE))</f>
        <v/>
      </c>
      <c r="F142" s="687" t="str">
        <f>IF(ISNA(VLOOKUP(C142,Master!AQ$61:BC$286,8,FALSE)),"",VLOOKUP(C142,Master!AQ$61:BC$286,8,FALSE))</f>
        <v/>
      </c>
      <c r="G142" s="688" t="str">
        <f>IF(ISNA(VLOOKUP(C142,Master!AQ$61:BC$286,4,FALSE)),"",VLOOKUP(C142,Master!AQ$61:BC$286,4,FALSE))</f>
        <v/>
      </c>
      <c r="H142" s="689" t="str">
        <f>IF(ISNA(VLOOKUP(C142,Master!AQ$61:BC$286,5,FALSE)),"",VLOOKUP(C142,Master!AQ$61:BC$286,5,FALSE))</f>
        <v/>
      </c>
      <c r="I142" s="690" t="str">
        <f>IF(ISNA(VLOOKUP(C142,Master!AQ$61:BC$286,6,FALSE)),"",VLOOKUP(C142,Master!AQ$61:BC$286,6,FALSE))</f>
        <v/>
      </c>
      <c r="J142" s="684" t="str">
        <f t="shared" si="149"/>
        <v/>
      </c>
      <c r="K142" s="911" t="str">
        <f t="shared" ca="1" si="150"/>
        <v/>
      </c>
      <c r="L142" s="684" t="str">
        <f t="shared" si="151"/>
        <v/>
      </c>
      <c r="M142" s="684" t="str">
        <f t="shared" si="152"/>
        <v/>
      </c>
      <c r="N142" s="684" t="str">
        <f t="shared" si="153"/>
        <v/>
      </c>
      <c r="O142" s="691" t="str">
        <f>IF(ISNA(VLOOKUP(C142,Master!AQ$61:BC$286,12,FALSE)),"",VLOOKUP(C142,Master!AQ$61:BC$286,12,FALSE))</f>
        <v/>
      </c>
      <c r="P142" s="665"/>
      <c r="Q142" s="572"/>
      <c r="R142" s="572"/>
      <c r="S142" s="572"/>
      <c r="T142" s="572">
        <f t="shared" si="147"/>
        <v>0</v>
      </c>
      <c r="U142" s="541">
        <f t="shared" si="146"/>
        <v>1</v>
      </c>
      <c r="V142" s="570" t="str">
        <f>IF(ISNA(VLOOKUP(C142,Master!AQ$61:BC$108,10,FALSE)),"",VLOOKUP(C142,Master!AQ$61:BC$108,10,FALSE))</f>
        <v/>
      </c>
      <c r="W142" s="573"/>
      <c r="X142" s="573"/>
      <c r="Y142" s="574" t="str">
        <f>IF(ISNA(VLOOKUP(C142,Master!AQ$61:BC$108,11,FALSE)),"",VLOOKUP(C142,Master!AQ$61:BC$108,11,FALSE))</f>
        <v/>
      </c>
      <c r="Z142" s="574" t="str">
        <f>IF(ISNA(VLOOKUP(C142,Master!AQ$61:BC$108,9,FALSE)),"",VLOOKUP(C142,Master!AQ$61:BC$108,9,FALSE))</f>
        <v/>
      </c>
      <c r="AA142" s="575">
        <f t="shared" si="184"/>
        <v>0</v>
      </c>
      <c r="AB142" s="575">
        <f t="shared" si="185"/>
        <v>0</v>
      </c>
      <c r="AC142" s="575">
        <f t="shared" si="186"/>
        <v>0</v>
      </c>
      <c r="AD142" s="575">
        <f t="shared" si="187"/>
        <v>0</v>
      </c>
      <c r="AE142" s="575">
        <f t="shared" si="188"/>
        <v>0</v>
      </c>
      <c r="AF142" s="575">
        <f t="shared" si="189"/>
        <v>0</v>
      </c>
      <c r="AG142" s="576" t="str">
        <f t="shared" si="183"/>
        <v/>
      </c>
      <c r="AH142" s="576" t="str">
        <f t="shared" si="162"/>
        <v/>
      </c>
      <c r="AI142" s="576" t="str">
        <f t="shared" si="163"/>
        <v/>
      </c>
      <c r="AJ142" s="576" t="str">
        <f t="shared" si="164"/>
        <v/>
      </c>
      <c r="AK142" s="576" t="str">
        <f t="shared" si="165"/>
        <v/>
      </c>
      <c r="AL142" s="574" t="str">
        <f t="shared" si="166"/>
        <v/>
      </c>
      <c r="AM142" s="574">
        <v>0</v>
      </c>
      <c r="AN142" s="575">
        <v>0</v>
      </c>
      <c r="AO142" s="574" t="str">
        <f t="shared" si="167"/>
        <v/>
      </c>
      <c r="AP142" s="575">
        <f t="shared" si="190"/>
        <v>0</v>
      </c>
      <c r="AQ142" s="574">
        <f t="shared" si="191"/>
        <v>0</v>
      </c>
      <c r="AR142" s="574">
        <f t="shared" si="192"/>
        <v>0</v>
      </c>
      <c r="AS142" s="574">
        <f t="shared" si="193"/>
        <v>0</v>
      </c>
      <c r="AT142" s="574">
        <f t="shared" si="213"/>
        <v>0</v>
      </c>
      <c r="AU142" s="576">
        <f t="shared" si="194"/>
        <v>0</v>
      </c>
      <c r="AV142" s="576">
        <f t="shared" si="195"/>
        <v>0</v>
      </c>
      <c r="AW142" s="574"/>
      <c r="AX142" s="574"/>
      <c r="AY142" s="576">
        <f t="shared" si="168"/>
        <v>0</v>
      </c>
      <c r="AZ142" s="576">
        <f t="shared" si="196"/>
        <v>0</v>
      </c>
      <c r="BA142" s="576">
        <f t="shared" si="197"/>
        <v>0</v>
      </c>
      <c r="BB142" s="576">
        <f t="shared" si="198"/>
        <v>0</v>
      </c>
      <c r="BC142" s="576">
        <f t="shared" si="199"/>
        <v>0</v>
      </c>
      <c r="BD142" s="574">
        <f t="shared" si="169"/>
        <v>0</v>
      </c>
      <c r="BE142" s="574">
        <f t="shared" si="200"/>
        <v>0</v>
      </c>
      <c r="BF142" s="575">
        <v>0</v>
      </c>
      <c r="BG142" s="574">
        <f t="shared" si="170"/>
        <v>0</v>
      </c>
      <c r="BH142" s="575">
        <f t="shared" si="201"/>
        <v>0</v>
      </c>
      <c r="BI142" s="574">
        <f t="shared" si="202"/>
        <v>0</v>
      </c>
      <c r="BJ142" s="574">
        <f t="shared" si="203"/>
        <v>0</v>
      </c>
      <c r="BK142" s="574">
        <f t="shared" si="204"/>
        <v>0</v>
      </c>
      <c r="BL142" s="574">
        <f t="shared" si="205"/>
        <v>0</v>
      </c>
      <c r="BM142" s="576">
        <f t="shared" si="171"/>
        <v>0</v>
      </c>
      <c r="BN142" s="576">
        <f t="shared" si="172"/>
        <v>0</v>
      </c>
      <c r="BO142" s="574"/>
      <c r="BP142" s="574"/>
      <c r="BQ142" s="576">
        <f t="shared" si="173"/>
        <v>0</v>
      </c>
      <c r="BR142" s="567">
        <f t="shared" si="206"/>
        <v>0</v>
      </c>
      <c r="BS142" s="567">
        <f t="shared" si="207"/>
        <v>1</v>
      </c>
      <c r="BT142" s="567">
        <f t="shared" si="208"/>
        <v>0</v>
      </c>
      <c r="BU142" s="567">
        <f t="shared" si="209"/>
        <v>0</v>
      </c>
      <c r="BV142" s="567">
        <f t="shared" si="210"/>
        <v>0</v>
      </c>
      <c r="BW142" s="567">
        <f t="shared" si="174"/>
        <v>1</v>
      </c>
      <c r="BX142" s="552">
        <f t="shared" si="176"/>
        <v>0</v>
      </c>
      <c r="BY142" s="577">
        <f t="shared" si="175"/>
        <v>1</v>
      </c>
      <c r="BZ142" s="552">
        <f t="shared" si="211"/>
        <v>0</v>
      </c>
      <c r="CA142" s="552">
        <f t="shared" si="212"/>
        <v>0</v>
      </c>
      <c r="CB142" s="539" t="str">
        <f>IF(AND(E142=""),"",IF(AND(E142&lt;=0),"",IF((ROUND((SUMPRODUCT(MID(0&amp;E142,LARGE(INDEX(ISNUMBER(--MID(E142,ROW($1:$70),1))* ROW($1:$70),0),ROW($1:$70))+1,1)*10^ROW($1:$70)/10)),-8)/100000000)&lt;2004,1,0)))</f>
        <v/>
      </c>
      <c r="CC142" s="1071"/>
      <c r="CD142" s="539"/>
      <c r="CE142" s="539"/>
      <c r="CF142" s="539"/>
      <c r="CG142" s="539"/>
      <c r="CH142" s="539"/>
      <c r="CI142" s="539"/>
      <c r="CJ142" s="539"/>
      <c r="CK142" s="539"/>
      <c r="CL142" s="539"/>
      <c r="CM142" s="539"/>
      <c r="CN142" s="539"/>
      <c r="CO142" s="539"/>
      <c r="CP142" s="539"/>
      <c r="CQ142" s="539"/>
      <c r="CR142" s="539"/>
      <c r="CS142" s="539"/>
      <c r="CT142" s="539"/>
      <c r="CU142" s="539"/>
      <c r="CV142" s="539"/>
      <c r="CW142" s="539"/>
      <c r="CX142" s="539"/>
      <c r="CY142" s="539"/>
      <c r="CZ142" s="539"/>
      <c r="DB142" s="539"/>
    </row>
    <row r="143" spans="1:106" s="568" customFormat="1" hidden="1">
      <c r="A143" s="568" t="str">
        <f t="shared" si="154"/>
        <v/>
      </c>
      <c r="B143" s="683">
        <v>2202</v>
      </c>
      <c r="C143" s="684">
        <v>117</v>
      </c>
      <c r="D143" s="685" t="str">
        <f>IF(ISNA(VLOOKUP(C143,Master!AQ$61:BC$286,3,FALSE)),"",VLOOKUP(C143,Master!AQ$61:BC$286,3,FALSE))</f>
        <v/>
      </c>
      <c r="E143" s="686" t="str">
        <f>IF(ISNA(VLOOKUP(C143,Master!AQ$61:BC$286,7,FALSE)),"",VLOOKUP(C143,Master!AQ$61:BC$286,7,FALSE))</f>
        <v/>
      </c>
      <c r="F143" s="687" t="str">
        <f>IF(ISNA(VLOOKUP(C143,Master!AQ$61:BC$286,8,FALSE)),"",VLOOKUP(C143,Master!AQ$61:BC$286,8,FALSE))</f>
        <v/>
      </c>
      <c r="G143" s="688" t="str">
        <f>IF(ISNA(VLOOKUP(C143,Master!AQ$61:BC$286,4,FALSE)),"",VLOOKUP(C143,Master!AQ$61:BC$286,4,FALSE))</f>
        <v/>
      </c>
      <c r="H143" s="689" t="str">
        <f>IF(ISNA(VLOOKUP(C143,Master!AQ$61:BC$286,5,FALSE)),"",VLOOKUP(C143,Master!AQ$61:BC$286,5,FALSE))</f>
        <v/>
      </c>
      <c r="I143" s="690" t="str">
        <f>IF(ISNA(VLOOKUP(C143,Master!AQ$61:BC$286,6,FALSE)),"",VLOOKUP(C143,Master!AQ$61:BC$286,6,FALSE))</f>
        <v/>
      </c>
      <c r="J143" s="684" t="str">
        <f t="shared" si="149"/>
        <v/>
      </c>
      <c r="K143" s="911" t="str">
        <f t="shared" ca="1" si="150"/>
        <v/>
      </c>
      <c r="L143" s="684" t="str">
        <f t="shared" si="151"/>
        <v/>
      </c>
      <c r="M143" s="684" t="str">
        <f t="shared" si="152"/>
        <v/>
      </c>
      <c r="N143" s="684" t="str">
        <f t="shared" si="153"/>
        <v/>
      </c>
      <c r="O143" s="691" t="str">
        <f>IF(ISNA(VLOOKUP(C143,Master!AQ$61:BC$286,12,FALSE)),"",VLOOKUP(C143,Master!AQ$61:BC$286,12,FALSE))</f>
        <v/>
      </c>
      <c r="P143" s="665"/>
      <c r="Q143" s="572"/>
      <c r="R143" s="572"/>
      <c r="S143" s="572"/>
      <c r="T143" s="572">
        <f t="shared" si="147"/>
        <v>0</v>
      </c>
      <c r="U143" s="541">
        <f t="shared" ref="U143:U189" si="214">IF(G143&gt;0,1,0)</f>
        <v>1</v>
      </c>
      <c r="V143" s="570" t="str">
        <f>IF(ISNA(VLOOKUP(C143,Master!AQ$61:BC$108,10,FALSE)),"",VLOOKUP(C143,Master!AQ$61:BC$108,10,FALSE))</f>
        <v/>
      </c>
      <c r="W143" s="573"/>
      <c r="X143" s="573"/>
      <c r="Y143" s="574" t="str">
        <f>IF(ISNA(VLOOKUP(C143,Master!AQ$61:BC$108,11,FALSE)),"",VLOOKUP(C143,Master!AQ$61:BC$108,11,FALSE))</f>
        <v/>
      </c>
      <c r="Z143" s="574" t="str">
        <f>IF(ISNA(VLOOKUP(C143,Master!AQ$61:BC$108,9,FALSE)),"",VLOOKUP(C143,Master!AQ$61:BC$108,9,FALSE))</f>
        <v/>
      </c>
      <c r="AA143" s="575">
        <f t="shared" si="184"/>
        <v>0</v>
      </c>
      <c r="AB143" s="575">
        <f t="shared" si="185"/>
        <v>0</v>
      </c>
      <c r="AC143" s="575">
        <f t="shared" si="186"/>
        <v>0</v>
      </c>
      <c r="AD143" s="575">
        <f t="shared" si="187"/>
        <v>0</v>
      </c>
      <c r="AE143" s="575">
        <f t="shared" si="188"/>
        <v>0</v>
      </c>
      <c r="AF143" s="575">
        <f t="shared" si="189"/>
        <v>0</v>
      </c>
      <c r="AG143" s="576" t="str">
        <f t="shared" si="183"/>
        <v/>
      </c>
      <c r="AH143" s="576" t="str">
        <f t="shared" si="162"/>
        <v/>
      </c>
      <c r="AI143" s="576" t="str">
        <f t="shared" si="163"/>
        <v/>
      </c>
      <c r="AJ143" s="576" t="str">
        <f t="shared" si="164"/>
        <v/>
      </c>
      <c r="AK143" s="576" t="str">
        <f t="shared" si="165"/>
        <v/>
      </c>
      <c r="AL143" s="574" t="str">
        <f t="shared" si="166"/>
        <v/>
      </c>
      <c r="AM143" s="574">
        <v>0</v>
      </c>
      <c r="AN143" s="575">
        <v>0</v>
      </c>
      <c r="AO143" s="574" t="str">
        <f t="shared" si="167"/>
        <v/>
      </c>
      <c r="AP143" s="575">
        <f t="shared" si="190"/>
        <v>0</v>
      </c>
      <c r="AQ143" s="574">
        <f t="shared" si="191"/>
        <v>0</v>
      </c>
      <c r="AR143" s="574">
        <f t="shared" si="192"/>
        <v>0</v>
      </c>
      <c r="AS143" s="574">
        <f t="shared" si="193"/>
        <v>0</v>
      </c>
      <c r="AT143" s="574">
        <f t="shared" si="213"/>
        <v>0</v>
      </c>
      <c r="AU143" s="576">
        <f t="shared" si="194"/>
        <v>0</v>
      </c>
      <c r="AV143" s="576">
        <f t="shared" si="195"/>
        <v>0</v>
      </c>
      <c r="AW143" s="574"/>
      <c r="AX143" s="574"/>
      <c r="AY143" s="576">
        <f t="shared" si="168"/>
        <v>0</v>
      </c>
      <c r="AZ143" s="576">
        <f t="shared" si="196"/>
        <v>0</v>
      </c>
      <c r="BA143" s="576">
        <f t="shared" si="197"/>
        <v>0</v>
      </c>
      <c r="BB143" s="576">
        <f t="shared" si="198"/>
        <v>0</v>
      </c>
      <c r="BC143" s="576">
        <f t="shared" si="199"/>
        <v>0</v>
      </c>
      <c r="BD143" s="574">
        <f t="shared" si="169"/>
        <v>0</v>
      </c>
      <c r="BE143" s="574">
        <f t="shared" si="200"/>
        <v>0</v>
      </c>
      <c r="BF143" s="575">
        <v>0</v>
      </c>
      <c r="BG143" s="574">
        <f t="shared" si="170"/>
        <v>0</v>
      </c>
      <c r="BH143" s="575">
        <f t="shared" si="201"/>
        <v>0</v>
      </c>
      <c r="BI143" s="574">
        <f t="shared" si="202"/>
        <v>0</v>
      </c>
      <c r="BJ143" s="574">
        <f t="shared" si="203"/>
        <v>0</v>
      </c>
      <c r="BK143" s="574">
        <f t="shared" si="204"/>
        <v>0</v>
      </c>
      <c r="BL143" s="574">
        <f t="shared" si="205"/>
        <v>0</v>
      </c>
      <c r="BM143" s="576">
        <f t="shared" si="171"/>
        <v>0</v>
      </c>
      <c r="BN143" s="576">
        <f t="shared" si="172"/>
        <v>0</v>
      </c>
      <c r="BO143" s="574"/>
      <c r="BP143" s="574"/>
      <c r="BQ143" s="576">
        <f t="shared" si="173"/>
        <v>0</v>
      </c>
      <c r="BR143" s="567">
        <f t="shared" si="206"/>
        <v>0</v>
      </c>
      <c r="BS143" s="567">
        <f t="shared" si="207"/>
        <v>1</v>
      </c>
      <c r="BT143" s="567">
        <f t="shared" si="208"/>
        <v>0</v>
      </c>
      <c r="BU143" s="567">
        <f t="shared" si="209"/>
        <v>0</v>
      </c>
      <c r="BV143" s="567">
        <f t="shared" si="210"/>
        <v>0</v>
      </c>
      <c r="BW143" s="567">
        <f t="shared" si="174"/>
        <v>1</v>
      </c>
      <c r="BX143" s="552">
        <f t="shared" si="176"/>
        <v>0</v>
      </c>
      <c r="BY143" s="577">
        <f t="shared" si="175"/>
        <v>1</v>
      </c>
      <c r="BZ143" s="552">
        <f t="shared" si="211"/>
        <v>0</v>
      </c>
      <c r="CA143" s="552">
        <f t="shared" si="212"/>
        <v>0</v>
      </c>
      <c r="CB143" s="539" t="str">
        <f>IF(AND(E143=""),"",IF(AND(E143&lt;=0),"",IF((ROUND((SUMPRODUCT(MID(0&amp;E143,LARGE(INDEX(ISNUMBER(--MID(E143,ROW($1:$70),1))* ROW($1:$70),0),ROW($1:$70))+1,1)*10^ROW($1:$70)/10)),-8)/100000000)&lt;2004,1,0)))</f>
        <v/>
      </c>
      <c r="CC143" s="1071"/>
      <c r="CD143" s="539"/>
      <c r="CE143" s="539"/>
      <c r="CF143" s="539"/>
      <c r="CG143" s="539"/>
      <c r="CH143" s="539"/>
      <c r="CI143" s="539"/>
      <c r="CJ143" s="539"/>
      <c r="CK143" s="539"/>
      <c r="CL143" s="539"/>
      <c r="CM143" s="539"/>
      <c r="CN143" s="539"/>
      <c r="CO143" s="539"/>
      <c r="CP143" s="539"/>
      <c r="CQ143" s="539"/>
      <c r="CR143" s="539"/>
      <c r="CS143" s="539"/>
      <c r="CT143" s="539"/>
      <c r="CU143" s="539"/>
      <c r="CV143" s="539"/>
      <c r="CW143" s="539"/>
      <c r="CX143" s="539"/>
      <c r="CY143" s="539"/>
      <c r="CZ143" s="539"/>
      <c r="DB143" s="539"/>
    </row>
    <row r="144" spans="1:106" s="568" customFormat="1" hidden="1">
      <c r="A144" s="568" t="str">
        <f t="shared" si="154"/>
        <v/>
      </c>
      <c r="B144" s="683">
        <v>2202</v>
      </c>
      <c r="C144" s="684">
        <v>118</v>
      </c>
      <c r="D144" s="685" t="str">
        <f>IF(ISNA(VLOOKUP(C144,Master!AQ$61:BC$286,3,FALSE)),"",VLOOKUP(C144,Master!AQ$61:BC$286,3,FALSE))</f>
        <v/>
      </c>
      <c r="E144" s="686" t="str">
        <f>IF(ISNA(VLOOKUP(C144,Master!AQ$61:BC$286,7,FALSE)),"",VLOOKUP(C144,Master!AQ$61:BC$286,7,FALSE))</f>
        <v/>
      </c>
      <c r="F144" s="687" t="str">
        <f>IF(ISNA(VLOOKUP(C144,Master!AQ$61:BC$286,8,FALSE)),"",VLOOKUP(C144,Master!AQ$61:BC$286,8,FALSE))</f>
        <v/>
      </c>
      <c r="G144" s="688" t="str">
        <f>IF(ISNA(VLOOKUP(C144,Master!AQ$61:BC$286,4,FALSE)),"",VLOOKUP(C144,Master!AQ$61:BC$286,4,FALSE))</f>
        <v/>
      </c>
      <c r="H144" s="689" t="str">
        <f>IF(ISNA(VLOOKUP(C144,Master!AQ$61:BC$286,5,FALSE)),"",VLOOKUP(C144,Master!AQ$61:BC$286,5,FALSE))</f>
        <v/>
      </c>
      <c r="I144" s="690" t="str">
        <f>IF(ISNA(VLOOKUP(C144,Master!AQ$61:BC$286,6,FALSE)),"",VLOOKUP(C144,Master!AQ$61:BC$286,6,FALSE))</f>
        <v/>
      </c>
      <c r="J144" s="684" t="str">
        <f t="shared" si="149"/>
        <v/>
      </c>
      <c r="K144" s="911" t="str">
        <f t="shared" ca="1" si="150"/>
        <v/>
      </c>
      <c r="L144" s="684" t="str">
        <f t="shared" si="151"/>
        <v/>
      </c>
      <c r="M144" s="684" t="str">
        <f t="shared" si="152"/>
        <v/>
      </c>
      <c r="N144" s="684" t="str">
        <f t="shared" si="153"/>
        <v/>
      </c>
      <c r="O144" s="691" t="str">
        <f>IF(ISNA(VLOOKUP(C144,Master!AQ$61:BC$286,12,FALSE)),"",VLOOKUP(C144,Master!AQ$61:BC$286,12,FALSE))</f>
        <v/>
      </c>
      <c r="P144" s="665"/>
      <c r="Q144" s="572"/>
      <c r="R144" s="572"/>
      <c r="S144" s="572"/>
      <c r="T144" s="572">
        <f t="shared" si="147"/>
        <v>0</v>
      </c>
      <c r="U144" s="541">
        <f t="shared" si="214"/>
        <v>1</v>
      </c>
      <c r="V144" s="570" t="str">
        <f>IF(ISNA(VLOOKUP(C144,Master!AQ$61:BC$108,10,FALSE)),"",VLOOKUP(C144,Master!AQ$61:BC$108,10,FALSE))</f>
        <v/>
      </c>
      <c r="W144" s="573"/>
      <c r="X144" s="573"/>
      <c r="Y144" s="574" t="str">
        <f>IF(ISNA(VLOOKUP(C144,Master!AQ$61:BC$108,11,FALSE)),"",VLOOKUP(C144,Master!AQ$61:BC$108,11,FALSE))</f>
        <v/>
      </c>
      <c r="Z144" s="574" t="str">
        <f>IF(ISNA(VLOOKUP(C144,Master!AQ$61:BC$108,9,FALSE)),"",VLOOKUP(C144,Master!AQ$61:BC$108,9,FALSE))</f>
        <v/>
      </c>
      <c r="AA144" s="575">
        <f t="shared" si="184"/>
        <v>0</v>
      </c>
      <c r="AB144" s="575">
        <f t="shared" si="185"/>
        <v>0</v>
      </c>
      <c r="AC144" s="575">
        <f t="shared" si="186"/>
        <v>0</v>
      </c>
      <c r="AD144" s="575">
        <f t="shared" si="187"/>
        <v>0</v>
      </c>
      <c r="AE144" s="575">
        <f t="shared" si="188"/>
        <v>0</v>
      </c>
      <c r="AF144" s="575">
        <f t="shared" si="189"/>
        <v>0</v>
      </c>
      <c r="AG144" s="576" t="str">
        <f t="shared" si="183"/>
        <v/>
      </c>
      <c r="AH144" s="576" t="str">
        <f t="shared" si="162"/>
        <v/>
      </c>
      <c r="AI144" s="576" t="str">
        <f t="shared" si="163"/>
        <v/>
      </c>
      <c r="AJ144" s="576" t="str">
        <f t="shared" si="164"/>
        <v/>
      </c>
      <c r="AK144" s="576" t="str">
        <f t="shared" si="165"/>
        <v/>
      </c>
      <c r="AL144" s="574" t="str">
        <f t="shared" si="166"/>
        <v/>
      </c>
      <c r="AM144" s="574">
        <v>0</v>
      </c>
      <c r="AN144" s="575">
        <v>0</v>
      </c>
      <c r="AO144" s="574" t="str">
        <f t="shared" si="167"/>
        <v/>
      </c>
      <c r="AP144" s="575">
        <f t="shared" si="190"/>
        <v>0</v>
      </c>
      <c r="AQ144" s="574">
        <f t="shared" si="191"/>
        <v>0</v>
      </c>
      <c r="AR144" s="574">
        <f t="shared" si="192"/>
        <v>0</v>
      </c>
      <c r="AS144" s="574">
        <f t="shared" si="193"/>
        <v>0</v>
      </c>
      <c r="AT144" s="574">
        <f t="shared" si="213"/>
        <v>0</v>
      </c>
      <c r="AU144" s="576">
        <f t="shared" si="194"/>
        <v>0</v>
      </c>
      <c r="AV144" s="576">
        <f t="shared" si="195"/>
        <v>0</v>
      </c>
      <c r="AW144" s="574"/>
      <c r="AX144" s="574"/>
      <c r="AY144" s="576">
        <f t="shared" si="168"/>
        <v>0</v>
      </c>
      <c r="AZ144" s="576">
        <f t="shared" si="196"/>
        <v>0</v>
      </c>
      <c r="BA144" s="576">
        <f t="shared" si="197"/>
        <v>0</v>
      </c>
      <c r="BB144" s="576">
        <f t="shared" si="198"/>
        <v>0</v>
      </c>
      <c r="BC144" s="576">
        <f t="shared" si="199"/>
        <v>0</v>
      </c>
      <c r="BD144" s="574">
        <f t="shared" si="169"/>
        <v>0</v>
      </c>
      <c r="BE144" s="574">
        <f t="shared" si="200"/>
        <v>0</v>
      </c>
      <c r="BF144" s="575">
        <v>0</v>
      </c>
      <c r="BG144" s="574">
        <f t="shared" si="170"/>
        <v>0</v>
      </c>
      <c r="BH144" s="575">
        <f t="shared" si="201"/>
        <v>0</v>
      </c>
      <c r="BI144" s="574">
        <f t="shared" si="202"/>
        <v>0</v>
      </c>
      <c r="BJ144" s="574">
        <f t="shared" si="203"/>
        <v>0</v>
      </c>
      <c r="BK144" s="574">
        <f t="shared" si="204"/>
        <v>0</v>
      </c>
      <c r="BL144" s="574">
        <f t="shared" si="205"/>
        <v>0</v>
      </c>
      <c r="BM144" s="576">
        <f t="shared" si="171"/>
        <v>0</v>
      </c>
      <c r="BN144" s="576">
        <f t="shared" si="172"/>
        <v>0</v>
      </c>
      <c r="BO144" s="574"/>
      <c r="BP144" s="574"/>
      <c r="BQ144" s="576">
        <f t="shared" si="173"/>
        <v>0</v>
      </c>
      <c r="BR144" s="567">
        <f t="shared" si="206"/>
        <v>0</v>
      </c>
      <c r="BS144" s="567">
        <f t="shared" si="207"/>
        <v>1</v>
      </c>
      <c r="BT144" s="567">
        <f t="shared" si="208"/>
        <v>0</v>
      </c>
      <c r="BU144" s="567">
        <f t="shared" si="209"/>
        <v>0</v>
      </c>
      <c r="BV144" s="567">
        <f t="shared" si="210"/>
        <v>0</v>
      </c>
      <c r="BW144" s="567">
        <f t="shared" si="174"/>
        <v>1</v>
      </c>
      <c r="BX144" s="552">
        <f t="shared" si="176"/>
        <v>0</v>
      </c>
      <c r="BY144" s="577">
        <f t="shared" si="175"/>
        <v>1</v>
      </c>
      <c r="BZ144" s="552">
        <f t="shared" si="211"/>
        <v>0</v>
      </c>
      <c r="CA144" s="552">
        <f t="shared" si="212"/>
        <v>0</v>
      </c>
      <c r="CB144" s="539" t="str">
        <f>IF(AND(E144=""),"",IF(AND(E144&lt;=0),"",IF((ROUND((SUMPRODUCT(MID(0&amp;E144,LARGE(INDEX(ISNUMBER(--MID(E144,ROW($1:$70),1))* ROW($1:$70),0),ROW($1:$70))+1,1)*10^ROW($1:$70)/10)),-8)/100000000)&lt;2004,1,0)))</f>
        <v/>
      </c>
      <c r="CC144" s="1071"/>
      <c r="CD144" s="539"/>
      <c r="CE144" s="539"/>
      <c r="CF144" s="539"/>
      <c r="CG144" s="539"/>
      <c r="CH144" s="539"/>
      <c r="CI144" s="539"/>
      <c r="CJ144" s="539"/>
      <c r="CK144" s="539"/>
      <c r="CL144" s="539"/>
      <c r="CM144" s="539"/>
      <c r="CN144" s="539"/>
      <c r="CO144" s="539"/>
      <c r="CP144" s="539"/>
      <c r="CQ144" s="539"/>
      <c r="CR144" s="539"/>
      <c r="CS144" s="539"/>
      <c r="CT144" s="539"/>
      <c r="CU144" s="539"/>
      <c r="CV144" s="539"/>
      <c r="CW144" s="539"/>
      <c r="CX144" s="539"/>
      <c r="CY144" s="539"/>
      <c r="CZ144" s="539"/>
      <c r="DB144" s="539"/>
    </row>
    <row r="145" spans="1:106" s="568" customFormat="1" hidden="1">
      <c r="A145" s="568" t="str">
        <f t="shared" si="154"/>
        <v/>
      </c>
      <c r="B145" s="683">
        <v>2202</v>
      </c>
      <c r="C145" s="684">
        <v>119</v>
      </c>
      <c r="D145" s="685" t="str">
        <f>IF(ISNA(VLOOKUP(C145,Master!AQ$61:BC$286,3,FALSE)),"",VLOOKUP(C145,Master!AQ$61:BC$286,3,FALSE))</f>
        <v/>
      </c>
      <c r="E145" s="686" t="str">
        <f>IF(ISNA(VLOOKUP(C145,Master!AQ$61:BC$286,7,FALSE)),"",VLOOKUP(C145,Master!AQ$61:BC$286,7,FALSE))</f>
        <v/>
      </c>
      <c r="F145" s="687" t="str">
        <f>IF(ISNA(VLOOKUP(C145,Master!AQ$61:BC$286,8,FALSE)),"",VLOOKUP(C145,Master!AQ$61:BC$286,8,FALSE))</f>
        <v/>
      </c>
      <c r="G145" s="688" t="str">
        <f>IF(ISNA(VLOOKUP(C145,Master!AQ$61:BC$286,4,FALSE)),"",VLOOKUP(C145,Master!AQ$61:BC$286,4,FALSE))</f>
        <v/>
      </c>
      <c r="H145" s="689" t="str">
        <f>IF(ISNA(VLOOKUP(C145,Master!AQ$61:BC$286,5,FALSE)),"",VLOOKUP(C145,Master!AQ$61:BC$286,5,FALSE))</f>
        <v/>
      </c>
      <c r="I145" s="690" t="str">
        <f>IF(ISNA(VLOOKUP(C145,Master!AQ$61:BC$286,6,FALSE)),"",VLOOKUP(C145,Master!AQ$61:BC$286,6,FALSE))</f>
        <v/>
      </c>
      <c r="J145" s="684" t="str">
        <f t="shared" si="149"/>
        <v/>
      </c>
      <c r="K145" s="911" t="str">
        <f t="shared" ca="1" si="150"/>
        <v/>
      </c>
      <c r="L145" s="684" t="str">
        <f t="shared" si="151"/>
        <v/>
      </c>
      <c r="M145" s="684" t="str">
        <f t="shared" si="152"/>
        <v/>
      </c>
      <c r="N145" s="684" t="str">
        <f t="shared" si="153"/>
        <v/>
      </c>
      <c r="O145" s="691" t="str">
        <f>IF(ISNA(VLOOKUP(C145,Master!AQ$61:BC$286,12,FALSE)),"",VLOOKUP(C145,Master!AQ$61:BC$286,12,FALSE))</f>
        <v/>
      </c>
      <c r="P145" s="665"/>
      <c r="Q145" s="572"/>
      <c r="R145" s="572"/>
      <c r="S145" s="572"/>
      <c r="T145" s="572">
        <f t="shared" si="147"/>
        <v>0</v>
      </c>
      <c r="U145" s="541">
        <f t="shared" si="214"/>
        <v>1</v>
      </c>
      <c r="V145" s="570" t="str">
        <f>IF(ISNA(VLOOKUP(C145,Master!AQ$61:BC$108,10,FALSE)),"",VLOOKUP(C145,Master!AQ$61:BC$108,10,FALSE))</f>
        <v/>
      </c>
      <c r="W145" s="573"/>
      <c r="X145" s="573"/>
      <c r="Y145" s="574" t="str">
        <f>IF(ISNA(VLOOKUP(C145,Master!AQ$61:BC$108,11,FALSE)),"",VLOOKUP(C145,Master!AQ$61:BC$108,11,FALSE))</f>
        <v/>
      </c>
      <c r="Z145" s="574" t="str">
        <f>IF(ISNA(VLOOKUP(C145,Master!AQ$61:BC$108,9,FALSE)),"",VLOOKUP(C145,Master!AQ$61:BC$108,9,FALSE))</f>
        <v/>
      </c>
      <c r="AA145" s="575">
        <f t="shared" si="184"/>
        <v>0</v>
      </c>
      <c r="AB145" s="575">
        <f t="shared" si="185"/>
        <v>0</v>
      </c>
      <c r="AC145" s="575">
        <f t="shared" si="186"/>
        <v>0</v>
      </c>
      <c r="AD145" s="575">
        <f t="shared" si="187"/>
        <v>0</v>
      </c>
      <c r="AE145" s="575">
        <f t="shared" si="188"/>
        <v>0</v>
      </c>
      <c r="AF145" s="575">
        <f t="shared" si="189"/>
        <v>0</v>
      </c>
      <c r="AG145" s="576" t="str">
        <f t="shared" si="183"/>
        <v/>
      </c>
      <c r="AH145" s="576" t="str">
        <f t="shared" si="162"/>
        <v/>
      </c>
      <c r="AI145" s="576" t="str">
        <f t="shared" si="163"/>
        <v/>
      </c>
      <c r="AJ145" s="576" t="str">
        <f t="shared" si="164"/>
        <v/>
      </c>
      <c r="AK145" s="576" t="str">
        <f t="shared" si="165"/>
        <v/>
      </c>
      <c r="AL145" s="574" t="str">
        <f t="shared" si="166"/>
        <v/>
      </c>
      <c r="AM145" s="574">
        <v>0</v>
      </c>
      <c r="AN145" s="575">
        <v>0</v>
      </c>
      <c r="AO145" s="574" t="str">
        <f t="shared" si="167"/>
        <v/>
      </c>
      <c r="AP145" s="575">
        <f t="shared" si="190"/>
        <v>0</v>
      </c>
      <c r="AQ145" s="574">
        <f t="shared" si="191"/>
        <v>0</v>
      </c>
      <c r="AR145" s="574">
        <f t="shared" si="192"/>
        <v>0</v>
      </c>
      <c r="AS145" s="574">
        <f t="shared" si="193"/>
        <v>0</v>
      </c>
      <c r="AT145" s="574">
        <f t="shared" si="213"/>
        <v>0</v>
      </c>
      <c r="AU145" s="576">
        <f t="shared" si="194"/>
        <v>0</v>
      </c>
      <c r="AV145" s="576">
        <f t="shared" si="195"/>
        <v>0</v>
      </c>
      <c r="AW145" s="574"/>
      <c r="AX145" s="574"/>
      <c r="AY145" s="576">
        <f t="shared" si="168"/>
        <v>0</v>
      </c>
      <c r="AZ145" s="576">
        <f t="shared" si="196"/>
        <v>0</v>
      </c>
      <c r="BA145" s="576">
        <f t="shared" si="197"/>
        <v>0</v>
      </c>
      <c r="BB145" s="576">
        <f t="shared" si="198"/>
        <v>0</v>
      </c>
      <c r="BC145" s="576">
        <f t="shared" si="199"/>
        <v>0</v>
      </c>
      <c r="BD145" s="574">
        <f t="shared" si="169"/>
        <v>0</v>
      </c>
      <c r="BE145" s="574">
        <f t="shared" si="200"/>
        <v>0</v>
      </c>
      <c r="BF145" s="575">
        <v>0</v>
      </c>
      <c r="BG145" s="574">
        <f t="shared" si="170"/>
        <v>0</v>
      </c>
      <c r="BH145" s="575">
        <f t="shared" si="201"/>
        <v>0</v>
      </c>
      <c r="BI145" s="574">
        <f t="shared" si="202"/>
        <v>0</v>
      </c>
      <c r="BJ145" s="574">
        <f t="shared" si="203"/>
        <v>0</v>
      </c>
      <c r="BK145" s="574">
        <f t="shared" si="204"/>
        <v>0</v>
      </c>
      <c r="BL145" s="574">
        <f t="shared" si="205"/>
        <v>0</v>
      </c>
      <c r="BM145" s="576">
        <f t="shared" si="171"/>
        <v>0</v>
      </c>
      <c r="BN145" s="576">
        <f t="shared" si="172"/>
        <v>0</v>
      </c>
      <c r="BO145" s="574"/>
      <c r="BP145" s="574"/>
      <c r="BQ145" s="576">
        <f t="shared" si="173"/>
        <v>0</v>
      </c>
      <c r="BR145" s="567">
        <f t="shared" si="206"/>
        <v>0</v>
      </c>
      <c r="BS145" s="567">
        <f t="shared" si="207"/>
        <v>1</v>
      </c>
      <c r="BT145" s="567">
        <f t="shared" si="208"/>
        <v>0</v>
      </c>
      <c r="BU145" s="567">
        <f t="shared" si="209"/>
        <v>0</v>
      </c>
      <c r="BV145" s="567">
        <f t="shared" si="210"/>
        <v>0</v>
      </c>
      <c r="BW145" s="567">
        <f t="shared" si="174"/>
        <v>1</v>
      </c>
      <c r="BX145" s="552">
        <f t="shared" si="176"/>
        <v>0</v>
      </c>
      <c r="BY145" s="577">
        <f t="shared" si="175"/>
        <v>1</v>
      </c>
      <c r="BZ145" s="552">
        <f t="shared" si="211"/>
        <v>0</v>
      </c>
      <c r="CA145" s="552">
        <f t="shared" si="212"/>
        <v>0</v>
      </c>
      <c r="CB145" s="539" t="str">
        <f>IF(AND(E145=""),"",IF(AND(E145&lt;=0),"",IF((ROUND((SUMPRODUCT(MID(0&amp;E145,LARGE(INDEX(ISNUMBER(--MID(E145,ROW($1:$70),1))* ROW($1:$70),0),ROW($1:$70))+1,1)*10^ROW($1:$70)/10)),-8)/100000000)&lt;2004,1,0)))</f>
        <v/>
      </c>
      <c r="CC145" s="1071"/>
      <c r="CD145" s="539"/>
      <c r="CE145" s="539"/>
      <c r="CF145" s="539"/>
      <c r="CG145" s="539"/>
      <c r="CH145" s="539"/>
      <c r="CI145" s="539"/>
      <c r="CJ145" s="539"/>
      <c r="CK145" s="539"/>
      <c r="CL145" s="539"/>
      <c r="CM145" s="539"/>
      <c r="CN145" s="539"/>
      <c r="CO145" s="539"/>
      <c r="CP145" s="539"/>
      <c r="CQ145" s="539"/>
      <c r="CR145" s="539"/>
      <c r="CS145" s="539"/>
      <c r="CT145" s="539"/>
      <c r="CU145" s="539"/>
      <c r="CV145" s="539"/>
      <c r="CW145" s="539"/>
      <c r="CX145" s="539"/>
      <c r="CY145" s="539"/>
      <c r="CZ145" s="539"/>
      <c r="DB145" s="539"/>
    </row>
    <row r="146" spans="1:106" s="568" customFormat="1" hidden="1">
      <c r="A146" s="568" t="str">
        <f t="shared" si="154"/>
        <v/>
      </c>
      <c r="B146" s="683">
        <v>2202</v>
      </c>
      <c r="C146" s="684">
        <v>120</v>
      </c>
      <c r="D146" s="685" t="str">
        <f>IF(ISNA(VLOOKUP(C146,Master!AQ$61:BC$286,3,FALSE)),"",VLOOKUP(C146,Master!AQ$61:BC$286,3,FALSE))</f>
        <v/>
      </c>
      <c r="E146" s="686" t="str">
        <f>IF(ISNA(VLOOKUP(C146,Master!AQ$61:BC$286,7,FALSE)),"",VLOOKUP(C146,Master!AQ$61:BC$286,7,FALSE))</f>
        <v/>
      </c>
      <c r="F146" s="687" t="str">
        <f>IF(ISNA(VLOOKUP(C146,Master!AQ$61:BC$286,8,FALSE)),"",VLOOKUP(C146,Master!AQ$61:BC$286,8,FALSE))</f>
        <v/>
      </c>
      <c r="G146" s="688" t="str">
        <f>IF(ISNA(VLOOKUP(C146,Master!AQ$61:BC$286,4,FALSE)),"",VLOOKUP(C146,Master!AQ$61:BC$286,4,FALSE))</f>
        <v/>
      </c>
      <c r="H146" s="689" t="str">
        <f>IF(ISNA(VLOOKUP(C146,Master!AQ$61:BC$286,5,FALSE)),"",VLOOKUP(C146,Master!AQ$61:BC$286,5,FALSE))</f>
        <v/>
      </c>
      <c r="I146" s="690" t="str">
        <f>IF(ISNA(VLOOKUP(C146,Master!AQ$61:BC$286,6,FALSE)),"",VLOOKUP(C146,Master!AQ$61:BC$286,6,FALSE))</f>
        <v/>
      </c>
      <c r="J146" s="684" t="str">
        <f t="shared" si="149"/>
        <v/>
      </c>
      <c r="K146" s="911" t="str">
        <f t="shared" ca="1" si="150"/>
        <v/>
      </c>
      <c r="L146" s="684" t="str">
        <f t="shared" si="151"/>
        <v/>
      </c>
      <c r="M146" s="684" t="str">
        <f t="shared" si="152"/>
        <v/>
      </c>
      <c r="N146" s="684" t="str">
        <f t="shared" si="153"/>
        <v/>
      </c>
      <c r="O146" s="691" t="str">
        <f>IF(ISNA(VLOOKUP(C146,Master!AQ$61:BC$286,12,FALSE)),"",VLOOKUP(C146,Master!AQ$61:BC$286,12,FALSE))</f>
        <v/>
      </c>
      <c r="P146" s="665"/>
      <c r="Q146" s="572"/>
      <c r="R146" s="572"/>
      <c r="S146" s="572"/>
      <c r="T146" s="572">
        <f t="shared" si="147"/>
        <v>0</v>
      </c>
      <c r="U146" s="541">
        <f t="shared" si="214"/>
        <v>1</v>
      </c>
      <c r="V146" s="570" t="str">
        <f>IF(ISNA(VLOOKUP(C146,Master!AQ$61:BC$108,10,FALSE)),"",VLOOKUP(C146,Master!AQ$61:BC$108,10,FALSE))</f>
        <v/>
      </c>
      <c r="W146" s="573"/>
      <c r="X146" s="573"/>
      <c r="Y146" s="574" t="str">
        <f>IF(ISNA(VLOOKUP(C146,Master!AQ$61:BC$108,11,FALSE)),"",VLOOKUP(C146,Master!AQ$61:BC$108,11,FALSE))</f>
        <v/>
      </c>
      <c r="Z146" s="574" t="str">
        <f>IF(ISNA(VLOOKUP(C146,Master!AQ$61:BC$108,9,FALSE)),"",VLOOKUP(C146,Master!AQ$61:BC$108,9,FALSE))</f>
        <v/>
      </c>
      <c r="AA146" s="575">
        <f t="shared" si="184"/>
        <v>0</v>
      </c>
      <c r="AB146" s="575">
        <f t="shared" si="185"/>
        <v>0</v>
      </c>
      <c r="AC146" s="575">
        <f t="shared" si="186"/>
        <v>0</v>
      </c>
      <c r="AD146" s="575">
        <f t="shared" si="187"/>
        <v>0</v>
      </c>
      <c r="AE146" s="575">
        <f t="shared" si="188"/>
        <v>0</v>
      </c>
      <c r="AF146" s="575">
        <f t="shared" si="189"/>
        <v>0</v>
      </c>
      <c r="AG146" s="576" t="str">
        <f t="shared" si="183"/>
        <v/>
      </c>
      <c r="AH146" s="576" t="str">
        <f t="shared" si="162"/>
        <v/>
      </c>
      <c r="AI146" s="576" t="str">
        <f t="shared" si="163"/>
        <v/>
      </c>
      <c r="AJ146" s="576" t="str">
        <f t="shared" si="164"/>
        <v/>
      </c>
      <c r="AK146" s="576" t="str">
        <f t="shared" si="165"/>
        <v/>
      </c>
      <c r="AL146" s="574" t="str">
        <f t="shared" si="166"/>
        <v/>
      </c>
      <c r="AM146" s="574">
        <v>0</v>
      </c>
      <c r="AN146" s="575">
        <v>0</v>
      </c>
      <c r="AO146" s="574" t="str">
        <f t="shared" si="167"/>
        <v/>
      </c>
      <c r="AP146" s="575">
        <f t="shared" si="190"/>
        <v>0</v>
      </c>
      <c r="AQ146" s="574">
        <f t="shared" si="191"/>
        <v>0</v>
      </c>
      <c r="AR146" s="574">
        <f t="shared" si="192"/>
        <v>0</v>
      </c>
      <c r="AS146" s="574">
        <f t="shared" si="193"/>
        <v>0</v>
      </c>
      <c r="AT146" s="574">
        <f t="shared" si="213"/>
        <v>0</v>
      </c>
      <c r="AU146" s="576">
        <f t="shared" si="194"/>
        <v>0</v>
      </c>
      <c r="AV146" s="576">
        <f t="shared" si="195"/>
        <v>0</v>
      </c>
      <c r="AW146" s="574"/>
      <c r="AX146" s="574"/>
      <c r="AY146" s="576">
        <f t="shared" si="168"/>
        <v>0</v>
      </c>
      <c r="AZ146" s="576">
        <f t="shared" si="196"/>
        <v>0</v>
      </c>
      <c r="BA146" s="576">
        <f t="shared" si="197"/>
        <v>0</v>
      </c>
      <c r="BB146" s="576">
        <f t="shared" si="198"/>
        <v>0</v>
      </c>
      <c r="BC146" s="576">
        <f t="shared" si="199"/>
        <v>0</v>
      </c>
      <c r="BD146" s="574">
        <f t="shared" si="169"/>
        <v>0</v>
      </c>
      <c r="BE146" s="574">
        <f t="shared" si="200"/>
        <v>0</v>
      </c>
      <c r="BF146" s="575">
        <v>0</v>
      </c>
      <c r="BG146" s="574">
        <f t="shared" si="170"/>
        <v>0</v>
      </c>
      <c r="BH146" s="575">
        <f t="shared" si="201"/>
        <v>0</v>
      </c>
      <c r="BI146" s="574">
        <f t="shared" si="202"/>
        <v>0</v>
      </c>
      <c r="BJ146" s="574">
        <f t="shared" si="203"/>
        <v>0</v>
      </c>
      <c r="BK146" s="574">
        <f t="shared" si="204"/>
        <v>0</v>
      </c>
      <c r="BL146" s="574">
        <f t="shared" si="205"/>
        <v>0</v>
      </c>
      <c r="BM146" s="576">
        <f t="shared" si="171"/>
        <v>0</v>
      </c>
      <c r="BN146" s="576">
        <f t="shared" si="172"/>
        <v>0</v>
      </c>
      <c r="BO146" s="574"/>
      <c r="BP146" s="574"/>
      <c r="BQ146" s="576">
        <f t="shared" si="173"/>
        <v>0</v>
      </c>
      <c r="BR146" s="567">
        <f t="shared" si="206"/>
        <v>0</v>
      </c>
      <c r="BS146" s="567">
        <f t="shared" si="207"/>
        <v>1</v>
      </c>
      <c r="BT146" s="567">
        <f t="shared" si="208"/>
        <v>0</v>
      </c>
      <c r="BU146" s="567">
        <f t="shared" si="209"/>
        <v>0</v>
      </c>
      <c r="BV146" s="567">
        <f t="shared" si="210"/>
        <v>0</v>
      </c>
      <c r="BW146" s="567">
        <f t="shared" si="174"/>
        <v>1</v>
      </c>
      <c r="BX146" s="552">
        <f t="shared" si="176"/>
        <v>0</v>
      </c>
      <c r="BY146" s="577">
        <f t="shared" si="175"/>
        <v>1</v>
      </c>
      <c r="BZ146" s="552">
        <f t="shared" si="211"/>
        <v>0</v>
      </c>
      <c r="CA146" s="552">
        <f t="shared" si="212"/>
        <v>0</v>
      </c>
      <c r="CB146" s="539" t="str">
        <f>IF(AND(E146=""),"",IF(AND(E146&lt;=0),"",IF((ROUND((SUMPRODUCT(MID(0&amp;E146,LARGE(INDEX(ISNUMBER(--MID(E146,ROW($1:$70),1))* ROW($1:$70),0),ROW($1:$70))+1,1)*10^ROW($1:$70)/10)),-8)/100000000)&lt;2004,1,0)))</f>
        <v/>
      </c>
      <c r="CC146" s="1071"/>
      <c r="CD146" s="539"/>
      <c r="CE146" s="539"/>
      <c r="CF146" s="539"/>
      <c r="CG146" s="539"/>
      <c r="CH146" s="539"/>
      <c r="CI146" s="539"/>
      <c r="CJ146" s="539"/>
      <c r="CK146" s="539"/>
      <c r="CL146" s="539"/>
      <c r="CM146" s="539"/>
      <c r="CN146" s="539"/>
      <c r="CO146" s="539"/>
      <c r="CP146" s="539"/>
      <c r="CQ146" s="539"/>
      <c r="CR146" s="539"/>
      <c r="CS146" s="539"/>
      <c r="CT146" s="539"/>
      <c r="CU146" s="539"/>
      <c r="CV146" s="539"/>
      <c r="CW146" s="539"/>
      <c r="CX146" s="539"/>
      <c r="CY146" s="539"/>
      <c r="CZ146" s="539"/>
      <c r="DB146" s="539"/>
    </row>
    <row r="147" spans="1:106" s="568" customFormat="1" hidden="1">
      <c r="A147" s="568" t="str">
        <f t="shared" si="154"/>
        <v/>
      </c>
      <c r="B147" s="683">
        <v>2202</v>
      </c>
      <c r="C147" s="684">
        <v>121</v>
      </c>
      <c r="D147" s="685" t="str">
        <f>IF(ISNA(VLOOKUP(C147,Master!AQ$61:BC$286,3,FALSE)),"",VLOOKUP(C147,Master!AQ$61:BC$286,3,FALSE))</f>
        <v/>
      </c>
      <c r="E147" s="686" t="str">
        <f>IF(ISNA(VLOOKUP(C147,Master!AQ$61:BC$286,7,FALSE)),"",VLOOKUP(C147,Master!AQ$61:BC$286,7,FALSE))</f>
        <v/>
      </c>
      <c r="F147" s="687" t="str">
        <f>IF(ISNA(VLOOKUP(C147,Master!AQ$61:BC$286,8,FALSE)),"",VLOOKUP(C147,Master!AQ$61:BC$286,8,FALSE))</f>
        <v/>
      </c>
      <c r="G147" s="688" t="str">
        <f>IF(ISNA(VLOOKUP(C147,Master!AQ$61:BC$286,4,FALSE)),"",VLOOKUP(C147,Master!AQ$61:BC$286,4,FALSE))</f>
        <v/>
      </c>
      <c r="H147" s="689" t="str">
        <f>IF(ISNA(VLOOKUP(C147,Master!AQ$61:BC$286,5,FALSE)),"",VLOOKUP(C147,Master!AQ$61:BC$286,5,FALSE))</f>
        <v/>
      </c>
      <c r="I147" s="690" t="str">
        <f>IF(ISNA(VLOOKUP(C147,Master!AQ$61:BC$286,6,FALSE)),"",VLOOKUP(C147,Master!AQ$61:BC$286,6,FALSE))</f>
        <v/>
      </c>
      <c r="J147" s="684" t="str">
        <f t="shared" si="149"/>
        <v/>
      </c>
      <c r="K147" s="911" t="str">
        <f t="shared" ca="1" si="150"/>
        <v/>
      </c>
      <c r="L147" s="684" t="str">
        <f t="shared" si="151"/>
        <v/>
      </c>
      <c r="M147" s="684" t="str">
        <f t="shared" si="152"/>
        <v/>
      </c>
      <c r="N147" s="684" t="str">
        <f t="shared" si="153"/>
        <v/>
      </c>
      <c r="O147" s="691" t="str">
        <f>IF(ISNA(VLOOKUP(C147,Master!AQ$61:BC$286,12,FALSE)),"",VLOOKUP(C147,Master!AQ$61:BC$286,12,FALSE))</f>
        <v/>
      </c>
      <c r="P147" s="665"/>
      <c r="Q147" s="572"/>
      <c r="R147" s="572"/>
      <c r="S147" s="572"/>
      <c r="T147" s="572">
        <f t="shared" si="147"/>
        <v>0</v>
      </c>
      <c r="U147" s="541">
        <f t="shared" si="214"/>
        <v>1</v>
      </c>
      <c r="V147" s="570" t="str">
        <f>IF(ISNA(VLOOKUP(C147,Master!AQ$61:BC$108,10,FALSE)),"",VLOOKUP(C147,Master!AQ$61:BC$108,10,FALSE))</f>
        <v/>
      </c>
      <c r="W147" s="573"/>
      <c r="X147" s="573"/>
      <c r="Y147" s="574" t="str">
        <f>IF(ISNA(VLOOKUP(C147,Master!AQ$61:BC$108,11,FALSE)),"",VLOOKUP(C147,Master!AQ$61:BC$108,11,FALSE))</f>
        <v/>
      </c>
      <c r="Z147" s="574" t="str">
        <f>IF(ISNA(VLOOKUP(C147,Master!AQ$61:BC$108,9,FALSE)),"",VLOOKUP(C147,Master!AQ$61:BC$108,9,FALSE))</f>
        <v/>
      </c>
      <c r="AA147" s="575">
        <f t="shared" si="184"/>
        <v>0</v>
      </c>
      <c r="AB147" s="575">
        <f t="shared" si="185"/>
        <v>0</v>
      </c>
      <c r="AC147" s="575">
        <f t="shared" si="186"/>
        <v>0</v>
      </c>
      <c r="AD147" s="575">
        <f t="shared" si="187"/>
        <v>0</v>
      </c>
      <c r="AE147" s="575">
        <f t="shared" si="188"/>
        <v>0</v>
      </c>
      <c r="AF147" s="575">
        <f t="shared" si="189"/>
        <v>0</v>
      </c>
      <c r="AG147" s="576" t="str">
        <f t="shared" si="183"/>
        <v/>
      </c>
      <c r="AH147" s="576" t="str">
        <f t="shared" si="162"/>
        <v/>
      </c>
      <c r="AI147" s="576" t="str">
        <f t="shared" si="163"/>
        <v/>
      </c>
      <c r="AJ147" s="576" t="str">
        <f t="shared" si="164"/>
        <v/>
      </c>
      <c r="AK147" s="576" t="str">
        <f t="shared" si="165"/>
        <v/>
      </c>
      <c r="AL147" s="574" t="str">
        <f t="shared" si="166"/>
        <v/>
      </c>
      <c r="AM147" s="574">
        <v>0</v>
      </c>
      <c r="AN147" s="575">
        <v>0</v>
      </c>
      <c r="AO147" s="574" t="str">
        <f t="shared" si="167"/>
        <v/>
      </c>
      <c r="AP147" s="575">
        <f t="shared" si="190"/>
        <v>0</v>
      </c>
      <c r="AQ147" s="574">
        <f t="shared" si="191"/>
        <v>0</v>
      </c>
      <c r="AR147" s="574">
        <f t="shared" si="192"/>
        <v>0</v>
      </c>
      <c r="AS147" s="574">
        <f t="shared" si="193"/>
        <v>0</v>
      </c>
      <c r="AT147" s="574">
        <f t="shared" si="213"/>
        <v>0</v>
      </c>
      <c r="AU147" s="576">
        <f t="shared" si="194"/>
        <v>0</v>
      </c>
      <c r="AV147" s="576">
        <f t="shared" si="195"/>
        <v>0</v>
      </c>
      <c r="AW147" s="574"/>
      <c r="AX147" s="574"/>
      <c r="AY147" s="576">
        <f t="shared" si="168"/>
        <v>0</v>
      </c>
      <c r="AZ147" s="576">
        <f t="shared" si="196"/>
        <v>0</v>
      </c>
      <c r="BA147" s="576">
        <f t="shared" si="197"/>
        <v>0</v>
      </c>
      <c r="BB147" s="576">
        <f t="shared" si="198"/>
        <v>0</v>
      </c>
      <c r="BC147" s="576">
        <f t="shared" si="199"/>
        <v>0</v>
      </c>
      <c r="BD147" s="574">
        <f t="shared" si="169"/>
        <v>0</v>
      </c>
      <c r="BE147" s="574">
        <f t="shared" si="200"/>
        <v>0</v>
      </c>
      <c r="BF147" s="575">
        <v>0</v>
      </c>
      <c r="BG147" s="574">
        <f t="shared" si="170"/>
        <v>0</v>
      </c>
      <c r="BH147" s="575">
        <f t="shared" si="201"/>
        <v>0</v>
      </c>
      <c r="BI147" s="574">
        <f t="shared" si="202"/>
        <v>0</v>
      </c>
      <c r="BJ147" s="574">
        <f t="shared" si="203"/>
        <v>0</v>
      </c>
      <c r="BK147" s="574">
        <f t="shared" si="204"/>
        <v>0</v>
      </c>
      <c r="BL147" s="574">
        <f t="shared" si="205"/>
        <v>0</v>
      </c>
      <c r="BM147" s="576">
        <f t="shared" si="171"/>
        <v>0</v>
      </c>
      <c r="BN147" s="576">
        <f t="shared" si="172"/>
        <v>0</v>
      </c>
      <c r="BO147" s="574"/>
      <c r="BP147" s="574"/>
      <c r="BQ147" s="576">
        <f t="shared" si="173"/>
        <v>0</v>
      </c>
      <c r="BR147" s="567">
        <f t="shared" si="206"/>
        <v>0</v>
      </c>
      <c r="BS147" s="567">
        <f t="shared" si="207"/>
        <v>1</v>
      </c>
      <c r="BT147" s="567">
        <f t="shared" si="208"/>
        <v>0</v>
      </c>
      <c r="BU147" s="567">
        <f t="shared" si="209"/>
        <v>0</v>
      </c>
      <c r="BV147" s="567">
        <f t="shared" si="210"/>
        <v>0</v>
      </c>
      <c r="BW147" s="567">
        <f t="shared" si="174"/>
        <v>1</v>
      </c>
      <c r="BX147" s="552">
        <f t="shared" si="176"/>
        <v>0</v>
      </c>
      <c r="BY147" s="577">
        <f t="shared" si="175"/>
        <v>1</v>
      </c>
      <c r="BZ147" s="552">
        <f t="shared" si="211"/>
        <v>0</v>
      </c>
      <c r="CA147" s="552">
        <f t="shared" si="212"/>
        <v>0</v>
      </c>
      <c r="CB147" s="539" t="str">
        <f>IF(AND(E147=""),"",IF(AND(E147&lt;=0),"",IF((ROUND((SUMPRODUCT(MID(0&amp;E147,LARGE(INDEX(ISNUMBER(--MID(E147,ROW($1:$70),1))* ROW($1:$70),0),ROW($1:$70))+1,1)*10^ROW($1:$70)/10)),-8)/100000000)&lt;2004,1,0)))</f>
        <v/>
      </c>
      <c r="CC147" s="1071"/>
      <c r="CD147" s="539"/>
      <c r="CE147" s="539"/>
      <c r="CF147" s="539"/>
      <c r="CG147" s="539"/>
      <c r="CH147" s="539"/>
      <c r="CI147" s="539"/>
      <c r="CJ147" s="539"/>
      <c r="CK147" s="539"/>
      <c r="CL147" s="539"/>
      <c r="CM147" s="539"/>
      <c r="CN147" s="539"/>
      <c r="CO147" s="539"/>
      <c r="CP147" s="539"/>
      <c r="CQ147" s="539"/>
      <c r="CR147" s="539"/>
      <c r="CS147" s="539"/>
      <c r="CT147" s="539"/>
      <c r="CU147" s="539"/>
      <c r="CV147" s="539"/>
      <c r="CW147" s="539"/>
      <c r="CX147" s="539"/>
      <c r="CY147" s="539"/>
      <c r="CZ147" s="539"/>
      <c r="DB147" s="539"/>
    </row>
    <row r="148" spans="1:106" s="568" customFormat="1" hidden="1">
      <c r="A148" s="568" t="str">
        <f t="shared" si="154"/>
        <v/>
      </c>
      <c r="B148" s="683">
        <v>2202</v>
      </c>
      <c r="C148" s="684">
        <v>122</v>
      </c>
      <c r="D148" s="685" t="str">
        <f>IF(ISNA(VLOOKUP(C148,Master!AQ$61:BC$286,3,FALSE)),"",VLOOKUP(C148,Master!AQ$61:BC$286,3,FALSE))</f>
        <v/>
      </c>
      <c r="E148" s="686" t="str">
        <f>IF(ISNA(VLOOKUP(C148,Master!AQ$61:BC$286,7,FALSE)),"",VLOOKUP(C148,Master!AQ$61:BC$286,7,FALSE))</f>
        <v/>
      </c>
      <c r="F148" s="687" t="str">
        <f>IF(ISNA(VLOOKUP(C148,Master!AQ$61:BC$286,8,FALSE)),"",VLOOKUP(C148,Master!AQ$61:BC$286,8,FALSE))</f>
        <v/>
      </c>
      <c r="G148" s="688" t="str">
        <f>IF(ISNA(VLOOKUP(C148,Master!AQ$61:BC$286,4,FALSE)),"",VLOOKUP(C148,Master!AQ$61:BC$286,4,FALSE))</f>
        <v/>
      </c>
      <c r="H148" s="689" t="str">
        <f>IF(ISNA(VLOOKUP(C148,Master!AQ$61:BC$286,5,FALSE)),"",VLOOKUP(C148,Master!AQ$61:BC$286,5,FALSE))</f>
        <v/>
      </c>
      <c r="I148" s="690" t="str">
        <f>IF(ISNA(VLOOKUP(C148,Master!AQ$61:BC$286,6,FALSE)),"",VLOOKUP(C148,Master!AQ$61:BC$286,6,FALSE))</f>
        <v/>
      </c>
      <c r="J148" s="684" t="str">
        <f t="shared" si="149"/>
        <v/>
      </c>
      <c r="K148" s="911" t="str">
        <f t="shared" ca="1" si="150"/>
        <v/>
      </c>
      <c r="L148" s="684" t="str">
        <f t="shared" si="151"/>
        <v/>
      </c>
      <c r="M148" s="684" t="str">
        <f t="shared" si="152"/>
        <v/>
      </c>
      <c r="N148" s="684" t="str">
        <f t="shared" si="153"/>
        <v/>
      </c>
      <c r="O148" s="691" t="str">
        <f>IF(ISNA(VLOOKUP(C148,Master!AQ$61:BC$286,12,FALSE)),"",VLOOKUP(C148,Master!AQ$61:BC$286,12,FALSE))</f>
        <v/>
      </c>
      <c r="P148" s="665"/>
      <c r="Q148" s="572"/>
      <c r="R148" s="572"/>
      <c r="S148" s="572"/>
      <c r="T148" s="572">
        <f t="shared" si="147"/>
        <v>0</v>
      </c>
      <c r="U148" s="541">
        <f t="shared" si="214"/>
        <v>1</v>
      </c>
      <c r="V148" s="570" t="str">
        <f>IF(ISNA(VLOOKUP(C148,Master!AQ$61:BC$108,10,FALSE)),"",VLOOKUP(C148,Master!AQ$61:BC$108,10,FALSE))</f>
        <v/>
      </c>
      <c r="W148" s="573"/>
      <c r="X148" s="573"/>
      <c r="Y148" s="574" t="str">
        <f>IF(ISNA(VLOOKUP(C148,Master!AQ$61:BC$108,11,FALSE)),"",VLOOKUP(C148,Master!AQ$61:BC$108,11,FALSE))</f>
        <v/>
      </c>
      <c r="Z148" s="574" t="str">
        <f>IF(ISNA(VLOOKUP(C148,Master!AQ$61:BC$108,9,FALSE)),"",VLOOKUP(C148,Master!AQ$61:BC$108,9,FALSE))</f>
        <v/>
      </c>
      <c r="AA148" s="575">
        <f t="shared" si="184"/>
        <v>0</v>
      </c>
      <c r="AB148" s="575">
        <f t="shared" si="185"/>
        <v>0</v>
      </c>
      <c r="AC148" s="575">
        <f t="shared" si="186"/>
        <v>0</v>
      </c>
      <c r="AD148" s="575">
        <f t="shared" si="187"/>
        <v>0</v>
      </c>
      <c r="AE148" s="575">
        <f t="shared" si="188"/>
        <v>0</v>
      </c>
      <c r="AF148" s="575">
        <f t="shared" si="189"/>
        <v>0</v>
      </c>
      <c r="AG148" s="576" t="str">
        <f t="shared" si="183"/>
        <v/>
      </c>
      <c r="AH148" s="576" t="str">
        <f t="shared" si="162"/>
        <v/>
      </c>
      <c r="AI148" s="576" t="str">
        <f t="shared" si="163"/>
        <v/>
      </c>
      <c r="AJ148" s="576" t="str">
        <f t="shared" si="164"/>
        <v/>
      </c>
      <c r="AK148" s="576" t="str">
        <f t="shared" si="165"/>
        <v/>
      </c>
      <c r="AL148" s="574" t="str">
        <f t="shared" si="166"/>
        <v/>
      </c>
      <c r="AM148" s="574">
        <v>0</v>
      </c>
      <c r="AN148" s="575">
        <v>0</v>
      </c>
      <c r="AO148" s="574" t="str">
        <f t="shared" si="167"/>
        <v/>
      </c>
      <c r="AP148" s="575">
        <f t="shared" si="190"/>
        <v>0</v>
      </c>
      <c r="AQ148" s="574">
        <f t="shared" si="191"/>
        <v>0</v>
      </c>
      <c r="AR148" s="574">
        <f t="shared" si="192"/>
        <v>0</v>
      </c>
      <c r="AS148" s="574">
        <f t="shared" si="193"/>
        <v>0</v>
      </c>
      <c r="AT148" s="574">
        <f t="shared" si="213"/>
        <v>0</v>
      </c>
      <c r="AU148" s="576">
        <f t="shared" si="194"/>
        <v>0</v>
      </c>
      <c r="AV148" s="576">
        <f t="shared" si="195"/>
        <v>0</v>
      </c>
      <c r="AW148" s="574"/>
      <c r="AX148" s="574"/>
      <c r="AY148" s="576">
        <f t="shared" si="168"/>
        <v>0</v>
      </c>
      <c r="AZ148" s="576">
        <f t="shared" si="196"/>
        <v>0</v>
      </c>
      <c r="BA148" s="576">
        <f t="shared" si="197"/>
        <v>0</v>
      </c>
      <c r="BB148" s="576">
        <f t="shared" si="198"/>
        <v>0</v>
      </c>
      <c r="BC148" s="576">
        <f t="shared" si="199"/>
        <v>0</v>
      </c>
      <c r="BD148" s="574">
        <f t="shared" si="169"/>
        <v>0</v>
      </c>
      <c r="BE148" s="574">
        <f t="shared" si="200"/>
        <v>0</v>
      </c>
      <c r="BF148" s="575">
        <v>0</v>
      </c>
      <c r="BG148" s="574">
        <f t="shared" si="170"/>
        <v>0</v>
      </c>
      <c r="BH148" s="575">
        <f t="shared" si="201"/>
        <v>0</v>
      </c>
      <c r="BI148" s="574">
        <f t="shared" si="202"/>
        <v>0</v>
      </c>
      <c r="BJ148" s="574">
        <f t="shared" si="203"/>
        <v>0</v>
      </c>
      <c r="BK148" s="574">
        <f t="shared" si="204"/>
        <v>0</v>
      </c>
      <c r="BL148" s="574">
        <f t="shared" si="205"/>
        <v>0</v>
      </c>
      <c r="BM148" s="576">
        <f t="shared" si="171"/>
        <v>0</v>
      </c>
      <c r="BN148" s="576">
        <f t="shared" si="172"/>
        <v>0</v>
      </c>
      <c r="BO148" s="574"/>
      <c r="BP148" s="574"/>
      <c r="BQ148" s="576">
        <f t="shared" si="173"/>
        <v>0</v>
      </c>
      <c r="BR148" s="567">
        <f t="shared" si="206"/>
        <v>0</v>
      </c>
      <c r="BS148" s="567">
        <f t="shared" si="207"/>
        <v>1</v>
      </c>
      <c r="BT148" s="567">
        <f t="shared" si="208"/>
        <v>0</v>
      </c>
      <c r="BU148" s="567">
        <f t="shared" si="209"/>
        <v>0</v>
      </c>
      <c r="BV148" s="567">
        <f t="shared" si="210"/>
        <v>0</v>
      </c>
      <c r="BW148" s="567">
        <f t="shared" si="174"/>
        <v>1</v>
      </c>
      <c r="BX148" s="552">
        <f t="shared" si="176"/>
        <v>0</v>
      </c>
      <c r="BY148" s="577">
        <f t="shared" si="175"/>
        <v>1</v>
      </c>
      <c r="BZ148" s="552">
        <f t="shared" si="211"/>
        <v>0</v>
      </c>
      <c r="CA148" s="552">
        <f t="shared" si="212"/>
        <v>0</v>
      </c>
      <c r="CB148" s="539" t="str">
        <f>IF(AND(E148=""),"",IF(AND(E148&lt;=0),"",IF((ROUND((SUMPRODUCT(MID(0&amp;E148,LARGE(INDEX(ISNUMBER(--MID(E148,ROW($1:$70),1))* ROW($1:$70),0),ROW($1:$70))+1,1)*10^ROW($1:$70)/10)),-8)/100000000)&lt;2004,1,0)))</f>
        <v/>
      </c>
      <c r="CC148" s="1071"/>
      <c r="CD148" s="539"/>
      <c r="CE148" s="539"/>
      <c r="CF148" s="539"/>
      <c r="CG148" s="539"/>
      <c r="CH148" s="539"/>
      <c r="CI148" s="539"/>
      <c r="CJ148" s="539"/>
      <c r="CK148" s="539"/>
      <c r="CL148" s="539"/>
      <c r="CM148" s="539"/>
      <c r="CN148" s="539"/>
      <c r="CO148" s="539"/>
      <c r="CP148" s="539"/>
      <c r="CQ148" s="539"/>
      <c r="CR148" s="539"/>
      <c r="CS148" s="539"/>
      <c r="CT148" s="539"/>
      <c r="CU148" s="539"/>
      <c r="CV148" s="539"/>
      <c r="CW148" s="539"/>
      <c r="CX148" s="539"/>
      <c r="CY148" s="539"/>
      <c r="CZ148" s="539"/>
      <c r="DB148" s="539"/>
    </row>
    <row r="149" spans="1:106" s="568" customFormat="1" hidden="1">
      <c r="A149" s="568" t="str">
        <f t="shared" si="154"/>
        <v/>
      </c>
      <c r="B149" s="683">
        <v>2202</v>
      </c>
      <c r="C149" s="684">
        <v>123</v>
      </c>
      <c r="D149" s="685" t="str">
        <f>IF(ISNA(VLOOKUP(C149,Master!AQ$61:BC$286,3,FALSE)),"",VLOOKUP(C149,Master!AQ$61:BC$286,3,FALSE))</f>
        <v/>
      </c>
      <c r="E149" s="686" t="str">
        <f>IF(ISNA(VLOOKUP(C149,Master!AQ$61:BC$286,7,FALSE)),"",VLOOKUP(C149,Master!AQ$61:BC$286,7,FALSE))</f>
        <v/>
      </c>
      <c r="F149" s="687" t="str">
        <f>IF(ISNA(VLOOKUP(C149,Master!AQ$61:BC$286,8,FALSE)),"",VLOOKUP(C149,Master!AQ$61:BC$286,8,FALSE))</f>
        <v/>
      </c>
      <c r="G149" s="688" t="str">
        <f>IF(ISNA(VLOOKUP(C149,Master!AQ$61:BC$286,4,FALSE)),"",VLOOKUP(C149,Master!AQ$61:BC$286,4,FALSE))</f>
        <v/>
      </c>
      <c r="H149" s="689" t="str">
        <f>IF(ISNA(VLOOKUP(C149,Master!AQ$61:BC$286,5,FALSE)),"",VLOOKUP(C149,Master!AQ$61:BC$286,5,FALSE))</f>
        <v/>
      </c>
      <c r="I149" s="690" t="str">
        <f>IF(ISNA(VLOOKUP(C149,Master!AQ$61:BC$286,6,FALSE)),"",VLOOKUP(C149,Master!AQ$61:BC$286,6,FALSE))</f>
        <v/>
      </c>
      <c r="J149" s="684" t="str">
        <f t="shared" si="149"/>
        <v/>
      </c>
      <c r="K149" s="911" t="str">
        <f t="shared" ca="1" si="150"/>
        <v/>
      </c>
      <c r="L149" s="684" t="str">
        <f t="shared" si="151"/>
        <v/>
      </c>
      <c r="M149" s="684" t="str">
        <f t="shared" si="152"/>
        <v/>
      </c>
      <c r="N149" s="684" t="str">
        <f t="shared" si="153"/>
        <v/>
      </c>
      <c r="O149" s="691" t="str">
        <f>IF(ISNA(VLOOKUP(C149,Master!AQ$61:BC$286,12,FALSE)),"",VLOOKUP(C149,Master!AQ$61:BC$286,12,FALSE))</f>
        <v/>
      </c>
      <c r="P149" s="665"/>
      <c r="Q149" s="572"/>
      <c r="R149" s="572"/>
      <c r="S149" s="572"/>
      <c r="T149" s="572">
        <f t="shared" si="147"/>
        <v>0</v>
      </c>
      <c r="U149" s="541">
        <f t="shared" si="214"/>
        <v>1</v>
      </c>
      <c r="V149" s="570" t="str">
        <f>IF(ISNA(VLOOKUP(C149,Master!AQ$61:BC$108,10,FALSE)),"",VLOOKUP(C149,Master!AQ$61:BC$108,10,FALSE))</f>
        <v/>
      </c>
      <c r="W149" s="573"/>
      <c r="X149" s="573"/>
      <c r="Y149" s="574" t="str">
        <f>IF(ISNA(VLOOKUP(C149,Master!AQ$61:BC$108,11,FALSE)),"",VLOOKUP(C149,Master!AQ$61:BC$108,11,FALSE))</f>
        <v/>
      </c>
      <c r="Z149" s="574" t="str">
        <f>IF(ISNA(VLOOKUP(C149,Master!AQ$61:BC$108,9,FALSE)),"",VLOOKUP(C149,Master!AQ$61:BC$108,9,FALSE))</f>
        <v/>
      </c>
      <c r="AA149" s="575">
        <f t="shared" si="184"/>
        <v>0</v>
      </c>
      <c r="AB149" s="575">
        <f t="shared" si="185"/>
        <v>0</v>
      </c>
      <c r="AC149" s="575">
        <f t="shared" si="186"/>
        <v>0</v>
      </c>
      <c r="AD149" s="575">
        <f t="shared" si="187"/>
        <v>0</v>
      </c>
      <c r="AE149" s="575">
        <f t="shared" si="188"/>
        <v>0</v>
      </c>
      <c r="AF149" s="575">
        <f t="shared" si="189"/>
        <v>0</v>
      </c>
      <c r="AG149" s="576" t="str">
        <f t="shared" si="183"/>
        <v/>
      </c>
      <c r="AH149" s="576" t="str">
        <f t="shared" si="162"/>
        <v/>
      </c>
      <c r="AI149" s="576" t="str">
        <f t="shared" si="163"/>
        <v/>
      </c>
      <c r="AJ149" s="576" t="str">
        <f t="shared" si="164"/>
        <v/>
      </c>
      <c r="AK149" s="576" t="str">
        <f t="shared" si="165"/>
        <v/>
      </c>
      <c r="AL149" s="574" t="str">
        <f t="shared" si="166"/>
        <v/>
      </c>
      <c r="AM149" s="574">
        <v>0</v>
      </c>
      <c r="AN149" s="575">
        <v>0</v>
      </c>
      <c r="AO149" s="574" t="str">
        <f t="shared" si="167"/>
        <v/>
      </c>
      <c r="AP149" s="575">
        <f t="shared" si="190"/>
        <v>0</v>
      </c>
      <c r="AQ149" s="574">
        <f t="shared" si="191"/>
        <v>0</v>
      </c>
      <c r="AR149" s="574">
        <f t="shared" si="192"/>
        <v>0</v>
      </c>
      <c r="AS149" s="574">
        <f t="shared" si="193"/>
        <v>0</v>
      </c>
      <c r="AT149" s="574">
        <f t="shared" si="213"/>
        <v>0</v>
      </c>
      <c r="AU149" s="576">
        <f t="shared" si="194"/>
        <v>0</v>
      </c>
      <c r="AV149" s="576">
        <f t="shared" si="195"/>
        <v>0</v>
      </c>
      <c r="AW149" s="574"/>
      <c r="AX149" s="574"/>
      <c r="AY149" s="576">
        <f t="shared" si="168"/>
        <v>0</v>
      </c>
      <c r="AZ149" s="576">
        <f t="shared" si="196"/>
        <v>0</v>
      </c>
      <c r="BA149" s="576">
        <f t="shared" si="197"/>
        <v>0</v>
      </c>
      <c r="BB149" s="576">
        <f t="shared" si="198"/>
        <v>0</v>
      </c>
      <c r="BC149" s="576">
        <f t="shared" si="199"/>
        <v>0</v>
      </c>
      <c r="BD149" s="574">
        <f t="shared" si="169"/>
        <v>0</v>
      </c>
      <c r="BE149" s="574">
        <f t="shared" si="200"/>
        <v>0</v>
      </c>
      <c r="BF149" s="575">
        <v>0</v>
      </c>
      <c r="BG149" s="574">
        <f t="shared" si="170"/>
        <v>0</v>
      </c>
      <c r="BH149" s="575">
        <f t="shared" si="201"/>
        <v>0</v>
      </c>
      <c r="BI149" s="574">
        <f t="shared" si="202"/>
        <v>0</v>
      </c>
      <c r="BJ149" s="574">
        <f t="shared" si="203"/>
        <v>0</v>
      </c>
      <c r="BK149" s="574">
        <f t="shared" si="204"/>
        <v>0</v>
      </c>
      <c r="BL149" s="574">
        <f t="shared" si="205"/>
        <v>0</v>
      </c>
      <c r="BM149" s="576">
        <f t="shared" si="171"/>
        <v>0</v>
      </c>
      <c r="BN149" s="576">
        <f t="shared" si="172"/>
        <v>0</v>
      </c>
      <c r="BO149" s="574"/>
      <c r="BP149" s="574"/>
      <c r="BQ149" s="576">
        <f t="shared" si="173"/>
        <v>0</v>
      </c>
      <c r="BR149" s="567">
        <f t="shared" si="206"/>
        <v>0</v>
      </c>
      <c r="BS149" s="567">
        <f t="shared" si="207"/>
        <v>1</v>
      </c>
      <c r="BT149" s="567">
        <f t="shared" si="208"/>
        <v>0</v>
      </c>
      <c r="BU149" s="567">
        <f t="shared" si="209"/>
        <v>0</v>
      </c>
      <c r="BV149" s="567">
        <f t="shared" si="210"/>
        <v>0</v>
      </c>
      <c r="BW149" s="567">
        <f t="shared" si="174"/>
        <v>1</v>
      </c>
      <c r="BX149" s="552">
        <f t="shared" si="176"/>
        <v>0</v>
      </c>
      <c r="BY149" s="577">
        <f t="shared" si="175"/>
        <v>1</v>
      </c>
      <c r="BZ149" s="552">
        <f t="shared" si="211"/>
        <v>0</v>
      </c>
      <c r="CA149" s="552">
        <f t="shared" si="212"/>
        <v>0</v>
      </c>
      <c r="CB149" s="539" t="str">
        <f>IF(AND(E149=""),"",IF(AND(E149&lt;=0),"",IF((ROUND((SUMPRODUCT(MID(0&amp;E149,LARGE(INDEX(ISNUMBER(--MID(E149,ROW($1:$70),1))* ROW($1:$70),0),ROW($1:$70))+1,1)*10^ROW($1:$70)/10)),-8)/100000000)&lt;2004,1,0)))</f>
        <v/>
      </c>
      <c r="CC149" s="1071"/>
      <c r="CD149" s="539"/>
      <c r="CE149" s="539"/>
      <c r="CF149" s="539"/>
      <c r="CG149" s="539"/>
      <c r="CH149" s="539"/>
      <c r="CI149" s="539"/>
      <c r="CJ149" s="539"/>
      <c r="CK149" s="539"/>
      <c r="CL149" s="539"/>
      <c r="CM149" s="539"/>
      <c r="CN149" s="539"/>
      <c r="CO149" s="539"/>
      <c r="CP149" s="539"/>
      <c r="CQ149" s="539"/>
      <c r="CR149" s="539"/>
      <c r="CS149" s="539"/>
      <c r="CT149" s="539"/>
      <c r="CU149" s="539"/>
      <c r="CV149" s="539"/>
      <c r="CW149" s="539"/>
      <c r="CX149" s="539"/>
      <c r="CY149" s="539"/>
      <c r="CZ149" s="539"/>
      <c r="DB149" s="539"/>
    </row>
    <row r="150" spans="1:106" s="568" customFormat="1" hidden="1">
      <c r="A150" s="568" t="str">
        <f t="shared" si="154"/>
        <v/>
      </c>
      <c r="B150" s="683">
        <v>2202</v>
      </c>
      <c r="C150" s="684">
        <v>124</v>
      </c>
      <c r="D150" s="685" t="str">
        <f>IF(ISNA(VLOOKUP(C150,Master!AQ$61:BC$286,3,FALSE)),"",VLOOKUP(C150,Master!AQ$61:BC$286,3,FALSE))</f>
        <v/>
      </c>
      <c r="E150" s="686" t="str">
        <f>IF(ISNA(VLOOKUP(C150,Master!AQ$61:BC$286,7,FALSE)),"",VLOOKUP(C150,Master!AQ$61:BC$286,7,FALSE))</f>
        <v/>
      </c>
      <c r="F150" s="687" t="str">
        <f>IF(ISNA(VLOOKUP(C150,Master!AQ$61:BC$286,8,FALSE)),"",VLOOKUP(C150,Master!AQ$61:BC$286,8,FALSE))</f>
        <v/>
      </c>
      <c r="G150" s="688" t="str">
        <f>IF(ISNA(VLOOKUP(C150,Master!AQ$61:BC$286,4,FALSE)),"",VLOOKUP(C150,Master!AQ$61:BC$286,4,FALSE))</f>
        <v/>
      </c>
      <c r="H150" s="689" t="str">
        <f>IF(ISNA(VLOOKUP(C150,Master!AQ$61:BC$286,5,FALSE)),"",VLOOKUP(C150,Master!AQ$61:BC$286,5,FALSE))</f>
        <v/>
      </c>
      <c r="I150" s="690" t="str">
        <f>IF(ISNA(VLOOKUP(C150,Master!AQ$61:BC$286,6,FALSE)),"",VLOOKUP(C150,Master!AQ$61:BC$286,6,FALSE))</f>
        <v/>
      </c>
      <c r="J150" s="684" t="str">
        <f t="shared" si="149"/>
        <v/>
      </c>
      <c r="K150" s="911" t="str">
        <f t="shared" ca="1" si="150"/>
        <v/>
      </c>
      <c r="L150" s="684" t="str">
        <f t="shared" si="151"/>
        <v/>
      </c>
      <c r="M150" s="684" t="str">
        <f t="shared" si="152"/>
        <v/>
      </c>
      <c r="N150" s="684" t="str">
        <f t="shared" si="153"/>
        <v/>
      </c>
      <c r="O150" s="691" t="str">
        <f>IF(ISNA(VLOOKUP(C150,Master!AQ$61:BC$286,12,FALSE)),"",VLOOKUP(C150,Master!AQ$61:BC$286,12,FALSE))</f>
        <v/>
      </c>
      <c r="P150" s="665"/>
      <c r="Q150" s="572"/>
      <c r="R150" s="572"/>
      <c r="S150" s="572"/>
      <c r="T150" s="572">
        <f t="shared" si="147"/>
        <v>0</v>
      </c>
      <c r="U150" s="541">
        <f t="shared" si="214"/>
        <v>1</v>
      </c>
      <c r="V150" s="570" t="str">
        <f>IF(ISNA(VLOOKUP(C150,Master!AQ$61:BC$108,10,FALSE)),"",VLOOKUP(C150,Master!AQ$61:BC$108,10,FALSE))</f>
        <v/>
      </c>
      <c r="W150" s="573"/>
      <c r="X150" s="573"/>
      <c r="Y150" s="574" t="str">
        <f>IF(ISNA(VLOOKUP(C150,Master!AQ$61:BC$108,11,FALSE)),"",VLOOKUP(C150,Master!AQ$61:BC$108,11,FALSE))</f>
        <v/>
      </c>
      <c r="Z150" s="574" t="str">
        <f>IF(ISNA(VLOOKUP(C150,Master!AQ$61:BC$108,9,FALSE)),"",VLOOKUP(C150,Master!AQ$61:BC$108,9,FALSE))</f>
        <v/>
      </c>
      <c r="AA150" s="575">
        <f t="shared" si="184"/>
        <v>0</v>
      </c>
      <c r="AB150" s="575">
        <f t="shared" si="185"/>
        <v>0</v>
      </c>
      <c r="AC150" s="575">
        <f t="shared" si="186"/>
        <v>0</v>
      </c>
      <c r="AD150" s="575">
        <f t="shared" si="187"/>
        <v>0</v>
      </c>
      <c r="AE150" s="575">
        <f t="shared" si="188"/>
        <v>0</v>
      </c>
      <c r="AF150" s="575">
        <f t="shared" si="189"/>
        <v>0</v>
      </c>
      <c r="AG150" s="576" t="str">
        <f t="shared" si="183"/>
        <v/>
      </c>
      <c r="AH150" s="576" t="str">
        <f t="shared" si="162"/>
        <v/>
      </c>
      <c r="AI150" s="576" t="str">
        <f t="shared" si="163"/>
        <v/>
      </c>
      <c r="AJ150" s="576" t="str">
        <f t="shared" si="164"/>
        <v/>
      </c>
      <c r="AK150" s="576" t="str">
        <f t="shared" si="165"/>
        <v/>
      </c>
      <c r="AL150" s="574" t="str">
        <f t="shared" si="166"/>
        <v/>
      </c>
      <c r="AM150" s="574">
        <v>0</v>
      </c>
      <c r="AN150" s="575">
        <v>0</v>
      </c>
      <c r="AO150" s="574" t="str">
        <f t="shared" si="167"/>
        <v/>
      </c>
      <c r="AP150" s="575">
        <f t="shared" si="190"/>
        <v>0</v>
      </c>
      <c r="AQ150" s="574">
        <f t="shared" si="191"/>
        <v>0</v>
      </c>
      <c r="AR150" s="574">
        <f t="shared" si="192"/>
        <v>0</v>
      </c>
      <c r="AS150" s="574">
        <f t="shared" si="193"/>
        <v>0</v>
      </c>
      <c r="AT150" s="574">
        <f t="shared" si="213"/>
        <v>0</v>
      </c>
      <c r="AU150" s="576">
        <f t="shared" si="194"/>
        <v>0</v>
      </c>
      <c r="AV150" s="576">
        <f t="shared" si="195"/>
        <v>0</v>
      </c>
      <c r="AW150" s="574"/>
      <c r="AX150" s="574"/>
      <c r="AY150" s="576">
        <f t="shared" si="168"/>
        <v>0</v>
      </c>
      <c r="AZ150" s="576">
        <f t="shared" si="196"/>
        <v>0</v>
      </c>
      <c r="BA150" s="576">
        <f t="shared" si="197"/>
        <v>0</v>
      </c>
      <c r="BB150" s="576">
        <f t="shared" si="198"/>
        <v>0</v>
      </c>
      <c r="BC150" s="576">
        <f t="shared" si="199"/>
        <v>0</v>
      </c>
      <c r="BD150" s="574">
        <f t="shared" si="169"/>
        <v>0</v>
      </c>
      <c r="BE150" s="574">
        <f t="shared" si="200"/>
        <v>0</v>
      </c>
      <c r="BF150" s="575">
        <v>0</v>
      </c>
      <c r="BG150" s="574">
        <f t="shared" si="170"/>
        <v>0</v>
      </c>
      <c r="BH150" s="575">
        <f t="shared" si="201"/>
        <v>0</v>
      </c>
      <c r="BI150" s="574">
        <f t="shared" si="202"/>
        <v>0</v>
      </c>
      <c r="BJ150" s="574">
        <f t="shared" si="203"/>
        <v>0</v>
      </c>
      <c r="BK150" s="574">
        <f t="shared" si="204"/>
        <v>0</v>
      </c>
      <c r="BL150" s="574">
        <f t="shared" si="205"/>
        <v>0</v>
      </c>
      <c r="BM150" s="576">
        <f t="shared" si="171"/>
        <v>0</v>
      </c>
      <c r="BN150" s="576">
        <f t="shared" si="172"/>
        <v>0</v>
      </c>
      <c r="BO150" s="574"/>
      <c r="BP150" s="574"/>
      <c r="BQ150" s="576">
        <f t="shared" si="173"/>
        <v>0</v>
      </c>
      <c r="BR150" s="567">
        <f t="shared" si="206"/>
        <v>0</v>
      </c>
      <c r="BS150" s="567">
        <f t="shared" si="207"/>
        <v>1</v>
      </c>
      <c r="BT150" s="567">
        <f t="shared" si="208"/>
        <v>0</v>
      </c>
      <c r="BU150" s="567">
        <f t="shared" si="209"/>
        <v>0</v>
      </c>
      <c r="BV150" s="567">
        <f t="shared" si="210"/>
        <v>0</v>
      </c>
      <c r="BW150" s="567">
        <f t="shared" si="174"/>
        <v>1</v>
      </c>
      <c r="BX150" s="552">
        <f t="shared" si="176"/>
        <v>0</v>
      </c>
      <c r="BY150" s="577">
        <f t="shared" si="175"/>
        <v>1</v>
      </c>
      <c r="BZ150" s="552">
        <f t="shared" si="211"/>
        <v>0</v>
      </c>
      <c r="CA150" s="552">
        <f t="shared" si="212"/>
        <v>0</v>
      </c>
      <c r="CB150" s="539" t="str">
        <f>IF(AND(E150=""),"",IF(AND(E150&lt;=0),"",IF((ROUND((SUMPRODUCT(MID(0&amp;E150,LARGE(INDEX(ISNUMBER(--MID(E150,ROW($1:$70),1))* ROW($1:$70),0),ROW($1:$70))+1,1)*10^ROW($1:$70)/10)),-8)/100000000)&lt;2004,1,0)))</f>
        <v/>
      </c>
      <c r="CC150" s="1071"/>
      <c r="CD150" s="539"/>
      <c r="CE150" s="539"/>
      <c r="CF150" s="539"/>
      <c r="CG150" s="539"/>
      <c r="CH150" s="539"/>
      <c r="CI150" s="539"/>
      <c r="CJ150" s="539"/>
      <c r="CK150" s="539"/>
      <c r="CL150" s="539"/>
      <c r="CM150" s="539"/>
      <c r="CN150" s="539"/>
      <c r="CO150" s="539"/>
      <c r="CP150" s="539"/>
      <c r="CQ150" s="539"/>
      <c r="CR150" s="539"/>
      <c r="CS150" s="539"/>
      <c r="CT150" s="539"/>
      <c r="CU150" s="539"/>
      <c r="CV150" s="539"/>
      <c r="CW150" s="539"/>
      <c r="CX150" s="539"/>
      <c r="CY150" s="539"/>
      <c r="CZ150" s="539"/>
      <c r="DB150" s="539"/>
    </row>
    <row r="151" spans="1:106" s="568" customFormat="1" hidden="1">
      <c r="A151" s="568" t="str">
        <f t="shared" si="154"/>
        <v/>
      </c>
      <c r="B151" s="683">
        <v>2202</v>
      </c>
      <c r="C151" s="684">
        <v>125</v>
      </c>
      <c r="D151" s="685" t="str">
        <f>IF(ISNA(VLOOKUP(C151,Master!AQ$61:BC$286,3,FALSE)),"",VLOOKUP(C151,Master!AQ$61:BC$286,3,FALSE))</f>
        <v/>
      </c>
      <c r="E151" s="686" t="str">
        <f>IF(ISNA(VLOOKUP(C151,Master!AQ$61:BC$286,7,FALSE)),"",VLOOKUP(C151,Master!AQ$61:BC$286,7,FALSE))</f>
        <v/>
      </c>
      <c r="F151" s="687" t="str">
        <f>IF(ISNA(VLOOKUP(C151,Master!AQ$61:BC$286,8,FALSE)),"",VLOOKUP(C151,Master!AQ$61:BC$286,8,FALSE))</f>
        <v/>
      </c>
      <c r="G151" s="688" t="str">
        <f>IF(ISNA(VLOOKUP(C151,Master!AQ$61:BC$286,4,FALSE)),"",VLOOKUP(C151,Master!AQ$61:BC$286,4,FALSE))</f>
        <v/>
      </c>
      <c r="H151" s="689" t="str">
        <f>IF(ISNA(VLOOKUP(C151,Master!AQ$61:BC$286,5,FALSE)),"",VLOOKUP(C151,Master!AQ$61:BC$286,5,FALSE))</f>
        <v/>
      </c>
      <c r="I151" s="690" t="str">
        <f>IF(ISNA(VLOOKUP(C151,Master!AQ$61:BC$286,6,FALSE)),"",VLOOKUP(C151,Master!AQ$61:BC$286,6,FALSE))</f>
        <v/>
      </c>
      <c r="J151" s="684" t="str">
        <f t="shared" si="149"/>
        <v/>
      </c>
      <c r="K151" s="911" t="str">
        <f t="shared" ca="1" si="150"/>
        <v/>
      </c>
      <c r="L151" s="684" t="str">
        <f t="shared" si="151"/>
        <v/>
      </c>
      <c r="M151" s="684" t="str">
        <f t="shared" si="152"/>
        <v/>
      </c>
      <c r="N151" s="684" t="str">
        <f t="shared" si="153"/>
        <v/>
      </c>
      <c r="O151" s="691" t="str">
        <f>IF(ISNA(VLOOKUP(C151,Master!AQ$61:BC$286,12,FALSE)),"",VLOOKUP(C151,Master!AQ$61:BC$286,12,FALSE))</f>
        <v/>
      </c>
      <c r="P151" s="665"/>
      <c r="Q151" s="572"/>
      <c r="R151" s="572"/>
      <c r="S151" s="572"/>
      <c r="T151" s="572">
        <f t="shared" si="147"/>
        <v>0</v>
      </c>
      <c r="U151" s="541">
        <f t="shared" si="214"/>
        <v>1</v>
      </c>
      <c r="V151" s="570" t="str">
        <f>IF(ISNA(VLOOKUP(C151,Master!AQ$61:BC$108,10,FALSE)),"",VLOOKUP(C151,Master!AQ$61:BC$108,10,FALSE))</f>
        <v/>
      </c>
      <c r="W151" s="573"/>
      <c r="X151" s="573"/>
      <c r="Y151" s="574" t="str">
        <f>IF(ISNA(VLOOKUP(C151,Master!AQ$61:BC$108,11,FALSE)),"",VLOOKUP(C151,Master!AQ$61:BC$108,11,FALSE))</f>
        <v/>
      </c>
      <c r="Z151" s="574" t="str">
        <f>IF(ISNA(VLOOKUP(C151,Master!AQ$61:BC$108,9,FALSE)),"",VLOOKUP(C151,Master!AQ$61:BC$108,9,FALSE))</f>
        <v/>
      </c>
      <c r="AA151" s="575">
        <f t="shared" si="184"/>
        <v>0</v>
      </c>
      <c r="AB151" s="575">
        <f t="shared" si="185"/>
        <v>0</v>
      </c>
      <c r="AC151" s="575">
        <f t="shared" si="186"/>
        <v>0</v>
      </c>
      <c r="AD151" s="575">
        <f t="shared" si="187"/>
        <v>0</v>
      </c>
      <c r="AE151" s="575">
        <f t="shared" si="188"/>
        <v>0</v>
      </c>
      <c r="AF151" s="575">
        <f t="shared" si="189"/>
        <v>0</v>
      </c>
      <c r="AG151" s="576" t="str">
        <f t="shared" si="183"/>
        <v/>
      </c>
      <c r="AH151" s="576" t="str">
        <f t="shared" si="162"/>
        <v/>
      </c>
      <c r="AI151" s="576" t="str">
        <f t="shared" si="163"/>
        <v/>
      </c>
      <c r="AJ151" s="576" t="str">
        <f t="shared" si="164"/>
        <v/>
      </c>
      <c r="AK151" s="576" t="str">
        <f t="shared" si="165"/>
        <v/>
      </c>
      <c r="AL151" s="574" t="str">
        <f t="shared" si="166"/>
        <v/>
      </c>
      <c r="AM151" s="574">
        <v>0</v>
      </c>
      <c r="AN151" s="575">
        <v>0</v>
      </c>
      <c r="AO151" s="574" t="str">
        <f t="shared" si="167"/>
        <v/>
      </c>
      <c r="AP151" s="575">
        <f t="shared" si="190"/>
        <v>0</v>
      </c>
      <c r="AQ151" s="574">
        <f t="shared" si="191"/>
        <v>0</v>
      </c>
      <c r="AR151" s="574">
        <f t="shared" si="192"/>
        <v>0</v>
      </c>
      <c r="AS151" s="574">
        <f t="shared" si="193"/>
        <v>0</v>
      </c>
      <c r="AT151" s="574">
        <f t="shared" si="213"/>
        <v>0</v>
      </c>
      <c r="AU151" s="576">
        <f t="shared" si="194"/>
        <v>0</v>
      </c>
      <c r="AV151" s="576">
        <f t="shared" si="195"/>
        <v>0</v>
      </c>
      <c r="AW151" s="574"/>
      <c r="AX151" s="574"/>
      <c r="AY151" s="576">
        <f t="shared" si="168"/>
        <v>0</v>
      </c>
      <c r="AZ151" s="576">
        <f t="shared" si="196"/>
        <v>0</v>
      </c>
      <c r="BA151" s="576">
        <f t="shared" si="197"/>
        <v>0</v>
      </c>
      <c r="BB151" s="576">
        <f t="shared" si="198"/>
        <v>0</v>
      </c>
      <c r="BC151" s="576">
        <f t="shared" si="199"/>
        <v>0</v>
      </c>
      <c r="BD151" s="574">
        <f t="shared" si="169"/>
        <v>0</v>
      </c>
      <c r="BE151" s="574">
        <f t="shared" si="200"/>
        <v>0</v>
      </c>
      <c r="BF151" s="575">
        <v>0</v>
      </c>
      <c r="BG151" s="574">
        <f t="shared" si="170"/>
        <v>0</v>
      </c>
      <c r="BH151" s="575">
        <f t="shared" si="201"/>
        <v>0</v>
      </c>
      <c r="BI151" s="574">
        <f t="shared" si="202"/>
        <v>0</v>
      </c>
      <c r="BJ151" s="574">
        <f t="shared" si="203"/>
        <v>0</v>
      </c>
      <c r="BK151" s="574">
        <f t="shared" si="204"/>
        <v>0</v>
      </c>
      <c r="BL151" s="574">
        <f t="shared" si="205"/>
        <v>0</v>
      </c>
      <c r="BM151" s="576">
        <f t="shared" si="171"/>
        <v>0</v>
      </c>
      <c r="BN151" s="576">
        <f t="shared" si="172"/>
        <v>0</v>
      </c>
      <c r="BO151" s="574"/>
      <c r="BP151" s="574"/>
      <c r="BQ151" s="576">
        <f t="shared" si="173"/>
        <v>0</v>
      </c>
      <c r="BR151" s="567">
        <f t="shared" si="206"/>
        <v>0</v>
      </c>
      <c r="BS151" s="567">
        <f t="shared" si="207"/>
        <v>1</v>
      </c>
      <c r="BT151" s="567">
        <f t="shared" si="208"/>
        <v>0</v>
      </c>
      <c r="BU151" s="567">
        <f t="shared" si="209"/>
        <v>0</v>
      </c>
      <c r="BV151" s="567">
        <f t="shared" si="210"/>
        <v>0</v>
      </c>
      <c r="BW151" s="567">
        <f t="shared" si="174"/>
        <v>1</v>
      </c>
      <c r="BX151" s="552">
        <f t="shared" si="176"/>
        <v>0</v>
      </c>
      <c r="BY151" s="577">
        <f t="shared" si="175"/>
        <v>1</v>
      </c>
      <c r="BZ151" s="552">
        <f t="shared" si="211"/>
        <v>0</v>
      </c>
      <c r="CA151" s="552">
        <f t="shared" si="212"/>
        <v>0</v>
      </c>
      <c r="CB151" s="539" t="str">
        <f>IF(AND(E151=""),"",IF(AND(E151&lt;=0),"",IF((ROUND((SUMPRODUCT(MID(0&amp;E151,LARGE(INDEX(ISNUMBER(--MID(E151,ROW($1:$70),1))* ROW($1:$70),0),ROW($1:$70))+1,1)*10^ROW($1:$70)/10)),-8)/100000000)&lt;2004,1,0)))</f>
        <v/>
      </c>
      <c r="CC151" s="1071"/>
      <c r="CD151" s="539"/>
      <c r="CE151" s="539"/>
      <c r="CF151" s="539"/>
      <c r="CG151" s="539"/>
      <c r="CH151" s="539"/>
      <c r="CI151" s="539"/>
      <c r="CJ151" s="539"/>
      <c r="CK151" s="539"/>
      <c r="CL151" s="539"/>
      <c r="CM151" s="539"/>
      <c r="CN151" s="539"/>
      <c r="CO151" s="539"/>
      <c r="CP151" s="539"/>
      <c r="CQ151" s="539"/>
      <c r="CR151" s="539"/>
      <c r="CS151" s="539"/>
      <c r="CT151" s="539"/>
      <c r="CU151" s="539"/>
      <c r="CV151" s="539"/>
      <c r="CW151" s="539"/>
      <c r="CX151" s="539"/>
      <c r="CY151" s="539"/>
      <c r="CZ151" s="539"/>
      <c r="DB151" s="539"/>
    </row>
    <row r="152" spans="1:106" s="568" customFormat="1" hidden="1">
      <c r="A152" s="568" t="str">
        <f t="shared" si="154"/>
        <v/>
      </c>
      <c r="B152" s="683">
        <v>2202</v>
      </c>
      <c r="C152" s="684">
        <v>126</v>
      </c>
      <c r="D152" s="685" t="str">
        <f>IF(ISNA(VLOOKUP(C152,Master!AQ$61:BC$286,3,FALSE)),"",VLOOKUP(C152,Master!AQ$61:BC$286,3,FALSE))</f>
        <v/>
      </c>
      <c r="E152" s="686" t="str">
        <f>IF(ISNA(VLOOKUP(C152,Master!AQ$61:BC$286,7,FALSE)),"",VLOOKUP(C152,Master!AQ$61:BC$286,7,FALSE))</f>
        <v/>
      </c>
      <c r="F152" s="687" t="str">
        <f>IF(ISNA(VLOOKUP(C152,Master!AQ$61:BC$286,8,FALSE)),"",VLOOKUP(C152,Master!AQ$61:BC$286,8,FALSE))</f>
        <v/>
      </c>
      <c r="G152" s="688" t="str">
        <f>IF(ISNA(VLOOKUP(C152,Master!AQ$61:BC$286,4,FALSE)),"",VLOOKUP(C152,Master!AQ$61:BC$286,4,FALSE))</f>
        <v/>
      </c>
      <c r="H152" s="689" t="str">
        <f>IF(ISNA(VLOOKUP(C152,Master!AQ$61:BC$286,5,FALSE)),"",VLOOKUP(C152,Master!AQ$61:BC$286,5,FALSE))</f>
        <v/>
      </c>
      <c r="I152" s="690" t="str">
        <f>IF(ISNA(VLOOKUP(C152,Master!AQ$61:BC$286,6,FALSE)),"",VLOOKUP(C152,Master!AQ$61:BC$286,6,FALSE))</f>
        <v/>
      </c>
      <c r="J152" s="684" t="str">
        <f t="shared" si="149"/>
        <v/>
      </c>
      <c r="K152" s="911" t="str">
        <f t="shared" ca="1" si="150"/>
        <v/>
      </c>
      <c r="L152" s="684" t="str">
        <f t="shared" si="151"/>
        <v/>
      </c>
      <c r="M152" s="684" t="str">
        <f t="shared" si="152"/>
        <v/>
      </c>
      <c r="N152" s="684" t="str">
        <f t="shared" si="153"/>
        <v/>
      </c>
      <c r="O152" s="691" t="str">
        <f>IF(ISNA(VLOOKUP(C152,Master!AQ$61:BC$286,12,FALSE)),"",VLOOKUP(C152,Master!AQ$61:BC$286,12,FALSE))</f>
        <v/>
      </c>
      <c r="P152" s="665"/>
      <c r="Q152" s="572"/>
      <c r="R152" s="572"/>
      <c r="S152" s="572"/>
      <c r="T152" s="572">
        <f t="shared" si="147"/>
        <v>0</v>
      </c>
      <c r="U152" s="541">
        <f t="shared" si="214"/>
        <v>1</v>
      </c>
      <c r="V152" s="570" t="str">
        <f>IF(ISNA(VLOOKUP(C152,Master!AQ$61:BC$108,10,FALSE)),"",VLOOKUP(C152,Master!AQ$61:BC$108,10,FALSE))</f>
        <v/>
      </c>
      <c r="W152" s="573"/>
      <c r="X152" s="573"/>
      <c r="Y152" s="574" t="str">
        <f>IF(ISNA(VLOOKUP(C152,Master!AQ$61:BC$108,11,FALSE)),"",VLOOKUP(C152,Master!AQ$61:BC$108,11,FALSE))</f>
        <v/>
      </c>
      <c r="Z152" s="574" t="str">
        <f>IF(ISNA(VLOOKUP(C152,Master!AQ$61:BC$108,9,FALSE)),"",VLOOKUP(C152,Master!AQ$61:BC$108,9,FALSE))</f>
        <v/>
      </c>
      <c r="AA152" s="575">
        <f t="shared" si="184"/>
        <v>0</v>
      </c>
      <c r="AB152" s="575">
        <f t="shared" si="185"/>
        <v>0</v>
      </c>
      <c r="AC152" s="575">
        <f t="shared" si="186"/>
        <v>0</v>
      </c>
      <c r="AD152" s="575">
        <f t="shared" si="187"/>
        <v>0</v>
      </c>
      <c r="AE152" s="575">
        <f t="shared" si="188"/>
        <v>0</v>
      </c>
      <c r="AF152" s="575">
        <f t="shared" si="189"/>
        <v>0</v>
      </c>
      <c r="AG152" s="576" t="str">
        <f t="shared" si="183"/>
        <v/>
      </c>
      <c r="AH152" s="576" t="str">
        <f t="shared" si="162"/>
        <v/>
      </c>
      <c r="AI152" s="576" t="str">
        <f t="shared" si="163"/>
        <v/>
      </c>
      <c r="AJ152" s="576" t="str">
        <f t="shared" si="164"/>
        <v/>
      </c>
      <c r="AK152" s="576" t="str">
        <f t="shared" si="165"/>
        <v/>
      </c>
      <c r="AL152" s="574" t="str">
        <f t="shared" si="166"/>
        <v/>
      </c>
      <c r="AM152" s="574">
        <v>0</v>
      </c>
      <c r="AN152" s="575">
        <v>0</v>
      </c>
      <c r="AO152" s="574" t="str">
        <f t="shared" si="167"/>
        <v/>
      </c>
      <c r="AP152" s="575">
        <f t="shared" si="190"/>
        <v>0</v>
      </c>
      <c r="AQ152" s="574">
        <f t="shared" si="191"/>
        <v>0</v>
      </c>
      <c r="AR152" s="574">
        <f t="shared" si="192"/>
        <v>0</v>
      </c>
      <c r="AS152" s="574">
        <f t="shared" si="193"/>
        <v>0</v>
      </c>
      <c r="AT152" s="574">
        <f t="shared" si="213"/>
        <v>0</v>
      </c>
      <c r="AU152" s="576">
        <f t="shared" si="194"/>
        <v>0</v>
      </c>
      <c r="AV152" s="576">
        <f t="shared" si="195"/>
        <v>0</v>
      </c>
      <c r="AW152" s="574"/>
      <c r="AX152" s="574"/>
      <c r="AY152" s="576">
        <f t="shared" si="168"/>
        <v>0</v>
      </c>
      <c r="AZ152" s="576">
        <f t="shared" si="196"/>
        <v>0</v>
      </c>
      <c r="BA152" s="576">
        <f t="shared" si="197"/>
        <v>0</v>
      </c>
      <c r="BB152" s="576">
        <f t="shared" si="198"/>
        <v>0</v>
      </c>
      <c r="BC152" s="576">
        <f t="shared" si="199"/>
        <v>0</v>
      </c>
      <c r="BD152" s="574">
        <f t="shared" si="169"/>
        <v>0</v>
      </c>
      <c r="BE152" s="574">
        <f t="shared" si="200"/>
        <v>0</v>
      </c>
      <c r="BF152" s="575">
        <v>0</v>
      </c>
      <c r="BG152" s="574">
        <f t="shared" si="170"/>
        <v>0</v>
      </c>
      <c r="BH152" s="575">
        <f t="shared" si="201"/>
        <v>0</v>
      </c>
      <c r="BI152" s="574">
        <f t="shared" si="202"/>
        <v>0</v>
      </c>
      <c r="BJ152" s="574">
        <f t="shared" si="203"/>
        <v>0</v>
      </c>
      <c r="BK152" s="574">
        <f t="shared" si="204"/>
        <v>0</v>
      </c>
      <c r="BL152" s="574">
        <f t="shared" si="205"/>
        <v>0</v>
      </c>
      <c r="BM152" s="576">
        <f t="shared" si="171"/>
        <v>0</v>
      </c>
      <c r="BN152" s="576">
        <f t="shared" si="172"/>
        <v>0</v>
      </c>
      <c r="BO152" s="574"/>
      <c r="BP152" s="574"/>
      <c r="BQ152" s="576">
        <f t="shared" si="173"/>
        <v>0</v>
      </c>
      <c r="BR152" s="567">
        <f t="shared" si="206"/>
        <v>0</v>
      </c>
      <c r="BS152" s="567">
        <f t="shared" si="207"/>
        <v>1</v>
      </c>
      <c r="BT152" s="567">
        <f t="shared" si="208"/>
        <v>0</v>
      </c>
      <c r="BU152" s="567">
        <f t="shared" si="209"/>
        <v>0</v>
      </c>
      <c r="BV152" s="567">
        <f t="shared" si="210"/>
        <v>0</v>
      </c>
      <c r="BW152" s="567">
        <f t="shared" si="174"/>
        <v>1</v>
      </c>
      <c r="BX152" s="552">
        <f t="shared" si="176"/>
        <v>0</v>
      </c>
      <c r="BY152" s="577">
        <f t="shared" si="175"/>
        <v>1</v>
      </c>
      <c r="BZ152" s="552">
        <f t="shared" si="211"/>
        <v>0</v>
      </c>
      <c r="CA152" s="552">
        <f t="shared" si="212"/>
        <v>0</v>
      </c>
      <c r="CB152" s="539" t="str">
        <f>IF(AND(E152=""),"",IF(AND(E152&lt;=0),"",IF((ROUND((SUMPRODUCT(MID(0&amp;E152,LARGE(INDEX(ISNUMBER(--MID(E152,ROW($1:$70),1))* ROW($1:$70),0),ROW($1:$70))+1,1)*10^ROW($1:$70)/10)),-8)/100000000)&lt;2004,1,0)))</f>
        <v/>
      </c>
      <c r="CC152" s="1071"/>
      <c r="CD152" s="539"/>
      <c r="CE152" s="539"/>
      <c r="CF152" s="539"/>
      <c r="CG152" s="539"/>
      <c r="CH152" s="539"/>
      <c r="CI152" s="539"/>
      <c r="CJ152" s="539"/>
      <c r="CK152" s="539"/>
      <c r="CL152" s="539"/>
      <c r="CM152" s="539"/>
      <c r="CN152" s="539"/>
      <c r="CO152" s="539"/>
      <c r="CP152" s="539"/>
      <c r="CQ152" s="539"/>
      <c r="CR152" s="539"/>
      <c r="CS152" s="539"/>
      <c r="CT152" s="539"/>
      <c r="CU152" s="539"/>
      <c r="CV152" s="539"/>
      <c r="CW152" s="539"/>
      <c r="CX152" s="539"/>
      <c r="CY152" s="539"/>
      <c r="CZ152" s="539"/>
      <c r="DB152" s="539"/>
    </row>
    <row r="153" spans="1:106" s="568" customFormat="1" hidden="1">
      <c r="A153" s="568" t="str">
        <f t="shared" si="154"/>
        <v/>
      </c>
      <c r="B153" s="683">
        <v>2202</v>
      </c>
      <c r="C153" s="684">
        <v>127</v>
      </c>
      <c r="D153" s="685" t="str">
        <f>IF(ISNA(VLOOKUP(C153,Master!AQ$61:BC$286,3,FALSE)),"",VLOOKUP(C153,Master!AQ$61:BC$286,3,FALSE))</f>
        <v/>
      </c>
      <c r="E153" s="686" t="str">
        <f>IF(ISNA(VLOOKUP(C153,Master!AQ$61:BC$286,7,FALSE)),"",VLOOKUP(C153,Master!AQ$61:BC$286,7,FALSE))</f>
        <v/>
      </c>
      <c r="F153" s="687" t="str">
        <f>IF(ISNA(VLOOKUP(C153,Master!AQ$61:BC$286,8,FALSE)),"",VLOOKUP(C153,Master!AQ$61:BC$286,8,FALSE))</f>
        <v/>
      </c>
      <c r="G153" s="688" t="str">
        <f>IF(ISNA(VLOOKUP(C153,Master!AQ$61:BC$286,4,FALSE)),"",VLOOKUP(C153,Master!AQ$61:BC$286,4,FALSE))</f>
        <v/>
      </c>
      <c r="H153" s="689" t="str">
        <f>IF(ISNA(VLOOKUP(C153,Master!AQ$61:BC$286,5,FALSE)),"",VLOOKUP(C153,Master!AQ$61:BC$286,5,FALSE))</f>
        <v/>
      </c>
      <c r="I153" s="690" t="str">
        <f>IF(ISNA(VLOOKUP(C153,Master!AQ$61:BC$286,6,FALSE)),"",VLOOKUP(C153,Master!AQ$61:BC$286,6,FALSE))</f>
        <v/>
      </c>
      <c r="J153" s="684" t="str">
        <f t="shared" si="149"/>
        <v/>
      </c>
      <c r="K153" s="911" t="str">
        <f t="shared" ca="1" si="150"/>
        <v/>
      </c>
      <c r="L153" s="684" t="str">
        <f t="shared" si="151"/>
        <v/>
      </c>
      <c r="M153" s="684" t="str">
        <f t="shared" si="152"/>
        <v/>
      </c>
      <c r="N153" s="684" t="str">
        <f t="shared" si="153"/>
        <v/>
      </c>
      <c r="O153" s="691" t="str">
        <f>IF(ISNA(VLOOKUP(C153,Master!AQ$61:BC$286,12,FALSE)),"",VLOOKUP(C153,Master!AQ$61:BC$286,12,FALSE))</f>
        <v/>
      </c>
      <c r="P153" s="665"/>
      <c r="Q153" s="572"/>
      <c r="R153" s="572"/>
      <c r="S153" s="572"/>
      <c r="T153" s="572">
        <f t="shared" si="147"/>
        <v>0</v>
      </c>
      <c r="U153" s="541">
        <f t="shared" si="214"/>
        <v>1</v>
      </c>
      <c r="V153" s="570" t="str">
        <f>IF(ISNA(VLOOKUP(C153,Master!AQ$61:BC$108,10,FALSE)),"",VLOOKUP(C153,Master!AQ$61:BC$108,10,FALSE))</f>
        <v/>
      </c>
      <c r="W153" s="573"/>
      <c r="X153" s="573"/>
      <c r="Y153" s="574" t="str">
        <f>IF(ISNA(VLOOKUP(C153,Master!AQ$61:BC$108,11,FALSE)),"",VLOOKUP(C153,Master!AQ$61:BC$108,11,FALSE))</f>
        <v/>
      </c>
      <c r="Z153" s="574" t="str">
        <f>IF(ISNA(VLOOKUP(C153,Master!AQ$61:BC$108,9,FALSE)),"",VLOOKUP(C153,Master!AQ$61:BC$108,9,FALSE))</f>
        <v/>
      </c>
      <c r="AA153" s="575">
        <f t="shared" si="184"/>
        <v>0</v>
      </c>
      <c r="AB153" s="575">
        <f t="shared" si="185"/>
        <v>0</v>
      </c>
      <c r="AC153" s="575">
        <f t="shared" si="186"/>
        <v>0</v>
      </c>
      <c r="AD153" s="575">
        <f t="shared" si="187"/>
        <v>0</v>
      </c>
      <c r="AE153" s="575">
        <f t="shared" si="188"/>
        <v>0</v>
      </c>
      <c r="AF153" s="575">
        <f t="shared" si="189"/>
        <v>0</v>
      </c>
      <c r="AG153" s="576" t="str">
        <f t="shared" si="183"/>
        <v/>
      </c>
      <c r="AH153" s="576" t="str">
        <f t="shared" si="162"/>
        <v/>
      </c>
      <c r="AI153" s="576" t="str">
        <f t="shared" si="163"/>
        <v/>
      </c>
      <c r="AJ153" s="576" t="str">
        <f t="shared" si="164"/>
        <v/>
      </c>
      <c r="AK153" s="576" t="str">
        <f t="shared" si="165"/>
        <v/>
      </c>
      <c r="AL153" s="574" t="str">
        <f t="shared" si="166"/>
        <v/>
      </c>
      <c r="AM153" s="574">
        <v>0</v>
      </c>
      <c r="AN153" s="575">
        <v>0</v>
      </c>
      <c r="AO153" s="574" t="str">
        <f t="shared" si="167"/>
        <v/>
      </c>
      <c r="AP153" s="575">
        <f t="shared" si="190"/>
        <v>0</v>
      </c>
      <c r="AQ153" s="574">
        <f t="shared" si="191"/>
        <v>0</v>
      </c>
      <c r="AR153" s="574">
        <f t="shared" si="192"/>
        <v>0</v>
      </c>
      <c r="AS153" s="574">
        <f t="shared" si="193"/>
        <v>0</v>
      </c>
      <c r="AT153" s="574">
        <f t="shared" si="213"/>
        <v>0</v>
      </c>
      <c r="AU153" s="576">
        <f t="shared" si="194"/>
        <v>0</v>
      </c>
      <c r="AV153" s="576">
        <f t="shared" si="195"/>
        <v>0</v>
      </c>
      <c r="AW153" s="574"/>
      <c r="AX153" s="574"/>
      <c r="AY153" s="576">
        <f t="shared" si="168"/>
        <v>0</v>
      </c>
      <c r="AZ153" s="576">
        <f t="shared" si="196"/>
        <v>0</v>
      </c>
      <c r="BA153" s="576">
        <f t="shared" si="197"/>
        <v>0</v>
      </c>
      <c r="BB153" s="576">
        <f t="shared" si="198"/>
        <v>0</v>
      </c>
      <c r="BC153" s="576">
        <f t="shared" si="199"/>
        <v>0</v>
      </c>
      <c r="BD153" s="574">
        <f t="shared" si="169"/>
        <v>0</v>
      </c>
      <c r="BE153" s="574">
        <f t="shared" si="200"/>
        <v>0</v>
      </c>
      <c r="BF153" s="575">
        <v>0</v>
      </c>
      <c r="BG153" s="574">
        <f t="shared" si="170"/>
        <v>0</v>
      </c>
      <c r="BH153" s="575">
        <f t="shared" si="201"/>
        <v>0</v>
      </c>
      <c r="BI153" s="574">
        <f t="shared" si="202"/>
        <v>0</v>
      </c>
      <c r="BJ153" s="574">
        <f t="shared" si="203"/>
        <v>0</v>
      </c>
      <c r="BK153" s="574">
        <f t="shared" si="204"/>
        <v>0</v>
      </c>
      <c r="BL153" s="574">
        <f t="shared" si="205"/>
        <v>0</v>
      </c>
      <c r="BM153" s="576">
        <f t="shared" si="171"/>
        <v>0</v>
      </c>
      <c r="BN153" s="576">
        <f t="shared" si="172"/>
        <v>0</v>
      </c>
      <c r="BO153" s="574"/>
      <c r="BP153" s="574"/>
      <c r="BQ153" s="576">
        <f t="shared" si="173"/>
        <v>0</v>
      </c>
      <c r="BR153" s="567">
        <f t="shared" si="206"/>
        <v>0</v>
      </c>
      <c r="BS153" s="567">
        <f t="shared" si="207"/>
        <v>1</v>
      </c>
      <c r="BT153" s="567">
        <f t="shared" si="208"/>
        <v>0</v>
      </c>
      <c r="BU153" s="567">
        <f t="shared" si="209"/>
        <v>0</v>
      </c>
      <c r="BV153" s="567">
        <f t="shared" si="210"/>
        <v>0</v>
      </c>
      <c r="BW153" s="567">
        <f t="shared" si="174"/>
        <v>1</v>
      </c>
      <c r="BX153" s="552">
        <f t="shared" si="176"/>
        <v>0</v>
      </c>
      <c r="BY153" s="577">
        <f t="shared" si="175"/>
        <v>1</v>
      </c>
      <c r="BZ153" s="552">
        <f t="shared" si="211"/>
        <v>0</v>
      </c>
      <c r="CA153" s="552">
        <f t="shared" si="212"/>
        <v>0</v>
      </c>
      <c r="CB153" s="539" t="str">
        <f>IF(AND(E153=""),"",IF(AND(E153&lt;=0),"",IF((ROUND((SUMPRODUCT(MID(0&amp;E153,LARGE(INDEX(ISNUMBER(--MID(E153,ROW($1:$70),1))* ROW($1:$70),0),ROW($1:$70))+1,1)*10^ROW($1:$70)/10)),-8)/100000000)&lt;2004,1,0)))</f>
        <v/>
      </c>
      <c r="CC153" s="1071"/>
      <c r="CD153" s="539"/>
      <c r="CE153" s="539"/>
      <c r="CF153" s="539"/>
      <c r="CG153" s="539"/>
      <c r="CH153" s="539"/>
      <c r="CI153" s="539"/>
      <c r="CJ153" s="539"/>
      <c r="CK153" s="539"/>
      <c r="CL153" s="539"/>
      <c r="CM153" s="539"/>
      <c r="CN153" s="539"/>
      <c r="CO153" s="539"/>
      <c r="CP153" s="539"/>
      <c r="CQ153" s="539"/>
      <c r="CR153" s="539"/>
      <c r="CS153" s="539"/>
      <c r="CT153" s="539"/>
      <c r="CU153" s="539"/>
      <c r="CV153" s="539"/>
      <c r="CW153" s="539"/>
      <c r="CX153" s="539"/>
      <c r="CY153" s="539"/>
      <c r="CZ153" s="539"/>
      <c r="DB153" s="539"/>
    </row>
    <row r="154" spans="1:106" s="568" customFormat="1" hidden="1">
      <c r="A154" s="568" t="str">
        <f t="shared" si="154"/>
        <v/>
      </c>
      <c r="B154" s="683">
        <v>2202</v>
      </c>
      <c r="C154" s="684">
        <v>128</v>
      </c>
      <c r="D154" s="685" t="str">
        <f>IF(ISNA(VLOOKUP(C154,Master!AQ$61:BC$286,3,FALSE)),"",VLOOKUP(C154,Master!AQ$61:BC$286,3,FALSE))</f>
        <v/>
      </c>
      <c r="E154" s="686" t="str">
        <f>IF(ISNA(VLOOKUP(C154,Master!AQ$61:BC$286,7,FALSE)),"",VLOOKUP(C154,Master!AQ$61:BC$286,7,FALSE))</f>
        <v/>
      </c>
      <c r="F154" s="687" t="str">
        <f>IF(ISNA(VLOOKUP(C154,Master!AQ$61:BC$286,8,FALSE)),"",VLOOKUP(C154,Master!AQ$61:BC$286,8,FALSE))</f>
        <v/>
      </c>
      <c r="G154" s="688" t="str">
        <f>IF(ISNA(VLOOKUP(C154,Master!AQ$61:BC$286,4,FALSE)),"",VLOOKUP(C154,Master!AQ$61:BC$286,4,FALSE))</f>
        <v/>
      </c>
      <c r="H154" s="689" t="str">
        <f>IF(ISNA(VLOOKUP(C154,Master!AQ$61:BC$286,5,FALSE)),"",VLOOKUP(C154,Master!AQ$61:BC$286,5,FALSE))</f>
        <v/>
      </c>
      <c r="I154" s="690" t="str">
        <f>IF(ISNA(VLOOKUP(C154,Master!AQ$61:BC$286,6,FALSE)),"",VLOOKUP(C154,Master!AQ$61:BC$286,6,FALSE))</f>
        <v/>
      </c>
      <c r="J154" s="684" t="str">
        <f t="shared" si="149"/>
        <v/>
      </c>
      <c r="K154" s="911" t="str">
        <f t="shared" ca="1" si="150"/>
        <v/>
      </c>
      <c r="L154" s="684" t="str">
        <f t="shared" si="151"/>
        <v/>
      </c>
      <c r="M154" s="684" t="str">
        <f t="shared" si="152"/>
        <v/>
      </c>
      <c r="N154" s="684" t="str">
        <f t="shared" si="153"/>
        <v/>
      </c>
      <c r="O154" s="691" t="str">
        <f>IF(ISNA(VLOOKUP(C154,Master!AQ$61:BC$286,12,FALSE)),"",VLOOKUP(C154,Master!AQ$61:BC$286,12,FALSE))</f>
        <v/>
      </c>
      <c r="P154" s="665"/>
      <c r="Q154" s="572"/>
      <c r="R154" s="572"/>
      <c r="S154" s="572"/>
      <c r="T154" s="572">
        <f t="shared" si="147"/>
        <v>0</v>
      </c>
      <c r="U154" s="541">
        <f t="shared" si="214"/>
        <v>1</v>
      </c>
      <c r="V154" s="570" t="str">
        <f>IF(ISNA(VLOOKUP(C154,Master!AQ$61:BC$108,10,FALSE)),"",VLOOKUP(C154,Master!AQ$61:BC$108,10,FALSE))</f>
        <v/>
      </c>
      <c r="W154" s="573"/>
      <c r="X154" s="573"/>
      <c r="Y154" s="574" t="str">
        <f>IF(ISNA(VLOOKUP(C154,Master!AQ$61:BC$108,11,FALSE)),"",VLOOKUP(C154,Master!AQ$61:BC$108,11,FALSE))</f>
        <v/>
      </c>
      <c r="Z154" s="574" t="str">
        <f>IF(ISNA(VLOOKUP(C154,Master!AQ$61:BC$108,9,FALSE)),"",VLOOKUP(C154,Master!AQ$61:BC$108,9,FALSE))</f>
        <v/>
      </c>
      <c r="AA154" s="575">
        <f t="shared" si="184"/>
        <v>0</v>
      </c>
      <c r="AB154" s="575">
        <f t="shared" si="185"/>
        <v>0</v>
      </c>
      <c r="AC154" s="575">
        <f t="shared" si="186"/>
        <v>0</v>
      </c>
      <c r="AD154" s="575">
        <f t="shared" si="187"/>
        <v>0</v>
      </c>
      <c r="AE154" s="575">
        <f t="shared" si="188"/>
        <v>0</v>
      </c>
      <c r="AF154" s="575">
        <f t="shared" si="189"/>
        <v>0</v>
      </c>
      <c r="AG154" s="576" t="str">
        <f t="shared" si="183"/>
        <v/>
      </c>
      <c r="AH154" s="576" t="str">
        <f t="shared" si="162"/>
        <v/>
      </c>
      <c r="AI154" s="576" t="str">
        <f t="shared" si="163"/>
        <v/>
      </c>
      <c r="AJ154" s="576" t="str">
        <f t="shared" si="164"/>
        <v/>
      </c>
      <c r="AK154" s="576" t="str">
        <f t="shared" si="165"/>
        <v/>
      </c>
      <c r="AL154" s="574" t="str">
        <f t="shared" si="166"/>
        <v/>
      </c>
      <c r="AM154" s="574">
        <v>0</v>
      </c>
      <c r="AN154" s="575">
        <v>0</v>
      </c>
      <c r="AO154" s="574" t="str">
        <f t="shared" si="167"/>
        <v/>
      </c>
      <c r="AP154" s="575">
        <f t="shared" si="190"/>
        <v>0</v>
      </c>
      <c r="AQ154" s="574">
        <f t="shared" si="191"/>
        <v>0</v>
      </c>
      <c r="AR154" s="574">
        <f t="shared" si="192"/>
        <v>0</v>
      </c>
      <c r="AS154" s="574">
        <f t="shared" si="193"/>
        <v>0</v>
      </c>
      <c r="AT154" s="574">
        <f t="shared" si="213"/>
        <v>0</v>
      </c>
      <c r="AU154" s="576">
        <f t="shared" si="194"/>
        <v>0</v>
      </c>
      <c r="AV154" s="576">
        <f t="shared" si="195"/>
        <v>0</v>
      </c>
      <c r="AW154" s="574"/>
      <c r="AX154" s="574"/>
      <c r="AY154" s="576">
        <f t="shared" si="168"/>
        <v>0</v>
      </c>
      <c r="AZ154" s="576">
        <f t="shared" si="196"/>
        <v>0</v>
      </c>
      <c r="BA154" s="576">
        <f t="shared" si="197"/>
        <v>0</v>
      </c>
      <c r="BB154" s="576">
        <f t="shared" si="198"/>
        <v>0</v>
      </c>
      <c r="BC154" s="576">
        <f t="shared" si="199"/>
        <v>0</v>
      </c>
      <c r="BD154" s="574">
        <f t="shared" si="169"/>
        <v>0</v>
      </c>
      <c r="BE154" s="574">
        <f t="shared" si="200"/>
        <v>0</v>
      </c>
      <c r="BF154" s="575">
        <v>0</v>
      </c>
      <c r="BG154" s="574">
        <f t="shared" si="170"/>
        <v>0</v>
      </c>
      <c r="BH154" s="575">
        <f t="shared" si="201"/>
        <v>0</v>
      </c>
      <c r="BI154" s="574">
        <f t="shared" si="202"/>
        <v>0</v>
      </c>
      <c r="BJ154" s="574">
        <f t="shared" si="203"/>
        <v>0</v>
      </c>
      <c r="BK154" s="574">
        <f t="shared" si="204"/>
        <v>0</v>
      </c>
      <c r="BL154" s="574">
        <f t="shared" si="205"/>
        <v>0</v>
      </c>
      <c r="BM154" s="576">
        <f t="shared" si="171"/>
        <v>0</v>
      </c>
      <c r="BN154" s="576">
        <f t="shared" si="172"/>
        <v>0</v>
      </c>
      <c r="BO154" s="574"/>
      <c r="BP154" s="574"/>
      <c r="BQ154" s="576">
        <f t="shared" si="173"/>
        <v>0</v>
      </c>
      <c r="BR154" s="567">
        <f t="shared" si="206"/>
        <v>0</v>
      </c>
      <c r="BS154" s="567">
        <f t="shared" si="207"/>
        <v>1</v>
      </c>
      <c r="BT154" s="567">
        <f t="shared" si="208"/>
        <v>0</v>
      </c>
      <c r="BU154" s="567">
        <f t="shared" si="209"/>
        <v>0</v>
      </c>
      <c r="BV154" s="567">
        <f t="shared" si="210"/>
        <v>0</v>
      </c>
      <c r="BW154" s="567">
        <f t="shared" si="174"/>
        <v>1</v>
      </c>
      <c r="BX154" s="552">
        <f t="shared" si="176"/>
        <v>0</v>
      </c>
      <c r="BY154" s="577">
        <f t="shared" si="175"/>
        <v>1</v>
      </c>
      <c r="BZ154" s="552">
        <f t="shared" si="211"/>
        <v>0</v>
      </c>
      <c r="CA154" s="552">
        <f t="shared" si="212"/>
        <v>0</v>
      </c>
      <c r="CB154" s="539" t="str">
        <f>IF(AND(E154=""),"",IF(AND(E154&lt;=0),"",IF((ROUND((SUMPRODUCT(MID(0&amp;E154,LARGE(INDEX(ISNUMBER(--MID(E154,ROW($1:$70),1))* ROW($1:$70),0),ROW($1:$70))+1,1)*10^ROW($1:$70)/10)),-8)/100000000)&lt;2004,1,0)))</f>
        <v/>
      </c>
      <c r="CC154" s="1071"/>
      <c r="CD154" s="539"/>
      <c r="CE154" s="539"/>
      <c r="CF154" s="539"/>
      <c r="CG154" s="539"/>
      <c r="CH154" s="539"/>
      <c r="CI154" s="539"/>
      <c r="CJ154" s="539"/>
      <c r="CK154" s="539"/>
      <c r="CL154" s="539"/>
      <c r="CM154" s="539"/>
      <c r="CN154" s="539"/>
      <c r="CO154" s="539"/>
      <c r="CP154" s="539"/>
      <c r="CQ154" s="539"/>
      <c r="CR154" s="539"/>
      <c r="CS154" s="539"/>
      <c r="CT154" s="539"/>
      <c r="CU154" s="539"/>
      <c r="CV154" s="539"/>
      <c r="CW154" s="539"/>
      <c r="CX154" s="539"/>
      <c r="CY154" s="539"/>
      <c r="CZ154" s="539"/>
      <c r="DB154" s="539"/>
    </row>
    <row r="155" spans="1:106" s="568" customFormat="1" hidden="1">
      <c r="A155" s="568" t="str">
        <f t="shared" si="154"/>
        <v/>
      </c>
      <c r="B155" s="683">
        <v>2202</v>
      </c>
      <c r="C155" s="684">
        <v>129</v>
      </c>
      <c r="D155" s="685" t="str">
        <f>IF(ISNA(VLOOKUP(C155,Master!AQ$61:BC$286,3,FALSE)),"",VLOOKUP(C155,Master!AQ$61:BC$286,3,FALSE))</f>
        <v/>
      </c>
      <c r="E155" s="686" t="str">
        <f>IF(ISNA(VLOOKUP(C155,Master!AQ$61:BC$286,7,FALSE)),"",VLOOKUP(C155,Master!AQ$61:BC$286,7,FALSE))</f>
        <v/>
      </c>
      <c r="F155" s="687" t="str">
        <f>IF(ISNA(VLOOKUP(C155,Master!AQ$61:BC$286,8,FALSE)),"",VLOOKUP(C155,Master!AQ$61:BC$286,8,FALSE))</f>
        <v/>
      </c>
      <c r="G155" s="688" t="str">
        <f>IF(ISNA(VLOOKUP(C155,Master!AQ$61:BC$286,4,FALSE)),"",VLOOKUP(C155,Master!AQ$61:BC$286,4,FALSE))</f>
        <v/>
      </c>
      <c r="H155" s="689" t="str">
        <f>IF(ISNA(VLOOKUP(C155,Master!AQ$61:BC$286,5,FALSE)),"",VLOOKUP(C155,Master!AQ$61:BC$286,5,FALSE))</f>
        <v/>
      </c>
      <c r="I155" s="690" t="str">
        <f>IF(ISNA(VLOOKUP(C155,Master!AQ$61:BC$286,6,FALSE)),"",VLOOKUP(C155,Master!AQ$61:BC$286,6,FALSE))</f>
        <v/>
      </c>
      <c r="J155" s="684" t="str">
        <f t="shared" si="149"/>
        <v/>
      </c>
      <c r="K155" s="911" t="str">
        <f t="shared" ca="1" si="150"/>
        <v/>
      </c>
      <c r="L155" s="684" t="str">
        <f t="shared" si="151"/>
        <v/>
      </c>
      <c r="M155" s="684" t="str">
        <f t="shared" si="152"/>
        <v/>
      </c>
      <c r="N155" s="684" t="str">
        <f t="shared" si="153"/>
        <v/>
      </c>
      <c r="O155" s="691" t="str">
        <f>IF(ISNA(VLOOKUP(C155,Master!AQ$61:BC$286,12,FALSE)),"",VLOOKUP(C155,Master!AQ$61:BC$286,12,FALSE))</f>
        <v/>
      </c>
      <c r="P155" s="665"/>
      <c r="Q155" s="572"/>
      <c r="R155" s="572"/>
      <c r="S155" s="572"/>
      <c r="T155" s="572">
        <f t="shared" ref="T155:T199" si="215">IF(H155="l-10",6774,IF(H155="l-11",6774,IF(H155="l-12",6774,0)))</f>
        <v>0</v>
      </c>
      <c r="U155" s="541">
        <f t="shared" si="214"/>
        <v>1</v>
      </c>
      <c r="V155" s="570" t="str">
        <f>IF(ISNA(VLOOKUP(C155,Master!AQ$61:BC$108,10,FALSE)),"",VLOOKUP(C155,Master!AQ$61:BC$108,10,FALSE))</f>
        <v/>
      </c>
      <c r="W155" s="573"/>
      <c r="X155" s="573"/>
      <c r="Y155" s="574" t="str">
        <f>IF(ISNA(VLOOKUP(C155,Master!AQ$61:BC$108,11,FALSE)),"",VLOOKUP(C155,Master!AQ$61:BC$108,11,FALSE))</f>
        <v/>
      </c>
      <c r="Z155" s="574" t="str">
        <f>IF(ISNA(VLOOKUP(C155,Master!AQ$61:BC$108,9,FALSE)),"",VLOOKUP(C155,Master!AQ$61:BC$108,9,FALSE))</f>
        <v/>
      </c>
      <c r="AA155" s="575">
        <f t="shared" si="184"/>
        <v>0</v>
      </c>
      <c r="AB155" s="575">
        <f t="shared" si="185"/>
        <v>0</v>
      </c>
      <c r="AC155" s="575">
        <f t="shared" si="186"/>
        <v>0</v>
      </c>
      <c r="AD155" s="575">
        <f t="shared" si="187"/>
        <v>0</v>
      </c>
      <c r="AE155" s="575">
        <f t="shared" si="188"/>
        <v>0</v>
      </c>
      <c r="AF155" s="575">
        <f t="shared" si="189"/>
        <v>0</v>
      </c>
      <c r="AG155" s="576" t="str">
        <f t="shared" si="183"/>
        <v/>
      </c>
      <c r="AH155" s="576" t="str">
        <f t="shared" si="162"/>
        <v/>
      </c>
      <c r="AI155" s="576" t="str">
        <f t="shared" si="163"/>
        <v/>
      </c>
      <c r="AJ155" s="576" t="str">
        <f t="shared" si="164"/>
        <v/>
      </c>
      <c r="AK155" s="576" t="str">
        <f t="shared" si="165"/>
        <v/>
      </c>
      <c r="AL155" s="574" t="str">
        <f t="shared" si="166"/>
        <v/>
      </c>
      <c r="AM155" s="574">
        <v>0</v>
      </c>
      <c r="AN155" s="575">
        <v>0</v>
      </c>
      <c r="AO155" s="574" t="str">
        <f t="shared" si="167"/>
        <v/>
      </c>
      <c r="AP155" s="575">
        <f t="shared" si="190"/>
        <v>0</v>
      </c>
      <c r="AQ155" s="574">
        <f t="shared" si="191"/>
        <v>0</v>
      </c>
      <c r="AR155" s="574">
        <f t="shared" si="192"/>
        <v>0</v>
      </c>
      <c r="AS155" s="574">
        <f t="shared" si="193"/>
        <v>0</v>
      </c>
      <c r="AT155" s="574">
        <f t="shared" si="213"/>
        <v>0</v>
      </c>
      <c r="AU155" s="576">
        <f t="shared" si="194"/>
        <v>0</v>
      </c>
      <c r="AV155" s="576">
        <f t="shared" si="195"/>
        <v>0</v>
      </c>
      <c r="AW155" s="574"/>
      <c r="AX155" s="574"/>
      <c r="AY155" s="576">
        <f t="shared" si="168"/>
        <v>0</v>
      </c>
      <c r="AZ155" s="576">
        <f t="shared" si="196"/>
        <v>0</v>
      </c>
      <c r="BA155" s="576">
        <f t="shared" si="197"/>
        <v>0</v>
      </c>
      <c r="BB155" s="576">
        <f t="shared" si="198"/>
        <v>0</v>
      </c>
      <c r="BC155" s="576">
        <f t="shared" si="199"/>
        <v>0</v>
      </c>
      <c r="BD155" s="574">
        <f t="shared" si="169"/>
        <v>0</v>
      </c>
      <c r="BE155" s="574">
        <f t="shared" si="200"/>
        <v>0</v>
      </c>
      <c r="BF155" s="575">
        <v>0</v>
      </c>
      <c r="BG155" s="574">
        <f t="shared" si="170"/>
        <v>0</v>
      </c>
      <c r="BH155" s="575">
        <f t="shared" si="201"/>
        <v>0</v>
      </c>
      <c r="BI155" s="574">
        <f t="shared" si="202"/>
        <v>0</v>
      </c>
      <c r="BJ155" s="574">
        <f t="shared" si="203"/>
        <v>0</v>
      </c>
      <c r="BK155" s="574">
        <f t="shared" si="204"/>
        <v>0</v>
      </c>
      <c r="BL155" s="574">
        <f t="shared" si="205"/>
        <v>0</v>
      </c>
      <c r="BM155" s="576">
        <f t="shared" si="171"/>
        <v>0</v>
      </c>
      <c r="BN155" s="576">
        <f t="shared" si="172"/>
        <v>0</v>
      </c>
      <c r="BO155" s="574"/>
      <c r="BP155" s="574"/>
      <c r="BQ155" s="576">
        <f t="shared" si="173"/>
        <v>0</v>
      </c>
      <c r="BR155" s="567">
        <f t="shared" si="206"/>
        <v>0</v>
      </c>
      <c r="BS155" s="567">
        <f t="shared" si="207"/>
        <v>1</v>
      </c>
      <c r="BT155" s="567">
        <f t="shared" si="208"/>
        <v>0</v>
      </c>
      <c r="BU155" s="567">
        <f t="shared" si="209"/>
        <v>0</v>
      </c>
      <c r="BV155" s="567">
        <f t="shared" si="210"/>
        <v>0</v>
      </c>
      <c r="BW155" s="567">
        <f t="shared" si="174"/>
        <v>1</v>
      </c>
      <c r="BX155" s="552">
        <f t="shared" ref="BX155:BX186" si="216">IF((ROUND((SUMPRODUCT(MID(0&amp;E155,LARGE(INDEX(ISNUMBER(--MID(E155,ROW($1:$25),1))* ROW($1:$25),0),ROW($1:$25))+1,1)*10^ROW($1:$25)/10)),-8)/100000000)&gt;=2004,1,0)</f>
        <v>0</v>
      </c>
      <c r="BY155" s="577">
        <f t="shared" si="175"/>
        <v>1</v>
      </c>
      <c r="BZ155" s="552">
        <f t="shared" si="211"/>
        <v>0</v>
      </c>
      <c r="CA155" s="552">
        <f t="shared" si="212"/>
        <v>0</v>
      </c>
      <c r="CB155" s="539" t="str">
        <f>IF(AND(E155=""),"",IF(AND(E155&lt;=0),"",IF((ROUND((SUMPRODUCT(MID(0&amp;E155,LARGE(INDEX(ISNUMBER(--MID(E155,ROW($1:$70),1))* ROW($1:$70),0),ROW($1:$70))+1,1)*10^ROW($1:$70)/10)),-8)/100000000)&lt;2004,1,0)))</f>
        <v/>
      </c>
      <c r="CC155" s="1071"/>
      <c r="CD155" s="539"/>
      <c r="CE155" s="539"/>
      <c r="CF155" s="539"/>
      <c r="CG155" s="539"/>
      <c r="CH155" s="539"/>
      <c r="CI155" s="539"/>
      <c r="CJ155" s="539"/>
      <c r="CK155" s="539"/>
      <c r="CL155" s="539"/>
      <c r="CM155" s="539"/>
      <c r="CN155" s="539"/>
      <c r="CO155" s="539"/>
      <c r="CP155" s="539"/>
      <c r="CQ155" s="539"/>
      <c r="CR155" s="539"/>
      <c r="CS155" s="539"/>
      <c r="CT155" s="539"/>
      <c r="CU155" s="539"/>
      <c r="CV155" s="539"/>
      <c r="CW155" s="539"/>
      <c r="CX155" s="539"/>
      <c r="CY155" s="539"/>
      <c r="CZ155" s="539"/>
      <c r="DB155" s="539"/>
    </row>
    <row r="156" spans="1:106" s="568" customFormat="1" hidden="1">
      <c r="A156" s="568" t="str">
        <f t="shared" si="154"/>
        <v/>
      </c>
      <c r="B156" s="683">
        <v>2202</v>
      </c>
      <c r="C156" s="684">
        <v>130</v>
      </c>
      <c r="D156" s="685" t="str">
        <f>IF(ISNA(VLOOKUP(C156,Master!AQ$61:BC$286,3,FALSE)),"",VLOOKUP(C156,Master!AQ$61:BC$286,3,FALSE))</f>
        <v/>
      </c>
      <c r="E156" s="686" t="str">
        <f>IF(ISNA(VLOOKUP(C156,Master!AQ$61:BC$286,7,FALSE)),"",VLOOKUP(C156,Master!AQ$61:BC$286,7,FALSE))</f>
        <v/>
      </c>
      <c r="F156" s="687" t="str">
        <f>IF(ISNA(VLOOKUP(C156,Master!AQ$61:BC$286,8,FALSE)),"",VLOOKUP(C156,Master!AQ$61:BC$286,8,FALSE))</f>
        <v/>
      </c>
      <c r="G156" s="688" t="str">
        <f>IF(ISNA(VLOOKUP(C156,Master!AQ$61:BC$286,4,FALSE)),"",VLOOKUP(C156,Master!AQ$61:BC$286,4,FALSE))</f>
        <v/>
      </c>
      <c r="H156" s="689" t="str">
        <f>IF(ISNA(VLOOKUP(C156,Master!AQ$61:BC$286,5,FALSE)),"",VLOOKUP(C156,Master!AQ$61:BC$286,5,FALSE))</f>
        <v/>
      </c>
      <c r="I156" s="690" t="str">
        <f>IF(ISNA(VLOOKUP(C156,Master!AQ$61:BC$286,6,FALSE)),"",VLOOKUP(C156,Master!AQ$61:BC$286,6,FALSE))</f>
        <v/>
      </c>
      <c r="J156" s="684" t="str">
        <f t="shared" ref="J156:J189" si="217">IF(AND(I156=""),"",I156*12)</f>
        <v/>
      </c>
      <c r="K156" s="911" t="str">
        <f t="shared" ref="K156:K189" ca="1" si="218">IF(AND(I156=""),"",IF(I156&lt;=0,"",(CONCATENATE("01.07.",(YEAR(TODAY())+1)))))</f>
        <v/>
      </c>
      <c r="L156" s="684" t="str">
        <f t="shared" ref="L156:L189" si="219">IF(AND(I156=""),"",ROUND(ROUND(I156*3%,0),-2)*IF(H156="FIX PAY",0,1)*8)</f>
        <v/>
      </c>
      <c r="M156" s="684" t="str">
        <f t="shared" ref="M156:M189" si="220">IF(AND(I156=""),"",J156+L156)</f>
        <v/>
      </c>
      <c r="N156" s="684" t="str">
        <f t="shared" ref="N156:N189" si="221">IF(AND(I156=""),"",IF(O156="FIX PAY",M156,((IF(O156="FIX PAY",0,AG156*4+I156*8)))))</f>
        <v/>
      </c>
      <c r="O156" s="691" t="str">
        <f>IF(ISNA(VLOOKUP(C156,Master!AQ$61:BC$286,12,FALSE)),"",VLOOKUP(C156,Master!AQ$61:BC$286,12,FALSE))</f>
        <v/>
      </c>
      <c r="P156" s="665"/>
      <c r="Q156" s="572"/>
      <c r="R156" s="572"/>
      <c r="S156" s="572"/>
      <c r="T156" s="572">
        <f t="shared" si="215"/>
        <v>0</v>
      </c>
      <c r="U156" s="541">
        <f t="shared" si="214"/>
        <v>1</v>
      </c>
      <c r="V156" s="570" t="str">
        <f>IF(ISNA(VLOOKUP(C156,Master!AQ$61:BC$108,10,FALSE)),"",VLOOKUP(C156,Master!AQ$61:BC$108,10,FALSE))</f>
        <v/>
      </c>
      <c r="W156" s="573"/>
      <c r="X156" s="573"/>
      <c r="Y156" s="574" t="str">
        <f>IF(ISNA(VLOOKUP(C156,Master!AQ$61:BC$108,11,FALSE)),"",VLOOKUP(C156,Master!AQ$61:BC$108,11,FALSE))</f>
        <v/>
      </c>
      <c r="Z156" s="574" t="str">
        <f>IF(ISNA(VLOOKUP(C156,Master!AQ$61:BC$108,9,FALSE)),"",VLOOKUP(C156,Master!AQ$61:BC$108,9,FALSE))</f>
        <v/>
      </c>
      <c r="AA156" s="575">
        <f t="shared" si="184"/>
        <v>0</v>
      </c>
      <c r="AB156" s="575">
        <f t="shared" si="185"/>
        <v>0</v>
      </c>
      <c r="AC156" s="575">
        <f t="shared" si="186"/>
        <v>0</v>
      </c>
      <c r="AD156" s="575">
        <f t="shared" si="187"/>
        <v>0</v>
      </c>
      <c r="AE156" s="575">
        <f t="shared" si="188"/>
        <v>0</v>
      </c>
      <c r="AF156" s="575">
        <f t="shared" si="189"/>
        <v>0</v>
      </c>
      <c r="AG156" s="576" t="str">
        <f t="shared" si="183"/>
        <v/>
      </c>
      <c r="AH156" s="576" t="str">
        <f t="shared" si="162"/>
        <v/>
      </c>
      <c r="AI156" s="576" t="str">
        <f t="shared" si="163"/>
        <v/>
      </c>
      <c r="AJ156" s="576" t="str">
        <f t="shared" si="164"/>
        <v/>
      </c>
      <c r="AK156" s="576" t="str">
        <f t="shared" si="165"/>
        <v/>
      </c>
      <c r="AL156" s="574" t="str">
        <f t="shared" si="166"/>
        <v/>
      </c>
      <c r="AM156" s="574">
        <v>0</v>
      </c>
      <c r="AN156" s="575">
        <v>0</v>
      </c>
      <c r="AO156" s="574" t="str">
        <f t="shared" si="167"/>
        <v/>
      </c>
      <c r="AP156" s="575">
        <f t="shared" si="190"/>
        <v>0</v>
      </c>
      <c r="AQ156" s="574">
        <f t="shared" si="191"/>
        <v>0</v>
      </c>
      <c r="AR156" s="574">
        <f t="shared" si="192"/>
        <v>0</v>
      </c>
      <c r="AS156" s="574">
        <f t="shared" si="193"/>
        <v>0</v>
      </c>
      <c r="AT156" s="574">
        <f t="shared" si="213"/>
        <v>0</v>
      </c>
      <c r="AU156" s="576">
        <f t="shared" si="194"/>
        <v>0</v>
      </c>
      <c r="AV156" s="576">
        <f t="shared" si="195"/>
        <v>0</v>
      </c>
      <c r="AW156" s="574"/>
      <c r="AX156" s="574"/>
      <c r="AY156" s="576">
        <f t="shared" si="168"/>
        <v>0</v>
      </c>
      <c r="AZ156" s="576">
        <f t="shared" si="196"/>
        <v>0</v>
      </c>
      <c r="BA156" s="576">
        <f t="shared" si="197"/>
        <v>0</v>
      </c>
      <c r="BB156" s="576">
        <f t="shared" si="198"/>
        <v>0</v>
      </c>
      <c r="BC156" s="576">
        <f t="shared" si="199"/>
        <v>0</v>
      </c>
      <c r="BD156" s="574">
        <f t="shared" si="169"/>
        <v>0</v>
      </c>
      <c r="BE156" s="574">
        <f t="shared" si="200"/>
        <v>0</v>
      </c>
      <c r="BF156" s="575">
        <v>0</v>
      </c>
      <c r="BG156" s="574">
        <f t="shared" si="170"/>
        <v>0</v>
      </c>
      <c r="BH156" s="575">
        <f t="shared" si="201"/>
        <v>0</v>
      </c>
      <c r="BI156" s="574">
        <f t="shared" si="202"/>
        <v>0</v>
      </c>
      <c r="BJ156" s="574">
        <f t="shared" si="203"/>
        <v>0</v>
      </c>
      <c r="BK156" s="574">
        <f t="shared" si="204"/>
        <v>0</v>
      </c>
      <c r="BL156" s="574">
        <f t="shared" si="205"/>
        <v>0</v>
      </c>
      <c r="BM156" s="576">
        <f t="shared" si="171"/>
        <v>0</v>
      </c>
      <c r="BN156" s="576">
        <f t="shared" si="172"/>
        <v>0</v>
      </c>
      <c r="BO156" s="574"/>
      <c r="BP156" s="574"/>
      <c r="BQ156" s="576">
        <f t="shared" si="173"/>
        <v>0</v>
      </c>
      <c r="BR156" s="567">
        <f t="shared" si="206"/>
        <v>0</v>
      </c>
      <c r="BS156" s="567">
        <f t="shared" si="207"/>
        <v>1</v>
      </c>
      <c r="BT156" s="567">
        <f t="shared" si="208"/>
        <v>0</v>
      </c>
      <c r="BU156" s="567">
        <f t="shared" si="209"/>
        <v>0</v>
      </c>
      <c r="BV156" s="567">
        <f t="shared" si="210"/>
        <v>0</v>
      </c>
      <c r="BW156" s="567">
        <f t="shared" si="174"/>
        <v>1</v>
      </c>
      <c r="BX156" s="552">
        <f t="shared" si="216"/>
        <v>0</v>
      </c>
      <c r="BY156" s="577">
        <f t="shared" si="175"/>
        <v>1</v>
      </c>
      <c r="BZ156" s="552">
        <f t="shared" si="211"/>
        <v>0</v>
      </c>
      <c r="CA156" s="552">
        <f t="shared" si="212"/>
        <v>0</v>
      </c>
      <c r="CB156" s="539" t="str">
        <f>IF(AND(E156=""),"",IF(AND(E156&lt;=0),"",IF((ROUND((SUMPRODUCT(MID(0&amp;E156,LARGE(INDEX(ISNUMBER(--MID(E156,ROW($1:$70),1))* ROW($1:$70),0),ROW($1:$70))+1,1)*10^ROW($1:$70)/10)),-8)/100000000)&lt;2004,1,0)))</f>
        <v/>
      </c>
      <c r="CC156" s="1071"/>
      <c r="CD156" s="539"/>
      <c r="CE156" s="539"/>
      <c r="CF156" s="539"/>
      <c r="CG156" s="539"/>
      <c r="CH156" s="539"/>
      <c r="CI156" s="539"/>
      <c r="CJ156" s="539"/>
      <c r="CK156" s="539"/>
      <c r="CL156" s="539"/>
      <c r="CM156" s="539"/>
      <c r="CN156" s="539"/>
      <c r="CO156" s="539"/>
      <c r="CP156" s="539"/>
      <c r="CQ156" s="539"/>
      <c r="CR156" s="539"/>
      <c r="CS156" s="539"/>
      <c r="CT156" s="539"/>
      <c r="CU156" s="539"/>
      <c r="CV156" s="539"/>
      <c r="CW156" s="539"/>
      <c r="CX156" s="539"/>
      <c r="CY156" s="539"/>
      <c r="CZ156" s="539"/>
      <c r="DB156" s="539"/>
    </row>
    <row r="157" spans="1:106" s="568" customFormat="1" hidden="1">
      <c r="A157" s="568" t="str">
        <f t="shared" ref="A157:A213" si="222">IF(I157="","",IF(I157&gt;0,A156+1,""))</f>
        <v/>
      </c>
      <c r="B157" s="683">
        <v>2202</v>
      </c>
      <c r="C157" s="684">
        <v>131</v>
      </c>
      <c r="D157" s="685" t="str">
        <f>IF(ISNA(VLOOKUP(C157,Master!AQ$61:BC$286,3,FALSE)),"",VLOOKUP(C157,Master!AQ$61:BC$286,3,FALSE))</f>
        <v/>
      </c>
      <c r="E157" s="686" t="str">
        <f>IF(ISNA(VLOOKUP(C157,Master!AQ$61:BC$286,7,FALSE)),"",VLOOKUP(C157,Master!AQ$61:BC$286,7,FALSE))</f>
        <v/>
      </c>
      <c r="F157" s="687" t="str">
        <f>IF(ISNA(VLOOKUP(C157,Master!AQ$61:BC$286,8,FALSE)),"",VLOOKUP(C157,Master!AQ$61:BC$286,8,FALSE))</f>
        <v/>
      </c>
      <c r="G157" s="688" t="str">
        <f>IF(ISNA(VLOOKUP(C157,Master!AQ$61:BC$286,4,FALSE)),"",VLOOKUP(C157,Master!AQ$61:BC$286,4,FALSE))</f>
        <v/>
      </c>
      <c r="H157" s="689" t="str">
        <f>IF(ISNA(VLOOKUP(C157,Master!AQ$61:BC$286,5,FALSE)),"",VLOOKUP(C157,Master!AQ$61:BC$286,5,FALSE))</f>
        <v/>
      </c>
      <c r="I157" s="690" t="str">
        <f>IF(ISNA(VLOOKUP(C157,Master!AQ$61:BC$286,6,FALSE)),"",VLOOKUP(C157,Master!AQ$61:BC$286,6,FALSE))</f>
        <v/>
      </c>
      <c r="J157" s="684" t="str">
        <f t="shared" si="217"/>
        <v/>
      </c>
      <c r="K157" s="911" t="str">
        <f t="shared" ca="1" si="218"/>
        <v/>
      </c>
      <c r="L157" s="684" t="str">
        <f t="shared" si="219"/>
        <v/>
      </c>
      <c r="M157" s="684" t="str">
        <f t="shared" si="220"/>
        <v/>
      </c>
      <c r="N157" s="684" t="str">
        <f t="shared" si="221"/>
        <v/>
      </c>
      <c r="O157" s="691" t="str">
        <f>IF(ISNA(VLOOKUP(C157,Master!AQ$61:BC$286,12,FALSE)),"",VLOOKUP(C157,Master!AQ$61:BC$286,12,FALSE))</f>
        <v/>
      </c>
      <c r="P157" s="665"/>
      <c r="Q157" s="572"/>
      <c r="R157" s="572"/>
      <c r="S157" s="572"/>
      <c r="T157" s="572">
        <f t="shared" si="215"/>
        <v>0</v>
      </c>
      <c r="U157" s="541">
        <f t="shared" si="214"/>
        <v>1</v>
      </c>
      <c r="V157" s="570" t="str">
        <f>IF(ISNA(VLOOKUP(C157,Master!AQ$61:BC$108,10,FALSE)),"",VLOOKUP(C157,Master!AQ$61:BC$108,10,FALSE))</f>
        <v/>
      </c>
      <c r="W157" s="573"/>
      <c r="X157" s="573"/>
      <c r="Y157" s="574" t="str">
        <f>IF(ISNA(VLOOKUP(C157,Master!AQ$61:BC$108,11,FALSE)),"",VLOOKUP(C157,Master!AQ$61:BC$108,11,FALSE))</f>
        <v/>
      </c>
      <c r="Z157" s="574" t="str">
        <f>IF(ISNA(VLOOKUP(C157,Master!AQ$61:BC$108,9,FALSE)),"",VLOOKUP(C157,Master!AQ$61:BC$108,9,FALSE))</f>
        <v/>
      </c>
      <c r="AA157" s="575">
        <f t="shared" si="184"/>
        <v>0</v>
      </c>
      <c r="AB157" s="575">
        <f t="shared" si="185"/>
        <v>0</v>
      </c>
      <c r="AC157" s="575">
        <f t="shared" si="186"/>
        <v>0</v>
      </c>
      <c r="AD157" s="575">
        <f t="shared" si="187"/>
        <v>0</v>
      </c>
      <c r="AE157" s="575">
        <f t="shared" si="188"/>
        <v>0</v>
      </c>
      <c r="AF157" s="575">
        <f t="shared" si="189"/>
        <v>0</v>
      </c>
      <c r="AG157" s="576" t="str">
        <f t="shared" si="183"/>
        <v/>
      </c>
      <c r="AH157" s="576" t="str">
        <f t="shared" si="162"/>
        <v/>
      </c>
      <c r="AI157" s="576" t="str">
        <f t="shared" si="163"/>
        <v/>
      </c>
      <c r="AJ157" s="576" t="str">
        <f t="shared" si="164"/>
        <v/>
      </c>
      <c r="AK157" s="576" t="str">
        <f t="shared" si="165"/>
        <v/>
      </c>
      <c r="AL157" s="574" t="str">
        <f t="shared" si="166"/>
        <v/>
      </c>
      <c r="AM157" s="574">
        <v>0</v>
      </c>
      <c r="AN157" s="575">
        <v>0</v>
      </c>
      <c r="AO157" s="574" t="str">
        <f t="shared" si="167"/>
        <v/>
      </c>
      <c r="AP157" s="575">
        <f t="shared" si="190"/>
        <v>0</v>
      </c>
      <c r="AQ157" s="574">
        <f t="shared" si="191"/>
        <v>0</v>
      </c>
      <c r="AR157" s="574">
        <f t="shared" si="192"/>
        <v>0</v>
      </c>
      <c r="AS157" s="574">
        <f t="shared" si="193"/>
        <v>0</v>
      </c>
      <c r="AT157" s="574">
        <f t="shared" si="213"/>
        <v>0</v>
      </c>
      <c r="AU157" s="576">
        <f t="shared" si="194"/>
        <v>0</v>
      </c>
      <c r="AV157" s="576">
        <f t="shared" si="195"/>
        <v>0</v>
      </c>
      <c r="AW157" s="574"/>
      <c r="AX157" s="574"/>
      <c r="AY157" s="576">
        <f t="shared" si="168"/>
        <v>0</v>
      </c>
      <c r="AZ157" s="576">
        <f t="shared" si="196"/>
        <v>0</v>
      </c>
      <c r="BA157" s="576">
        <f t="shared" si="197"/>
        <v>0</v>
      </c>
      <c r="BB157" s="576">
        <f t="shared" si="198"/>
        <v>0</v>
      </c>
      <c r="BC157" s="576">
        <f t="shared" si="199"/>
        <v>0</v>
      </c>
      <c r="BD157" s="574">
        <f t="shared" si="169"/>
        <v>0</v>
      </c>
      <c r="BE157" s="574">
        <f t="shared" si="200"/>
        <v>0</v>
      </c>
      <c r="BF157" s="575">
        <v>0</v>
      </c>
      <c r="BG157" s="574">
        <f t="shared" si="170"/>
        <v>0</v>
      </c>
      <c r="BH157" s="575">
        <f t="shared" si="201"/>
        <v>0</v>
      </c>
      <c r="BI157" s="574">
        <f t="shared" si="202"/>
        <v>0</v>
      </c>
      <c r="BJ157" s="574">
        <f t="shared" si="203"/>
        <v>0</v>
      </c>
      <c r="BK157" s="574">
        <f t="shared" si="204"/>
        <v>0</v>
      </c>
      <c r="BL157" s="574">
        <f t="shared" si="205"/>
        <v>0</v>
      </c>
      <c r="BM157" s="576">
        <f t="shared" si="171"/>
        <v>0</v>
      </c>
      <c r="BN157" s="576">
        <f t="shared" si="172"/>
        <v>0</v>
      </c>
      <c r="BO157" s="574"/>
      <c r="BP157" s="574"/>
      <c r="BQ157" s="576">
        <f t="shared" si="173"/>
        <v>0</v>
      </c>
      <c r="BR157" s="567">
        <f t="shared" si="206"/>
        <v>0</v>
      </c>
      <c r="BS157" s="567">
        <f t="shared" si="207"/>
        <v>1</v>
      </c>
      <c r="BT157" s="567">
        <f t="shared" si="208"/>
        <v>0</v>
      </c>
      <c r="BU157" s="567">
        <f t="shared" si="209"/>
        <v>0</v>
      </c>
      <c r="BV157" s="567">
        <f t="shared" si="210"/>
        <v>0</v>
      </c>
      <c r="BW157" s="567">
        <f t="shared" si="174"/>
        <v>1</v>
      </c>
      <c r="BX157" s="552">
        <f t="shared" si="216"/>
        <v>0</v>
      </c>
      <c r="BY157" s="577">
        <f t="shared" si="175"/>
        <v>1</v>
      </c>
      <c r="BZ157" s="552">
        <f t="shared" si="211"/>
        <v>0</v>
      </c>
      <c r="CA157" s="552">
        <f t="shared" si="212"/>
        <v>0</v>
      </c>
      <c r="CB157" s="539" t="str">
        <f>IF(AND(E157=""),"",IF(AND(E157&lt;=0),"",IF((ROUND((SUMPRODUCT(MID(0&amp;E157,LARGE(INDEX(ISNUMBER(--MID(E157,ROW($1:$70),1))* ROW($1:$70),0),ROW($1:$70))+1,1)*10^ROW($1:$70)/10)),-8)/100000000)&lt;2004,1,0)))</f>
        <v/>
      </c>
      <c r="CC157" s="1071"/>
      <c r="CD157" s="539"/>
      <c r="CE157" s="539"/>
      <c r="CF157" s="539"/>
      <c r="CG157" s="539"/>
      <c r="CH157" s="539"/>
      <c r="CI157" s="539"/>
      <c r="CJ157" s="539"/>
      <c r="CK157" s="539"/>
      <c r="CL157" s="539"/>
      <c r="CM157" s="539"/>
      <c r="CN157" s="539"/>
      <c r="CO157" s="539"/>
      <c r="CP157" s="539"/>
      <c r="CQ157" s="539"/>
      <c r="CR157" s="539"/>
      <c r="CS157" s="539"/>
      <c r="CT157" s="539"/>
      <c r="CU157" s="539"/>
      <c r="CV157" s="539"/>
      <c r="CW157" s="539"/>
      <c r="CX157" s="539"/>
      <c r="CY157" s="539"/>
      <c r="CZ157" s="539"/>
      <c r="DB157" s="539"/>
    </row>
    <row r="158" spans="1:106" s="568" customFormat="1" hidden="1">
      <c r="A158" s="568" t="str">
        <f t="shared" si="222"/>
        <v/>
      </c>
      <c r="B158" s="683">
        <v>2202</v>
      </c>
      <c r="C158" s="684">
        <v>132</v>
      </c>
      <c r="D158" s="685" t="str">
        <f>IF(ISNA(VLOOKUP(C158,Master!AQ$61:BC$286,3,FALSE)),"",VLOOKUP(C158,Master!AQ$61:BC$286,3,FALSE))</f>
        <v/>
      </c>
      <c r="E158" s="686" t="str">
        <f>IF(ISNA(VLOOKUP(C158,Master!AQ$61:BC$286,7,FALSE)),"",VLOOKUP(C158,Master!AQ$61:BC$286,7,FALSE))</f>
        <v/>
      </c>
      <c r="F158" s="687" t="str">
        <f>IF(ISNA(VLOOKUP(C158,Master!AQ$61:BC$286,8,FALSE)),"",VLOOKUP(C158,Master!AQ$61:BC$286,8,FALSE))</f>
        <v/>
      </c>
      <c r="G158" s="688" t="str">
        <f>IF(ISNA(VLOOKUP(C158,Master!AQ$61:BC$286,4,FALSE)),"",VLOOKUP(C158,Master!AQ$61:BC$286,4,FALSE))</f>
        <v/>
      </c>
      <c r="H158" s="689" t="str">
        <f>IF(ISNA(VLOOKUP(C158,Master!AQ$61:BC$286,5,FALSE)),"",VLOOKUP(C158,Master!AQ$61:BC$286,5,FALSE))</f>
        <v/>
      </c>
      <c r="I158" s="690" t="str">
        <f>IF(ISNA(VLOOKUP(C158,Master!AQ$61:BC$286,6,FALSE)),"",VLOOKUP(C158,Master!AQ$61:BC$286,6,FALSE))</f>
        <v/>
      </c>
      <c r="J158" s="684" t="str">
        <f t="shared" si="217"/>
        <v/>
      </c>
      <c r="K158" s="911" t="str">
        <f t="shared" ca="1" si="218"/>
        <v/>
      </c>
      <c r="L158" s="684" t="str">
        <f t="shared" si="219"/>
        <v/>
      </c>
      <c r="M158" s="684" t="str">
        <f t="shared" si="220"/>
        <v/>
      </c>
      <c r="N158" s="684" t="str">
        <f t="shared" si="221"/>
        <v/>
      </c>
      <c r="O158" s="691" t="str">
        <f>IF(ISNA(VLOOKUP(C158,Master!AQ$61:BC$286,12,FALSE)),"",VLOOKUP(C158,Master!AQ$61:BC$286,12,FALSE))</f>
        <v/>
      </c>
      <c r="P158" s="665"/>
      <c r="Q158" s="572"/>
      <c r="R158" s="572"/>
      <c r="S158" s="572"/>
      <c r="T158" s="572">
        <f t="shared" si="215"/>
        <v>0</v>
      </c>
      <c r="U158" s="541">
        <f t="shared" si="214"/>
        <v>1</v>
      </c>
      <c r="V158" s="570" t="str">
        <f>IF(ISNA(VLOOKUP(C158,Master!AQ$61:BC$108,10,FALSE)),"",VLOOKUP(C158,Master!AQ$61:BC$108,10,FALSE))</f>
        <v/>
      </c>
      <c r="W158" s="573"/>
      <c r="X158" s="573"/>
      <c r="Y158" s="574" t="str">
        <f>IF(ISNA(VLOOKUP(C158,Master!AQ$61:BC$108,11,FALSE)),"",VLOOKUP(C158,Master!AQ$61:BC$108,11,FALSE))</f>
        <v/>
      </c>
      <c r="Z158" s="574" t="str">
        <f>IF(ISNA(VLOOKUP(C158,Master!AQ$61:BC$108,9,FALSE)),"",VLOOKUP(C158,Master!AQ$61:BC$108,9,FALSE))</f>
        <v/>
      </c>
      <c r="AA158" s="575">
        <f t="shared" si="184"/>
        <v>0</v>
      </c>
      <c r="AB158" s="575">
        <f t="shared" si="185"/>
        <v>0</v>
      </c>
      <c r="AC158" s="575">
        <f t="shared" si="186"/>
        <v>0</v>
      </c>
      <c r="AD158" s="575">
        <f t="shared" si="187"/>
        <v>0</v>
      </c>
      <c r="AE158" s="575">
        <f t="shared" si="188"/>
        <v>0</v>
      </c>
      <c r="AF158" s="575">
        <f t="shared" si="189"/>
        <v>0</v>
      </c>
      <c r="AG158" s="576" t="str">
        <f>IF(AND(I158=""),"",I158-ROUNDUP(ROUND((I158*3%)-(I158*3%)*2.9%,-2),0))</f>
        <v/>
      </c>
      <c r="AH158" s="576" t="str">
        <f t="shared" si="162"/>
        <v/>
      </c>
      <c r="AI158" s="576" t="str">
        <f t="shared" si="163"/>
        <v/>
      </c>
      <c r="AJ158" s="576" t="str">
        <f t="shared" si="164"/>
        <v/>
      </c>
      <c r="AK158" s="576" t="str">
        <f t="shared" si="165"/>
        <v/>
      </c>
      <c r="AL158" s="574" t="str">
        <f t="shared" si="166"/>
        <v/>
      </c>
      <c r="AM158" s="574">
        <v>0</v>
      </c>
      <c r="AN158" s="575">
        <v>0</v>
      </c>
      <c r="AO158" s="574" t="str">
        <f t="shared" si="167"/>
        <v/>
      </c>
      <c r="AP158" s="575">
        <f t="shared" si="190"/>
        <v>0</v>
      </c>
      <c r="AQ158" s="574">
        <f t="shared" si="191"/>
        <v>0</v>
      </c>
      <c r="AR158" s="574">
        <f t="shared" si="192"/>
        <v>0</v>
      </c>
      <c r="AS158" s="574">
        <f t="shared" si="193"/>
        <v>0</v>
      </c>
      <c r="AT158" s="574">
        <f t="shared" si="213"/>
        <v>0</v>
      </c>
      <c r="AU158" s="576">
        <f t="shared" si="194"/>
        <v>0</v>
      </c>
      <c r="AV158" s="576">
        <f t="shared" si="195"/>
        <v>0</v>
      </c>
      <c r="AW158" s="574"/>
      <c r="AX158" s="574"/>
      <c r="AY158" s="576">
        <f t="shared" si="168"/>
        <v>0</v>
      </c>
      <c r="AZ158" s="576">
        <f t="shared" si="196"/>
        <v>0</v>
      </c>
      <c r="BA158" s="576">
        <f t="shared" si="197"/>
        <v>0</v>
      </c>
      <c r="BB158" s="576">
        <f t="shared" si="198"/>
        <v>0</v>
      </c>
      <c r="BC158" s="576">
        <f t="shared" si="199"/>
        <v>0</v>
      </c>
      <c r="BD158" s="574">
        <f t="shared" si="169"/>
        <v>0</v>
      </c>
      <c r="BE158" s="574">
        <f t="shared" si="200"/>
        <v>0</v>
      </c>
      <c r="BF158" s="575">
        <v>0</v>
      </c>
      <c r="BG158" s="574">
        <f t="shared" si="170"/>
        <v>0</v>
      </c>
      <c r="BH158" s="575">
        <f t="shared" si="201"/>
        <v>0</v>
      </c>
      <c r="BI158" s="574">
        <f t="shared" si="202"/>
        <v>0</v>
      </c>
      <c r="BJ158" s="574">
        <f t="shared" si="203"/>
        <v>0</v>
      </c>
      <c r="BK158" s="574">
        <f t="shared" si="204"/>
        <v>0</v>
      </c>
      <c r="BL158" s="574">
        <f t="shared" si="205"/>
        <v>0</v>
      </c>
      <c r="BM158" s="576">
        <f t="shared" si="171"/>
        <v>0</v>
      </c>
      <c r="BN158" s="576">
        <f t="shared" si="172"/>
        <v>0</v>
      </c>
      <c r="BO158" s="574"/>
      <c r="BP158" s="574"/>
      <c r="BQ158" s="576">
        <f t="shared" si="173"/>
        <v>0</v>
      </c>
      <c r="BR158" s="567">
        <f t="shared" si="206"/>
        <v>0</v>
      </c>
      <c r="BS158" s="567">
        <f t="shared" si="207"/>
        <v>1</v>
      </c>
      <c r="BT158" s="567">
        <f t="shared" si="208"/>
        <v>0</v>
      </c>
      <c r="BU158" s="567">
        <f t="shared" si="209"/>
        <v>0</v>
      </c>
      <c r="BV158" s="567">
        <f t="shared" si="210"/>
        <v>0</v>
      </c>
      <c r="BW158" s="567">
        <f t="shared" si="174"/>
        <v>1</v>
      </c>
      <c r="BX158" s="552">
        <f t="shared" si="216"/>
        <v>0</v>
      </c>
      <c r="BY158" s="577">
        <f t="shared" si="175"/>
        <v>1</v>
      </c>
      <c r="BZ158" s="552">
        <f t="shared" si="211"/>
        <v>0</v>
      </c>
      <c r="CA158" s="552">
        <f t="shared" si="212"/>
        <v>0</v>
      </c>
      <c r="CB158" s="539" t="str">
        <f>IF(AND(E158=""),"",IF(AND(E158&lt;=0),"",IF((ROUND((SUMPRODUCT(MID(0&amp;E158,LARGE(INDEX(ISNUMBER(--MID(E158,ROW($1:$70),1))* ROW($1:$70),0),ROW($1:$70))+1,1)*10^ROW($1:$70)/10)),-8)/100000000)&lt;2004,1,0)))</f>
        <v/>
      </c>
      <c r="CC158" s="1071"/>
      <c r="CD158" s="539"/>
      <c r="CE158" s="539"/>
      <c r="CF158" s="539"/>
      <c r="CG158" s="539"/>
      <c r="CH158" s="539"/>
      <c r="CI158" s="539"/>
      <c r="CJ158" s="539"/>
      <c r="CK158" s="539"/>
      <c r="CL158" s="539"/>
      <c r="CM158" s="539"/>
      <c r="CN158" s="539"/>
      <c r="CO158" s="539"/>
      <c r="CP158" s="539"/>
      <c r="CQ158" s="539"/>
      <c r="CR158" s="539"/>
      <c r="CS158" s="539"/>
      <c r="CT158" s="539"/>
      <c r="CU158" s="539"/>
      <c r="CV158" s="539"/>
      <c r="CW158" s="539"/>
      <c r="CX158" s="539"/>
      <c r="CY158" s="539"/>
      <c r="CZ158" s="539"/>
      <c r="DB158" s="539"/>
    </row>
    <row r="159" spans="1:106" s="568" customFormat="1" ht="15.75" hidden="1" customHeight="1">
      <c r="A159" s="568" t="str">
        <f t="shared" si="222"/>
        <v/>
      </c>
      <c r="B159" s="683">
        <v>2202</v>
      </c>
      <c r="C159" s="684">
        <v>133</v>
      </c>
      <c r="D159" s="685" t="str">
        <f>IF(ISNA(VLOOKUP(C159,Master!AQ$61:BC$286,3,FALSE)),"",VLOOKUP(C159,Master!AQ$61:BC$286,3,FALSE))</f>
        <v/>
      </c>
      <c r="E159" s="686" t="str">
        <f>IF(ISNA(VLOOKUP(C159,Master!AQ$61:BC$286,7,FALSE)),"",VLOOKUP(C159,Master!AQ$61:BC$286,7,FALSE))</f>
        <v/>
      </c>
      <c r="F159" s="687" t="str">
        <f>IF(ISNA(VLOOKUP(C159,Master!AQ$61:BC$286,8,FALSE)),"",VLOOKUP(C159,Master!AQ$61:BC$286,8,FALSE))</f>
        <v/>
      </c>
      <c r="G159" s="688" t="str">
        <f>IF(ISNA(VLOOKUP(C159,Master!AQ$61:BC$286,4,FALSE)),"",VLOOKUP(C159,Master!AQ$61:BC$286,4,FALSE))</f>
        <v/>
      </c>
      <c r="H159" s="689" t="str">
        <f>IF(ISNA(VLOOKUP(C159,Master!AQ$61:BC$286,5,FALSE)),"",VLOOKUP(C159,Master!AQ$61:BC$286,5,FALSE))</f>
        <v/>
      </c>
      <c r="I159" s="690" t="str">
        <f>IF(ISNA(VLOOKUP(C159,Master!AQ$61:BC$286,6,FALSE)),"",VLOOKUP(C159,Master!AQ$61:BC$286,6,FALSE))</f>
        <v/>
      </c>
      <c r="J159" s="684" t="str">
        <f t="shared" si="217"/>
        <v/>
      </c>
      <c r="K159" s="911" t="str">
        <f t="shared" ca="1" si="218"/>
        <v/>
      </c>
      <c r="L159" s="684" t="str">
        <f t="shared" si="219"/>
        <v/>
      </c>
      <c r="M159" s="684" t="str">
        <f t="shared" si="220"/>
        <v/>
      </c>
      <c r="N159" s="684" t="str">
        <f t="shared" si="221"/>
        <v/>
      </c>
      <c r="O159" s="691" t="str">
        <f>IF(ISNA(VLOOKUP(C159,Master!AQ$61:BC$286,12,FALSE)),"",VLOOKUP(C159,Master!AQ$61:BC$286,12,FALSE))</f>
        <v/>
      </c>
      <c r="P159" s="665"/>
      <c r="Q159" s="572"/>
      <c r="R159" s="572"/>
      <c r="S159" s="572"/>
      <c r="T159" s="572">
        <f t="shared" si="215"/>
        <v>0</v>
      </c>
      <c r="U159" s="541">
        <f t="shared" si="214"/>
        <v>1</v>
      </c>
      <c r="V159" s="570" t="str">
        <f>IF(ISNA(VLOOKUP(C159,Master!AQ$61:BC$108,10,FALSE)),"",VLOOKUP(C159,Master!AQ$61:BC$108,10,FALSE))</f>
        <v/>
      </c>
      <c r="W159" s="573"/>
      <c r="X159" s="573"/>
      <c r="Y159" s="574" t="str">
        <f>IF(ISNA(VLOOKUP(C159,Master!AQ$61:BC$108,11,FALSE)),"",VLOOKUP(C159,Master!AQ$61:BC$108,11,FALSE))</f>
        <v/>
      </c>
      <c r="Z159" s="574" t="str">
        <f>IF(ISNA(VLOOKUP(C159,Master!AQ$61:BC$108,9,FALSE)),"",VLOOKUP(C159,Master!AQ$61:BC$108,9,FALSE))</f>
        <v/>
      </c>
      <c r="AA159" s="575">
        <f t="shared" si="184"/>
        <v>0</v>
      </c>
      <c r="AB159" s="575">
        <f t="shared" si="185"/>
        <v>0</v>
      </c>
      <c r="AC159" s="575">
        <f t="shared" si="186"/>
        <v>0</v>
      </c>
      <c r="AD159" s="575">
        <f t="shared" si="187"/>
        <v>0</v>
      </c>
      <c r="AE159" s="575">
        <f t="shared" si="188"/>
        <v>0</v>
      </c>
      <c r="AF159" s="575">
        <f t="shared" si="189"/>
        <v>0</v>
      </c>
      <c r="AG159" s="576" t="str">
        <f>IF(AND(I159=""),"",I159-ROUNDUP(ROUND((I159*3%)-(I159*3%)*2.9%,-2),0))</f>
        <v/>
      </c>
      <c r="AH159" s="576" t="str">
        <f>IF(AND(I159=""),"",$M159*$BR159)</f>
        <v/>
      </c>
      <c r="AI159" s="576" t="str">
        <f>IF(AND(I159=""),"",$M159*$BS159)</f>
        <v/>
      </c>
      <c r="AJ159" s="576" t="str">
        <f>IF(AND(I159=""),"",$M159*$BT159)</f>
        <v/>
      </c>
      <c r="AK159" s="576" t="str">
        <f>IF(AND(I159=""),"",$M159*$BU159)</f>
        <v/>
      </c>
      <c r="AL159" s="574" t="str">
        <f>IF(AND(I159=""),"",ROUND((AH159+AI159)*$AL$10,0)*BV159)</f>
        <v/>
      </c>
      <c r="AM159" s="574">
        <v>0</v>
      </c>
      <c r="AN159" s="575">
        <v>0</v>
      </c>
      <c r="AO159" s="574" t="str">
        <f>IF(AND(I159=""),"",ROUND((AH159+AI159)*$AO$10,0)*BV159)</f>
        <v/>
      </c>
      <c r="AP159" s="575">
        <f t="shared" si="190"/>
        <v>0</v>
      </c>
      <c r="AQ159" s="574">
        <f t="shared" si="191"/>
        <v>0</v>
      </c>
      <c r="AR159" s="574">
        <f t="shared" si="192"/>
        <v>0</v>
      </c>
      <c r="AS159" s="574">
        <f t="shared" si="193"/>
        <v>0</v>
      </c>
      <c r="AT159" s="574">
        <f t="shared" si="213"/>
        <v>0</v>
      </c>
      <c r="AU159" s="576">
        <f t="shared" si="194"/>
        <v>0</v>
      </c>
      <c r="AV159" s="576">
        <f t="shared" si="195"/>
        <v>0</v>
      </c>
      <c r="AW159" s="574"/>
      <c r="AX159" s="574"/>
      <c r="AY159" s="576">
        <f>AV159+AW159+AX159</f>
        <v>0</v>
      </c>
      <c r="AZ159" s="576">
        <f t="shared" si="196"/>
        <v>0</v>
      </c>
      <c r="BA159" s="576">
        <f t="shared" si="197"/>
        <v>0</v>
      </c>
      <c r="BB159" s="576">
        <f t="shared" si="198"/>
        <v>0</v>
      </c>
      <c r="BC159" s="576">
        <f t="shared" si="199"/>
        <v>0</v>
      </c>
      <c r="BD159" s="574">
        <f>ROUND((AZ159+BA159)*$BD$10,0)*BV159</f>
        <v>0</v>
      </c>
      <c r="BE159" s="574">
        <f t="shared" si="200"/>
        <v>0</v>
      </c>
      <c r="BF159" s="575">
        <v>0</v>
      </c>
      <c r="BG159" s="574">
        <f>ROUND((AZ159+BA159)*$BG$10,0)*BV159</f>
        <v>0</v>
      </c>
      <c r="BH159" s="575">
        <f t="shared" si="201"/>
        <v>0</v>
      </c>
      <c r="BI159" s="574">
        <f t="shared" si="202"/>
        <v>0</v>
      </c>
      <c r="BJ159" s="574">
        <f t="shared" si="203"/>
        <v>0</v>
      </c>
      <c r="BK159" s="574">
        <f t="shared" si="204"/>
        <v>0</v>
      </c>
      <c r="BL159" s="574">
        <f t="shared" si="205"/>
        <v>0</v>
      </c>
      <c r="BM159" s="576">
        <f>SUM(BD159:BL159)+AZ159+BA159</f>
        <v>0</v>
      </c>
      <c r="BN159" s="576">
        <f>BM159</f>
        <v>0</v>
      </c>
      <c r="BO159" s="574"/>
      <c r="BP159" s="574"/>
      <c r="BQ159" s="576">
        <f>BN159+BO159+BP159</f>
        <v>0</v>
      </c>
      <c r="BR159" s="567">
        <f t="shared" si="206"/>
        <v>0</v>
      </c>
      <c r="BS159" s="567">
        <f t="shared" si="207"/>
        <v>1</v>
      </c>
      <c r="BT159" s="567">
        <f t="shared" si="208"/>
        <v>0</v>
      </c>
      <c r="BU159" s="567">
        <f t="shared" si="209"/>
        <v>0</v>
      </c>
      <c r="BV159" s="567">
        <f t="shared" si="210"/>
        <v>0</v>
      </c>
      <c r="BW159" s="567">
        <f>IF(Y159="No",0,1)</f>
        <v>1</v>
      </c>
      <c r="BX159" s="552">
        <f t="shared" si="216"/>
        <v>0</v>
      </c>
      <c r="BY159" s="577">
        <f>IF(I159&lt;=0,0,1)</f>
        <v>1</v>
      </c>
      <c r="BZ159" s="552">
        <f t="shared" si="211"/>
        <v>0</v>
      </c>
      <c r="CA159" s="552">
        <f t="shared" si="212"/>
        <v>0</v>
      </c>
      <c r="CB159" s="539" t="str">
        <f>IF(AND(E159=""),"",IF(AND(E159&lt;=0),"",IF((ROUND((SUMPRODUCT(MID(0&amp;E159,LARGE(INDEX(ISNUMBER(--MID(E159,ROW($1:$70),1))* ROW($1:$70),0),ROW($1:$70))+1,1)*10^ROW($1:$70)/10)),-8)/100000000)&lt;2004,1,0)))</f>
        <v/>
      </c>
      <c r="CC159" s="1071"/>
      <c r="CD159" s="539"/>
      <c r="CE159" s="539"/>
      <c r="CF159" s="539"/>
      <c r="CG159" s="539"/>
      <c r="CH159" s="539"/>
      <c r="CI159" s="539"/>
      <c r="CJ159" s="539"/>
      <c r="CK159" s="539"/>
      <c r="CL159" s="539"/>
      <c r="CM159" s="539"/>
      <c r="CN159" s="539"/>
      <c r="CO159" s="539"/>
      <c r="CP159" s="539"/>
      <c r="CQ159" s="539"/>
      <c r="CR159" s="539"/>
      <c r="CS159" s="539"/>
      <c r="CT159" s="539"/>
      <c r="CU159" s="539"/>
      <c r="CV159" s="539"/>
      <c r="CW159" s="539"/>
      <c r="CX159" s="539"/>
      <c r="CY159" s="539"/>
      <c r="CZ159" s="539"/>
    </row>
    <row r="160" spans="1:106" s="568" customFormat="1" ht="15.75" hidden="1" customHeight="1">
      <c r="A160" s="568" t="str">
        <f t="shared" si="222"/>
        <v/>
      </c>
      <c r="B160" s="683">
        <v>2202</v>
      </c>
      <c r="C160" s="684">
        <v>134</v>
      </c>
      <c r="D160" s="685" t="str">
        <f>IF(ISNA(VLOOKUP(C160,Master!AQ$61:BC$286,3,FALSE)),"",VLOOKUP(C160,Master!AQ$61:BC$286,3,FALSE))</f>
        <v/>
      </c>
      <c r="E160" s="686" t="str">
        <f>IF(ISNA(VLOOKUP(C160,Master!AQ$61:BC$286,7,FALSE)),"",VLOOKUP(C160,Master!AQ$61:BC$286,7,FALSE))</f>
        <v/>
      </c>
      <c r="F160" s="687" t="str">
        <f>IF(ISNA(VLOOKUP(C160,Master!AQ$61:BC$286,8,FALSE)),"",VLOOKUP(C160,Master!AQ$61:BC$286,8,FALSE))</f>
        <v/>
      </c>
      <c r="G160" s="688" t="str">
        <f>IF(ISNA(VLOOKUP(C160,Master!AQ$61:BC$286,4,FALSE)),"",VLOOKUP(C160,Master!AQ$61:BC$286,4,FALSE))</f>
        <v/>
      </c>
      <c r="H160" s="689" t="str">
        <f>IF(ISNA(VLOOKUP(C160,Master!AQ$61:BC$286,5,FALSE)),"",VLOOKUP(C160,Master!AQ$61:BC$286,5,FALSE))</f>
        <v/>
      </c>
      <c r="I160" s="690" t="str">
        <f>IF(ISNA(VLOOKUP(C160,Master!AQ$61:BC$286,6,FALSE)),"",VLOOKUP(C160,Master!AQ$61:BC$286,6,FALSE))</f>
        <v/>
      </c>
      <c r="J160" s="684" t="str">
        <f t="shared" si="217"/>
        <v/>
      </c>
      <c r="K160" s="911" t="str">
        <f t="shared" ca="1" si="218"/>
        <v/>
      </c>
      <c r="L160" s="684" t="str">
        <f t="shared" si="219"/>
        <v/>
      </c>
      <c r="M160" s="684" t="str">
        <f t="shared" si="220"/>
        <v/>
      </c>
      <c r="N160" s="684" t="str">
        <f t="shared" si="221"/>
        <v/>
      </c>
      <c r="O160" s="691" t="str">
        <f>IF(ISNA(VLOOKUP(C160,Master!AQ$61:BC$286,12,FALSE)),"",VLOOKUP(C160,Master!AQ$61:BC$286,12,FALSE))</f>
        <v/>
      </c>
      <c r="P160" s="665"/>
      <c r="Q160" s="572"/>
      <c r="R160" s="572"/>
      <c r="S160" s="572"/>
      <c r="T160" s="572">
        <f t="shared" si="215"/>
        <v>0</v>
      </c>
      <c r="U160" s="541">
        <f t="shared" si="214"/>
        <v>1</v>
      </c>
      <c r="V160" s="570" t="str">
        <f>IF(ISNA(VLOOKUP(C160,Master!AQ$61:BC$108,10,FALSE)),"",VLOOKUP(C160,Master!AQ$61:BC$108,10,FALSE))</f>
        <v/>
      </c>
      <c r="W160" s="573"/>
      <c r="X160" s="573"/>
      <c r="Y160" s="574" t="str">
        <f>IF(ISNA(VLOOKUP(C160,Master!AQ$61:BC$108,11,FALSE)),"",VLOOKUP(C160,Master!AQ$61:BC$108,11,FALSE))</f>
        <v/>
      </c>
      <c r="Z160" s="574" t="str">
        <f>IF(ISNA(VLOOKUP(C160,Master!AQ$61:BC$108,9,FALSE)),"",VLOOKUP(C160,Master!AQ$61:BC$108,9,FALSE))</f>
        <v/>
      </c>
      <c r="AA160" s="575">
        <f t="shared" si="184"/>
        <v>0</v>
      </c>
      <c r="AB160" s="575">
        <f t="shared" si="185"/>
        <v>0</v>
      </c>
      <c r="AC160" s="575">
        <f t="shared" si="186"/>
        <v>0</v>
      </c>
      <c r="AD160" s="575">
        <f t="shared" si="187"/>
        <v>0</v>
      </c>
      <c r="AE160" s="575">
        <f t="shared" si="188"/>
        <v>0</v>
      </c>
      <c r="AF160" s="575">
        <f t="shared" si="189"/>
        <v>0</v>
      </c>
      <c r="AG160" s="576" t="str">
        <f t="shared" ref="AG160:AG189" si="223">IF(AND(I160=""),"",I160-ROUNDUP(ROUND((I160*3%)-(I160*3%)*2.9%,-2),0))</f>
        <v/>
      </c>
      <c r="AH160" s="576" t="str">
        <f t="shared" ref="AH160:AH189" si="224">IF(AND(I160=""),"",$M160*$BR160)</f>
        <v/>
      </c>
      <c r="AI160" s="576" t="str">
        <f t="shared" ref="AI160:AI189" si="225">IF(AND(I160=""),"",$M160*$BS160)</f>
        <v/>
      </c>
      <c r="AJ160" s="576" t="str">
        <f t="shared" ref="AJ160:AJ189" si="226">IF(AND(I160=""),"",$M160*$BT160)</f>
        <v/>
      </c>
      <c r="AK160" s="576" t="str">
        <f t="shared" ref="AK160:AK189" si="227">IF(AND(I160=""),"",$M160*$BU160)</f>
        <v/>
      </c>
      <c r="AL160" s="574" t="str">
        <f t="shared" ref="AL160:AL189" si="228">IF(AND(I160=""),"",ROUND((AH160+AI160)*$AL$10,0)*BV160)</f>
        <v/>
      </c>
      <c r="AM160" s="574">
        <v>0</v>
      </c>
      <c r="AN160" s="575">
        <v>0</v>
      </c>
      <c r="AO160" s="574" t="str">
        <f t="shared" ref="AO160:AO189" si="229">IF(AND(I160=""),"",ROUND((AH160+AI160)*$AO$10,0)*BV160)</f>
        <v/>
      </c>
      <c r="AP160" s="575">
        <f t="shared" si="190"/>
        <v>0</v>
      </c>
      <c r="AQ160" s="574">
        <f t="shared" si="191"/>
        <v>0</v>
      </c>
      <c r="AR160" s="574">
        <f t="shared" si="192"/>
        <v>0</v>
      </c>
      <c r="AS160" s="574">
        <f t="shared" si="193"/>
        <v>0</v>
      </c>
      <c r="AT160" s="574">
        <f t="shared" si="213"/>
        <v>0</v>
      </c>
      <c r="AU160" s="576">
        <f t="shared" si="194"/>
        <v>0</v>
      </c>
      <c r="AV160" s="576">
        <f t="shared" si="195"/>
        <v>0</v>
      </c>
      <c r="AW160" s="574"/>
      <c r="AX160" s="574"/>
      <c r="AY160" s="576">
        <f t="shared" ref="AY160:AY189" si="230">AV160+AW160+AX160</f>
        <v>0</v>
      </c>
      <c r="AZ160" s="576">
        <f t="shared" si="196"/>
        <v>0</v>
      </c>
      <c r="BA160" s="576">
        <f t="shared" si="197"/>
        <v>0</v>
      </c>
      <c r="BB160" s="576">
        <f t="shared" si="198"/>
        <v>0</v>
      </c>
      <c r="BC160" s="576">
        <f t="shared" si="199"/>
        <v>0</v>
      </c>
      <c r="BD160" s="574">
        <f t="shared" ref="BD160:BD189" si="231">ROUND((AZ160+BA160)*$BD$10,0)*BV160</f>
        <v>0</v>
      </c>
      <c r="BE160" s="574">
        <f t="shared" si="200"/>
        <v>0</v>
      </c>
      <c r="BF160" s="575">
        <v>0</v>
      </c>
      <c r="BG160" s="574">
        <f t="shared" ref="BG160:BG189" si="232">ROUND((AZ160+BA160)*$BG$10,0)*BV160</f>
        <v>0</v>
      </c>
      <c r="BH160" s="575">
        <f t="shared" si="201"/>
        <v>0</v>
      </c>
      <c r="BI160" s="574">
        <f t="shared" si="202"/>
        <v>0</v>
      </c>
      <c r="BJ160" s="574">
        <f t="shared" si="203"/>
        <v>0</v>
      </c>
      <c r="BK160" s="574">
        <f t="shared" si="204"/>
        <v>0</v>
      </c>
      <c r="BL160" s="574">
        <f t="shared" si="205"/>
        <v>0</v>
      </c>
      <c r="BM160" s="576">
        <f t="shared" ref="BM160:BM189" si="233">SUM(BD160:BL160)+AZ160+BA160</f>
        <v>0</v>
      </c>
      <c r="BN160" s="576">
        <f t="shared" ref="BN160:BN189" si="234">BM160</f>
        <v>0</v>
      </c>
      <c r="BO160" s="574"/>
      <c r="BP160" s="574"/>
      <c r="BQ160" s="576">
        <f t="shared" ref="BQ160:BQ189" si="235">BN160+BO160+BP160</f>
        <v>0</v>
      </c>
      <c r="BR160" s="567">
        <f t="shared" si="206"/>
        <v>0</v>
      </c>
      <c r="BS160" s="567">
        <f t="shared" si="207"/>
        <v>1</v>
      </c>
      <c r="BT160" s="567">
        <f t="shared" si="208"/>
        <v>0</v>
      </c>
      <c r="BU160" s="567">
        <f t="shared" si="209"/>
        <v>0</v>
      </c>
      <c r="BV160" s="567">
        <f t="shared" si="210"/>
        <v>0</v>
      </c>
      <c r="BW160" s="567">
        <f t="shared" ref="BW160:BW189" si="236">IF(Y160="No",0,1)</f>
        <v>1</v>
      </c>
      <c r="BX160" s="552">
        <f t="shared" si="216"/>
        <v>0</v>
      </c>
      <c r="BY160" s="577">
        <f t="shared" ref="BY160:BY189" si="237">IF(I160&lt;=0,0,1)</f>
        <v>1</v>
      </c>
      <c r="BZ160" s="552">
        <f t="shared" si="211"/>
        <v>0</v>
      </c>
      <c r="CA160" s="552">
        <f t="shared" si="212"/>
        <v>0</v>
      </c>
      <c r="CB160" s="539" t="str">
        <f>IF(AND(E160=""),"",IF(AND(E160&lt;=0),"",IF((ROUND((SUMPRODUCT(MID(0&amp;E160,LARGE(INDEX(ISNUMBER(--MID(E160,ROW($1:$70),1))* ROW($1:$70),0),ROW($1:$70))+1,1)*10^ROW($1:$70)/10)),-8)/100000000)&lt;2004,1,0)))</f>
        <v/>
      </c>
      <c r="CC160" s="1071"/>
      <c r="CD160" s="539"/>
      <c r="CE160" s="539"/>
      <c r="CF160" s="539"/>
      <c r="CG160" s="539"/>
      <c r="CH160" s="539"/>
      <c r="CI160" s="539"/>
      <c r="CJ160" s="539"/>
      <c r="CK160" s="539"/>
      <c r="CL160" s="539"/>
      <c r="CM160" s="539"/>
      <c r="CN160" s="539"/>
      <c r="CO160" s="539"/>
      <c r="CP160" s="539"/>
      <c r="CQ160" s="539"/>
      <c r="CR160" s="539"/>
      <c r="CS160" s="539"/>
      <c r="CT160" s="539"/>
      <c r="CU160" s="539"/>
      <c r="CV160" s="539"/>
      <c r="CW160" s="539"/>
      <c r="CX160" s="539"/>
      <c r="CY160" s="539"/>
      <c r="CZ160" s="539"/>
    </row>
    <row r="161" spans="1:106" s="568" customFormat="1" ht="15.75" hidden="1" customHeight="1">
      <c r="A161" s="568" t="str">
        <f t="shared" si="222"/>
        <v/>
      </c>
      <c r="B161" s="683">
        <v>2202</v>
      </c>
      <c r="C161" s="684">
        <v>135</v>
      </c>
      <c r="D161" s="685" t="str">
        <f>IF(ISNA(VLOOKUP(C161,Master!AQ$61:BC$286,3,FALSE)),"",VLOOKUP(C161,Master!AQ$61:BC$286,3,FALSE))</f>
        <v/>
      </c>
      <c r="E161" s="686" t="str">
        <f>IF(ISNA(VLOOKUP(C161,Master!AQ$61:BC$286,7,FALSE)),"",VLOOKUP(C161,Master!AQ$61:BC$286,7,FALSE))</f>
        <v/>
      </c>
      <c r="F161" s="687" t="str">
        <f>IF(ISNA(VLOOKUP(C161,Master!AQ$61:BC$286,8,FALSE)),"",VLOOKUP(C161,Master!AQ$61:BC$286,8,FALSE))</f>
        <v/>
      </c>
      <c r="G161" s="688" t="str">
        <f>IF(ISNA(VLOOKUP(C161,Master!AQ$61:BC$286,4,FALSE)),"",VLOOKUP(C161,Master!AQ$61:BC$286,4,FALSE))</f>
        <v/>
      </c>
      <c r="H161" s="689" t="str">
        <f>IF(ISNA(VLOOKUP(C161,Master!AQ$61:BC$286,5,FALSE)),"",VLOOKUP(C161,Master!AQ$61:BC$286,5,FALSE))</f>
        <v/>
      </c>
      <c r="I161" s="690" t="str">
        <f>IF(ISNA(VLOOKUP(C161,Master!AQ$61:BC$286,6,FALSE)),"",VLOOKUP(C161,Master!AQ$61:BC$286,6,FALSE))</f>
        <v/>
      </c>
      <c r="J161" s="684" t="str">
        <f t="shared" si="217"/>
        <v/>
      </c>
      <c r="K161" s="911" t="str">
        <f t="shared" ca="1" si="218"/>
        <v/>
      </c>
      <c r="L161" s="684" t="str">
        <f t="shared" si="219"/>
        <v/>
      </c>
      <c r="M161" s="684" t="str">
        <f t="shared" si="220"/>
        <v/>
      </c>
      <c r="N161" s="684" t="str">
        <f t="shared" si="221"/>
        <v/>
      </c>
      <c r="O161" s="691" t="str">
        <f>IF(ISNA(VLOOKUP(C161,Master!AQ$61:BC$286,12,FALSE)),"",VLOOKUP(C161,Master!AQ$61:BC$286,12,FALSE))</f>
        <v/>
      </c>
      <c r="P161" s="665"/>
      <c r="Q161" s="572"/>
      <c r="R161" s="572"/>
      <c r="S161" s="572"/>
      <c r="T161" s="572">
        <f t="shared" si="215"/>
        <v>0</v>
      </c>
      <c r="U161" s="541">
        <f t="shared" si="214"/>
        <v>1</v>
      </c>
      <c r="V161" s="570" t="str">
        <f>IF(ISNA(VLOOKUP(C161,Master!AQ$61:BC$108,10,FALSE)),"",VLOOKUP(C161,Master!AQ$61:BC$108,10,FALSE))</f>
        <v/>
      </c>
      <c r="W161" s="573"/>
      <c r="X161" s="573"/>
      <c r="Y161" s="574" t="str">
        <f>IF(ISNA(VLOOKUP(C161,Master!AQ$61:BC$108,11,FALSE)),"",VLOOKUP(C161,Master!AQ$61:BC$108,11,FALSE))</f>
        <v/>
      </c>
      <c r="Z161" s="574" t="str">
        <f>IF(ISNA(VLOOKUP(C161,Master!AQ$61:BC$108,9,FALSE)),"",VLOOKUP(C161,Master!AQ$61:BC$108,9,FALSE))</f>
        <v/>
      </c>
      <c r="AA161" s="575">
        <f t="shared" si="184"/>
        <v>0</v>
      </c>
      <c r="AB161" s="575">
        <f t="shared" si="185"/>
        <v>0</v>
      </c>
      <c r="AC161" s="575">
        <f t="shared" si="186"/>
        <v>0</v>
      </c>
      <c r="AD161" s="575">
        <f t="shared" si="187"/>
        <v>0</v>
      </c>
      <c r="AE161" s="575">
        <f t="shared" si="188"/>
        <v>0</v>
      </c>
      <c r="AF161" s="575">
        <f t="shared" si="189"/>
        <v>0</v>
      </c>
      <c r="AG161" s="576" t="str">
        <f t="shared" si="223"/>
        <v/>
      </c>
      <c r="AH161" s="576" t="str">
        <f t="shared" si="224"/>
        <v/>
      </c>
      <c r="AI161" s="576" t="str">
        <f t="shared" si="225"/>
        <v/>
      </c>
      <c r="AJ161" s="576" t="str">
        <f t="shared" si="226"/>
        <v/>
      </c>
      <c r="AK161" s="576" t="str">
        <f t="shared" si="227"/>
        <v/>
      </c>
      <c r="AL161" s="574" t="str">
        <f t="shared" si="228"/>
        <v/>
      </c>
      <c r="AM161" s="574">
        <v>0</v>
      </c>
      <c r="AN161" s="575">
        <v>0</v>
      </c>
      <c r="AO161" s="574" t="str">
        <f t="shared" si="229"/>
        <v/>
      </c>
      <c r="AP161" s="575">
        <f t="shared" si="190"/>
        <v>0</v>
      </c>
      <c r="AQ161" s="574">
        <f t="shared" si="191"/>
        <v>0</v>
      </c>
      <c r="AR161" s="574">
        <f t="shared" si="192"/>
        <v>0</v>
      </c>
      <c r="AS161" s="574">
        <f t="shared" si="193"/>
        <v>0</v>
      </c>
      <c r="AT161" s="574">
        <f t="shared" si="213"/>
        <v>0</v>
      </c>
      <c r="AU161" s="576">
        <f t="shared" si="194"/>
        <v>0</v>
      </c>
      <c r="AV161" s="576">
        <f t="shared" si="195"/>
        <v>0</v>
      </c>
      <c r="AW161" s="574"/>
      <c r="AX161" s="574"/>
      <c r="AY161" s="576">
        <f t="shared" si="230"/>
        <v>0</v>
      </c>
      <c r="AZ161" s="576">
        <f t="shared" si="196"/>
        <v>0</v>
      </c>
      <c r="BA161" s="576">
        <f t="shared" si="197"/>
        <v>0</v>
      </c>
      <c r="BB161" s="576">
        <f t="shared" si="198"/>
        <v>0</v>
      </c>
      <c r="BC161" s="576">
        <f t="shared" si="199"/>
        <v>0</v>
      </c>
      <c r="BD161" s="574">
        <f t="shared" si="231"/>
        <v>0</v>
      </c>
      <c r="BE161" s="574">
        <f t="shared" si="200"/>
        <v>0</v>
      </c>
      <c r="BF161" s="575">
        <v>0</v>
      </c>
      <c r="BG161" s="574">
        <f t="shared" si="232"/>
        <v>0</v>
      </c>
      <c r="BH161" s="575">
        <f t="shared" si="201"/>
        <v>0</v>
      </c>
      <c r="BI161" s="574">
        <f t="shared" si="202"/>
        <v>0</v>
      </c>
      <c r="BJ161" s="574">
        <f t="shared" si="203"/>
        <v>0</v>
      </c>
      <c r="BK161" s="574">
        <f t="shared" si="204"/>
        <v>0</v>
      </c>
      <c r="BL161" s="574">
        <f t="shared" si="205"/>
        <v>0</v>
      </c>
      <c r="BM161" s="576">
        <f t="shared" si="233"/>
        <v>0</v>
      </c>
      <c r="BN161" s="576">
        <f t="shared" si="234"/>
        <v>0</v>
      </c>
      <c r="BO161" s="574"/>
      <c r="BP161" s="574"/>
      <c r="BQ161" s="576">
        <f t="shared" si="235"/>
        <v>0</v>
      </c>
      <c r="BR161" s="567">
        <f t="shared" si="206"/>
        <v>0</v>
      </c>
      <c r="BS161" s="567">
        <f t="shared" si="207"/>
        <v>1</v>
      </c>
      <c r="BT161" s="567">
        <f t="shared" si="208"/>
        <v>0</v>
      </c>
      <c r="BU161" s="567">
        <f t="shared" si="209"/>
        <v>0</v>
      </c>
      <c r="BV161" s="567">
        <f t="shared" si="210"/>
        <v>0</v>
      </c>
      <c r="BW161" s="567">
        <f t="shared" si="236"/>
        <v>1</v>
      </c>
      <c r="BX161" s="552">
        <f t="shared" si="216"/>
        <v>0</v>
      </c>
      <c r="BY161" s="577">
        <f t="shared" si="237"/>
        <v>1</v>
      </c>
      <c r="BZ161" s="552">
        <f t="shared" si="211"/>
        <v>0</v>
      </c>
      <c r="CA161" s="552">
        <f t="shared" si="212"/>
        <v>0</v>
      </c>
      <c r="CB161" s="539" t="str">
        <f>IF(AND(E161=""),"",IF(AND(E161&lt;=0),"",IF((ROUND((SUMPRODUCT(MID(0&amp;E161,LARGE(INDEX(ISNUMBER(--MID(E161,ROW($1:$70),1))* ROW($1:$70),0),ROW($1:$70))+1,1)*10^ROW($1:$70)/10)),-8)/100000000)&lt;2004,1,0)))</f>
        <v/>
      </c>
      <c r="CC161" s="1071"/>
      <c r="CD161" s="539"/>
      <c r="CE161" s="539"/>
      <c r="CF161" s="539"/>
      <c r="CG161" s="539"/>
      <c r="CH161" s="539"/>
      <c r="CI161" s="539"/>
      <c r="CJ161" s="539"/>
      <c r="CK161" s="539"/>
      <c r="CL161" s="539"/>
      <c r="CM161" s="539"/>
      <c r="CN161" s="539"/>
      <c r="CO161" s="539"/>
      <c r="CP161" s="539"/>
      <c r="CQ161" s="539"/>
      <c r="CR161" s="539"/>
      <c r="CS161" s="539"/>
      <c r="CT161" s="539"/>
      <c r="CU161" s="539"/>
      <c r="CV161" s="539"/>
      <c r="CW161" s="539"/>
      <c r="CX161" s="539"/>
      <c r="CY161" s="539"/>
      <c r="CZ161" s="539"/>
    </row>
    <row r="162" spans="1:106" s="568" customFormat="1" ht="15.75" hidden="1" customHeight="1">
      <c r="A162" s="568" t="str">
        <f t="shared" si="222"/>
        <v/>
      </c>
      <c r="B162" s="683">
        <v>2202</v>
      </c>
      <c r="C162" s="684">
        <v>136</v>
      </c>
      <c r="D162" s="685" t="str">
        <f>IF(ISNA(VLOOKUP(C162,Master!AQ$61:BC$286,3,FALSE)),"",VLOOKUP(C162,Master!AQ$61:BC$286,3,FALSE))</f>
        <v/>
      </c>
      <c r="E162" s="686" t="str">
        <f>IF(ISNA(VLOOKUP(C162,Master!AQ$61:BC$286,7,FALSE)),"",VLOOKUP(C162,Master!AQ$61:BC$286,7,FALSE))</f>
        <v/>
      </c>
      <c r="F162" s="687" t="str">
        <f>IF(ISNA(VLOOKUP(C162,Master!AQ$61:BC$286,8,FALSE)),"",VLOOKUP(C162,Master!AQ$61:BC$286,8,FALSE))</f>
        <v/>
      </c>
      <c r="G162" s="688" t="str">
        <f>IF(ISNA(VLOOKUP(C162,Master!AQ$61:BC$286,4,FALSE)),"",VLOOKUP(C162,Master!AQ$61:BC$286,4,FALSE))</f>
        <v/>
      </c>
      <c r="H162" s="689" t="str">
        <f>IF(ISNA(VLOOKUP(C162,Master!AQ$61:BC$286,5,FALSE)),"",VLOOKUP(C162,Master!AQ$61:BC$286,5,FALSE))</f>
        <v/>
      </c>
      <c r="I162" s="690" t="str">
        <f>IF(ISNA(VLOOKUP(C162,Master!AQ$61:BC$286,6,FALSE)),"",VLOOKUP(C162,Master!AQ$61:BC$286,6,FALSE))</f>
        <v/>
      </c>
      <c r="J162" s="684" t="str">
        <f t="shared" si="217"/>
        <v/>
      </c>
      <c r="K162" s="911" t="str">
        <f t="shared" ca="1" si="218"/>
        <v/>
      </c>
      <c r="L162" s="684" t="str">
        <f t="shared" si="219"/>
        <v/>
      </c>
      <c r="M162" s="684" t="str">
        <f t="shared" si="220"/>
        <v/>
      </c>
      <c r="N162" s="684" t="str">
        <f t="shared" si="221"/>
        <v/>
      </c>
      <c r="O162" s="691" t="str">
        <f>IF(ISNA(VLOOKUP(C162,Master!AQ$61:BC$286,12,FALSE)),"",VLOOKUP(C162,Master!AQ$61:BC$286,12,FALSE))</f>
        <v/>
      </c>
      <c r="P162" s="665"/>
      <c r="Q162" s="572"/>
      <c r="R162" s="572"/>
      <c r="S162" s="572"/>
      <c r="T162" s="572">
        <f t="shared" si="215"/>
        <v>0</v>
      </c>
      <c r="U162" s="541">
        <f t="shared" si="214"/>
        <v>1</v>
      </c>
      <c r="V162" s="570" t="str">
        <f>IF(ISNA(VLOOKUP(C162,Master!AQ$61:BC$108,10,FALSE)),"",VLOOKUP(C162,Master!AQ$61:BC$108,10,FALSE))</f>
        <v/>
      </c>
      <c r="W162" s="573"/>
      <c r="X162" s="573"/>
      <c r="Y162" s="574" t="str">
        <f>IF(ISNA(VLOOKUP(C162,Master!AQ$61:BC$108,11,FALSE)),"",VLOOKUP(C162,Master!AQ$61:BC$108,11,FALSE))</f>
        <v/>
      </c>
      <c r="Z162" s="574" t="str">
        <f>IF(ISNA(VLOOKUP(C162,Master!AQ$61:BC$108,9,FALSE)),"",VLOOKUP(C162,Master!AQ$61:BC$108,9,FALSE))</f>
        <v/>
      </c>
      <c r="AA162" s="575">
        <f t="shared" si="184"/>
        <v>0</v>
      </c>
      <c r="AB162" s="575">
        <f t="shared" si="185"/>
        <v>0</v>
      </c>
      <c r="AC162" s="575">
        <f t="shared" si="186"/>
        <v>0</v>
      </c>
      <c r="AD162" s="575">
        <f t="shared" si="187"/>
        <v>0</v>
      </c>
      <c r="AE162" s="575">
        <f t="shared" si="188"/>
        <v>0</v>
      </c>
      <c r="AF162" s="575">
        <f t="shared" si="189"/>
        <v>0</v>
      </c>
      <c r="AG162" s="576" t="str">
        <f t="shared" si="223"/>
        <v/>
      </c>
      <c r="AH162" s="576" t="str">
        <f t="shared" si="224"/>
        <v/>
      </c>
      <c r="AI162" s="576" t="str">
        <f t="shared" si="225"/>
        <v/>
      </c>
      <c r="AJ162" s="576" t="str">
        <f t="shared" si="226"/>
        <v/>
      </c>
      <c r="AK162" s="576" t="str">
        <f t="shared" si="227"/>
        <v/>
      </c>
      <c r="AL162" s="574" t="str">
        <f t="shared" si="228"/>
        <v/>
      </c>
      <c r="AM162" s="574">
        <v>0</v>
      </c>
      <c r="AN162" s="575">
        <v>0</v>
      </c>
      <c r="AO162" s="574" t="str">
        <f t="shared" si="229"/>
        <v/>
      </c>
      <c r="AP162" s="575">
        <f t="shared" si="190"/>
        <v>0</v>
      </c>
      <c r="AQ162" s="574">
        <f t="shared" si="191"/>
        <v>0</v>
      </c>
      <c r="AR162" s="574">
        <f t="shared" si="192"/>
        <v>0</v>
      </c>
      <c r="AS162" s="574">
        <f t="shared" si="193"/>
        <v>0</v>
      </c>
      <c r="AT162" s="574">
        <f t="shared" si="213"/>
        <v>0</v>
      </c>
      <c r="AU162" s="576">
        <f t="shared" si="194"/>
        <v>0</v>
      </c>
      <c r="AV162" s="576">
        <f t="shared" si="195"/>
        <v>0</v>
      </c>
      <c r="AW162" s="574"/>
      <c r="AX162" s="574"/>
      <c r="AY162" s="576">
        <f t="shared" si="230"/>
        <v>0</v>
      </c>
      <c r="AZ162" s="576">
        <f t="shared" si="196"/>
        <v>0</v>
      </c>
      <c r="BA162" s="576">
        <f t="shared" si="197"/>
        <v>0</v>
      </c>
      <c r="BB162" s="576">
        <f t="shared" si="198"/>
        <v>0</v>
      </c>
      <c r="BC162" s="576">
        <f t="shared" si="199"/>
        <v>0</v>
      </c>
      <c r="BD162" s="574">
        <f t="shared" si="231"/>
        <v>0</v>
      </c>
      <c r="BE162" s="574">
        <f t="shared" si="200"/>
        <v>0</v>
      </c>
      <c r="BF162" s="575">
        <v>0</v>
      </c>
      <c r="BG162" s="574">
        <f t="shared" si="232"/>
        <v>0</v>
      </c>
      <c r="BH162" s="575">
        <f t="shared" si="201"/>
        <v>0</v>
      </c>
      <c r="BI162" s="574">
        <f t="shared" si="202"/>
        <v>0</v>
      </c>
      <c r="BJ162" s="574">
        <f t="shared" si="203"/>
        <v>0</v>
      </c>
      <c r="BK162" s="574">
        <f t="shared" si="204"/>
        <v>0</v>
      </c>
      <c r="BL162" s="574">
        <f t="shared" si="205"/>
        <v>0</v>
      </c>
      <c r="BM162" s="576">
        <f t="shared" si="233"/>
        <v>0</v>
      </c>
      <c r="BN162" s="576">
        <f t="shared" si="234"/>
        <v>0</v>
      </c>
      <c r="BO162" s="574"/>
      <c r="BP162" s="574"/>
      <c r="BQ162" s="576">
        <f t="shared" si="235"/>
        <v>0</v>
      </c>
      <c r="BR162" s="567">
        <f t="shared" si="206"/>
        <v>0</v>
      </c>
      <c r="BS162" s="567">
        <f t="shared" si="207"/>
        <v>1</v>
      </c>
      <c r="BT162" s="567">
        <f t="shared" si="208"/>
        <v>0</v>
      </c>
      <c r="BU162" s="567">
        <f t="shared" si="209"/>
        <v>0</v>
      </c>
      <c r="BV162" s="567">
        <f t="shared" si="210"/>
        <v>0</v>
      </c>
      <c r="BW162" s="567">
        <f t="shared" si="236"/>
        <v>1</v>
      </c>
      <c r="BX162" s="552">
        <f t="shared" si="216"/>
        <v>0</v>
      </c>
      <c r="BY162" s="577">
        <f t="shared" si="237"/>
        <v>1</v>
      </c>
      <c r="BZ162" s="552">
        <f t="shared" si="211"/>
        <v>0</v>
      </c>
      <c r="CA162" s="552">
        <f t="shared" si="212"/>
        <v>0</v>
      </c>
      <c r="CB162" s="539" t="str">
        <f>IF(AND(E162=""),"",IF(AND(E162&lt;=0),"",IF((ROUND((SUMPRODUCT(MID(0&amp;E162,LARGE(INDEX(ISNUMBER(--MID(E162,ROW($1:$70),1))* ROW($1:$70),0),ROW($1:$70))+1,1)*10^ROW($1:$70)/10)),-8)/100000000)&lt;2004,1,0)))</f>
        <v/>
      </c>
      <c r="CC162" s="1071"/>
      <c r="CD162" s="539"/>
      <c r="CE162" s="539"/>
      <c r="CF162" s="539"/>
      <c r="CG162" s="539"/>
      <c r="CH162" s="539"/>
      <c r="CI162" s="539"/>
      <c r="CJ162" s="539"/>
      <c r="CK162" s="539"/>
      <c r="CL162" s="539"/>
      <c r="CM162" s="539"/>
      <c r="CN162" s="539"/>
      <c r="CO162" s="539"/>
      <c r="CP162" s="539"/>
      <c r="CQ162" s="539"/>
      <c r="CR162" s="539"/>
      <c r="CS162" s="539"/>
      <c r="CT162" s="539"/>
      <c r="CU162" s="539"/>
      <c r="CV162" s="539"/>
      <c r="CW162" s="539"/>
      <c r="CX162" s="539"/>
      <c r="CY162" s="539"/>
      <c r="CZ162" s="539"/>
    </row>
    <row r="163" spans="1:106" s="568" customFormat="1" ht="15.75" hidden="1" customHeight="1">
      <c r="A163" s="568" t="str">
        <f t="shared" si="222"/>
        <v/>
      </c>
      <c r="B163" s="683">
        <v>2202</v>
      </c>
      <c r="C163" s="684">
        <v>137</v>
      </c>
      <c r="D163" s="685" t="str">
        <f>IF(ISNA(VLOOKUP(C163,Master!AQ$61:BC$286,3,FALSE)),"",VLOOKUP(C163,Master!AQ$61:BC$286,3,FALSE))</f>
        <v/>
      </c>
      <c r="E163" s="686" t="str">
        <f>IF(ISNA(VLOOKUP(C163,Master!AQ$61:BC$286,7,FALSE)),"",VLOOKUP(C163,Master!AQ$61:BC$286,7,FALSE))</f>
        <v/>
      </c>
      <c r="F163" s="687" t="str">
        <f>IF(ISNA(VLOOKUP(C163,Master!AQ$61:BC$286,8,FALSE)),"",VLOOKUP(C163,Master!AQ$61:BC$286,8,FALSE))</f>
        <v/>
      </c>
      <c r="G163" s="688" t="str">
        <f>IF(ISNA(VLOOKUP(C163,Master!AQ$61:BC$286,4,FALSE)),"",VLOOKUP(C163,Master!AQ$61:BC$286,4,FALSE))</f>
        <v/>
      </c>
      <c r="H163" s="689" t="str">
        <f>IF(ISNA(VLOOKUP(C163,Master!AQ$61:BC$286,5,FALSE)),"",VLOOKUP(C163,Master!AQ$61:BC$286,5,FALSE))</f>
        <v/>
      </c>
      <c r="I163" s="690" t="str">
        <f>IF(ISNA(VLOOKUP(C163,Master!AQ$61:BC$286,6,FALSE)),"",VLOOKUP(C163,Master!AQ$61:BC$286,6,FALSE))</f>
        <v/>
      </c>
      <c r="J163" s="684" t="str">
        <f t="shared" si="217"/>
        <v/>
      </c>
      <c r="K163" s="911" t="str">
        <f t="shared" ca="1" si="218"/>
        <v/>
      </c>
      <c r="L163" s="684" t="str">
        <f t="shared" si="219"/>
        <v/>
      </c>
      <c r="M163" s="684" t="str">
        <f t="shared" si="220"/>
        <v/>
      </c>
      <c r="N163" s="684" t="str">
        <f t="shared" si="221"/>
        <v/>
      </c>
      <c r="O163" s="691" t="str">
        <f>IF(ISNA(VLOOKUP(C163,Master!AQ$61:BC$286,12,FALSE)),"",VLOOKUP(C163,Master!AQ$61:BC$286,12,FALSE))</f>
        <v/>
      </c>
      <c r="P163" s="665"/>
      <c r="Q163" s="572"/>
      <c r="R163" s="572"/>
      <c r="S163" s="572"/>
      <c r="T163" s="572">
        <f t="shared" si="215"/>
        <v>0</v>
      </c>
      <c r="U163" s="541">
        <f t="shared" si="214"/>
        <v>1</v>
      </c>
      <c r="V163" s="570" t="str">
        <f>IF(ISNA(VLOOKUP(C163,Master!AQ$61:BC$108,10,FALSE)),"",VLOOKUP(C163,Master!AQ$61:BC$108,10,FALSE))</f>
        <v/>
      </c>
      <c r="W163" s="573"/>
      <c r="X163" s="573"/>
      <c r="Y163" s="574" t="str">
        <f>IF(ISNA(VLOOKUP(C163,Master!AQ$61:BC$108,11,FALSE)),"",VLOOKUP(C163,Master!AQ$61:BC$108,11,FALSE))</f>
        <v/>
      </c>
      <c r="Z163" s="574" t="str">
        <f>IF(ISNA(VLOOKUP(C163,Master!AQ$61:BC$108,9,FALSE)),"",VLOOKUP(C163,Master!AQ$61:BC$108,9,FALSE))</f>
        <v/>
      </c>
      <c r="AA163" s="575">
        <f t="shared" si="184"/>
        <v>0</v>
      </c>
      <c r="AB163" s="575">
        <f t="shared" si="185"/>
        <v>0</v>
      </c>
      <c r="AC163" s="575">
        <f t="shared" si="186"/>
        <v>0</v>
      </c>
      <c r="AD163" s="575">
        <f t="shared" si="187"/>
        <v>0</v>
      </c>
      <c r="AE163" s="575">
        <f t="shared" si="188"/>
        <v>0</v>
      </c>
      <c r="AF163" s="575">
        <f t="shared" si="189"/>
        <v>0</v>
      </c>
      <c r="AG163" s="576" t="str">
        <f t="shared" si="223"/>
        <v/>
      </c>
      <c r="AH163" s="576" t="str">
        <f t="shared" si="224"/>
        <v/>
      </c>
      <c r="AI163" s="576" t="str">
        <f t="shared" si="225"/>
        <v/>
      </c>
      <c r="AJ163" s="576" t="str">
        <f t="shared" si="226"/>
        <v/>
      </c>
      <c r="AK163" s="576" t="str">
        <f t="shared" si="227"/>
        <v/>
      </c>
      <c r="AL163" s="574" t="str">
        <f t="shared" si="228"/>
        <v/>
      </c>
      <c r="AM163" s="574">
        <v>0</v>
      </c>
      <c r="AN163" s="575">
        <v>0</v>
      </c>
      <c r="AO163" s="574" t="str">
        <f t="shared" si="229"/>
        <v/>
      </c>
      <c r="AP163" s="575">
        <f t="shared" si="190"/>
        <v>0</v>
      </c>
      <c r="AQ163" s="574">
        <f t="shared" si="191"/>
        <v>0</v>
      </c>
      <c r="AR163" s="574">
        <f t="shared" si="192"/>
        <v>0</v>
      </c>
      <c r="AS163" s="574">
        <f t="shared" si="193"/>
        <v>0</v>
      </c>
      <c r="AT163" s="574">
        <f t="shared" si="213"/>
        <v>0</v>
      </c>
      <c r="AU163" s="576">
        <f t="shared" si="194"/>
        <v>0</v>
      </c>
      <c r="AV163" s="576">
        <f t="shared" si="195"/>
        <v>0</v>
      </c>
      <c r="AW163" s="574"/>
      <c r="AX163" s="574"/>
      <c r="AY163" s="576">
        <f t="shared" si="230"/>
        <v>0</v>
      </c>
      <c r="AZ163" s="576">
        <f t="shared" si="196"/>
        <v>0</v>
      </c>
      <c r="BA163" s="576">
        <f t="shared" si="197"/>
        <v>0</v>
      </c>
      <c r="BB163" s="576">
        <f t="shared" si="198"/>
        <v>0</v>
      </c>
      <c r="BC163" s="576">
        <f t="shared" si="199"/>
        <v>0</v>
      </c>
      <c r="BD163" s="574">
        <f t="shared" si="231"/>
        <v>0</v>
      </c>
      <c r="BE163" s="574">
        <f t="shared" si="200"/>
        <v>0</v>
      </c>
      <c r="BF163" s="575">
        <v>0</v>
      </c>
      <c r="BG163" s="574">
        <f t="shared" si="232"/>
        <v>0</v>
      </c>
      <c r="BH163" s="575">
        <f t="shared" si="201"/>
        <v>0</v>
      </c>
      <c r="BI163" s="574">
        <f t="shared" si="202"/>
        <v>0</v>
      </c>
      <c r="BJ163" s="574">
        <f t="shared" si="203"/>
        <v>0</v>
      </c>
      <c r="BK163" s="574">
        <f t="shared" si="204"/>
        <v>0</v>
      </c>
      <c r="BL163" s="574">
        <f t="shared" si="205"/>
        <v>0</v>
      </c>
      <c r="BM163" s="576">
        <f t="shared" si="233"/>
        <v>0</v>
      </c>
      <c r="BN163" s="576">
        <f t="shared" si="234"/>
        <v>0</v>
      </c>
      <c r="BO163" s="574"/>
      <c r="BP163" s="574"/>
      <c r="BQ163" s="576">
        <f t="shared" si="235"/>
        <v>0</v>
      </c>
      <c r="BR163" s="567">
        <f t="shared" si="206"/>
        <v>0</v>
      </c>
      <c r="BS163" s="567">
        <f t="shared" si="207"/>
        <v>1</v>
      </c>
      <c r="BT163" s="567">
        <f t="shared" si="208"/>
        <v>0</v>
      </c>
      <c r="BU163" s="567">
        <f t="shared" si="209"/>
        <v>0</v>
      </c>
      <c r="BV163" s="567">
        <f t="shared" si="210"/>
        <v>0</v>
      </c>
      <c r="BW163" s="567">
        <f t="shared" si="236"/>
        <v>1</v>
      </c>
      <c r="BX163" s="552">
        <f t="shared" si="216"/>
        <v>0</v>
      </c>
      <c r="BY163" s="577">
        <f t="shared" si="237"/>
        <v>1</v>
      </c>
      <c r="BZ163" s="552">
        <f t="shared" si="211"/>
        <v>0</v>
      </c>
      <c r="CA163" s="552">
        <f t="shared" si="212"/>
        <v>0</v>
      </c>
      <c r="CB163" s="539" t="str">
        <f>IF(AND(E163=""),"",IF(AND(E163&lt;=0),"",IF((ROUND((SUMPRODUCT(MID(0&amp;E163,LARGE(INDEX(ISNUMBER(--MID(E163,ROW($1:$70),1))* ROW($1:$70),0),ROW($1:$70))+1,1)*10^ROW($1:$70)/10)),-8)/100000000)&lt;2004,1,0)))</f>
        <v/>
      </c>
      <c r="CC163" s="1071"/>
      <c r="CD163" s="539"/>
      <c r="CE163" s="539"/>
      <c r="CF163" s="539"/>
      <c r="CG163" s="539"/>
      <c r="CH163" s="539"/>
      <c r="CI163" s="539"/>
      <c r="CJ163" s="539"/>
      <c r="CK163" s="539"/>
      <c r="CL163" s="539"/>
      <c r="CM163" s="539"/>
      <c r="CN163" s="539"/>
      <c r="CO163" s="539"/>
      <c r="CP163" s="539"/>
      <c r="CQ163" s="539"/>
      <c r="CR163" s="539"/>
      <c r="CS163" s="539"/>
      <c r="CT163" s="539"/>
      <c r="CU163" s="539"/>
      <c r="CV163" s="539"/>
      <c r="CW163" s="539"/>
      <c r="CX163" s="539"/>
      <c r="CY163" s="539"/>
      <c r="CZ163" s="539"/>
      <c r="DB163" s="539"/>
    </row>
    <row r="164" spans="1:106" s="568" customFormat="1" ht="15.75" hidden="1" customHeight="1">
      <c r="A164" s="568" t="str">
        <f t="shared" si="222"/>
        <v/>
      </c>
      <c r="B164" s="683">
        <v>2202</v>
      </c>
      <c r="C164" s="684">
        <v>138</v>
      </c>
      <c r="D164" s="685" t="str">
        <f>IF(ISNA(VLOOKUP(C164,Master!AQ$61:BC$286,3,FALSE)),"",VLOOKUP(C164,Master!AQ$61:BC$286,3,FALSE))</f>
        <v/>
      </c>
      <c r="E164" s="686" t="str">
        <f>IF(ISNA(VLOOKUP(C164,Master!AQ$61:BC$286,7,FALSE)),"",VLOOKUP(C164,Master!AQ$61:BC$286,7,FALSE))</f>
        <v/>
      </c>
      <c r="F164" s="687" t="str">
        <f>IF(ISNA(VLOOKUP(C164,Master!AQ$61:BC$286,8,FALSE)),"",VLOOKUP(C164,Master!AQ$61:BC$286,8,FALSE))</f>
        <v/>
      </c>
      <c r="G164" s="688" t="str">
        <f>IF(ISNA(VLOOKUP(C164,Master!AQ$61:BC$286,4,FALSE)),"",VLOOKUP(C164,Master!AQ$61:BC$286,4,FALSE))</f>
        <v/>
      </c>
      <c r="H164" s="689" t="str">
        <f>IF(ISNA(VLOOKUP(C164,Master!AQ$61:BC$286,5,FALSE)),"",VLOOKUP(C164,Master!AQ$61:BC$286,5,FALSE))</f>
        <v/>
      </c>
      <c r="I164" s="690" t="str">
        <f>IF(ISNA(VLOOKUP(C164,Master!AQ$61:BC$286,6,FALSE)),"",VLOOKUP(C164,Master!AQ$61:BC$286,6,FALSE))</f>
        <v/>
      </c>
      <c r="J164" s="684" t="str">
        <f t="shared" si="217"/>
        <v/>
      </c>
      <c r="K164" s="911" t="str">
        <f t="shared" ca="1" si="218"/>
        <v/>
      </c>
      <c r="L164" s="684" t="str">
        <f t="shared" si="219"/>
        <v/>
      </c>
      <c r="M164" s="684" t="str">
        <f t="shared" si="220"/>
        <v/>
      </c>
      <c r="N164" s="684" t="str">
        <f t="shared" si="221"/>
        <v/>
      </c>
      <c r="O164" s="691" t="str">
        <f>IF(ISNA(VLOOKUP(C164,Master!AQ$61:BC$286,12,FALSE)),"",VLOOKUP(C164,Master!AQ$61:BC$286,12,FALSE))</f>
        <v/>
      </c>
      <c r="P164" s="665"/>
      <c r="Q164" s="572"/>
      <c r="R164" s="572"/>
      <c r="S164" s="572"/>
      <c r="T164" s="572">
        <f t="shared" si="215"/>
        <v>0</v>
      </c>
      <c r="U164" s="541">
        <f t="shared" si="214"/>
        <v>1</v>
      </c>
      <c r="V164" s="570" t="str">
        <f>IF(ISNA(VLOOKUP(C164,Master!AQ$61:BC$108,10,FALSE)),"",VLOOKUP(C164,Master!AQ$61:BC$108,10,FALSE))</f>
        <v/>
      </c>
      <c r="W164" s="573"/>
      <c r="X164" s="573"/>
      <c r="Y164" s="574" t="str">
        <f>IF(ISNA(VLOOKUP(C164,Master!AQ$61:BC$108,11,FALSE)),"",VLOOKUP(C164,Master!AQ$61:BC$108,11,FALSE))</f>
        <v/>
      </c>
      <c r="Z164" s="574" t="str">
        <f>IF(ISNA(VLOOKUP(C164,Master!AQ$61:BC$108,9,FALSE)),"",VLOOKUP(C164,Master!AQ$61:BC$108,9,FALSE))</f>
        <v/>
      </c>
      <c r="AA164" s="575">
        <f t="shared" si="184"/>
        <v>0</v>
      </c>
      <c r="AB164" s="575">
        <f t="shared" si="185"/>
        <v>0</v>
      </c>
      <c r="AC164" s="575">
        <f t="shared" si="186"/>
        <v>0</v>
      </c>
      <c r="AD164" s="575">
        <f t="shared" si="187"/>
        <v>0</v>
      </c>
      <c r="AE164" s="575">
        <f t="shared" si="188"/>
        <v>0</v>
      </c>
      <c r="AF164" s="575">
        <f t="shared" si="189"/>
        <v>0</v>
      </c>
      <c r="AG164" s="576" t="str">
        <f t="shared" si="223"/>
        <v/>
      </c>
      <c r="AH164" s="576" t="str">
        <f t="shared" si="224"/>
        <v/>
      </c>
      <c r="AI164" s="576" t="str">
        <f t="shared" si="225"/>
        <v/>
      </c>
      <c r="AJ164" s="576" t="str">
        <f t="shared" si="226"/>
        <v/>
      </c>
      <c r="AK164" s="576" t="str">
        <f t="shared" si="227"/>
        <v/>
      </c>
      <c r="AL164" s="574" t="str">
        <f t="shared" si="228"/>
        <v/>
      </c>
      <c r="AM164" s="574">
        <v>0</v>
      </c>
      <c r="AN164" s="575">
        <v>0</v>
      </c>
      <c r="AO164" s="574" t="str">
        <f t="shared" si="229"/>
        <v/>
      </c>
      <c r="AP164" s="575">
        <f t="shared" si="190"/>
        <v>0</v>
      </c>
      <c r="AQ164" s="574">
        <f t="shared" si="191"/>
        <v>0</v>
      </c>
      <c r="AR164" s="574">
        <f t="shared" si="192"/>
        <v>0</v>
      </c>
      <c r="AS164" s="574">
        <f t="shared" si="193"/>
        <v>0</v>
      </c>
      <c r="AT164" s="574">
        <f t="shared" si="213"/>
        <v>0</v>
      </c>
      <c r="AU164" s="576">
        <f t="shared" si="194"/>
        <v>0</v>
      </c>
      <c r="AV164" s="576">
        <f t="shared" si="195"/>
        <v>0</v>
      </c>
      <c r="AW164" s="574"/>
      <c r="AX164" s="574"/>
      <c r="AY164" s="576">
        <f t="shared" si="230"/>
        <v>0</v>
      </c>
      <c r="AZ164" s="576">
        <f t="shared" si="196"/>
        <v>0</v>
      </c>
      <c r="BA164" s="576">
        <f t="shared" si="197"/>
        <v>0</v>
      </c>
      <c r="BB164" s="576">
        <f t="shared" si="198"/>
        <v>0</v>
      </c>
      <c r="BC164" s="576">
        <f t="shared" si="199"/>
        <v>0</v>
      </c>
      <c r="BD164" s="574">
        <f t="shared" si="231"/>
        <v>0</v>
      </c>
      <c r="BE164" s="574">
        <f t="shared" si="200"/>
        <v>0</v>
      </c>
      <c r="BF164" s="575">
        <v>0</v>
      </c>
      <c r="BG164" s="574">
        <f t="shared" si="232"/>
        <v>0</v>
      </c>
      <c r="BH164" s="575">
        <f t="shared" si="201"/>
        <v>0</v>
      </c>
      <c r="BI164" s="574">
        <f t="shared" si="202"/>
        <v>0</v>
      </c>
      <c r="BJ164" s="574">
        <f t="shared" si="203"/>
        <v>0</v>
      </c>
      <c r="BK164" s="574">
        <f t="shared" si="204"/>
        <v>0</v>
      </c>
      <c r="BL164" s="574">
        <f t="shared" si="205"/>
        <v>0</v>
      </c>
      <c r="BM164" s="576">
        <f t="shared" si="233"/>
        <v>0</v>
      </c>
      <c r="BN164" s="576">
        <f t="shared" si="234"/>
        <v>0</v>
      </c>
      <c r="BO164" s="574"/>
      <c r="BP164" s="574"/>
      <c r="BQ164" s="576">
        <f t="shared" si="235"/>
        <v>0</v>
      </c>
      <c r="BR164" s="567">
        <f t="shared" si="206"/>
        <v>0</v>
      </c>
      <c r="BS164" s="567">
        <f t="shared" si="207"/>
        <v>1</v>
      </c>
      <c r="BT164" s="567">
        <f t="shared" si="208"/>
        <v>0</v>
      </c>
      <c r="BU164" s="567">
        <f t="shared" si="209"/>
        <v>0</v>
      </c>
      <c r="BV164" s="567">
        <f t="shared" si="210"/>
        <v>0</v>
      </c>
      <c r="BW164" s="567">
        <f t="shared" si="236"/>
        <v>1</v>
      </c>
      <c r="BX164" s="552">
        <f t="shared" si="216"/>
        <v>0</v>
      </c>
      <c r="BY164" s="577">
        <f t="shared" si="237"/>
        <v>1</v>
      </c>
      <c r="BZ164" s="552">
        <f t="shared" si="211"/>
        <v>0</v>
      </c>
      <c r="CA164" s="552">
        <f t="shared" si="212"/>
        <v>0</v>
      </c>
      <c r="CB164" s="539" t="str">
        <f>IF(AND(E164=""),"",IF(AND(E164&lt;=0),"",IF((ROUND((SUMPRODUCT(MID(0&amp;E164,LARGE(INDEX(ISNUMBER(--MID(E164,ROW($1:$70),1))* ROW($1:$70),0),ROW($1:$70))+1,1)*10^ROW($1:$70)/10)),-8)/100000000)&lt;2004,1,0)))</f>
        <v/>
      </c>
      <c r="CC164" s="1071"/>
      <c r="CD164" s="539"/>
      <c r="CE164" s="539"/>
      <c r="CF164" s="539"/>
      <c r="CG164" s="539"/>
      <c r="CH164" s="539"/>
      <c r="CI164" s="539"/>
      <c r="CJ164" s="539"/>
      <c r="CK164" s="539"/>
      <c r="CL164" s="539"/>
      <c r="CM164" s="539"/>
      <c r="CN164" s="539"/>
      <c r="CO164" s="539"/>
      <c r="CP164" s="539"/>
      <c r="CQ164" s="539"/>
      <c r="CR164" s="539"/>
      <c r="CS164" s="539"/>
      <c r="CT164" s="539"/>
      <c r="CU164" s="539"/>
      <c r="CV164" s="539"/>
      <c r="CW164" s="539"/>
      <c r="CX164" s="539"/>
      <c r="CY164" s="539"/>
      <c r="CZ164" s="539"/>
      <c r="DB164" s="539"/>
    </row>
    <row r="165" spans="1:106" s="568" customFormat="1" hidden="1">
      <c r="A165" s="568" t="str">
        <f t="shared" si="222"/>
        <v/>
      </c>
      <c r="B165" s="683">
        <v>2202</v>
      </c>
      <c r="C165" s="684">
        <v>139</v>
      </c>
      <c r="D165" s="685" t="str">
        <f>IF(ISNA(VLOOKUP(C165,Master!AQ$61:BC$286,3,FALSE)),"",VLOOKUP(C165,Master!AQ$61:BC$286,3,FALSE))</f>
        <v/>
      </c>
      <c r="E165" s="686" t="str">
        <f>IF(ISNA(VLOOKUP(C165,Master!AQ$61:BC$286,7,FALSE)),"",VLOOKUP(C165,Master!AQ$61:BC$286,7,FALSE))</f>
        <v/>
      </c>
      <c r="F165" s="687" t="str">
        <f>IF(ISNA(VLOOKUP(C165,Master!AQ$61:BC$286,8,FALSE)),"",VLOOKUP(C165,Master!AQ$61:BC$286,8,FALSE))</f>
        <v/>
      </c>
      <c r="G165" s="688" t="str">
        <f>IF(ISNA(VLOOKUP(C165,Master!AQ$61:BC$286,4,FALSE)),"",VLOOKUP(C165,Master!AQ$61:BC$286,4,FALSE))</f>
        <v/>
      </c>
      <c r="H165" s="689" t="str">
        <f>IF(ISNA(VLOOKUP(C165,Master!AQ$61:BC$286,5,FALSE)),"",VLOOKUP(C165,Master!AQ$61:BC$286,5,FALSE))</f>
        <v/>
      </c>
      <c r="I165" s="690" t="str">
        <f>IF(ISNA(VLOOKUP(C165,Master!AQ$61:BC$286,6,FALSE)),"",VLOOKUP(C165,Master!AQ$61:BC$286,6,FALSE))</f>
        <v/>
      </c>
      <c r="J165" s="684" t="str">
        <f t="shared" si="217"/>
        <v/>
      </c>
      <c r="K165" s="911" t="str">
        <f t="shared" ca="1" si="218"/>
        <v/>
      </c>
      <c r="L165" s="684" t="str">
        <f t="shared" si="219"/>
        <v/>
      </c>
      <c r="M165" s="684" t="str">
        <f t="shared" si="220"/>
        <v/>
      </c>
      <c r="N165" s="684" t="str">
        <f t="shared" si="221"/>
        <v/>
      </c>
      <c r="O165" s="691" t="str">
        <f>IF(ISNA(VLOOKUP(C165,Master!AQ$61:BC$286,12,FALSE)),"",VLOOKUP(C165,Master!AQ$61:BC$286,12,FALSE))</f>
        <v/>
      </c>
      <c r="P165" s="665"/>
      <c r="Q165" s="572"/>
      <c r="R165" s="572"/>
      <c r="S165" s="572"/>
      <c r="T165" s="572">
        <f t="shared" si="215"/>
        <v>0</v>
      </c>
      <c r="U165" s="541">
        <f t="shared" si="214"/>
        <v>1</v>
      </c>
      <c r="V165" s="570" t="str">
        <f>IF(ISNA(VLOOKUP(C165,Master!AQ$61:BC$108,10,FALSE)),"",VLOOKUP(C165,Master!AQ$61:BC$108,10,FALSE))</f>
        <v/>
      </c>
      <c r="W165" s="573"/>
      <c r="X165" s="573"/>
      <c r="Y165" s="574" t="str">
        <f>IF(ISNA(VLOOKUP(C165,Master!AQ$61:BC$108,11,FALSE)),"",VLOOKUP(C165,Master!AQ$61:BC$108,11,FALSE))</f>
        <v/>
      </c>
      <c r="Z165" s="574" t="str">
        <f>IF(ISNA(VLOOKUP(C165,Master!AQ$61:BC$108,9,FALSE)),"",VLOOKUP(C165,Master!AQ$61:BC$108,9,FALSE))</f>
        <v/>
      </c>
      <c r="AA165" s="575">
        <f t="shared" si="184"/>
        <v>0</v>
      </c>
      <c r="AB165" s="575">
        <f t="shared" si="185"/>
        <v>0</v>
      </c>
      <c r="AC165" s="575">
        <f t="shared" si="186"/>
        <v>0</v>
      </c>
      <c r="AD165" s="575">
        <f t="shared" si="187"/>
        <v>0</v>
      </c>
      <c r="AE165" s="575">
        <f t="shared" si="188"/>
        <v>0</v>
      </c>
      <c r="AF165" s="575">
        <f t="shared" si="189"/>
        <v>0</v>
      </c>
      <c r="AG165" s="576" t="str">
        <f t="shared" si="223"/>
        <v/>
      </c>
      <c r="AH165" s="576" t="str">
        <f t="shared" si="224"/>
        <v/>
      </c>
      <c r="AI165" s="576" t="str">
        <f t="shared" si="225"/>
        <v/>
      </c>
      <c r="AJ165" s="576" t="str">
        <f t="shared" si="226"/>
        <v/>
      </c>
      <c r="AK165" s="576" t="str">
        <f t="shared" si="227"/>
        <v/>
      </c>
      <c r="AL165" s="574" t="str">
        <f t="shared" si="228"/>
        <v/>
      </c>
      <c r="AM165" s="574">
        <v>0</v>
      </c>
      <c r="AN165" s="575">
        <v>0</v>
      </c>
      <c r="AO165" s="574" t="str">
        <f t="shared" si="229"/>
        <v/>
      </c>
      <c r="AP165" s="575">
        <f t="shared" si="190"/>
        <v>0</v>
      </c>
      <c r="AQ165" s="574">
        <f t="shared" si="191"/>
        <v>0</v>
      </c>
      <c r="AR165" s="574">
        <f t="shared" si="192"/>
        <v>0</v>
      </c>
      <c r="AS165" s="574">
        <f t="shared" si="193"/>
        <v>0</v>
      </c>
      <c r="AT165" s="574">
        <f t="shared" si="213"/>
        <v>0</v>
      </c>
      <c r="AU165" s="576">
        <f t="shared" si="194"/>
        <v>0</v>
      </c>
      <c r="AV165" s="576">
        <f t="shared" si="195"/>
        <v>0</v>
      </c>
      <c r="AW165" s="574"/>
      <c r="AX165" s="574"/>
      <c r="AY165" s="576">
        <f t="shared" si="230"/>
        <v>0</v>
      </c>
      <c r="AZ165" s="576">
        <f t="shared" si="196"/>
        <v>0</v>
      </c>
      <c r="BA165" s="576">
        <f t="shared" si="197"/>
        <v>0</v>
      </c>
      <c r="BB165" s="576">
        <f t="shared" si="198"/>
        <v>0</v>
      </c>
      <c r="BC165" s="576">
        <f t="shared" si="199"/>
        <v>0</v>
      </c>
      <c r="BD165" s="574">
        <f t="shared" si="231"/>
        <v>0</v>
      </c>
      <c r="BE165" s="574">
        <f t="shared" si="200"/>
        <v>0</v>
      </c>
      <c r="BF165" s="575">
        <v>0</v>
      </c>
      <c r="BG165" s="574">
        <f t="shared" si="232"/>
        <v>0</v>
      </c>
      <c r="BH165" s="575">
        <f t="shared" si="201"/>
        <v>0</v>
      </c>
      <c r="BI165" s="574">
        <f t="shared" si="202"/>
        <v>0</v>
      </c>
      <c r="BJ165" s="574">
        <f t="shared" si="203"/>
        <v>0</v>
      </c>
      <c r="BK165" s="574">
        <f t="shared" si="204"/>
        <v>0</v>
      </c>
      <c r="BL165" s="574">
        <f t="shared" si="205"/>
        <v>0</v>
      </c>
      <c r="BM165" s="576">
        <f t="shared" si="233"/>
        <v>0</v>
      </c>
      <c r="BN165" s="576">
        <f t="shared" si="234"/>
        <v>0</v>
      </c>
      <c r="BO165" s="574"/>
      <c r="BP165" s="574"/>
      <c r="BQ165" s="576">
        <f t="shared" si="235"/>
        <v>0</v>
      </c>
      <c r="BR165" s="567">
        <f t="shared" si="206"/>
        <v>0</v>
      </c>
      <c r="BS165" s="567">
        <f t="shared" si="207"/>
        <v>1</v>
      </c>
      <c r="BT165" s="567">
        <f t="shared" si="208"/>
        <v>0</v>
      </c>
      <c r="BU165" s="567">
        <f t="shared" si="209"/>
        <v>0</v>
      </c>
      <c r="BV165" s="567">
        <f t="shared" si="210"/>
        <v>0</v>
      </c>
      <c r="BW165" s="567">
        <f t="shared" si="236"/>
        <v>1</v>
      </c>
      <c r="BX165" s="552">
        <f t="shared" si="216"/>
        <v>0</v>
      </c>
      <c r="BY165" s="577">
        <f t="shared" si="237"/>
        <v>1</v>
      </c>
      <c r="BZ165" s="552">
        <f t="shared" si="211"/>
        <v>0</v>
      </c>
      <c r="CA165" s="552">
        <f t="shared" si="212"/>
        <v>0</v>
      </c>
      <c r="CB165" s="539" t="str">
        <f>IF(AND(E165=""),"",IF(AND(E165&lt;=0),"",IF((ROUND((SUMPRODUCT(MID(0&amp;E165,LARGE(INDEX(ISNUMBER(--MID(E165,ROW($1:$70),1))* ROW($1:$70),0),ROW($1:$70))+1,1)*10^ROW($1:$70)/10)),-8)/100000000)&lt;2004,1,0)))</f>
        <v/>
      </c>
      <c r="CC165" s="1071"/>
      <c r="CD165" s="539"/>
      <c r="CE165" s="539"/>
      <c r="CF165" s="539"/>
      <c r="CG165" s="539"/>
      <c r="CH165" s="539"/>
      <c r="CI165" s="539"/>
      <c r="CJ165" s="539"/>
      <c r="CK165" s="539"/>
      <c r="CL165" s="539"/>
      <c r="CM165" s="539"/>
      <c r="CN165" s="539"/>
      <c r="CO165" s="539"/>
      <c r="CP165" s="539"/>
      <c r="CQ165" s="539"/>
      <c r="CR165" s="539"/>
      <c r="CS165" s="539"/>
      <c r="CT165" s="539"/>
      <c r="CU165" s="539"/>
      <c r="CV165" s="539"/>
      <c r="CW165" s="539"/>
      <c r="CX165" s="539"/>
      <c r="CY165" s="539"/>
      <c r="CZ165" s="539"/>
      <c r="DB165" s="539"/>
    </row>
    <row r="166" spans="1:106" s="568" customFormat="1" hidden="1">
      <c r="A166" s="568" t="str">
        <f t="shared" si="222"/>
        <v/>
      </c>
      <c r="B166" s="683">
        <v>2202</v>
      </c>
      <c r="C166" s="684">
        <v>140</v>
      </c>
      <c r="D166" s="685" t="str">
        <f>IF(ISNA(VLOOKUP(C166,Master!AQ$61:BC$286,3,FALSE)),"",VLOOKUP(C166,Master!AQ$61:BC$286,3,FALSE))</f>
        <v/>
      </c>
      <c r="E166" s="686" t="str">
        <f>IF(ISNA(VLOOKUP(C166,Master!AQ$61:BC$286,7,FALSE)),"",VLOOKUP(C166,Master!AQ$61:BC$286,7,FALSE))</f>
        <v/>
      </c>
      <c r="F166" s="687" t="str">
        <f>IF(ISNA(VLOOKUP(C166,Master!AQ$61:BC$286,8,FALSE)),"",VLOOKUP(C166,Master!AQ$61:BC$286,8,FALSE))</f>
        <v/>
      </c>
      <c r="G166" s="688" t="str">
        <f>IF(ISNA(VLOOKUP(C166,Master!AQ$61:BC$286,4,FALSE)),"",VLOOKUP(C166,Master!AQ$61:BC$286,4,FALSE))</f>
        <v/>
      </c>
      <c r="H166" s="689" t="str">
        <f>IF(ISNA(VLOOKUP(C166,Master!AQ$61:BC$286,5,FALSE)),"",VLOOKUP(C166,Master!AQ$61:BC$286,5,FALSE))</f>
        <v/>
      </c>
      <c r="I166" s="690" t="str">
        <f>IF(ISNA(VLOOKUP(C166,Master!AQ$61:BC$286,6,FALSE)),"",VLOOKUP(C166,Master!AQ$61:BC$286,6,FALSE))</f>
        <v/>
      </c>
      <c r="J166" s="684" t="str">
        <f t="shared" si="217"/>
        <v/>
      </c>
      <c r="K166" s="911" t="str">
        <f t="shared" ca="1" si="218"/>
        <v/>
      </c>
      <c r="L166" s="684" t="str">
        <f t="shared" si="219"/>
        <v/>
      </c>
      <c r="M166" s="684" t="str">
        <f t="shared" si="220"/>
        <v/>
      </c>
      <c r="N166" s="684" t="str">
        <f t="shared" si="221"/>
        <v/>
      </c>
      <c r="O166" s="691" t="str">
        <f>IF(ISNA(VLOOKUP(C166,Master!AQ$61:BC$286,12,FALSE)),"",VLOOKUP(C166,Master!AQ$61:BC$286,12,FALSE))</f>
        <v/>
      </c>
      <c r="P166" s="665"/>
      <c r="Q166" s="572"/>
      <c r="R166" s="572"/>
      <c r="S166" s="572"/>
      <c r="T166" s="572">
        <f t="shared" si="215"/>
        <v>0</v>
      </c>
      <c r="U166" s="541">
        <f t="shared" si="214"/>
        <v>1</v>
      </c>
      <c r="V166" s="570" t="str">
        <f>IF(ISNA(VLOOKUP(C166,Master!AQ$61:BC$108,10,FALSE)),"",VLOOKUP(C166,Master!AQ$61:BC$108,10,FALSE))</f>
        <v/>
      </c>
      <c r="W166" s="573"/>
      <c r="X166" s="573"/>
      <c r="Y166" s="574" t="str">
        <f>IF(ISNA(VLOOKUP(C166,Master!AQ$61:BC$108,11,FALSE)),"",VLOOKUP(C166,Master!AQ$61:BC$108,11,FALSE))</f>
        <v/>
      </c>
      <c r="Z166" s="574" t="str">
        <f>IF(ISNA(VLOOKUP(C166,Master!AQ$61:BC$108,9,FALSE)),"",VLOOKUP(C166,Master!AQ$61:BC$108,9,FALSE))</f>
        <v/>
      </c>
      <c r="AA166" s="575">
        <f t="shared" si="184"/>
        <v>0</v>
      </c>
      <c r="AB166" s="575">
        <f t="shared" si="185"/>
        <v>0</v>
      </c>
      <c r="AC166" s="575">
        <f t="shared" si="186"/>
        <v>0</v>
      </c>
      <c r="AD166" s="575">
        <f t="shared" si="187"/>
        <v>0</v>
      </c>
      <c r="AE166" s="575">
        <f t="shared" si="188"/>
        <v>0</v>
      </c>
      <c r="AF166" s="575">
        <f t="shared" si="189"/>
        <v>0</v>
      </c>
      <c r="AG166" s="576" t="str">
        <f t="shared" si="223"/>
        <v/>
      </c>
      <c r="AH166" s="576" t="str">
        <f t="shared" si="224"/>
        <v/>
      </c>
      <c r="AI166" s="576" t="str">
        <f t="shared" si="225"/>
        <v/>
      </c>
      <c r="AJ166" s="576" t="str">
        <f t="shared" si="226"/>
        <v/>
      </c>
      <c r="AK166" s="576" t="str">
        <f t="shared" si="227"/>
        <v/>
      </c>
      <c r="AL166" s="574" t="str">
        <f t="shared" si="228"/>
        <v/>
      </c>
      <c r="AM166" s="574">
        <v>0</v>
      </c>
      <c r="AN166" s="575">
        <v>0</v>
      </c>
      <c r="AO166" s="574" t="str">
        <f t="shared" si="229"/>
        <v/>
      </c>
      <c r="AP166" s="575">
        <f t="shared" si="190"/>
        <v>0</v>
      </c>
      <c r="AQ166" s="574">
        <f t="shared" si="191"/>
        <v>0</v>
      </c>
      <c r="AR166" s="574">
        <f t="shared" si="192"/>
        <v>0</v>
      </c>
      <c r="AS166" s="574">
        <f t="shared" si="193"/>
        <v>0</v>
      </c>
      <c r="AT166" s="574">
        <f t="shared" si="213"/>
        <v>0</v>
      </c>
      <c r="AU166" s="576">
        <f t="shared" si="194"/>
        <v>0</v>
      </c>
      <c r="AV166" s="576">
        <f t="shared" si="195"/>
        <v>0</v>
      </c>
      <c r="AW166" s="574"/>
      <c r="AX166" s="574"/>
      <c r="AY166" s="576">
        <f t="shared" si="230"/>
        <v>0</v>
      </c>
      <c r="AZ166" s="576">
        <f t="shared" si="196"/>
        <v>0</v>
      </c>
      <c r="BA166" s="576">
        <f t="shared" si="197"/>
        <v>0</v>
      </c>
      <c r="BB166" s="576">
        <f t="shared" si="198"/>
        <v>0</v>
      </c>
      <c r="BC166" s="576">
        <f t="shared" si="199"/>
        <v>0</v>
      </c>
      <c r="BD166" s="574">
        <f t="shared" si="231"/>
        <v>0</v>
      </c>
      <c r="BE166" s="574">
        <f t="shared" si="200"/>
        <v>0</v>
      </c>
      <c r="BF166" s="575">
        <v>0</v>
      </c>
      <c r="BG166" s="574">
        <f t="shared" si="232"/>
        <v>0</v>
      </c>
      <c r="BH166" s="575">
        <f t="shared" si="201"/>
        <v>0</v>
      </c>
      <c r="BI166" s="574">
        <f t="shared" si="202"/>
        <v>0</v>
      </c>
      <c r="BJ166" s="574">
        <f t="shared" si="203"/>
        <v>0</v>
      </c>
      <c r="BK166" s="574">
        <f t="shared" si="204"/>
        <v>0</v>
      </c>
      <c r="BL166" s="574">
        <f t="shared" si="205"/>
        <v>0</v>
      </c>
      <c r="BM166" s="576">
        <f t="shared" si="233"/>
        <v>0</v>
      </c>
      <c r="BN166" s="576">
        <f t="shared" si="234"/>
        <v>0</v>
      </c>
      <c r="BO166" s="574"/>
      <c r="BP166" s="574"/>
      <c r="BQ166" s="576">
        <f t="shared" si="235"/>
        <v>0</v>
      </c>
      <c r="BR166" s="567">
        <f t="shared" si="206"/>
        <v>0</v>
      </c>
      <c r="BS166" s="567">
        <f t="shared" si="207"/>
        <v>1</v>
      </c>
      <c r="BT166" s="567">
        <f t="shared" si="208"/>
        <v>0</v>
      </c>
      <c r="BU166" s="567">
        <f t="shared" si="209"/>
        <v>0</v>
      </c>
      <c r="BV166" s="567">
        <f t="shared" si="210"/>
        <v>0</v>
      </c>
      <c r="BW166" s="567">
        <f t="shared" si="236"/>
        <v>1</v>
      </c>
      <c r="BX166" s="552">
        <f t="shared" si="216"/>
        <v>0</v>
      </c>
      <c r="BY166" s="577">
        <f t="shared" si="237"/>
        <v>1</v>
      </c>
      <c r="BZ166" s="552">
        <f t="shared" si="211"/>
        <v>0</v>
      </c>
      <c r="CA166" s="552">
        <f t="shared" si="212"/>
        <v>0</v>
      </c>
      <c r="CB166" s="539" t="str">
        <f>IF(AND(E166=""),"",IF(AND(E166&lt;=0),"",IF((ROUND((SUMPRODUCT(MID(0&amp;E166,LARGE(INDEX(ISNUMBER(--MID(E166,ROW($1:$70),1))* ROW($1:$70),0),ROW($1:$70))+1,1)*10^ROW($1:$70)/10)),-8)/100000000)&lt;2004,1,0)))</f>
        <v/>
      </c>
      <c r="CC166" s="1071"/>
      <c r="CD166" s="539"/>
      <c r="CE166" s="539"/>
      <c r="CF166" s="539"/>
      <c r="CG166" s="539"/>
      <c r="CH166" s="539"/>
      <c r="CI166" s="539"/>
      <c r="CJ166" s="539"/>
      <c r="CK166" s="539"/>
      <c r="CL166" s="539"/>
      <c r="CM166" s="539"/>
      <c r="CN166" s="539"/>
      <c r="CO166" s="539"/>
      <c r="CP166" s="539"/>
      <c r="CQ166" s="539"/>
      <c r="CR166" s="539"/>
      <c r="CS166" s="539"/>
      <c r="CT166" s="539"/>
      <c r="CU166" s="539"/>
      <c r="CV166" s="539"/>
      <c r="CW166" s="539"/>
      <c r="CX166" s="539"/>
      <c r="CY166" s="539"/>
      <c r="CZ166" s="539"/>
      <c r="DB166" s="539"/>
    </row>
    <row r="167" spans="1:106" s="568" customFormat="1" hidden="1">
      <c r="A167" s="568" t="str">
        <f t="shared" si="222"/>
        <v/>
      </c>
      <c r="B167" s="683">
        <v>2202</v>
      </c>
      <c r="C167" s="684">
        <v>141</v>
      </c>
      <c r="D167" s="685" t="str">
        <f>IF(ISNA(VLOOKUP(C167,Master!AQ$61:BC$286,3,FALSE)),"",VLOOKUP(C167,Master!AQ$61:BC$286,3,FALSE))</f>
        <v/>
      </c>
      <c r="E167" s="686" t="str">
        <f>IF(ISNA(VLOOKUP(C167,Master!AQ$61:BC$286,7,FALSE)),"",VLOOKUP(C167,Master!AQ$61:BC$286,7,FALSE))</f>
        <v/>
      </c>
      <c r="F167" s="687" t="str">
        <f>IF(ISNA(VLOOKUP(C167,Master!AQ$61:BC$286,8,FALSE)),"",VLOOKUP(C167,Master!AQ$61:BC$286,8,FALSE))</f>
        <v/>
      </c>
      <c r="G167" s="688" t="str">
        <f>IF(ISNA(VLOOKUP(C167,Master!AQ$61:BC$286,4,FALSE)),"",VLOOKUP(C167,Master!AQ$61:BC$286,4,FALSE))</f>
        <v/>
      </c>
      <c r="H167" s="689" t="str">
        <f>IF(ISNA(VLOOKUP(C167,Master!AQ$61:BC$286,5,FALSE)),"",VLOOKUP(C167,Master!AQ$61:BC$286,5,FALSE))</f>
        <v/>
      </c>
      <c r="I167" s="690" t="str">
        <f>IF(ISNA(VLOOKUP(C167,Master!AQ$61:BC$286,6,FALSE)),"",VLOOKUP(C167,Master!AQ$61:BC$286,6,FALSE))</f>
        <v/>
      </c>
      <c r="J167" s="684" t="str">
        <f t="shared" si="217"/>
        <v/>
      </c>
      <c r="K167" s="911" t="str">
        <f t="shared" ca="1" si="218"/>
        <v/>
      </c>
      <c r="L167" s="684" t="str">
        <f t="shared" si="219"/>
        <v/>
      </c>
      <c r="M167" s="684" t="str">
        <f t="shared" si="220"/>
        <v/>
      </c>
      <c r="N167" s="684" t="str">
        <f t="shared" si="221"/>
        <v/>
      </c>
      <c r="O167" s="691" t="str">
        <f>IF(ISNA(VLOOKUP(C167,Master!AQ$61:BC$286,12,FALSE)),"",VLOOKUP(C167,Master!AQ$61:BC$286,12,FALSE))</f>
        <v/>
      </c>
      <c r="P167" s="665"/>
      <c r="Q167" s="572"/>
      <c r="R167" s="572"/>
      <c r="S167" s="572"/>
      <c r="T167" s="572">
        <f t="shared" si="215"/>
        <v>0</v>
      </c>
      <c r="U167" s="541">
        <f t="shared" si="214"/>
        <v>1</v>
      </c>
      <c r="V167" s="570" t="str">
        <f>IF(ISNA(VLOOKUP(C167,Master!AQ$61:BC$108,10,FALSE)),"",VLOOKUP(C167,Master!AQ$61:BC$108,10,FALSE))</f>
        <v/>
      </c>
      <c r="W167" s="573"/>
      <c r="X167" s="573"/>
      <c r="Y167" s="574" t="str">
        <f>IF(ISNA(VLOOKUP(C167,Master!AQ$61:BC$108,11,FALSE)),"",VLOOKUP(C167,Master!AQ$61:BC$108,11,FALSE))</f>
        <v/>
      </c>
      <c r="Z167" s="574" t="str">
        <f>IF(ISNA(VLOOKUP(C167,Master!AQ$61:BC$108,9,FALSE)),"",VLOOKUP(C167,Master!AQ$61:BC$108,9,FALSE))</f>
        <v/>
      </c>
      <c r="AA167" s="575">
        <f t="shared" si="184"/>
        <v>0</v>
      </c>
      <c r="AB167" s="575">
        <f t="shared" si="185"/>
        <v>0</v>
      </c>
      <c r="AC167" s="575">
        <f t="shared" si="186"/>
        <v>0</v>
      </c>
      <c r="AD167" s="575">
        <f t="shared" si="187"/>
        <v>0</v>
      </c>
      <c r="AE167" s="575">
        <f t="shared" si="188"/>
        <v>0</v>
      </c>
      <c r="AF167" s="575">
        <f t="shared" si="189"/>
        <v>0</v>
      </c>
      <c r="AG167" s="576" t="str">
        <f t="shared" si="223"/>
        <v/>
      </c>
      <c r="AH167" s="576" t="str">
        <f t="shared" si="224"/>
        <v/>
      </c>
      <c r="AI167" s="576" t="str">
        <f t="shared" si="225"/>
        <v/>
      </c>
      <c r="AJ167" s="576" t="str">
        <f t="shared" si="226"/>
        <v/>
      </c>
      <c r="AK167" s="576" t="str">
        <f t="shared" si="227"/>
        <v/>
      </c>
      <c r="AL167" s="574" t="str">
        <f t="shared" si="228"/>
        <v/>
      </c>
      <c r="AM167" s="574">
        <v>0</v>
      </c>
      <c r="AN167" s="575">
        <v>0</v>
      </c>
      <c r="AO167" s="574" t="str">
        <f t="shared" si="229"/>
        <v/>
      </c>
      <c r="AP167" s="575">
        <f t="shared" si="190"/>
        <v>0</v>
      </c>
      <c r="AQ167" s="574">
        <f t="shared" si="191"/>
        <v>0</v>
      </c>
      <c r="AR167" s="574">
        <f t="shared" si="192"/>
        <v>0</v>
      </c>
      <c r="AS167" s="574">
        <f t="shared" si="193"/>
        <v>0</v>
      </c>
      <c r="AT167" s="574">
        <f t="shared" si="213"/>
        <v>0</v>
      </c>
      <c r="AU167" s="576">
        <f t="shared" si="194"/>
        <v>0</v>
      </c>
      <c r="AV167" s="576">
        <f t="shared" si="195"/>
        <v>0</v>
      </c>
      <c r="AW167" s="574"/>
      <c r="AX167" s="574"/>
      <c r="AY167" s="576">
        <f t="shared" si="230"/>
        <v>0</v>
      </c>
      <c r="AZ167" s="576">
        <f t="shared" si="196"/>
        <v>0</v>
      </c>
      <c r="BA167" s="576">
        <f t="shared" si="197"/>
        <v>0</v>
      </c>
      <c r="BB167" s="576">
        <f t="shared" si="198"/>
        <v>0</v>
      </c>
      <c r="BC167" s="576">
        <f t="shared" si="199"/>
        <v>0</v>
      </c>
      <c r="BD167" s="574">
        <f t="shared" si="231"/>
        <v>0</v>
      </c>
      <c r="BE167" s="574">
        <f t="shared" si="200"/>
        <v>0</v>
      </c>
      <c r="BF167" s="575">
        <v>0</v>
      </c>
      <c r="BG167" s="574">
        <f t="shared" si="232"/>
        <v>0</v>
      </c>
      <c r="BH167" s="575">
        <f t="shared" si="201"/>
        <v>0</v>
      </c>
      <c r="BI167" s="574">
        <f t="shared" si="202"/>
        <v>0</v>
      </c>
      <c r="BJ167" s="574">
        <f t="shared" si="203"/>
        <v>0</v>
      </c>
      <c r="BK167" s="574">
        <f t="shared" si="204"/>
        <v>0</v>
      </c>
      <c r="BL167" s="574">
        <f t="shared" si="205"/>
        <v>0</v>
      </c>
      <c r="BM167" s="576">
        <f t="shared" si="233"/>
        <v>0</v>
      </c>
      <c r="BN167" s="576">
        <f t="shared" si="234"/>
        <v>0</v>
      </c>
      <c r="BO167" s="574"/>
      <c r="BP167" s="574"/>
      <c r="BQ167" s="576">
        <f t="shared" si="235"/>
        <v>0</v>
      </c>
      <c r="BR167" s="567">
        <f t="shared" si="206"/>
        <v>0</v>
      </c>
      <c r="BS167" s="567">
        <f t="shared" si="207"/>
        <v>1</v>
      </c>
      <c r="BT167" s="567">
        <f t="shared" si="208"/>
        <v>0</v>
      </c>
      <c r="BU167" s="567">
        <f t="shared" si="209"/>
        <v>0</v>
      </c>
      <c r="BV167" s="567">
        <f t="shared" si="210"/>
        <v>0</v>
      </c>
      <c r="BW167" s="567">
        <f t="shared" si="236"/>
        <v>1</v>
      </c>
      <c r="BX167" s="552">
        <f t="shared" si="216"/>
        <v>0</v>
      </c>
      <c r="BY167" s="577">
        <f t="shared" si="237"/>
        <v>1</v>
      </c>
      <c r="BZ167" s="552">
        <f t="shared" si="211"/>
        <v>0</v>
      </c>
      <c r="CA167" s="552">
        <f t="shared" si="212"/>
        <v>0</v>
      </c>
      <c r="CB167" s="539" t="str">
        <f>IF(AND(E167=""),"",IF(AND(E167&lt;=0),"",IF((ROUND((SUMPRODUCT(MID(0&amp;E167,LARGE(INDEX(ISNUMBER(--MID(E167,ROW($1:$70),1))* ROW($1:$70),0),ROW($1:$70))+1,1)*10^ROW($1:$70)/10)),-8)/100000000)&lt;2004,1,0)))</f>
        <v/>
      </c>
      <c r="CC167" s="1071"/>
      <c r="CD167" s="539"/>
      <c r="CE167" s="539"/>
      <c r="CF167" s="539"/>
      <c r="CG167" s="539"/>
      <c r="CH167" s="539"/>
      <c r="CI167" s="539"/>
      <c r="CJ167" s="539"/>
      <c r="CK167" s="539"/>
      <c r="CL167" s="539"/>
      <c r="CM167" s="539"/>
      <c r="CN167" s="539"/>
      <c r="CO167" s="539"/>
      <c r="CP167" s="539"/>
      <c r="CQ167" s="539"/>
      <c r="CR167" s="539"/>
      <c r="CS167" s="539"/>
      <c r="CT167" s="539"/>
      <c r="CU167" s="539"/>
      <c r="CV167" s="539"/>
      <c r="CW167" s="539"/>
      <c r="CX167" s="539"/>
      <c r="CY167" s="539"/>
      <c r="CZ167" s="539"/>
      <c r="DB167" s="539"/>
    </row>
    <row r="168" spans="1:106" s="568" customFormat="1" hidden="1">
      <c r="A168" s="568" t="str">
        <f t="shared" si="222"/>
        <v/>
      </c>
      <c r="B168" s="683">
        <v>2202</v>
      </c>
      <c r="C168" s="684">
        <v>142</v>
      </c>
      <c r="D168" s="685" t="str">
        <f>IF(ISNA(VLOOKUP(C168,Master!AQ$61:BC$286,3,FALSE)),"",VLOOKUP(C168,Master!AQ$61:BC$286,3,FALSE))</f>
        <v/>
      </c>
      <c r="E168" s="686" t="str">
        <f>IF(ISNA(VLOOKUP(C168,Master!AQ$61:BC$286,7,FALSE)),"",VLOOKUP(C168,Master!AQ$61:BC$286,7,FALSE))</f>
        <v/>
      </c>
      <c r="F168" s="687" t="str">
        <f>IF(ISNA(VLOOKUP(C168,Master!AQ$61:BC$286,8,FALSE)),"",VLOOKUP(C168,Master!AQ$61:BC$286,8,FALSE))</f>
        <v/>
      </c>
      <c r="G168" s="688" t="str">
        <f>IF(ISNA(VLOOKUP(C168,Master!AQ$61:BC$286,4,FALSE)),"",VLOOKUP(C168,Master!AQ$61:BC$286,4,FALSE))</f>
        <v/>
      </c>
      <c r="H168" s="689" t="str">
        <f>IF(ISNA(VLOOKUP(C168,Master!AQ$61:BC$286,5,FALSE)),"",VLOOKUP(C168,Master!AQ$61:BC$286,5,FALSE))</f>
        <v/>
      </c>
      <c r="I168" s="690" t="str">
        <f>IF(ISNA(VLOOKUP(C168,Master!AQ$61:BC$286,6,FALSE)),"",VLOOKUP(C168,Master!AQ$61:BC$286,6,FALSE))</f>
        <v/>
      </c>
      <c r="J168" s="684" t="str">
        <f t="shared" si="217"/>
        <v/>
      </c>
      <c r="K168" s="911" t="str">
        <f t="shared" ca="1" si="218"/>
        <v/>
      </c>
      <c r="L168" s="684" t="str">
        <f t="shared" si="219"/>
        <v/>
      </c>
      <c r="M168" s="684" t="str">
        <f t="shared" si="220"/>
        <v/>
      </c>
      <c r="N168" s="684" t="str">
        <f t="shared" si="221"/>
        <v/>
      </c>
      <c r="O168" s="691" t="str">
        <f>IF(ISNA(VLOOKUP(C168,Master!AQ$61:BC$286,12,FALSE)),"",VLOOKUP(C168,Master!AQ$61:BC$286,12,FALSE))</f>
        <v/>
      </c>
      <c r="P168" s="665"/>
      <c r="Q168" s="572"/>
      <c r="R168" s="572"/>
      <c r="S168" s="572"/>
      <c r="T168" s="572">
        <f t="shared" si="215"/>
        <v>0</v>
      </c>
      <c r="U168" s="541">
        <f t="shared" si="214"/>
        <v>1</v>
      </c>
      <c r="V168" s="570" t="str">
        <f>IF(ISNA(VLOOKUP(C168,Master!AQ$61:BC$108,10,FALSE)),"",VLOOKUP(C168,Master!AQ$61:BC$108,10,FALSE))</f>
        <v/>
      </c>
      <c r="W168" s="573"/>
      <c r="X168" s="573"/>
      <c r="Y168" s="574" t="str">
        <f>IF(ISNA(VLOOKUP(C168,Master!AQ$61:BC$108,11,FALSE)),"",VLOOKUP(C168,Master!AQ$61:BC$108,11,FALSE))</f>
        <v/>
      </c>
      <c r="Z168" s="574" t="str">
        <f>IF(ISNA(VLOOKUP(C168,Master!AQ$61:BC$108,9,FALSE)),"",VLOOKUP(C168,Master!AQ$61:BC$108,9,FALSE))</f>
        <v/>
      </c>
      <c r="AA168" s="575">
        <f t="shared" si="184"/>
        <v>0</v>
      </c>
      <c r="AB168" s="575">
        <f t="shared" si="185"/>
        <v>0</v>
      </c>
      <c r="AC168" s="575">
        <f t="shared" si="186"/>
        <v>0</v>
      </c>
      <c r="AD168" s="575">
        <f t="shared" si="187"/>
        <v>0</v>
      </c>
      <c r="AE168" s="575">
        <f t="shared" si="188"/>
        <v>0</v>
      </c>
      <c r="AF168" s="575">
        <f t="shared" si="189"/>
        <v>0</v>
      </c>
      <c r="AG168" s="576" t="str">
        <f t="shared" si="223"/>
        <v/>
      </c>
      <c r="AH168" s="576" t="str">
        <f t="shared" si="224"/>
        <v/>
      </c>
      <c r="AI168" s="576" t="str">
        <f t="shared" si="225"/>
        <v/>
      </c>
      <c r="AJ168" s="576" t="str">
        <f t="shared" si="226"/>
        <v/>
      </c>
      <c r="AK168" s="576" t="str">
        <f t="shared" si="227"/>
        <v/>
      </c>
      <c r="AL168" s="574" t="str">
        <f t="shared" si="228"/>
        <v/>
      </c>
      <c r="AM168" s="574">
        <v>0</v>
      </c>
      <c r="AN168" s="575">
        <v>0</v>
      </c>
      <c r="AO168" s="574" t="str">
        <f t="shared" si="229"/>
        <v/>
      </c>
      <c r="AP168" s="575">
        <f t="shared" si="190"/>
        <v>0</v>
      </c>
      <c r="AQ168" s="574">
        <f t="shared" si="191"/>
        <v>0</v>
      </c>
      <c r="AR168" s="574">
        <f t="shared" si="192"/>
        <v>0</v>
      </c>
      <c r="AS168" s="574">
        <f t="shared" si="193"/>
        <v>0</v>
      </c>
      <c r="AT168" s="574">
        <f t="shared" si="213"/>
        <v>0</v>
      </c>
      <c r="AU168" s="576">
        <f t="shared" si="194"/>
        <v>0</v>
      </c>
      <c r="AV168" s="576">
        <f t="shared" si="195"/>
        <v>0</v>
      </c>
      <c r="AW168" s="574"/>
      <c r="AX168" s="574"/>
      <c r="AY168" s="576">
        <f t="shared" si="230"/>
        <v>0</v>
      </c>
      <c r="AZ168" s="576">
        <f t="shared" si="196"/>
        <v>0</v>
      </c>
      <c r="BA168" s="576">
        <f t="shared" si="197"/>
        <v>0</v>
      </c>
      <c r="BB168" s="576">
        <f t="shared" si="198"/>
        <v>0</v>
      </c>
      <c r="BC168" s="576">
        <f t="shared" si="199"/>
        <v>0</v>
      </c>
      <c r="BD168" s="574">
        <f t="shared" si="231"/>
        <v>0</v>
      </c>
      <c r="BE168" s="574">
        <f t="shared" si="200"/>
        <v>0</v>
      </c>
      <c r="BF168" s="575">
        <v>0</v>
      </c>
      <c r="BG168" s="574">
        <f t="shared" si="232"/>
        <v>0</v>
      </c>
      <c r="BH168" s="575">
        <f t="shared" si="201"/>
        <v>0</v>
      </c>
      <c r="BI168" s="574">
        <f t="shared" si="202"/>
        <v>0</v>
      </c>
      <c r="BJ168" s="574">
        <f t="shared" si="203"/>
        <v>0</v>
      </c>
      <c r="BK168" s="574">
        <f t="shared" si="204"/>
        <v>0</v>
      </c>
      <c r="BL168" s="574">
        <f t="shared" si="205"/>
        <v>0</v>
      </c>
      <c r="BM168" s="576">
        <f t="shared" si="233"/>
        <v>0</v>
      </c>
      <c r="BN168" s="576">
        <f t="shared" si="234"/>
        <v>0</v>
      </c>
      <c r="BO168" s="574"/>
      <c r="BP168" s="574"/>
      <c r="BQ168" s="576">
        <f t="shared" si="235"/>
        <v>0</v>
      </c>
      <c r="BR168" s="567">
        <f t="shared" si="206"/>
        <v>0</v>
      </c>
      <c r="BS168" s="567">
        <f t="shared" si="207"/>
        <v>1</v>
      </c>
      <c r="BT168" s="567">
        <f t="shared" si="208"/>
        <v>0</v>
      </c>
      <c r="BU168" s="567">
        <f t="shared" si="209"/>
        <v>0</v>
      </c>
      <c r="BV168" s="567">
        <f t="shared" si="210"/>
        <v>0</v>
      </c>
      <c r="BW168" s="567">
        <f t="shared" si="236"/>
        <v>1</v>
      </c>
      <c r="BX168" s="552">
        <f t="shared" si="216"/>
        <v>0</v>
      </c>
      <c r="BY168" s="577">
        <f t="shared" si="237"/>
        <v>1</v>
      </c>
      <c r="BZ168" s="552">
        <f t="shared" si="211"/>
        <v>0</v>
      </c>
      <c r="CA168" s="552">
        <f t="shared" si="212"/>
        <v>0</v>
      </c>
      <c r="CB168" s="539" t="str">
        <f>IF(AND(E168=""),"",IF(AND(E168&lt;=0),"",IF((ROUND((SUMPRODUCT(MID(0&amp;E168,LARGE(INDEX(ISNUMBER(--MID(E168,ROW($1:$70),1))* ROW($1:$70),0),ROW($1:$70))+1,1)*10^ROW($1:$70)/10)),-8)/100000000)&lt;2004,1,0)))</f>
        <v/>
      </c>
      <c r="CC168" s="1071"/>
      <c r="CD168" s="539"/>
      <c r="CE168" s="539"/>
      <c r="CF168" s="539"/>
      <c r="CG168" s="539"/>
      <c r="CH168" s="539"/>
      <c r="CI168" s="539"/>
      <c r="CJ168" s="539"/>
      <c r="CK168" s="539"/>
      <c r="CL168" s="539"/>
      <c r="CM168" s="539"/>
      <c r="CN168" s="539"/>
      <c r="CO168" s="539"/>
      <c r="CP168" s="539"/>
      <c r="CQ168" s="539"/>
      <c r="CR168" s="539"/>
      <c r="CS168" s="539"/>
      <c r="CT168" s="539"/>
      <c r="CU168" s="539"/>
      <c r="CV168" s="539"/>
      <c r="CW168" s="539"/>
      <c r="CX168" s="539"/>
      <c r="CY168" s="539"/>
      <c r="CZ168" s="539"/>
      <c r="DB168" s="539"/>
    </row>
    <row r="169" spans="1:106" s="568" customFormat="1" hidden="1">
      <c r="A169" s="568" t="str">
        <f t="shared" si="222"/>
        <v/>
      </c>
      <c r="B169" s="683">
        <v>2202</v>
      </c>
      <c r="C169" s="684">
        <v>143</v>
      </c>
      <c r="D169" s="685" t="str">
        <f>IF(ISNA(VLOOKUP(C169,Master!AQ$61:BC$286,3,FALSE)),"",VLOOKUP(C169,Master!AQ$61:BC$286,3,FALSE))</f>
        <v/>
      </c>
      <c r="E169" s="686" t="str">
        <f>IF(ISNA(VLOOKUP(C169,Master!AQ$61:BC$286,7,FALSE)),"",VLOOKUP(C169,Master!AQ$61:BC$286,7,FALSE))</f>
        <v/>
      </c>
      <c r="F169" s="687" t="str">
        <f>IF(ISNA(VLOOKUP(C169,Master!AQ$61:BC$286,8,FALSE)),"",VLOOKUP(C169,Master!AQ$61:BC$286,8,FALSE))</f>
        <v/>
      </c>
      <c r="G169" s="688" t="str">
        <f>IF(ISNA(VLOOKUP(C169,Master!AQ$61:BC$286,4,FALSE)),"",VLOOKUP(C169,Master!AQ$61:BC$286,4,FALSE))</f>
        <v/>
      </c>
      <c r="H169" s="689" t="str">
        <f>IF(ISNA(VLOOKUP(C169,Master!AQ$61:BC$286,5,FALSE)),"",VLOOKUP(C169,Master!AQ$61:BC$286,5,FALSE))</f>
        <v/>
      </c>
      <c r="I169" s="690" t="str">
        <f>IF(ISNA(VLOOKUP(C169,Master!AQ$61:BC$286,6,FALSE)),"",VLOOKUP(C169,Master!AQ$61:BC$286,6,FALSE))</f>
        <v/>
      </c>
      <c r="J169" s="684" t="str">
        <f t="shared" si="217"/>
        <v/>
      </c>
      <c r="K169" s="911" t="str">
        <f t="shared" ca="1" si="218"/>
        <v/>
      </c>
      <c r="L169" s="684" t="str">
        <f t="shared" si="219"/>
        <v/>
      </c>
      <c r="M169" s="684" t="str">
        <f t="shared" si="220"/>
        <v/>
      </c>
      <c r="N169" s="684" t="str">
        <f t="shared" si="221"/>
        <v/>
      </c>
      <c r="O169" s="691" t="str">
        <f>IF(ISNA(VLOOKUP(C169,Master!AQ$61:BC$286,12,FALSE)),"",VLOOKUP(C169,Master!AQ$61:BC$286,12,FALSE))</f>
        <v/>
      </c>
      <c r="P169" s="665"/>
      <c r="Q169" s="572"/>
      <c r="R169" s="572"/>
      <c r="S169" s="572"/>
      <c r="T169" s="572">
        <f t="shared" si="215"/>
        <v>0</v>
      </c>
      <c r="U169" s="541">
        <f t="shared" si="214"/>
        <v>1</v>
      </c>
      <c r="V169" s="570" t="str">
        <f>IF(ISNA(VLOOKUP(C169,Master!AQ$61:BC$108,10,FALSE)),"",VLOOKUP(C169,Master!AQ$61:BC$108,10,FALSE))</f>
        <v/>
      </c>
      <c r="W169" s="573"/>
      <c r="X169" s="573"/>
      <c r="Y169" s="574" t="str">
        <f>IF(ISNA(VLOOKUP(C169,Master!AQ$61:BC$108,11,FALSE)),"",VLOOKUP(C169,Master!AQ$61:BC$108,11,FALSE))</f>
        <v/>
      </c>
      <c r="Z169" s="574" t="str">
        <f>IF(ISNA(VLOOKUP(C169,Master!AQ$61:BC$108,9,FALSE)),"",VLOOKUP(C169,Master!AQ$61:BC$108,9,FALSE))</f>
        <v/>
      </c>
      <c r="AA169" s="575">
        <f t="shared" si="184"/>
        <v>0</v>
      </c>
      <c r="AB169" s="575">
        <f t="shared" si="185"/>
        <v>0</v>
      </c>
      <c r="AC169" s="575">
        <f t="shared" si="186"/>
        <v>0</v>
      </c>
      <c r="AD169" s="575">
        <f t="shared" si="187"/>
        <v>0</v>
      </c>
      <c r="AE169" s="575">
        <f t="shared" si="188"/>
        <v>0</v>
      </c>
      <c r="AF169" s="575">
        <f t="shared" si="189"/>
        <v>0</v>
      </c>
      <c r="AG169" s="576" t="str">
        <f t="shared" si="223"/>
        <v/>
      </c>
      <c r="AH169" s="576" t="str">
        <f t="shared" si="224"/>
        <v/>
      </c>
      <c r="AI169" s="576" t="str">
        <f t="shared" si="225"/>
        <v/>
      </c>
      <c r="AJ169" s="576" t="str">
        <f t="shared" si="226"/>
        <v/>
      </c>
      <c r="AK169" s="576" t="str">
        <f t="shared" si="227"/>
        <v/>
      </c>
      <c r="AL169" s="574" t="str">
        <f t="shared" si="228"/>
        <v/>
      </c>
      <c r="AM169" s="574">
        <v>0</v>
      </c>
      <c r="AN169" s="575">
        <v>0</v>
      </c>
      <c r="AO169" s="574" t="str">
        <f t="shared" si="229"/>
        <v/>
      </c>
      <c r="AP169" s="575">
        <f t="shared" si="190"/>
        <v>0</v>
      </c>
      <c r="AQ169" s="574">
        <f t="shared" si="191"/>
        <v>0</v>
      </c>
      <c r="AR169" s="574">
        <f t="shared" si="192"/>
        <v>0</v>
      </c>
      <c r="AS169" s="574">
        <f t="shared" si="193"/>
        <v>0</v>
      </c>
      <c r="AT169" s="574">
        <f t="shared" si="213"/>
        <v>0</v>
      </c>
      <c r="AU169" s="576">
        <f t="shared" si="194"/>
        <v>0</v>
      </c>
      <c r="AV169" s="576">
        <f t="shared" si="195"/>
        <v>0</v>
      </c>
      <c r="AW169" s="574"/>
      <c r="AX169" s="574"/>
      <c r="AY169" s="576">
        <f t="shared" si="230"/>
        <v>0</v>
      </c>
      <c r="AZ169" s="576">
        <f t="shared" si="196"/>
        <v>0</v>
      </c>
      <c r="BA169" s="576">
        <f t="shared" si="197"/>
        <v>0</v>
      </c>
      <c r="BB169" s="576">
        <f t="shared" si="198"/>
        <v>0</v>
      </c>
      <c r="BC169" s="576">
        <f t="shared" si="199"/>
        <v>0</v>
      </c>
      <c r="BD169" s="574">
        <f t="shared" si="231"/>
        <v>0</v>
      </c>
      <c r="BE169" s="574">
        <f t="shared" si="200"/>
        <v>0</v>
      </c>
      <c r="BF169" s="575">
        <v>0</v>
      </c>
      <c r="BG169" s="574">
        <f t="shared" si="232"/>
        <v>0</v>
      </c>
      <c r="BH169" s="575">
        <f t="shared" si="201"/>
        <v>0</v>
      </c>
      <c r="BI169" s="574">
        <f t="shared" si="202"/>
        <v>0</v>
      </c>
      <c r="BJ169" s="574">
        <f t="shared" si="203"/>
        <v>0</v>
      </c>
      <c r="BK169" s="574">
        <f t="shared" si="204"/>
        <v>0</v>
      </c>
      <c r="BL169" s="574">
        <f t="shared" si="205"/>
        <v>0</v>
      </c>
      <c r="BM169" s="576">
        <f t="shared" si="233"/>
        <v>0</v>
      </c>
      <c r="BN169" s="576">
        <f t="shared" si="234"/>
        <v>0</v>
      </c>
      <c r="BO169" s="574"/>
      <c r="BP169" s="574"/>
      <c r="BQ169" s="576">
        <f t="shared" si="235"/>
        <v>0</v>
      </c>
      <c r="BR169" s="567">
        <f t="shared" si="206"/>
        <v>0</v>
      </c>
      <c r="BS169" s="567">
        <f t="shared" si="207"/>
        <v>1</v>
      </c>
      <c r="BT169" s="567">
        <f t="shared" si="208"/>
        <v>0</v>
      </c>
      <c r="BU169" s="567">
        <f t="shared" si="209"/>
        <v>0</v>
      </c>
      <c r="BV169" s="567">
        <f t="shared" si="210"/>
        <v>0</v>
      </c>
      <c r="BW169" s="567">
        <f t="shared" si="236"/>
        <v>1</v>
      </c>
      <c r="BX169" s="552">
        <f t="shared" si="216"/>
        <v>0</v>
      </c>
      <c r="BY169" s="577">
        <f t="shared" si="237"/>
        <v>1</v>
      </c>
      <c r="BZ169" s="552">
        <f t="shared" si="211"/>
        <v>0</v>
      </c>
      <c r="CA169" s="552">
        <f t="shared" si="212"/>
        <v>0</v>
      </c>
      <c r="CB169" s="539" t="str">
        <f>IF(AND(E169=""),"",IF(AND(E169&lt;=0),"",IF((ROUND((SUMPRODUCT(MID(0&amp;E169,LARGE(INDEX(ISNUMBER(--MID(E169,ROW($1:$70),1))* ROW($1:$70),0),ROW($1:$70))+1,1)*10^ROW($1:$70)/10)),-8)/100000000)&lt;2004,1,0)))</f>
        <v/>
      </c>
      <c r="CC169" s="1071"/>
      <c r="CD169" s="539"/>
      <c r="CE169" s="539"/>
      <c r="CF169" s="539"/>
      <c r="CG169" s="539"/>
      <c r="CH169" s="539"/>
      <c r="CI169" s="539"/>
      <c r="CJ169" s="539"/>
      <c r="CK169" s="539"/>
      <c r="CL169" s="539"/>
      <c r="CM169" s="539"/>
      <c r="CN169" s="539"/>
      <c r="CO169" s="539"/>
      <c r="CP169" s="539"/>
      <c r="CQ169" s="539"/>
      <c r="CR169" s="539"/>
      <c r="CS169" s="539"/>
      <c r="CT169" s="539"/>
      <c r="CU169" s="539"/>
      <c r="CV169" s="539"/>
      <c r="CW169" s="539"/>
      <c r="CX169" s="539"/>
      <c r="CY169" s="539"/>
      <c r="CZ169" s="539"/>
      <c r="DB169" s="539"/>
    </row>
    <row r="170" spans="1:106" s="568" customFormat="1" hidden="1">
      <c r="A170" s="568" t="str">
        <f t="shared" si="222"/>
        <v/>
      </c>
      <c r="B170" s="683">
        <v>2202</v>
      </c>
      <c r="C170" s="684">
        <v>144</v>
      </c>
      <c r="D170" s="685" t="str">
        <f>IF(ISNA(VLOOKUP(C170,Master!AQ$61:BC$286,3,FALSE)),"",VLOOKUP(C170,Master!AQ$61:BC$286,3,FALSE))</f>
        <v/>
      </c>
      <c r="E170" s="686" t="str">
        <f>IF(ISNA(VLOOKUP(C170,Master!AQ$61:BC$286,7,FALSE)),"",VLOOKUP(C170,Master!AQ$61:BC$286,7,FALSE))</f>
        <v/>
      </c>
      <c r="F170" s="687" t="str">
        <f>IF(ISNA(VLOOKUP(C170,Master!AQ$61:BC$286,8,FALSE)),"",VLOOKUP(C170,Master!AQ$61:BC$286,8,FALSE))</f>
        <v/>
      </c>
      <c r="G170" s="688" t="str">
        <f>IF(ISNA(VLOOKUP(C170,Master!AQ$61:BC$286,4,FALSE)),"",VLOOKUP(C170,Master!AQ$61:BC$286,4,FALSE))</f>
        <v/>
      </c>
      <c r="H170" s="689" t="str">
        <f>IF(ISNA(VLOOKUP(C170,Master!AQ$61:BC$286,5,FALSE)),"",VLOOKUP(C170,Master!AQ$61:BC$286,5,FALSE))</f>
        <v/>
      </c>
      <c r="I170" s="690" t="str">
        <f>IF(ISNA(VLOOKUP(C170,Master!AQ$61:BC$286,6,FALSE)),"",VLOOKUP(C170,Master!AQ$61:BC$286,6,FALSE))</f>
        <v/>
      </c>
      <c r="J170" s="684" t="str">
        <f t="shared" si="217"/>
        <v/>
      </c>
      <c r="K170" s="911" t="str">
        <f t="shared" ca="1" si="218"/>
        <v/>
      </c>
      <c r="L170" s="684" t="str">
        <f t="shared" si="219"/>
        <v/>
      </c>
      <c r="M170" s="684" t="str">
        <f t="shared" si="220"/>
        <v/>
      </c>
      <c r="N170" s="684" t="str">
        <f t="shared" si="221"/>
        <v/>
      </c>
      <c r="O170" s="691" t="str">
        <f>IF(ISNA(VLOOKUP(C170,Master!AQ$61:BC$286,12,FALSE)),"",VLOOKUP(C170,Master!AQ$61:BC$286,12,FALSE))</f>
        <v/>
      </c>
      <c r="P170" s="665"/>
      <c r="Q170" s="572"/>
      <c r="R170" s="572"/>
      <c r="S170" s="572"/>
      <c r="T170" s="572">
        <f t="shared" si="215"/>
        <v>0</v>
      </c>
      <c r="U170" s="541">
        <f t="shared" si="214"/>
        <v>1</v>
      </c>
      <c r="V170" s="570" t="str">
        <f>IF(ISNA(VLOOKUP(C170,Master!AQ$61:BC$108,10,FALSE)),"",VLOOKUP(C170,Master!AQ$61:BC$108,10,FALSE))</f>
        <v/>
      </c>
      <c r="W170" s="573"/>
      <c r="X170" s="573"/>
      <c r="Y170" s="574" t="str">
        <f>IF(ISNA(VLOOKUP(C170,Master!AQ$61:BC$108,11,FALSE)),"",VLOOKUP(C170,Master!AQ$61:BC$108,11,FALSE))</f>
        <v/>
      </c>
      <c r="Z170" s="574" t="str">
        <f>IF(ISNA(VLOOKUP(C170,Master!AQ$61:BC$108,9,FALSE)),"",VLOOKUP(C170,Master!AQ$61:BC$108,9,FALSE))</f>
        <v/>
      </c>
      <c r="AA170" s="575">
        <f t="shared" si="184"/>
        <v>0</v>
      </c>
      <c r="AB170" s="575">
        <f t="shared" si="185"/>
        <v>0</v>
      </c>
      <c r="AC170" s="575">
        <f t="shared" si="186"/>
        <v>0</v>
      </c>
      <c r="AD170" s="575">
        <f t="shared" si="187"/>
        <v>0</v>
      </c>
      <c r="AE170" s="575">
        <f t="shared" si="188"/>
        <v>0</v>
      </c>
      <c r="AF170" s="575">
        <f t="shared" si="189"/>
        <v>0</v>
      </c>
      <c r="AG170" s="576" t="str">
        <f t="shared" si="223"/>
        <v/>
      </c>
      <c r="AH170" s="576" t="str">
        <f t="shared" si="224"/>
        <v/>
      </c>
      <c r="AI170" s="576" t="str">
        <f t="shared" si="225"/>
        <v/>
      </c>
      <c r="AJ170" s="576" t="str">
        <f t="shared" si="226"/>
        <v/>
      </c>
      <c r="AK170" s="576" t="str">
        <f t="shared" si="227"/>
        <v/>
      </c>
      <c r="AL170" s="574" t="str">
        <f t="shared" si="228"/>
        <v/>
      </c>
      <c r="AM170" s="574">
        <v>0</v>
      </c>
      <c r="AN170" s="575">
        <v>0</v>
      </c>
      <c r="AO170" s="574" t="str">
        <f t="shared" si="229"/>
        <v/>
      </c>
      <c r="AP170" s="575">
        <f t="shared" si="190"/>
        <v>0</v>
      </c>
      <c r="AQ170" s="574">
        <f t="shared" si="191"/>
        <v>0</v>
      </c>
      <c r="AR170" s="574">
        <f t="shared" si="192"/>
        <v>0</v>
      </c>
      <c r="AS170" s="574">
        <f t="shared" si="193"/>
        <v>0</v>
      </c>
      <c r="AT170" s="574">
        <f t="shared" si="213"/>
        <v>0</v>
      </c>
      <c r="AU170" s="576">
        <f t="shared" si="194"/>
        <v>0</v>
      </c>
      <c r="AV170" s="576">
        <f t="shared" si="195"/>
        <v>0</v>
      </c>
      <c r="AW170" s="574"/>
      <c r="AX170" s="574"/>
      <c r="AY170" s="576">
        <f t="shared" si="230"/>
        <v>0</v>
      </c>
      <c r="AZ170" s="576">
        <f t="shared" si="196"/>
        <v>0</v>
      </c>
      <c r="BA170" s="576">
        <f t="shared" si="197"/>
        <v>0</v>
      </c>
      <c r="BB170" s="576">
        <f t="shared" si="198"/>
        <v>0</v>
      </c>
      <c r="BC170" s="576">
        <f t="shared" si="199"/>
        <v>0</v>
      </c>
      <c r="BD170" s="574">
        <f t="shared" si="231"/>
        <v>0</v>
      </c>
      <c r="BE170" s="574">
        <f t="shared" si="200"/>
        <v>0</v>
      </c>
      <c r="BF170" s="575">
        <v>0</v>
      </c>
      <c r="BG170" s="574">
        <f t="shared" si="232"/>
        <v>0</v>
      </c>
      <c r="BH170" s="575">
        <f t="shared" si="201"/>
        <v>0</v>
      </c>
      <c r="BI170" s="574">
        <f t="shared" si="202"/>
        <v>0</v>
      </c>
      <c r="BJ170" s="574">
        <f t="shared" si="203"/>
        <v>0</v>
      </c>
      <c r="BK170" s="574">
        <f t="shared" si="204"/>
        <v>0</v>
      </c>
      <c r="BL170" s="574">
        <f t="shared" si="205"/>
        <v>0</v>
      </c>
      <c r="BM170" s="576">
        <f t="shared" si="233"/>
        <v>0</v>
      </c>
      <c r="BN170" s="576">
        <f t="shared" si="234"/>
        <v>0</v>
      </c>
      <c r="BO170" s="574"/>
      <c r="BP170" s="574"/>
      <c r="BQ170" s="576">
        <f t="shared" si="235"/>
        <v>0</v>
      </c>
      <c r="BR170" s="567">
        <f t="shared" si="206"/>
        <v>0</v>
      </c>
      <c r="BS170" s="567">
        <f t="shared" si="207"/>
        <v>1</v>
      </c>
      <c r="BT170" s="567">
        <f t="shared" si="208"/>
        <v>0</v>
      </c>
      <c r="BU170" s="567">
        <f t="shared" si="209"/>
        <v>0</v>
      </c>
      <c r="BV170" s="567">
        <f t="shared" si="210"/>
        <v>0</v>
      </c>
      <c r="BW170" s="567">
        <f t="shared" si="236"/>
        <v>1</v>
      </c>
      <c r="BX170" s="552">
        <f t="shared" si="216"/>
        <v>0</v>
      </c>
      <c r="BY170" s="577">
        <f t="shared" si="237"/>
        <v>1</v>
      </c>
      <c r="BZ170" s="552">
        <f t="shared" si="211"/>
        <v>0</v>
      </c>
      <c r="CA170" s="552">
        <f t="shared" si="212"/>
        <v>0</v>
      </c>
      <c r="CB170" s="539" t="str">
        <f>IF(AND(E170=""),"",IF(AND(E170&lt;=0),"",IF((ROUND((SUMPRODUCT(MID(0&amp;E170,LARGE(INDEX(ISNUMBER(--MID(E170,ROW($1:$70),1))* ROW($1:$70),0),ROW($1:$70))+1,1)*10^ROW($1:$70)/10)),-8)/100000000)&lt;2004,1,0)))</f>
        <v/>
      </c>
      <c r="CC170" s="1071"/>
      <c r="CD170" s="539"/>
      <c r="CE170" s="539"/>
      <c r="CF170" s="539"/>
      <c r="CG170" s="539"/>
      <c r="CH170" s="539"/>
      <c r="CI170" s="539"/>
      <c r="CJ170" s="539"/>
      <c r="CK170" s="539"/>
      <c r="CL170" s="539"/>
      <c r="CM170" s="539"/>
      <c r="CN170" s="539"/>
      <c r="CO170" s="539"/>
      <c r="CP170" s="539"/>
      <c r="CQ170" s="539"/>
      <c r="CR170" s="539"/>
      <c r="CS170" s="539"/>
      <c r="CT170" s="539"/>
      <c r="CU170" s="539"/>
      <c r="CV170" s="539"/>
      <c r="CW170" s="539"/>
      <c r="CX170" s="539"/>
      <c r="CY170" s="539"/>
      <c r="CZ170" s="539"/>
      <c r="DB170" s="539"/>
    </row>
    <row r="171" spans="1:106" s="568" customFormat="1" hidden="1">
      <c r="A171" s="568" t="str">
        <f t="shared" si="222"/>
        <v/>
      </c>
      <c r="B171" s="683">
        <v>2202</v>
      </c>
      <c r="C171" s="684">
        <v>145</v>
      </c>
      <c r="D171" s="685" t="str">
        <f>IF(ISNA(VLOOKUP(C171,Master!AQ$61:BC$286,3,FALSE)),"",VLOOKUP(C171,Master!AQ$61:BC$286,3,FALSE))</f>
        <v/>
      </c>
      <c r="E171" s="686" t="str">
        <f>IF(ISNA(VLOOKUP(C171,Master!AQ$61:BC$286,7,FALSE)),"",VLOOKUP(C171,Master!AQ$61:BC$286,7,FALSE))</f>
        <v/>
      </c>
      <c r="F171" s="687" t="str">
        <f>IF(ISNA(VLOOKUP(C171,Master!AQ$61:BC$286,8,FALSE)),"",VLOOKUP(C171,Master!AQ$61:BC$286,8,FALSE))</f>
        <v/>
      </c>
      <c r="G171" s="688" t="str">
        <f>IF(ISNA(VLOOKUP(C171,Master!AQ$61:BC$286,4,FALSE)),"",VLOOKUP(C171,Master!AQ$61:BC$286,4,FALSE))</f>
        <v/>
      </c>
      <c r="H171" s="689" t="str">
        <f>IF(ISNA(VLOOKUP(C171,Master!AQ$61:BC$286,5,FALSE)),"",VLOOKUP(C171,Master!AQ$61:BC$286,5,FALSE))</f>
        <v/>
      </c>
      <c r="I171" s="690" t="str">
        <f>IF(ISNA(VLOOKUP(C171,Master!AQ$61:BC$286,6,FALSE)),"",VLOOKUP(C171,Master!AQ$61:BC$286,6,FALSE))</f>
        <v/>
      </c>
      <c r="J171" s="684" t="str">
        <f t="shared" si="217"/>
        <v/>
      </c>
      <c r="K171" s="911" t="str">
        <f t="shared" ca="1" si="218"/>
        <v/>
      </c>
      <c r="L171" s="684" t="str">
        <f t="shared" si="219"/>
        <v/>
      </c>
      <c r="M171" s="684" t="str">
        <f t="shared" si="220"/>
        <v/>
      </c>
      <c r="N171" s="684" t="str">
        <f t="shared" si="221"/>
        <v/>
      </c>
      <c r="O171" s="691" t="str">
        <f>IF(ISNA(VLOOKUP(C171,Master!AQ$61:BC$286,12,FALSE)),"",VLOOKUP(C171,Master!AQ$61:BC$286,12,FALSE))</f>
        <v/>
      </c>
      <c r="P171" s="665"/>
      <c r="Q171" s="572"/>
      <c r="R171" s="572"/>
      <c r="S171" s="572"/>
      <c r="T171" s="572">
        <f t="shared" si="215"/>
        <v>0</v>
      </c>
      <c r="U171" s="541">
        <f t="shared" si="214"/>
        <v>1</v>
      </c>
      <c r="V171" s="570" t="str">
        <f>IF(ISNA(VLOOKUP(C171,Master!AQ$61:BC$108,10,FALSE)),"",VLOOKUP(C171,Master!AQ$61:BC$108,10,FALSE))</f>
        <v/>
      </c>
      <c r="W171" s="573"/>
      <c r="X171" s="573"/>
      <c r="Y171" s="574" t="str">
        <f>IF(ISNA(VLOOKUP(C171,Master!AQ$61:BC$108,11,FALSE)),"",VLOOKUP(C171,Master!AQ$61:BC$108,11,FALSE))</f>
        <v/>
      </c>
      <c r="Z171" s="574" t="str">
        <f>IF(ISNA(VLOOKUP(C171,Master!AQ$61:BC$108,9,FALSE)),"",VLOOKUP(C171,Master!AQ$61:BC$108,9,FALSE))</f>
        <v/>
      </c>
      <c r="AA171" s="575">
        <f t="shared" si="184"/>
        <v>0</v>
      </c>
      <c r="AB171" s="575">
        <f t="shared" si="185"/>
        <v>0</v>
      </c>
      <c r="AC171" s="575">
        <f t="shared" si="186"/>
        <v>0</v>
      </c>
      <c r="AD171" s="575">
        <f t="shared" si="187"/>
        <v>0</v>
      </c>
      <c r="AE171" s="575">
        <f t="shared" si="188"/>
        <v>0</v>
      </c>
      <c r="AF171" s="575">
        <f t="shared" si="189"/>
        <v>0</v>
      </c>
      <c r="AG171" s="576" t="str">
        <f t="shared" si="223"/>
        <v/>
      </c>
      <c r="AH171" s="576" t="str">
        <f t="shared" si="224"/>
        <v/>
      </c>
      <c r="AI171" s="576" t="str">
        <f t="shared" si="225"/>
        <v/>
      </c>
      <c r="AJ171" s="576" t="str">
        <f t="shared" si="226"/>
        <v/>
      </c>
      <c r="AK171" s="576" t="str">
        <f t="shared" si="227"/>
        <v/>
      </c>
      <c r="AL171" s="574" t="str">
        <f t="shared" si="228"/>
        <v/>
      </c>
      <c r="AM171" s="574">
        <v>0</v>
      </c>
      <c r="AN171" s="575">
        <v>0</v>
      </c>
      <c r="AO171" s="574" t="str">
        <f t="shared" si="229"/>
        <v/>
      </c>
      <c r="AP171" s="575">
        <f t="shared" si="190"/>
        <v>0</v>
      </c>
      <c r="AQ171" s="574">
        <f t="shared" si="191"/>
        <v>0</v>
      </c>
      <c r="AR171" s="574">
        <f t="shared" si="192"/>
        <v>0</v>
      </c>
      <c r="AS171" s="574">
        <f t="shared" si="193"/>
        <v>0</v>
      </c>
      <c r="AT171" s="574">
        <f t="shared" si="213"/>
        <v>0</v>
      </c>
      <c r="AU171" s="576">
        <f t="shared" si="194"/>
        <v>0</v>
      </c>
      <c r="AV171" s="576">
        <f t="shared" si="195"/>
        <v>0</v>
      </c>
      <c r="AW171" s="574"/>
      <c r="AX171" s="574"/>
      <c r="AY171" s="576">
        <f t="shared" si="230"/>
        <v>0</v>
      </c>
      <c r="AZ171" s="576">
        <f t="shared" si="196"/>
        <v>0</v>
      </c>
      <c r="BA171" s="576">
        <f t="shared" si="197"/>
        <v>0</v>
      </c>
      <c r="BB171" s="576">
        <f t="shared" si="198"/>
        <v>0</v>
      </c>
      <c r="BC171" s="576">
        <f t="shared" si="199"/>
        <v>0</v>
      </c>
      <c r="BD171" s="574">
        <f t="shared" si="231"/>
        <v>0</v>
      </c>
      <c r="BE171" s="574">
        <f t="shared" si="200"/>
        <v>0</v>
      </c>
      <c r="BF171" s="575">
        <v>0</v>
      </c>
      <c r="BG171" s="574">
        <f t="shared" si="232"/>
        <v>0</v>
      </c>
      <c r="BH171" s="575">
        <f t="shared" si="201"/>
        <v>0</v>
      </c>
      <c r="BI171" s="574">
        <f t="shared" si="202"/>
        <v>0</v>
      </c>
      <c r="BJ171" s="574">
        <f t="shared" si="203"/>
        <v>0</v>
      </c>
      <c r="BK171" s="574">
        <f t="shared" si="204"/>
        <v>0</v>
      </c>
      <c r="BL171" s="574">
        <f t="shared" si="205"/>
        <v>0</v>
      </c>
      <c r="BM171" s="576">
        <f t="shared" si="233"/>
        <v>0</v>
      </c>
      <c r="BN171" s="576">
        <f t="shared" si="234"/>
        <v>0</v>
      </c>
      <c r="BO171" s="574"/>
      <c r="BP171" s="574"/>
      <c r="BQ171" s="576">
        <f t="shared" si="235"/>
        <v>0</v>
      </c>
      <c r="BR171" s="567">
        <f t="shared" si="206"/>
        <v>0</v>
      </c>
      <c r="BS171" s="567">
        <f t="shared" si="207"/>
        <v>1</v>
      </c>
      <c r="BT171" s="567">
        <f t="shared" si="208"/>
        <v>0</v>
      </c>
      <c r="BU171" s="567">
        <f t="shared" si="209"/>
        <v>0</v>
      </c>
      <c r="BV171" s="567">
        <f t="shared" si="210"/>
        <v>0</v>
      </c>
      <c r="BW171" s="567">
        <f t="shared" si="236"/>
        <v>1</v>
      </c>
      <c r="BX171" s="552">
        <f t="shared" si="216"/>
        <v>0</v>
      </c>
      <c r="BY171" s="577">
        <f t="shared" si="237"/>
        <v>1</v>
      </c>
      <c r="BZ171" s="552">
        <f t="shared" si="211"/>
        <v>0</v>
      </c>
      <c r="CA171" s="552">
        <f t="shared" si="212"/>
        <v>0</v>
      </c>
      <c r="CB171" s="539" t="str">
        <f>IF(AND(E171=""),"",IF(AND(E171&lt;=0),"",IF((ROUND((SUMPRODUCT(MID(0&amp;E171,LARGE(INDEX(ISNUMBER(--MID(E171,ROW($1:$70),1))* ROW($1:$70),0),ROW($1:$70))+1,1)*10^ROW($1:$70)/10)),-8)/100000000)&lt;2004,1,0)))</f>
        <v/>
      </c>
      <c r="CC171" s="1071"/>
      <c r="CD171" s="539"/>
      <c r="CE171" s="539"/>
      <c r="CF171" s="539"/>
      <c r="CG171" s="539"/>
      <c r="CH171" s="539"/>
      <c r="CI171" s="539"/>
      <c r="CJ171" s="539"/>
      <c r="CK171" s="539"/>
      <c r="CL171" s="539"/>
      <c r="CM171" s="539"/>
      <c r="CN171" s="539"/>
      <c r="CO171" s="539"/>
      <c r="CP171" s="539"/>
      <c r="CQ171" s="539"/>
      <c r="CR171" s="539"/>
      <c r="CS171" s="539"/>
      <c r="CT171" s="539"/>
      <c r="CU171" s="539"/>
      <c r="CV171" s="539"/>
      <c r="CW171" s="539"/>
      <c r="CX171" s="539"/>
      <c r="CY171" s="539"/>
      <c r="CZ171" s="539"/>
      <c r="DB171" s="539"/>
    </row>
    <row r="172" spans="1:106" s="568" customFormat="1" hidden="1">
      <c r="A172" s="568" t="str">
        <f t="shared" si="222"/>
        <v/>
      </c>
      <c r="B172" s="683">
        <v>2202</v>
      </c>
      <c r="C172" s="684">
        <v>146</v>
      </c>
      <c r="D172" s="685" t="str">
        <f>IF(ISNA(VLOOKUP(C172,Master!AQ$61:BC$286,3,FALSE)),"",VLOOKUP(C172,Master!AQ$61:BC$286,3,FALSE))</f>
        <v/>
      </c>
      <c r="E172" s="686" t="str">
        <f>IF(ISNA(VLOOKUP(C172,Master!AQ$61:BC$286,7,FALSE)),"",VLOOKUP(C172,Master!AQ$61:BC$286,7,FALSE))</f>
        <v/>
      </c>
      <c r="F172" s="687" t="str">
        <f>IF(ISNA(VLOOKUP(C172,Master!AQ$61:BC$286,8,FALSE)),"",VLOOKUP(C172,Master!AQ$61:BC$286,8,FALSE))</f>
        <v/>
      </c>
      <c r="G172" s="688" t="str">
        <f>IF(ISNA(VLOOKUP(C172,Master!AQ$61:BC$286,4,FALSE)),"",VLOOKUP(C172,Master!AQ$61:BC$286,4,FALSE))</f>
        <v/>
      </c>
      <c r="H172" s="689" t="str">
        <f>IF(ISNA(VLOOKUP(C172,Master!AQ$61:BC$286,5,FALSE)),"",VLOOKUP(C172,Master!AQ$61:BC$286,5,FALSE))</f>
        <v/>
      </c>
      <c r="I172" s="690" t="str">
        <f>IF(ISNA(VLOOKUP(C172,Master!AQ$61:BC$286,6,FALSE)),"",VLOOKUP(C172,Master!AQ$61:BC$286,6,FALSE))</f>
        <v/>
      </c>
      <c r="J172" s="684" t="str">
        <f t="shared" si="217"/>
        <v/>
      </c>
      <c r="K172" s="911" t="str">
        <f t="shared" ca="1" si="218"/>
        <v/>
      </c>
      <c r="L172" s="684" t="str">
        <f t="shared" si="219"/>
        <v/>
      </c>
      <c r="M172" s="684" t="str">
        <f t="shared" si="220"/>
        <v/>
      </c>
      <c r="N172" s="684" t="str">
        <f t="shared" si="221"/>
        <v/>
      </c>
      <c r="O172" s="691" t="str">
        <f>IF(ISNA(VLOOKUP(C172,Master!AQ$61:BC$286,12,FALSE)),"",VLOOKUP(C172,Master!AQ$61:BC$286,12,FALSE))</f>
        <v/>
      </c>
      <c r="P172" s="665"/>
      <c r="Q172" s="572"/>
      <c r="R172" s="572"/>
      <c r="S172" s="572"/>
      <c r="T172" s="572">
        <f t="shared" si="215"/>
        <v>0</v>
      </c>
      <c r="U172" s="541">
        <f t="shared" si="214"/>
        <v>1</v>
      </c>
      <c r="V172" s="570" t="str">
        <f>IF(ISNA(VLOOKUP(C172,Master!AQ$61:BC$108,10,FALSE)),"",VLOOKUP(C172,Master!AQ$61:BC$108,10,FALSE))</f>
        <v/>
      </c>
      <c r="W172" s="573"/>
      <c r="X172" s="573"/>
      <c r="Y172" s="574" t="str">
        <f>IF(ISNA(VLOOKUP(C172,Master!AQ$61:BC$108,11,FALSE)),"",VLOOKUP(C172,Master!AQ$61:BC$108,11,FALSE))</f>
        <v/>
      </c>
      <c r="Z172" s="574" t="str">
        <f>IF(ISNA(VLOOKUP(C172,Master!AQ$61:BC$108,9,FALSE)),"",VLOOKUP(C172,Master!AQ$61:BC$108,9,FALSE))</f>
        <v/>
      </c>
      <c r="AA172" s="575">
        <f t="shared" si="184"/>
        <v>0</v>
      </c>
      <c r="AB172" s="575">
        <f t="shared" si="185"/>
        <v>0</v>
      </c>
      <c r="AC172" s="575">
        <f t="shared" si="186"/>
        <v>0</v>
      </c>
      <c r="AD172" s="575">
        <f t="shared" si="187"/>
        <v>0</v>
      </c>
      <c r="AE172" s="575">
        <f t="shared" si="188"/>
        <v>0</v>
      </c>
      <c r="AF172" s="575">
        <f t="shared" si="189"/>
        <v>0</v>
      </c>
      <c r="AG172" s="576" t="str">
        <f t="shared" si="223"/>
        <v/>
      </c>
      <c r="AH172" s="576" t="str">
        <f t="shared" si="224"/>
        <v/>
      </c>
      <c r="AI172" s="576" t="str">
        <f t="shared" si="225"/>
        <v/>
      </c>
      <c r="AJ172" s="576" t="str">
        <f t="shared" si="226"/>
        <v/>
      </c>
      <c r="AK172" s="576" t="str">
        <f t="shared" si="227"/>
        <v/>
      </c>
      <c r="AL172" s="574" t="str">
        <f t="shared" si="228"/>
        <v/>
      </c>
      <c r="AM172" s="574">
        <v>0</v>
      </c>
      <c r="AN172" s="575">
        <v>0</v>
      </c>
      <c r="AO172" s="574" t="str">
        <f t="shared" si="229"/>
        <v/>
      </c>
      <c r="AP172" s="575">
        <f t="shared" si="190"/>
        <v>0</v>
      </c>
      <c r="AQ172" s="574">
        <f t="shared" si="191"/>
        <v>0</v>
      </c>
      <c r="AR172" s="574">
        <f t="shared" si="192"/>
        <v>0</v>
      </c>
      <c r="AS172" s="574">
        <f t="shared" si="193"/>
        <v>0</v>
      </c>
      <c r="AT172" s="574">
        <f t="shared" si="213"/>
        <v>0</v>
      </c>
      <c r="AU172" s="576">
        <f t="shared" si="194"/>
        <v>0</v>
      </c>
      <c r="AV172" s="576">
        <f t="shared" si="195"/>
        <v>0</v>
      </c>
      <c r="AW172" s="574"/>
      <c r="AX172" s="574"/>
      <c r="AY172" s="576">
        <f t="shared" si="230"/>
        <v>0</v>
      </c>
      <c r="AZ172" s="576">
        <f t="shared" si="196"/>
        <v>0</v>
      </c>
      <c r="BA172" s="576">
        <f t="shared" si="197"/>
        <v>0</v>
      </c>
      <c r="BB172" s="576">
        <f t="shared" si="198"/>
        <v>0</v>
      </c>
      <c r="BC172" s="576">
        <f t="shared" si="199"/>
        <v>0</v>
      </c>
      <c r="BD172" s="574">
        <f t="shared" si="231"/>
        <v>0</v>
      </c>
      <c r="BE172" s="574">
        <f t="shared" si="200"/>
        <v>0</v>
      </c>
      <c r="BF172" s="575">
        <v>0</v>
      </c>
      <c r="BG172" s="574">
        <f t="shared" si="232"/>
        <v>0</v>
      </c>
      <c r="BH172" s="575">
        <f t="shared" si="201"/>
        <v>0</v>
      </c>
      <c r="BI172" s="574">
        <f t="shared" si="202"/>
        <v>0</v>
      </c>
      <c r="BJ172" s="574">
        <f t="shared" si="203"/>
        <v>0</v>
      </c>
      <c r="BK172" s="574">
        <f t="shared" si="204"/>
        <v>0</v>
      </c>
      <c r="BL172" s="574">
        <f t="shared" si="205"/>
        <v>0</v>
      </c>
      <c r="BM172" s="576">
        <f t="shared" si="233"/>
        <v>0</v>
      </c>
      <c r="BN172" s="576">
        <f t="shared" si="234"/>
        <v>0</v>
      </c>
      <c r="BO172" s="574"/>
      <c r="BP172" s="574"/>
      <c r="BQ172" s="576">
        <f t="shared" si="235"/>
        <v>0</v>
      </c>
      <c r="BR172" s="567">
        <f t="shared" si="206"/>
        <v>0</v>
      </c>
      <c r="BS172" s="567">
        <f t="shared" si="207"/>
        <v>1</v>
      </c>
      <c r="BT172" s="567">
        <f t="shared" si="208"/>
        <v>0</v>
      </c>
      <c r="BU172" s="567">
        <f t="shared" si="209"/>
        <v>0</v>
      </c>
      <c r="BV172" s="567">
        <f t="shared" si="210"/>
        <v>0</v>
      </c>
      <c r="BW172" s="567">
        <f t="shared" si="236"/>
        <v>1</v>
      </c>
      <c r="BX172" s="552">
        <f t="shared" si="216"/>
        <v>0</v>
      </c>
      <c r="BY172" s="577">
        <f t="shared" si="237"/>
        <v>1</v>
      </c>
      <c r="BZ172" s="552">
        <f t="shared" si="211"/>
        <v>0</v>
      </c>
      <c r="CA172" s="552">
        <f t="shared" si="212"/>
        <v>0</v>
      </c>
      <c r="CB172" s="539" t="str">
        <f>IF(AND(E172=""),"",IF(AND(E172&lt;=0),"",IF((ROUND((SUMPRODUCT(MID(0&amp;E172,LARGE(INDEX(ISNUMBER(--MID(E172,ROW($1:$70),1))* ROW($1:$70),0),ROW($1:$70))+1,1)*10^ROW($1:$70)/10)),-8)/100000000)&lt;2004,1,0)))</f>
        <v/>
      </c>
      <c r="CC172" s="1071"/>
      <c r="CD172" s="539"/>
      <c r="CE172" s="539"/>
      <c r="CF172" s="539"/>
      <c r="CG172" s="539"/>
      <c r="CH172" s="539"/>
      <c r="CI172" s="539"/>
      <c r="CJ172" s="539"/>
      <c r="CK172" s="539"/>
      <c r="CL172" s="539"/>
      <c r="CM172" s="539"/>
      <c r="CN172" s="539"/>
      <c r="CO172" s="539"/>
      <c r="CP172" s="539"/>
      <c r="CQ172" s="539"/>
      <c r="CR172" s="539"/>
      <c r="CS172" s="539"/>
      <c r="CT172" s="539"/>
      <c r="CU172" s="539"/>
      <c r="CV172" s="539"/>
      <c r="CW172" s="539"/>
      <c r="CX172" s="539"/>
      <c r="CY172" s="539"/>
      <c r="CZ172" s="539"/>
      <c r="DB172" s="539"/>
    </row>
    <row r="173" spans="1:106" s="568" customFormat="1" hidden="1">
      <c r="A173" s="568" t="str">
        <f t="shared" si="222"/>
        <v/>
      </c>
      <c r="B173" s="683">
        <v>2202</v>
      </c>
      <c r="C173" s="684">
        <v>147</v>
      </c>
      <c r="D173" s="685" t="str">
        <f>IF(ISNA(VLOOKUP(C173,Master!AQ$61:BC$286,3,FALSE)),"",VLOOKUP(C173,Master!AQ$61:BC$286,3,FALSE))</f>
        <v/>
      </c>
      <c r="E173" s="686" t="str">
        <f>IF(ISNA(VLOOKUP(C173,Master!AQ$61:BC$286,7,FALSE)),"",VLOOKUP(C173,Master!AQ$61:BC$286,7,FALSE))</f>
        <v/>
      </c>
      <c r="F173" s="687" t="str">
        <f>IF(ISNA(VLOOKUP(C173,Master!AQ$61:BC$286,8,FALSE)),"",VLOOKUP(C173,Master!AQ$61:BC$286,8,FALSE))</f>
        <v/>
      </c>
      <c r="G173" s="688" t="str">
        <f>IF(ISNA(VLOOKUP(C173,Master!AQ$61:BC$286,4,FALSE)),"",VLOOKUP(C173,Master!AQ$61:BC$286,4,FALSE))</f>
        <v/>
      </c>
      <c r="H173" s="689" t="str">
        <f>IF(ISNA(VLOOKUP(C173,Master!AQ$61:BC$286,5,FALSE)),"",VLOOKUP(C173,Master!AQ$61:BC$286,5,FALSE))</f>
        <v/>
      </c>
      <c r="I173" s="690" t="str">
        <f>IF(ISNA(VLOOKUP(C173,Master!AQ$61:BC$286,6,FALSE)),"",VLOOKUP(C173,Master!AQ$61:BC$286,6,FALSE))</f>
        <v/>
      </c>
      <c r="J173" s="684" t="str">
        <f t="shared" si="217"/>
        <v/>
      </c>
      <c r="K173" s="911" t="str">
        <f t="shared" ca="1" si="218"/>
        <v/>
      </c>
      <c r="L173" s="684" t="str">
        <f t="shared" si="219"/>
        <v/>
      </c>
      <c r="M173" s="684" t="str">
        <f t="shared" si="220"/>
        <v/>
      </c>
      <c r="N173" s="684" t="str">
        <f t="shared" si="221"/>
        <v/>
      </c>
      <c r="O173" s="691" t="str">
        <f>IF(ISNA(VLOOKUP(C173,Master!AQ$61:BC$286,12,FALSE)),"",VLOOKUP(C173,Master!AQ$61:BC$286,12,FALSE))</f>
        <v/>
      </c>
      <c r="P173" s="665"/>
      <c r="Q173" s="572"/>
      <c r="R173" s="572"/>
      <c r="S173" s="572"/>
      <c r="T173" s="572">
        <f t="shared" si="215"/>
        <v>0</v>
      </c>
      <c r="U173" s="541">
        <f t="shared" si="214"/>
        <v>1</v>
      </c>
      <c r="V173" s="570" t="str">
        <f>IF(ISNA(VLOOKUP(C173,Master!AQ$61:BC$108,10,FALSE)),"",VLOOKUP(C173,Master!AQ$61:BC$108,10,FALSE))</f>
        <v/>
      </c>
      <c r="W173" s="573"/>
      <c r="X173" s="573"/>
      <c r="Y173" s="574" t="str">
        <f>IF(ISNA(VLOOKUP(C173,Master!AQ$61:BC$108,11,FALSE)),"",VLOOKUP(C173,Master!AQ$61:BC$108,11,FALSE))</f>
        <v/>
      </c>
      <c r="Z173" s="574" t="str">
        <f>IF(ISNA(VLOOKUP(C173,Master!AQ$61:BC$108,9,FALSE)),"",VLOOKUP(C173,Master!AQ$61:BC$108,9,FALSE))</f>
        <v/>
      </c>
      <c r="AA173" s="575">
        <f t="shared" si="184"/>
        <v>0</v>
      </c>
      <c r="AB173" s="575">
        <f t="shared" si="185"/>
        <v>0</v>
      </c>
      <c r="AC173" s="575">
        <f t="shared" si="186"/>
        <v>0</v>
      </c>
      <c r="AD173" s="575">
        <f t="shared" si="187"/>
        <v>0</v>
      </c>
      <c r="AE173" s="575">
        <f t="shared" si="188"/>
        <v>0</v>
      </c>
      <c r="AF173" s="575">
        <f t="shared" si="189"/>
        <v>0</v>
      </c>
      <c r="AG173" s="576" t="str">
        <f t="shared" si="223"/>
        <v/>
      </c>
      <c r="AH173" s="576" t="str">
        <f t="shared" si="224"/>
        <v/>
      </c>
      <c r="AI173" s="576" t="str">
        <f t="shared" si="225"/>
        <v/>
      </c>
      <c r="AJ173" s="576" t="str">
        <f t="shared" si="226"/>
        <v/>
      </c>
      <c r="AK173" s="576" t="str">
        <f t="shared" si="227"/>
        <v/>
      </c>
      <c r="AL173" s="574" t="str">
        <f t="shared" si="228"/>
        <v/>
      </c>
      <c r="AM173" s="574">
        <v>0</v>
      </c>
      <c r="AN173" s="575">
        <v>0</v>
      </c>
      <c r="AO173" s="574" t="str">
        <f t="shared" si="229"/>
        <v/>
      </c>
      <c r="AP173" s="575">
        <f t="shared" si="190"/>
        <v>0</v>
      </c>
      <c r="AQ173" s="574">
        <f t="shared" si="191"/>
        <v>0</v>
      </c>
      <c r="AR173" s="574">
        <f t="shared" si="192"/>
        <v>0</v>
      </c>
      <c r="AS173" s="574">
        <f t="shared" si="193"/>
        <v>0</v>
      </c>
      <c r="AT173" s="574">
        <f t="shared" si="213"/>
        <v>0</v>
      </c>
      <c r="AU173" s="576">
        <f t="shared" si="194"/>
        <v>0</v>
      </c>
      <c r="AV173" s="576">
        <f t="shared" si="195"/>
        <v>0</v>
      </c>
      <c r="AW173" s="574"/>
      <c r="AX173" s="574"/>
      <c r="AY173" s="576">
        <f t="shared" si="230"/>
        <v>0</v>
      </c>
      <c r="AZ173" s="576">
        <f t="shared" si="196"/>
        <v>0</v>
      </c>
      <c r="BA173" s="576">
        <f t="shared" si="197"/>
        <v>0</v>
      </c>
      <c r="BB173" s="576">
        <f t="shared" si="198"/>
        <v>0</v>
      </c>
      <c r="BC173" s="576">
        <f t="shared" si="199"/>
        <v>0</v>
      </c>
      <c r="BD173" s="574">
        <f t="shared" si="231"/>
        <v>0</v>
      </c>
      <c r="BE173" s="574">
        <f t="shared" si="200"/>
        <v>0</v>
      </c>
      <c r="BF173" s="575">
        <v>0</v>
      </c>
      <c r="BG173" s="574">
        <f t="shared" si="232"/>
        <v>0</v>
      </c>
      <c r="BH173" s="575">
        <f t="shared" si="201"/>
        <v>0</v>
      </c>
      <c r="BI173" s="574">
        <f t="shared" si="202"/>
        <v>0</v>
      </c>
      <c r="BJ173" s="574">
        <f t="shared" si="203"/>
        <v>0</v>
      </c>
      <c r="BK173" s="574">
        <f t="shared" si="204"/>
        <v>0</v>
      </c>
      <c r="BL173" s="574">
        <f t="shared" si="205"/>
        <v>0</v>
      </c>
      <c r="BM173" s="576">
        <f t="shared" si="233"/>
        <v>0</v>
      </c>
      <c r="BN173" s="576">
        <f t="shared" si="234"/>
        <v>0</v>
      </c>
      <c r="BO173" s="574"/>
      <c r="BP173" s="574"/>
      <c r="BQ173" s="576">
        <f t="shared" si="235"/>
        <v>0</v>
      </c>
      <c r="BR173" s="567">
        <f t="shared" si="206"/>
        <v>0</v>
      </c>
      <c r="BS173" s="567">
        <f t="shared" si="207"/>
        <v>1</v>
      </c>
      <c r="BT173" s="567">
        <f t="shared" si="208"/>
        <v>0</v>
      </c>
      <c r="BU173" s="567">
        <f t="shared" si="209"/>
        <v>0</v>
      </c>
      <c r="BV173" s="567">
        <f t="shared" si="210"/>
        <v>0</v>
      </c>
      <c r="BW173" s="567">
        <f t="shared" si="236"/>
        <v>1</v>
      </c>
      <c r="BX173" s="552">
        <f t="shared" si="216"/>
        <v>0</v>
      </c>
      <c r="BY173" s="577">
        <f t="shared" si="237"/>
        <v>1</v>
      </c>
      <c r="BZ173" s="552">
        <f t="shared" si="211"/>
        <v>0</v>
      </c>
      <c r="CA173" s="552">
        <f t="shared" si="212"/>
        <v>0</v>
      </c>
      <c r="CB173" s="539" t="str">
        <f>IF(AND(E173=""),"",IF(AND(E173&lt;=0),"",IF((ROUND((SUMPRODUCT(MID(0&amp;E173,LARGE(INDEX(ISNUMBER(--MID(E173,ROW($1:$70),1))* ROW($1:$70),0),ROW($1:$70))+1,1)*10^ROW($1:$70)/10)),-8)/100000000)&lt;2004,1,0)))</f>
        <v/>
      </c>
      <c r="CC173" s="1071"/>
      <c r="CD173" s="539"/>
      <c r="CE173" s="539"/>
      <c r="CF173" s="539"/>
      <c r="CG173" s="539"/>
      <c r="CH173" s="539"/>
      <c r="CI173" s="539"/>
      <c r="CJ173" s="539"/>
      <c r="CK173" s="539"/>
      <c r="CL173" s="539"/>
      <c r="CM173" s="539"/>
      <c r="CN173" s="539"/>
      <c r="CO173" s="539"/>
      <c r="CP173" s="539"/>
      <c r="CQ173" s="539"/>
      <c r="CR173" s="539"/>
      <c r="CS173" s="539"/>
      <c r="CT173" s="539"/>
      <c r="CU173" s="539"/>
      <c r="CV173" s="539"/>
      <c r="CW173" s="539"/>
      <c r="CX173" s="539"/>
      <c r="CY173" s="539"/>
      <c r="CZ173" s="539"/>
      <c r="DB173" s="539"/>
    </row>
    <row r="174" spans="1:106" s="568" customFormat="1" hidden="1">
      <c r="A174" s="568" t="str">
        <f t="shared" si="222"/>
        <v/>
      </c>
      <c r="B174" s="683">
        <v>2202</v>
      </c>
      <c r="C174" s="684">
        <v>148</v>
      </c>
      <c r="D174" s="685" t="str">
        <f>IF(ISNA(VLOOKUP(C174,Master!AQ$61:BC$286,3,FALSE)),"",VLOOKUP(C174,Master!AQ$61:BC$286,3,FALSE))</f>
        <v/>
      </c>
      <c r="E174" s="686" t="str">
        <f>IF(ISNA(VLOOKUP(C174,Master!AQ$61:BC$286,7,FALSE)),"",VLOOKUP(C174,Master!AQ$61:BC$286,7,FALSE))</f>
        <v/>
      </c>
      <c r="F174" s="687" t="str">
        <f>IF(ISNA(VLOOKUP(C174,Master!AQ$61:BC$286,8,FALSE)),"",VLOOKUP(C174,Master!AQ$61:BC$286,8,FALSE))</f>
        <v/>
      </c>
      <c r="G174" s="688" t="str">
        <f>IF(ISNA(VLOOKUP(C174,Master!AQ$61:BC$286,4,FALSE)),"",VLOOKUP(C174,Master!AQ$61:BC$286,4,FALSE))</f>
        <v/>
      </c>
      <c r="H174" s="689" t="str">
        <f>IF(ISNA(VLOOKUP(C174,Master!AQ$61:BC$286,5,FALSE)),"",VLOOKUP(C174,Master!AQ$61:BC$286,5,FALSE))</f>
        <v/>
      </c>
      <c r="I174" s="690" t="str">
        <f>IF(ISNA(VLOOKUP(C174,Master!AQ$61:BC$286,6,FALSE)),"",VLOOKUP(C174,Master!AQ$61:BC$286,6,FALSE))</f>
        <v/>
      </c>
      <c r="J174" s="684" t="str">
        <f t="shared" si="217"/>
        <v/>
      </c>
      <c r="K174" s="911" t="str">
        <f t="shared" ca="1" si="218"/>
        <v/>
      </c>
      <c r="L174" s="684" t="str">
        <f t="shared" si="219"/>
        <v/>
      </c>
      <c r="M174" s="684" t="str">
        <f t="shared" si="220"/>
        <v/>
      </c>
      <c r="N174" s="684" t="str">
        <f t="shared" si="221"/>
        <v/>
      </c>
      <c r="O174" s="691" t="str">
        <f>IF(ISNA(VLOOKUP(C174,Master!AQ$61:BC$286,12,FALSE)),"",VLOOKUP(C174,Master!AQ$61:BC$286,12,FALSE))</f>
        <v/>
      </c>
      <c r="P174" s="665"/>
      <c r="Q174" s="572"/>
      <c r="R174" s="572"/>
      <c r="S174" s="572"/>
      <c r="T174" s="572">
        <f t="shared" si="215"/>
        <v>0</v>
      </c>
      <c r="U174" s="541">
        <f t="shared" si="214"/>
        <v>1</v>
      </c>
      <c r="V174" s="570" t="str">
        <f>IF(ISNA(VLOOKUP(C174,Master!AQ$61:BC$108,10,FALSE)),"",VLOOKUP(C174,Master!AQ$61:BC$108,10,FALSE))</f>
        <v/>
      </c>
      <c r="W174" s="573"/>
      <c r="X174" s="573"/>
      <c r="Y174" s="574" t="str">
        <f>IF(ISNA(VLOOKUP(C174,Master!AQ$61:BC$108,11,FALSE)),"",VLOOKUP(C174,Master!AQ$61:BC$108,11,FALSE))</f>
        <v/>
      </c>
      <c r="Z174" s="574" t="str">
        <f>IF(ISNA(VLOOKUP(C174,Master!AQ$61:BC$108,9,FALSE)),"",VLOOKUP(C174,Master!AQ$61:BC$108,9,FALSE))</f>
        <v/>
      </c>
      <c r="AA174" s="575">
        <f t="shared" si="184"/>
        <v>0</v>
      </c>
      <c r="AB174" s="575">
        <f t="shared" si="185"/>
        <v>0</v>
      </c>
      <c r="AC174" s="575">
        <f t="shared" si="186"/>
        <v>0</v>
      </c>
      <c r="AD174" s="575">
        <f t="shared" si="187"/>
        <v>0</v>
      </c>
      <c r="AE174" s="575">
        <f t="shared" si="188"/>
        <v>0</v>
      </c>
      <c r="AF174" s="575">
        <f t="shared" si="189"/>
        <v>0</v>
      </c>
      <c r="AG174" s="576" t="str">
        <f t="shared" si="223"/>
        <v/>
      </c>
      <c r="AH174" s="576" t="str">
        <f t="shared" si="224"/>
        <v/>
      </c>
      <c r="AI174" s="576" t="str">
        <f t="shared" si="225"/>
        <v/>
      </c>
      <c r="AJ174" s="576" t="str">
        <f t="shared" si="226"/>
        <v/>
      </c>
      <c r="AK174" s="576" t="str">
        <f t="shared" si="227"/>
        <v/>
      </c>
      <c r="AL174" s="574" t="str">
        <f t="shared" si="228"/>
        <v/>
      </c>
      <c r="AM174" s="574">
        <v>0</v>
      </c>
      <c r="AN174" s="575">
        <v>0</v>
      </c>
      <c r="AO174" s="574" t="str">
        <f t="shared" si="229"/>
        <v/>
      </c>
      <c r="AP174" s="575">
        <f t="shared" si="190"/>
        <v>0</v>
      </c>
      <c r="AQ174" s="574">
        <f t="shared" si="191"/>
        <v>0</v>
      </c>
      <c r="AR174" s="574">
        <f t="shared" si="192"/>
        <v>0</v>
      </c>
      <c r="AS174" s="574">
        <f t="shared" si="193"/>
        <v>0</v>
      </c>
      <c r="AT174" s="574">
        <f t="shared" si="213"/>
        <v>0</v>
      </c>
      <c r="AU174" s="576">
        <f t="shared" si="194"/>
        <v>0</v>
      </c>
      <c r="AV174" s="576">
        <f t="shared" si="195"/>
        <v>0</v>
      </c>
      <c r="AW174" s="574"/>
      <c r="AX174" s="574"/>
      <c r="AY174" s="576">
        <f t="shared" si="230"/>
        <v>0</v>
      </c>
      <c r="AZ174" s="576">
        <f t="shared" si="196"/>
        <v>0</v>
      </c>
      <c r="BA174" s="576">
        <f t="shared" si="197"/>
        <v>0</v>
      </c>
      <c r="BB174" s="576">
        <f t="shared" si="198"/>
        <v>0</v>
      </c>
      <c r="BC174" s="576">
        <f t="shared" si="199"/>
        <v>0</v>
      </c>
      <c r="BD174" s="574">
        <f t="shared" si="231"/>
        <v>0</v>
      </c>
      <c r="BE174" s="574">
        <f t="shared" si="200"/>
        <v>0</v>
      </c>
      <c r="BF174" s="575">
        <v>0</v>
      </c>
      <c r="BG174" s="574">
        <f t="shared" si="232"/>
        <v>0</v>
      </c>
      <c r="BH174" s="575">
        <f t="shared" si="201"/>
        <v>0</v>
      </c>
      <c r="BI174" s="574">
        <f t="shared" si="202"/>
        <v>0</v>
      </c>
      <c r="BJ174" s="574">
        <f t="shared" si="203"/>
        <v>0</v>
      </c>
      <c r="BK174" s="574">
        <f t="shared" si="204"/>
        <v>0</v>
      </c>
      <c r="BL174" s="574">
        <f t="shared" si="205"/>
        <v>0</v>
      </c>
      <c r="BM174" s="576">
        <f t="shared" si="233"/>
        <v>0</v>
      </c>
      <c r="BN174" s="576">
        <f t="shared" si="234"/>
        <v>0</v>
      </c>
      <c r="BO174" s="574"/>
      <c r="BP174" s="574"/>
      <c r="BQ174" s="576">
        <f t="shared" si="235"/>
        <v>0</v>
      </c>
      <c r="BR174" s="567">
        <f t="shared" si="206"/>
        <v>0</v>
      </c>
      <c r="BS174" s="567">
        <f t="shared" si="207"/>
        <v>1</v>
      </c>
      <c r="BT174" s="567">
        <f t="shared" si="208"/>
        <v>0</v>
      </c>
      <c r="BU174" s="567">
        <f t="shared" si="209"/>
        <v>0</v>
      </c>
      <c r="BV174" s="567">
        <f t="shared" si="210"/>
        <v>0</v>
      </c>
      <c r="BW174" s="567">
        <f t="shared" si="236"/>
        <v>1</v>
      </c>
      <c r="BX174" s="552">
        <f t="shared" si="216"/>
        <v>0</v>
      </c>
      <c r="BY174" s="577">
        <f t="shared" si="237"/>
        <v>1</v>
      </c>
      <c r="BZ174" s="552">
        <f t="shared" si="211"/>
        <v>0</v>
      </c>
      <c r="CA174" s="552">
        <f t="shared" si="212"/>
        <v>0</v>
      </c>
      <c r="CB174" s="539" t="str">
        <f>IF(AND(E174=""),"",IF(AND(E174&lt;=0),"",IF((ROUND((SUMPRODUCT(MID(0&amp;E174,LARGE(INDEX(ISNUMBER(--MID(E174,ROW($1:$70),1))* ROW($1:$70),0),ROW($1:$70))+1,1)*10^ROW($1:$70)/10)),-8)/100000000)&lt;2004,1,0)))</f>
        <v/>
      </c>
      <c r="CC174" s="1071"/>
      <c r="CD174" s="539"/>
      <c r="CE174" s="539"/>
      <c r="CF174" s="539"/>
      <c r="CG174" s="539"/>
      <c r="CH174" s="539"/>
      <c r="CI174" s="539"/>
      <c r="CJ174" s="539"/>
      <c r="CK174" s="539"/>
      <c r="CL174" s="539"/>
      <c r="CM174" s="539"/>
      <c r="CN174" s="539"/>
      <c r="CO174" s="539"/>
      <c r="CP174" s="539"/>
      <c r="CQ174" s="539"/>
      <c r="CR174" s="539"/>
      <c r="CS174" s="539"/>
      <c r="CT174" s="539"/>
      <c r="CU174" s="539"/>
      <c r="CV174" s="539"/>
      <c r="CW174" s="539"/>
      <c r="CX174" s="539"/>
      <c r="CY174" s="539"/>
      <c r="CZ174" s="539"/>
      <c r="DB174" s="539"/>
    </row>
    <row r="175" spans="1:106" s="568" customFormat="1" hidden="1">
      <c r="A175" s="568" t="str">
        <f t="shared" si="222"/>
        <v/>
      </c>
      <c r="B175" s="683">
        <v>2202</v>
      </c>
      <c r="C175" s="684">
        <v>149</v>
      </c>
      <c r="D175" s="685" t="str">
        <f>IF(ISNA(VLOOKUP(C175,Master!AQ$61:BC$286,3,FALSE)),"",VLOOKUP(C175,Master!AQ$61:BC$286,3,FALSE))</f>
        <v/>
      </c>
      <c r="E175" s="686" t="str">
        <f>IF(ISNA(VLOOKUP(C175,Master!AQ$61:BC$286,7,FALSE)),"",VLOOKUP(C175,Master!AQ$61:BC$286,7,FALSE))</f>
        <v/>
      </c>
      <c r="F175" s="687" t="str">
        <f>IF(ISNA(VLOOKUP(C175,Master!AQ$61:BC$286,8,FALSE)),"",VLOOKUP(C175,Master!AQ$61:BC$286,8,FALSE))</f>
        <v/>
      </c>
      <c r="G175" s="688" t="str">
        <f>IF(ISNA(VLOOKUP(C175,Master!AQ$61:BC$286,4,FALSE)),"",VLOOKUP(C175,Master!AQ$61:BC$286,4,FALSE))</f>
        <v/>
      </c>
      <c r="H175" s="689" t="str">
        <f>IF(ISNA(VLOOKUP(C175,Master!AQ$61:BC$286,5,FALSE)),"",VLOOKUP(C175,Master!AQ$61:BC$286,5,FALSE))</f>
        <v/>
      </c>
      <c r="I175" s="690" t="str">
        <f>IF(ISNA(VLOOKUP(C175,Master!AQ$61:BC$286,6,FALSE)),"",VLOOKUP(C175,Master!AQ$61:BC$286,6,FALSE))</f>
        <v/>
      </c>
      <c r="J175" s="684" t="str">
        <f t="shared" si="217"/>
        <v/>
      </c>
      <c r="K175" s="911" t="str">
        <f t="shared" ca="1" si="218"/>
        <v/>
      </c>
      <c r="L175" s="684" t="str">
        <f t="shared" si="219"/>
        <v/>
      </c>
      <c r="M175" s="684" t="str">
        <f t="shared" si="220"/>
        <v/>
      </c>
      <c r="N175" s="684" t="str">
        <f t="shared" si="221"/>
        <v/>
      </c>
      <c r="O175" s="691" t="str">
        <f>IF(ISNA(VLOOKUP(C175,Master!AQ$61:BC$286,12,FALSE)),"",VLOOKUP(C175,Master!AQ$61:BC$286,12,FALSE))</f>
        <v/>
      </c>
      <c r="P175" s="665"/>
      <c r="Q175" s="572"/>
      <c r="R175" s="572"/>
      <c r="S175" s="572"/>
      <c r="T175" s="572">
        <f t="shared" si="215"/>
        <v>0</v>
      </c>
      <c r="U175" s="541">
        <f t="shared" si="214"/>
        <v>1</v>
      </c>
      <c r="V175" s="570" t="str">
        <f>IF(ISNA(VLOOKUP(C175,Master!AQ$61:BC$108,10,FALSE)),"",VLOOKUP(C175,Master!AQ$61:BC$108,10,FALSE))</f>
        <v/>
      </c>
      <c r="W175" s="573"/>
      <c r="X175" s="573"/>
      <c r="Y175" s="574" t="str">
        <f>IF(ISNA(VLOOKUP(C175,Master!AQ$61:BC$108,11,FALSE)),"",VLOOKUP(C175,Master!AQ$61:BC$108,11,FALSE))</f>
        <v/>
      </c>
      <c r="Z175" s="574" t="str">
        <f>IF(ISNA(VLOOKUP(C175,Master!AQ$61:BC$108,9,FALSE)),"",VLOOKUP(C175,Master!AQ$61:BC$108,9,FALSE))</f>
        <v/>
      </c>
      <c r="AA175" s="575">
        <f t="shared" si="184"/>
        <v>0</v>
      </c>
      <c r="AB175" s="575">
        <f t="shared" si="185"/>
        <v>0</v>
      </c>
      <c r="AC175" s="575">
        <f t="shared" si="186"/>
        <v>0</v>
      </c>
      <c r="AD175" s="575">
        <f t="shared" si="187"/>
        <v>0</v>
      </c>
      <c r="AE175" s="575">
        <f t="shared" si="188"/>
        <v>0</v>
      </c>
      <c r="AF175" s="575">
        <f t="shared" si="189"/>
        <v>0</v>
      </c>
      <c r="AG175" s="576" t="str">
        <f t="shared" si="223"/>
        <v/>
      </c>
      <c r="AH175" s="576" t="str">
        <f t="shared" si="224"/>
        <v/>
      </c>
      <c r="AI175" s="576" t="str">
        <f t="shared" si="225"/>
        <v/>
      </c>
      <c r="AJ175" s="576" t="str">
        <f t="shared" si="226"/>
        <v/>
      </c>
      <c r="AK175" s="576" t="str">
        <f t="shared" si="227"/>
        <v/>
      </c>
      <c r="AL175" s="574" t="str">
        <f t="shared" si="228"/>
        <v/>
      </c>
      <c r="AM175" s="574">
        <v>0</v>
      </c>
      <c r="AN175" s="575">
        <v>0</v>
      </c>
      <c r="AO175" s="574" t="str">
        <f t="shared" si="229"/>
        <v/>
      </c>
      <c r="AP175" s="575">
        <f t="shared" si="190"/>
        <v>0</v>
      </c>
      <c r="AQ175" s="574">
        <f t="shared" si="191"/>
        <v>0</v>
      </c>
      <c r="AR175" s="574">
        <f t="shared" si="192"/>
        <v>0</v>
      </c>
      <c r="AS175" s="574">
        <f t="shared" si="193"/>
        <v>0</v>
      </c>
      <c r="AT175" s="574">
        <f t="shared" si="213"/>
        <v>0</v>
      </c>
      <c r="AU175" s="576">
        <f t="shared" si="194"/>
        <v>0</v>
      </c>
      <c r="AV175" s="576">
        <f t="shared" si="195"/>
        <v>0</v>
      </c>
      <c r="AW175" s="574"/>
      <c r="AX175" s="574"/>
      <c r="AY175" s="576">
        <f t="shared" si="230"/>
        <v>0</v>
      </c>
      <c r="AZ175" s="576">
        <f t="shared" si="196"/>
        <v>0</v>
      </c>
      <c r="BA175" s="576">
        <f t="shared" si="197"/>
        <v>0</v>
      </c>
      <c r="BB175" s="576">
        <f t="shared" si="198"/>
        <v>0</v>
      </c>
      <c r="BC175" s="576">
        <f t="shared" si="199"/>
        <v>0</v>
      </c>
      <c r="BD175" s="574">
        <f t="shared" si="231"/>
        <v>0</v>
      </c>
      <c r="BE175" s="574">
        <f t="shared" si="200"/>
        <v>0</v>
      </c>
      <c r="BF175" s="575">
        <v>0</v>
      </c>
      <c r="BG175" s="574">
        <f t="shared" si="232"/>
        <v>0</v>
      </c>
      <c r="BH175" s="575">
        <f t="shared" si="201"/>
        <v>0</v>
      </c>
      <c r="BI175" s="574">
        <f t="shared" si="202"/>
        <v>0</v>
      </c>
      <c r="BJ175" s="574">
        <f t="shared" si="203"/>
        <v>0</v>
      </c>
      <c r="BK175" s="574">
        <f t="shared" si="204"/>
        <v>0</v>
      </c>
      <c r="BL175" s="574">
        <f t="shared" si="205"/>
        <v>0</v>
      </c>
      <c r="BM175" s="576">
        <f t="shared" si="233"/>
        <v>0</v>
      </c>
      <c r="BN175" s="576">
        <f t="shared" si="234"/>
        <v>0</v>
      </c>
      <c r="BO175" s="574"/>
      <c r="BP175" s="574"/>
      <c r="BQ175" s="576">
        <f t="shared" si="235"/>
        <v>0</v>
      </c>
      <c r="BR175" s="567">
        <f t="shared" si="206"/>
        <v>0</v>
      </c>
      <c r="BS175" s="567">
        <f t="shared" si="207"/>
        <v>1</v>
      </c>
      <c r="BT175" s="567">
        <f t="shared" si="208"/>
        <v>0</v>
      </c>
      <c r="BU175" s="567">
        <f t="shared" si="209"/>
        <v>0</v>
      </c>
      <c r="BV175" s="567">
        <f t="shared" si="210"/>
        <v>0</v>
      </c>
      <c r="BW175" s="567">
        <f t="shared" si="236"/>
        <v>1</v>
      </c>
      <c r="BX175" s="552">
        <f t="shared" si="216"/>
        <v>0</v>
      </c>
      <c r="BY175" s="577">
        <f t="shared" si="237"/>
        <v>1</v>
      </c>
      <c r="BZ175" s="552">
        <f t="shared" si="211"/>
        <v>0</v>
      </c>
      <c r="CA175" s="552">
        <f t="shared" si="212"/>
        <v>0</v>
      </c>
      <c r="CB175" s="539" t="str">
        <f>IF(AND(E175=""),"",IF(AND(E175&lt;=0),"",IF((ROUND((SUMPRODUCT(MID(0&amp;E175,LARGE(INDEX(ISNUMBER(--MID(E175,ROW($1:$70),1))* ROW($1:$70),0),ROW($1:$70))+1,1)*10^ROW($1:$70)/10)),-8)/100000000)&lt;2004,1,0)))</f>
        <v/>
      </c>
      <c r="CC175" s="1071"/>
      <c r="CD175" s="539"/>
      <c r="CE175" s="539"/>
      <c r="CF175" s="539"/>
      <c r="CG175" s="539"/>
      <c r="CH175" s="539"/>
      <c r="CI175" s="539"/>
      <c r="CJ175" s="539"/>
      <c r="CK175" s="539"/>
      <c r="CL175" s="539"/>
      <c r="CM175" s="539"/>
      <c r="CN175" s="539"/>
      <c r="CO175" s="539"/>
      <c r="CP175" s="539"/>
      <c r="CQ175" s="539"/>
      <c r="CR175" s="539"/>
      <c r="CS175" s="539"/>
      <c r="CT175" s="539"/>
      <c r="CU175" s="539"/>
      <c r="CV175" s="539"/>
      <c r="CW175" s="539"/>
      <c r="CX175" s="539"/>
      <c r="CY175" s="539"/>
      <c r="CZ175" s="539"/>
      <c r="DB175" s="539"/>
    </row>
    <row r="176" spans="1:106" s="568" customFormat="1" hidden="1">
      <c r="A176" s="568" t="str">
        <f t="shared" si="222"/>
        <v/>
      </c>
      <c r="B176" s="683">
        <v>2202</v>
      </c>
      <c r="C176" s="684">
        <v>150</v>
      </c>
      <c r="D176" s="685" t="str">
        <f>IF(ISNA(VLOOKUP(C176,Master!AQ$61:BC$286,3,FALSE)),"",VLOOKUP(C176,Master!AQ$61:BC$286,3,FALSE))</f>
        <v/>
      </c>
      <c r="E176" s="686" t="str">
        <f>IF(ISNA(VLOOKUP(C176,Master!AQ$61:BC$286,7,FALSE)),"",VLOOKUP(C176,Master!AQ$61:BC$286,7,FALSE))</f>
        <v/>
      </c>
      <c r="F176" s="687" t="str">
        <f>IF(ISNA(VLOOKUP(C176,Master!AQ$61:BC$286,8,FALSE)),"",VLOOKUP(C176,Master!AQ$61:BC$286,8,FALSE))</f>
        <v/>
      </c>
      <c r="G176" s="688" t="str">
        <f>IF(ISNA(VLOOKUP(C176,Master!AQ$61:BC$286,4,FALSE)),"",VLOOKUP(C176,Master!AQ$61:BC$286,4,FALSE))</f>
        <v/>
      </c>
      <c r="H176" s="689" t="str">
        <f>IF(ISNA(VLOOKUP(C176,Master!AQ$61:BC$286,5,FALSE)),"",VLOOKUP(C176,Master!AQ$61:BC$286,5,FALSE))</f>
        <v/>
      </c>
      <c r="I176" s="690" t="str">
        <f>IF(ISNA(VLOOKUP(C176,Master!AQ$61:BC$286,6,FALSE)),"",VLOOKUP(C176,Master!AQ$61:BC$286,6,FALSE))</f>
        <v/>
      </c>
      <c r="J176" s="684" t="str">
        <f t="shared" si="217"/>
        <v/>
      </c>
      <c r="K176" s="911" t="str">
        <f t="shared" ca="1" si="218"/>
        <v/>
      </c>
      <c r="L176" s="684" t="str">
        <f t="shared" si="219"/>
        <v/>
      </c>
      <c r="M176" s="684" t="str">
        <f t="shared" si="220"/>
        <v/>
      </c>
      <c r="N176" s="684" t="str">
        <f t="shared" si="221"/>
        <v/>
      </c>
      <c r="O176" s="691" t="str">
        <f>IF(ISNA(VLOOKUP(C176,Master!AQ$61:BC$286,12,FALSE)),"",VLOOKUP(C176,Master!AQ$61:BC$286,12,FALSE))</f>
        <v/>
      </c>
      <c r="P176" s="665"/>
      <c r="Q176" s="572"/>
      <c r="R176" s="572"/>
      <c r="S176" s="572"/>
      <c r="T176" s="572">
        <f t="shared" si="215"/>
        <v>0</v>
      </c>
      <c r="U176" s="541">
        <f t="shared" si="214"/>
        <v>1</v>
      </c>
      <c r="V176" s="570" t="str">
        <f>IF(ISNA(VLOOKUP(C176,Master!AQ$61:BC$108,10,FALSE)),"",VLOOKUP(C176,Master!AQ$61:BC$108,10,FALSE))</f>
        <v/>
      </c>
      <c r="W176" s="573"/>
      <c r="X176" s="573"/>
      <c r="Y176" s="574" t="str">
        <f>IF(ISNA(VLOOKUP(C176,Master!AQ$61:BC$108,11,FALSE)),"",VLOOKUP(C176,Master!AQ$61:BC$108,11,FALSE))</f>
        <v/>
      </c>
      <c r="Z176" s="574" t="str">
        <f>IF(ISNA(VLOOKUP(C176,Master!AQ$61:BC$108,9,FALSE)),"",VLOOKUP(C176,Master!AQ$61:BC$108,9,FALSE))</f>
        <v/>
      </c>
      <c r="AA176" s="575">
        <f t="shared" si="184"/>
        <v>0</v>
      </c>
      <c r="AB176" s="575">
        <f t="shared" si="185"/>
        <v>0</v>
      </c>
      <c r="AC176" s="575">
        <f t="shared" si="186"/>
        <v>0</v>
      </c>
      <c r="AD176" s="575">
        <f t="shared" si="187"/>
        <v>0</v>
      </c>
      <c r="AE176" s="575">
        <f t="shared" si="188"/>
        <v>0</v>
      </c>
      <c r="AF176" s="575">
        <f t="shared" si="189"/>
        <v>0</v>
      </c>
      <c r="AG176" s="576" t="str">
        <f t="shared" si="223"/>
        <v/>
      </c>
      <c r="AH176" s="576" t="str">
        <f t="shared" si="224"/>
        <v/>
      </c>
      <c r="AI176" s="576" t="str">
        <f t="shared" si="225"/>
        <v/>
      </c>
      <c r="AJ176" s="576" t="str">
        <f t="shared" si="226"/>
        <v/>
      </c>
      <c r="AK176" s="576" t="str">
        <f t="shared" si="227"/>
        <v/>
      </c>
      <c r="AL176" s="574" t="str">
        <f t="shared" si="228"/>
        <v/>
      </c>
      <c r="AM176" s="574">
        <v>0</v>
      </c>
      <c r="AN176" s="575">
        <v>0</v>
      </c>
      <c r="AO176" s="574" t="str">
        <f t="shared" si="229"/>
        <v/>
      </c>
      <c r="AP176" s="575">
        <f t="shared" si="190"/>
        <v>0</v>
      </c>
      <c r="AQ176" s="574">
        <f t="shared" si="191"/>
        <v>0</v>
      </c>
      <c r="AR176" s="574">
        <f t="shared" si="192"/>
        <v>0</v>
      </c>
      <c r="AS176" s="574">
        <f t="shared" si="193"/>
        <v>0</v>
      </c>
      <c r="AT176" s="574">
        <f t="shared" si="213"/>
        <v>0</v>
      </c>
      <c r="AU176" s="576">
        <f t="shared" si="194"/>
        <v>0</v>
      </c>
      <c r="AV176" s="576">
        <f t="shared" si="195"/>
        <v>0</v>
      </c>
      <c r="AW176" s="574"/>
      <c r="AX176" s="574"/>
      <c r="AY176" s="576">
        <f t="shared" si="230"/>
        <v>0</v>
      </c>
      <c r="AZ176" s="576">
        <f t="shared" si="196"/>
        <v>0</v>
      </c>
      <c r="BA176" s="576">
        <f t="shared" si="197"/>
        <v>0</v>
      </c>
      <c r="BB176" s="576">
        <f t="shared" si="198"/>
        <v>0</v>
      </c>
      <c r="BC176" s="576">
        <f t="shared" si="199"/>
        <v>0</v>
      </c>
      <c r="BD176" s="574">
        <f t="shared" si="231"/>
        <v>0</v>
      </c>
      <c r="BE176" s="574">
        <f t="shared" si="200"/>
        <v>0</v>
      </c>
      <c r="BF176" s="575">
        <v>0</v>
      </c>
      <c r="BG176" s="574">
        <f t="shared" si="232"/>
        <v>0</v>
      </c>
      <c r="BH176" s="575">
        <f t="shared" si="201"/>
        <v>0</v>
      </c>
      <c r="BI176" s="574">
        <f t="shared" si="202"/>
        <v>0</v>
      </c>
      <c r="BJ176" s="574">
        <f t="shared" si="203"/>
        <v>0</v>
      </c>
      <c r="BK176" s="574">
        <f t="shared" si="204"/>
        <v>0</v>
      </c>
      <c r="BL176" s="574">
        <f t="shared" si="205"/>
        <v>0</v>
      </c>
      <c r="BM176" s="576">
        <f t="shared" si="233"/>
        <v>0</v>
      </c>
      <c r="BN176" s="576">
        <f t="shared" si="234"/>
        <v>0</v>
      </c>
      <c r="BO176" s="574"/>
      <c r="BP176" s="574"/>
      <c r="BQ176" s="576">
        <f t="shared" si="235"/>
        <v>0</v>
      </c>
      <c r="BR176" s="567">
        <f t="shared" si="206"/>
        <v>0</v>
      </c>
      <c r="BS176" s="567">
        <f t="shared" si="207"/>
        <v>1</v>
      </c>
      <c r="BT176" s="567">
        <f t="shared" si="208"/>
        <v>0</v>
      </c>
      <c r="BU176" s="567">
        <f t="shared" si="209"/>
        <v>0</v>
      </c>
      <c r="BV176" s="567">
        <f t="shared" si="210"/>
        <v>0</v>
      </c>
      <c r="BW176" s="567">
        <f t="shared" si="236"/>
        <v>1</v>
      </c>
      <c r="BX176" s="552">
        <f t="shared" si="216"/>
        <v>0</v>
      </c>
      <c r="BY176" s="577">
        <f t="shared" si="237"/>
        <v>1</v>
      </c>
      <c r="BZ176" s="552">
        <f t="shared" si="211"/>
        <v>0</v>
      </c>
      <c r="CA176" s="552">
        <f t="shared" si="212"/>
        <v>0</v>
      </c>
      <c r="CB176" s="539" t="str">
        <f>IF(AND(E176=""),"",IF(AND(E176&lt;=0),"",IF((ROUND((SUMPRODUCT(MID(0&amp;E176,LARGE(INDEX(ISNUMBER(--MID(E176,ROW($1:$70),1))* ROW($1:$70),0),ROW($1:$70))+1,1)*10^ROW($1:$70)/10)),-8)/100000000)&lt;2004,1,0)))</f>
        <v/>
      </c>
      <c r="CC176" s="1071"/>
      <c r="CD176" s="539"/>
      <c r="CE176" s="539"/>
      <c r="CF176" s="539"/>
      <c r="CG176" s="539"/>
      <c r="CH176" s="539"/>
      <c r="CI176" s="539"/>
      <c r="CJ176" s="539"/>
      <c r="CK176" s="539"/>
      <c r="CL176" s="539"/>
      <c r="CM176" s="539"/>
      <c r="CN176" s="539"/>
      <c r="CO176" s="539"/>
      <c r="CP176" s="539"/>
      <c r="CQ176" s="539"/>
      <c r="CR176" s="539"/>
      <c r="CS176" s="539"/>
      <c r="CT176" s="539"/>
      <c r="CU176" s="539"/>
      <c r="CV176" s="539"/>
      <c r="CW176" s="539"/>
      <c r="CX176" s="539"/>
      <c r="CY176" s="539"/>
      <c r="CZ176" s="539"/>
      <c r="DB176" s="539"/>
    </row>
    <row r="177" spans="1:106" s="568" customFormat="1" hidden="1">
      <c r="A177" s="568" t="str">
        <f t="shared" si="222"/>
        <v/>
      </c>
      <c r="B177" s="683">
        <v>2202</v>
      </c>
      <c r="C177" s="684">
        <v>151</v>
      </c>
      <c r="D177" s="685" t="str">
        <f>IF(ISNA(VLOOKUP(C177,Master!AQ$61:BC$286,3,FALSE)),"",VLOOKUP(C177,Master!AQ$61:BC$286,3,FALSE))</f>
        <v/>
      </c>
      <c r="E177" s="686" t="str">
        <f>IF(ISNA(VLOOKUP(C177,Master!AQ$61:BC$286,7,FALSE)),"",VLOOKUP(C177,Master!AQ$61:BC$286,7,FALSE))</f>
        <v/>
      </c>
      <c r="F177" s="687" t="str">
        <f>IF(ISNA(VLOOKUP(C177,Master!AQ$61:BC$286,8,FALSE)),"",VLOOKUP(C177,Master!AQ$61:BC$286,8,FALSE))</f>
        <v/>
      </c>
      <c r="G177" s="688" t="str">
        <f>IF(ISNA(VLOOKUP(C177,Master!AQ$61:BC$286,4,FALSE)),"",VLOOKUP(C177,Master!AQ$61:BC$286,4,FALSE))</f>
        <v/>
      </c>
      <c r="H177" s="689" t="str">
        <f>IF(ISNA(VLOOKUP(C177,Master!AQ$61:BC$286,5,FALSE)),"",VLOOKUP(C177,Master!AQ$61:BC$286,5,FALSE))</f>
        <v/>
      </c>
      <c r="I177" s="690" t="str">
        <f>IF(ISNA(VLOOKUP(C177,Master!AQ$61:BC$286,6,FALSE)),"",VLOOKUP(C177,Master!AQ$61:BC$286,6,FALSE))</f>
        <v/>
      </c>
      <c r="J177" s="684" t="str">
        <f t="shared" si="217"/>
        <v/>
      </c>
      <c r="K177" s="911" t="str">
        <f t="shared" ca="1" si="218"/>
        <v/>
      </c>
      <c r="L177" s="684" t="str">
        <f t="shared" si="219"/>
        <v/>
      </c>
      <c r="M177" s="684" t="str">
        <f t="shared" si="220"/>
        <v/>
      </c>
      <c r="N177" s="684" t="str">
        <f t="shared" si="221"/>
        <v/>
      </c>
      <c r="O177" s="691" t="str">
        <f>IF(ISNA(VLOOKUP(C177,Master!AQ$61:BC$286,12,FALSE)),"",VLOOKUP(C177,Master!AQ$61:BC$286,12,FALSE))</f>
        <v/>
      </c>
      <c r="P177" s="665"/>
      <c r="Q177" s="572"/>
      <c r="R177" s="572"/>
      <c r="S177" s="572"/>
      <c r="T177" s="572">
        <f t="shared" si="215"/>
        <v>0</v>
      </c>
      <c r="U177" s="541">
        <f t="shared" si="214"/>
        <v>1</v>
      </c>
      <c r="V177" s="570" t="str">
        <f>IF(ISNA(VLOOKUP(C177,Master!AQ$61:BC$108,10,FALSE)),"",VLOOKUP(C177,Master!AQ$61:BC$108,10,FALSE))</f>
        <v/>
      </c>
      <c r="W177" s="573"/>
      <c r="X177" s="573"/>
      <c r="Y177" s="574" t="str">
        <f>IF(ISNA(VLOOKUP(C177,Master!AQ$61:BC$108,11,FALSE)),"",VLOOKUP(C177,Master!AQ$61:BC$108,11,FALSE))</f>
        <v/>
      </c>
      <c r="Z177" s="574" t="str">
        <f>IF(ISNA(VLOOKUP(C177,Master!AQ$61:BC$108,9,FALSE)),"",VLOOKUP(C177,Master!AQ$61:BC$108,9,FALSE))</f>
        <v/>
      </c>
      <c r="AA177" s="575">
        <f t="shared" si="184"/>
        <v>0</v>
      </c>
      <c r="AB177" s="575">
        <f t="shared" si="185"/>
        <v>0</v>
      </c>
      <c r="AC177" s="575">
        <f t="shared" si="186"/>
        <v>0</v>
      </c>
      <c r="AD177" s="575">
        <f t="shared" si="187"/>
        <v>0</v>
      </c>
      <c r="AE177" s="575">
        <f t="shared" si="188"/>
        <v>0</v>
      </c>
      <c r="AF177" s="575">
        <f t="shared" si="189"/>
        <v>0</v>
      </c>
      <c r="AG177" s="576" t="str">
        <f t="shared" si="223"/>
        <v/>
      </c>
      <c r="AH177" s="576" t="str">
        <f t="shared" si="224"/>
        <v/>
      </c>
      <c r="AI177" s="576" t="str">
        <f t="shared" si="225"/>
        <v/>
      </c>
      <c r="AJ177" s="576" t="str">
        <f t="shared" si="226"/>
        <v/>
      </c>
      <c r="AK177" s="576" t="str">
        <f t="shared" si="227"/>
        <v/>
      </c>
      <c r="AL177" s="574" t="str">
        <f t="shared" si="228"/>
        <v/>
      </c>
      <c r="AM177" s="574">
        <v>0</v>
      </c>
      <c r="AN177" s="575">
        <v>0</v>
      </c>
      <c r="AO177" s="574" t="str">
        <f t="shared" si="229"/>
        <v/>
      </c>
      <c r="AP177" s="575">
        <f t="shared" si="190"/>
        <v>0</v>
      </c>
      <c r="AQ177" s="574">
        <f t="shared" si="191"/>
        <v>0</v>
      </c>
      <c r="AR177" s="574">
        <f t="shared" si="192"/>
        <v>0</v>
      </c>
      <c r="AS177" s="574">
        <f t="shared" si="193"/>
        <v>0</v>
      </c>
      <c r="AT177" s="574">
        <f t="shared" si="213"/>
        <v>0</v>
      </c>
      <c r="AU177" s="576">
        <f t="shared" si="194"/>
        <v>0</v>
      </c>
      <c r="AV177" s="576">
        <f t="shared" si="195"/>
        <v>0</v>
      </c>
      <c r="AW177" s="574"/>
      <c r="AX177" s="574"/>
      <c r="AY177" s="576">
        <f t="shared" si="230"/>
        <v>0</v>
      </c>
      <c r="AZ177" s="576">
        <f t="shared" si="196"/>
        <v>0</v>
      </c>
      <c r="BA177" s="576">
        <f t="shared" si="197"/>
        <v>0</v>
      </c>
      <c r="BB177" s="576">
        <f t="shared" si="198"/>
        <v>0</v>
      </c>
      <c r="BC177" s="576">
        <f t="shared" si="199"/>
        <v>0</v>
      </c>
      <c r="BD177" s="574">
        <f t="shared" si="231"/>
        <v>0</v>
      </c>
      <c r="BE177" s="574">
        <f t="shared" si="200"/>
        <v>0</v>
      </c>
      <c r="BF177" s="575">
        <v>0</v>
      </c>
      <c r="BG177" s="574">
        <f t="shared" si="232"/>
        <v>0</v>
      </c>
      <c r="BH177" s="575">
        <f t="shared" si="201"/>
        <v>0</v>
      </c>
      <c r="BI177" s="574">
        <f t="shared" si="202"/>
        <v>0</v>
      </c>
      <c r="BJ177" s="574">
        <f t="shared" si="203"/>
        <v>0</v>
      </c>
      <c r="BK177" s="574">
        <f t="shared" si="204"/>
        <v>0</v>
      </c>
      <c r="BL177" s="574">
        <f t="shared" si="205"/>
        <v>0</v>
      </c>
      <c r="BM177" s="576">
        <f t="shared" si="233"/>
        <v>0</v>
      </c>
      <c r="BN177" s="576">
        <f t="shared" si="234"/>
        <v>0</v>
      </c>
      <c r="BO177" s="574"/>
      <c r="BP177" s="574"/>
      <c r="BQ177" s="576">
        <f t="shared" si="235"/>
        <v>0</v>
      </c>
      <c r="BR177" s="567">
        <f t="shared" si="206"/>
        <v>0</v>
      </c>
      <c r="BS177" s="567">
        <f t="shared" si="207"/>
        <v>1</v>
      </c>
      <c r="BT177" s="567">
        <f t="shared" si="208"/>
        <v>0</v>
      </c>
      <c r="BU177" s="567">
        <f t="shared" si="209"/>
        <v>0</v>
      </c>
      <c r="BV177" s="567">
        <f t="shared" si="210"/>
        <v>0</v>
      </c>
      <c r="BW177" s="567">
        <f t="shared" si="236"/>
        <v>1</v>
      </c>
      <c r="BX177" s="552">
        <f t="shared" si="216"/>
        <v>0</v>
      </c>
      <c r="BY177" s="577">
        <f t="shared" si="237"/>
        <v>1</v>
      </c>
      <c r="BZ177" s="552">
        <f t="shared" si="211"/>
        <v>0</v>
      </c>
      <c r="CA177" s="552">
        <f t="shared" si="212"/>
        <v>0</v>
      </c>
      <c r="CB177" s="539" t="str">
        <f>IF(AND(E177=""),"",IF(AND(E177&lt;=0),"",IF((ROUND((SUMPRODUCT(MID(0&amp;E177,LARGE(INDEX(ISNUMBER(--MID(E177,ROW($1:$70),1))* ROW($1:$70),0),ROW($1:$70))+1,1)*10^ROW($1:$70)/10)),-8)/100000000)&lt;2004,1,0)))</f>
        <v/>
      </c>
      <c r="CC177" s="1071"/>
      <c r="CD177" s="539"/>
      <c r="CE177" s="539"/>
      <c r="CF177" s="539"/>
      <c r="CG177" s="539"/>
      <c r="CH177" s="539"/>
      <c r="CI177" s="539"/>
      <c r="CJ177" s="539"/>
      <c r="CK177" s="539"/>
      <c r="CL177" s="539"/>
      <c r="CM177" s="539"/>
      <c r="CN177" s="539"/>
      <c r="CO177" s="539"/>
      <c r="CP177" s="539"/>
      <c r="CQ177" s="539"/>
      <c r="CR177" s="539"/>
      <c r="CS177" s="539"/>
      <c r="CT177" s="539"/>
      <c r="CU177" s="539"/>
      <c r="CV177" s="539"/>
      <c r="CW177" s="539"/>
      <c r="CX177" s="539"/>
      <c r="CY177" s="539"/>
      <c r="CZ177" s="539"/>
      <c r="DB177" s="539"/>
    </row>
    <row r="178" spans="1:106" s="568" customFormat="1" hidden="1">
      <c r="A178" s="568" t="str">
        <f t="shared" si="222"/>
        <v/>
      </c>
      <c r="B178" s="683">
        <v>2202</v>
      </c>
      <c r="C178" s="684">
        <v>152</v>
      </c>
      <c r="D178" s="685" t="str">
        <f>IF(ISNA(VLOOKUP(C178,Master!AQ$61:BC$286,3,FALSE)),"",VLOOKUP(C178,Master!AQ$61:BC$286,3,FALSE))</f>
        <v/>
      </c>
      <c r="E178" s="686" t="str">
        <f>IF(ISNA(VLOOKUP(C178,Master!AQ$61:BC$286,7,FALSE)),"",VLOOKUP(C178,Master!AQ$61:BC$286,7,FALSE))</f>
        <v/>
      </c>
      <c r="F178" s="687" t="str">
        <f>IF(ISNA(VLOOKUP(C178,Master!AQ$61:BC$286,8,FALSE)),"",VLOOKUP(C178,Master!AQ$61:BC$286,8,FALSE))</f>
        <v/>
      </c>
      <c r="G178" s="688" t="str">
        <f>IF(ISNA(VLOOKUP(C178,Master!AQ$61:BC$286,4,FALSE)),"",VLOOKUP(C178,Master!AQ$61:BC$286,4,FALSE))</f>
        <v/>
      </c>
      <c r="H178" s="689" t="str">
        <f>IF(ISNA(VLOOKUP(C178,Master!AQ$61:BC$286,5,FALSE)),"",VLOOKUP(C178,Master!AQ$61:BC$286,5,FALSE))</f>
        <v/>
      </c>
      <c r="I178" s="690" t="str">
        <f>IF(ISNA(VLOOKUP(C178,Master!AQ$61:BC$286,6,FALSE)),"",VLOOKUP(C178,Master!AQ$61:BC$286,6,FALSE))</f>
        <v/>
      </c>
      <c r="J178" s="684" t="str">
        <f t="shared" si="217"/>
        <v/>
      </c>
      <c r="K178" s="911" t="str">
        <f t="shared" ca="1" si="218"/>
        <v/>
      </c>
      <c r="L178" s="684" t="str">
        <f t="shared" si="219"/>
        <v/>
      </c>
      <c r="M178" s="684" t="str">
        <f t="shared" si="220"/>
        <v/>
      </c>
      <c r="N178" s="684" t="str">
        <f t="shared" si="221"/>
        <v/>
      </c>
      <c r="O178" s="691" t="str">
        <f>IF(ISNA(VLOOKUP(C178,Master!AQ$61:BC$286,12,FALSE)),"",VLOOKUP(C178,Master!AQ$61:BC$286,12,FALSE))</f>
        <v/>
      </c>
      <c r="P178" s="665"/>
      <c r="Q178" s="572"/>
      <c r="R178" s="572"/>
      <c r="S178" s="572"/>
      <c r="T178" s="572">
        <f t="shared" si="215"/>
        <v>0</v>
      </c>
      <c r="U178" s="541">
        <f t="shared" si="214"/>
        <v>1</v>
      </c>
      <c r="V178" s="570" t="str">
        <f>IF(ISNA(VLOOKUP(C178,Master!AQ$61:BC$108,10,FALSE)),"",VLOOKUP(C178,Master!AQ$61:BC$108,10,FALSE))</f>
        <v/>
      </c>
      <c r="W178" s="573"/>
      <c r="X178" s="573"/>
      <c r="Y178" s="574" t="str">
        <f>IF(ISNA(VLOOKUP(C178,Master!AQ$61:BC$108,11,FALSE)),"",VLOOKUP(C178,Master!AQ$61:BC$108,11,FALSE))</f>
        <v/>
      </c>
      <c r="Z178" s="574" t="str">
        <f>IF(ISNA(VLOOKUP(C178,Master!AQ$61:BC$108,9,FALSE)),"",VLOOKUP(C178,Master!AQ$61:BC$108,9,FALSE))</f>
        <v/>
      </c>
      <c r="AA178" s="575">
        <f t="shared" si="184"/>
        <v>0</v>
      </c>
      <c r="AB178" s="575">
        <f t="shared" si="185"/>
        <v>0</v>
      </c>
      <c r="AC178" s="575">
        <f t="shared" si="186"/>
        <v>0</v>
      </c>
      <c r="AD178" s="575">
        <f t="shared" si="187"/>
        <v>0</v>
      </c>
      <c r="AE178" s="575">
        <f t="shared" si="188"/>
        <v>0</v>
      </c>
      <c r="AF178" s="575">
        <f t="shared" si="189"/>
        <v>0</v>
      </c>
      <c r="AG178" s="576" t="str">
        <f t="shared" si="223"/>
        <v/>
      </c>
      <c r="AH178" s="576" t="str">
        <f t="shared" si="224"/>
        <v/>
      </c>
      <c r="AI178" s="576" t="str">
        <f t="shared" si="225"/>
        <v/>
      </c>
      <c r="AJ178" s="576" t="str">
        <f t="shared" si="226"/>
        <v/>
      </c>
      <c r="AK178" s="576" t="str">
        <f t="shared" si="227"/>
        <v/>
      </c>
      <c r="AL178" s="574" t="str">
        <f t="shared" si="228"/>
        <v/>
      </c>
      <c r="AM178" s="574">
        <v>0</v>
      </c>
      <c r="AN178" s="575">
        <v>0</v>
      </c>
      <c r="AO178" s="574" t="str">
        <f t="shared" si="229"/>
        <v/>
      </c>
      <c r="AP178" s="575">
        <f t="shared" si="190"/>
        <v>0</v>
      </c>
      <c r="AQ178" s="574">
        <f t="shared" si="191"/>
        <v>0</v>
      </c>
      <c r="AR178" s="574">
        <f t="shared" si="192"/>
        <v>0</v>
      </c>
      <c r="AS178" s="574">
        <f t="shared" si="193"/>
        <v>0</v>
      </c>
      <c r="AT178" s="574">
        <f t="shared" si="213"/>
        <v>0</v>
      </c>
      <c r="AU178" s="576">
        <f t="shared" si="194"/>
        <v>0</v>
      </c>
      <c r="AV178" s="576">
        <f t="shared" si="195"/>
        <v>0</v>
      </c>
      <c r="AW178" s="574"/>
      <c r="AX178" s="574"/>
      <c r="AY178" s="576">
        <f t="shared" si="230"/>
        <v>0</v>
      </c>
      <c r="AZ178" s="576">
        <f t="shared" si="196"/>
        <v>0</v>
      </c>
      <c r="BA178" s="576">
        <f t="shared" si="197"/>
        <v>0</v>
      </c>
      <c r="BB178" s="576">
        <f t="shared" si="198"/>
        <v>0</v>
      </c>
      <c r="BC178" s="576">
        <f t="shared" si="199"/>
        <v>0</v>
      </c>
      <c r="BD178" s="574">
        <f t="shared" si="231"/>
        <v>0</v>
      </c>
      <c r="BE178" s="574">
        <f t="shared" si="200"/>
        <v>0</v>
      </c>
      <c r="BF178" s="575">
        <v>0</v>
      </c>
      <c r="BG178" s="574">
        <f t="shared" si="232"/>
        <v>0</v>
      </c>
      <c r="BH178" s="575">
        <f t="shared" si="201"/>
        <v>0</v>
      </c>
      <c r="BI178" s="574">
        <f t="shared" si="202"/>
        <v>0</v>
      </c>
      <c r="BJ178" s="574">
        <f t="shared" si="203"/>
        <v>0</v>
      </c>
      <c r="BK178" s="574">
        <f t="shared" si="204"/>
        <v>0</v>
      </c>
      <c r="BL178" s="574">
        <f t="shared" si="205"/>
        <v>0</v>
      </c>
      <c r="BM178" s="576">
        <f t="shared" si="233"/>
        <v>0</v>
      </c>
      <c r="BN178" s="576">
        <f t="shared" si="234"/>
        <v>0</v>
      </c>
      <c r="BO178" s="574"/>
      <c r="BP178" s="574"/>
      <c r="BQ178" s="576">
        <f t="shared" si="235"/>
        <v>0</v>
      </c>
      <c r="BR178" s="567">
        <f t="shared" si="206"/>
        <v>0</v>
      </c>
      <c r="BS178" s="567">
        <f t="shared" si="207"/>
        <v>1</v>
      </c>
      <c r="BT178" s="567">
        <f t="shared" si="208"/>
        <v>0</v>
      </c>
      <c r="BU178" s="567">
        <f t="shared" si="209"/>
        <v>0</v>
      </c>
      <c r="BV178" s="567">
        <f t="shared" si="210"/>
        <v>0</v>
      </c>
      <c r="BW178" s="567">
        <f t="shared" si="236"/>
        <v>1</v>
      </c>
      <c r="BX178" s="552">
        <f t="shared" si="216"/>
        <v>0</v>
      </c>
      <c r="BY178" s="577">
        <f t="shared" si="237"/>
        <v>1</v>
      </c>
      <c r="BZ178" s="552">
        <f t="shared" si="211"/>
        <v>0</v>
      </c>
      <c r="CA178" s="552">
        <f t="shared" si="212"/>
        <v>0</v>
      </c>
      <c r="CB178" s="539" t="str">
        <f>IF(AND(E178=""),"",IF(AND(E178&lt;=0),"",IF((ROUND((SUMPRODUCT(MID(0&amp;E178,LARGE(INDEX(ISNUMBER(--MID(E178,ROW($1:$70),1))* ROW($1:$70),0),ROW($1:$70))+1,1)*10^ROW($1:$70)/10)),-8)/100000000)&lt;2004,1,0)))</f>
        <v/>
      </c>
      <c r="CC178" s="1071"/>
      <c r="CD178" s="539"/>
      <c r="CE178" s="539"/>
      <c r="CF178" s="539"/>
      <c r="CG178" s="539"/>
      <c r="CH178" s="539"/>
      <c r="CI178" s="539"/>
      <c r="CJ178" s="539"/>
      <c r="CK178" s="539"/>
      <c r="CL178" s="539"/>
      <c r="CM178" s="539"/>
      <c r="CN178" s="539"/>
      <c r="CO178" s="539"/>
      <c r="CP178" s="539"/>
      <c r="CQ178" s="539"/>
      <c r="CR178" s="539"/>
      <c r="CS178" s="539"/>
      <c r="CT178" s="539"/>
      <c r="CU178" s="539"/>
      <c r="CV178" s="539"/>
      <c r="CW178" s="539"/>
      <c r="CX178" s="539"/>
      <c r="CY178" s="539"/>
      <c r="CZ178" s="539"/>
      <c r="DB178" s="539"/>
    </row>
    <row r="179" spans="1:106" s="568" customFormat="1" hidden="1">
      <c r="A179" s="568" t="str">
        <f t="shared" si="222"/>
        <v/>
      </c>
      <c r="B179" s="683">
        <v>2202</v>
      </c>
      <c r="C179" s="684">
        <v>153</v>
      </c>
      <c r="D179" s="685" t="str">
        <f>IF(ISNA(VLOOKUP(C179,Master!AQ$61:BC$286,3,FALSE)),"",VLOOKUP(C179,Master!AQ$61:BC$286,3,FALSE))</f>
        <v/>
      </c>
      <c r="E179" s="686" t="str">
        <f>IF(ISNA(VLOOKUP(C179,Master!AQ$61:BC$286,7,FALSE)),"",VLOOKUP(C179,Master!AQ$61:BC$286,7,FALSE))</f>
        <v/>
      </c>
      <c r="F179" s="687" t="str">
        <f>IF(ISNA(VLOOKUP(C179,Master!AQ$61:BC$286,8,FALSE)),"",VLOOKUP(C179,Master!AQ$61:BC$286,8,FALSE))</f>
        <v/>
      </c>
      <c r="G179" s="688" t="str">
        <f>IF(ISNA(VLOOKUP(C179,Master!AQ$61:BC$286,4,FALSE)),"",VLOOKUP(C179,Master!AQ$61:BC$286,4,FALSE))</f>
        <v/>
      </c>
      <c r="H179" s="689" t="str">
        <f>IF(ISNA(VLOOKUP(C179,Master!AQ$61:BC$286,5,FALSE)),"",VLOOKUP(C179,Master!AQ$61:BC$286,5,FALSE))</f>
        <v/>
      </c>
      <c r="I179" s="690" t="str">
        <f>IF(ISNA(VLOOKUP(C179,Master!AQ$61:BC$286,6,FALSE)),"",VLOOKUP(C179,Master!AQ$61:BC$286,6,FALSE))</f>
        <v/>
      </c>
      <c r="J179" s="684" t="str">
        <f t="shared" si="217"/>
        <v/>
      </c>
      <c r="K179" s="911" t="str">
        <f t="shared" ca="1" si="218"/>
        <v/>
      </c>
      <c r="L179" s="684" t="str">
        <f t="shared" si="219"/>
        <v/>
      </c>
      <c r="M179" s="684" t="str">
        <f t="shared" si="220"/>
        <v/>
      </c>
      <c r="N179" s="684" t="str">
        <f t="shared" si="221"/>
        <v/>
      </c>
      <c r="O179" s="691" t="str">
        <f>IF(ISNA(VLOOKUP(C179,Master!AQ$61:BC$286,12,FALSE)),"",VLOOKUP(C179,Master!AQ$61:BC$286,12,FALSE))</f>
        <v/>
      </c>
      <c r="P179" s="665"/>
      <c r="Q179" s="572"/>
      <c r="R179" s="572"/>
      <c r="S179" s="572"/>
      <c r="T179" s="572">
        <f t="shared" si="215"/>
        <v>0</v>
      </c>
      <c r="U179" s="541">
        <f t="shared" si="214"/>
        <v>1</v>
      </c>
      <c r="V179" s="570" t="str">
        <f>IF(ISNA(VLOOKUP(C179,Master!AQ$61:BC$108,10,FALSE)),"",VLOOKUP(C179,Master!AQ$61:BC$108,10,FALSE))</f>
        <v/>
      </c>
      <c r="W179" s="573"/>
      <c r="X179" s="573"/>
      <c r="Y179" s="574" t="str">
        <f>IF(ISNA(VLOOKUP(C179,Master!AQ$61:BC$108,11,FALSE)),"",VLOOKUP(C179,Master!AQ$61:BC$108,11,FALSE))</f>
        <v/>
      </c>
      <c r="Z179" s="574" t="str">
        <f>IF(ISNA(VLOOKUP(C179,Master!AQ$61:BC$108,9,FALSE)),"",VLOOKUP(C179,Master!AQ$61:BC$108,9,FALSE))</f>
        <v/>
      </c>
      <c r="AA179" s="575">
        <f t="shared" si="184"/>
        <v>0</v>
      </c>
      <c r="AB179" s="575">
        <f t="shared" si="185"/>
        <v>0</v>
      </c>
      <c r="AC179" s="575">
        <f t="shared" si="186"/>
        <v>0</v>
      </c>
      <c r="AD179" s="575">
        <f t="shared" si="187"/>
        <v>0</v>
      </c>
      <c r="AE179" s="575">
        <f t="shared" si="188"/>
        <v>0</v>
      </c>
      <c r="AF179" s="575">
        <f t="shared" si="189"/>
        <v>0</v>
      </c>
      <c r="AG179" s="576" t="str">
        <f t="shared" si="223"/>
        <v/>
      </c>
      <c r="AH179" s="576" t="str">
        <f t="shared" si="224"/>
        <v/>
      </c>
      <c r="AI179" s="576" t="str">
        <f t="shared" si="225"/>
        <v/>
      </c>
      <c r="AJ179" s="576" t="str">
        <f t="shared" si="226"/>
        <v/>
      </c>
      <c r="AK179" s="576" t="str">
        <f t="shared" si="227"/>
        <v/>
      </c>
      <c r="AL179" s="574" t="str">
        <f t="shared" si="228"/>
        <v/>
      </c>
      <c r="AM179" s="574">
        <v>0</v>
      </c>
      <c r="AN179" s="575">
        <v>0</v>
      </c>
      <c r="AO179" s="574" t="str">
        <f t="shared" si="229"/>
        <v/>
      </c>
      <c r="AP179" s="575">
        <f t="shared" si="190"/>
        <v>0</v>
      </c>
      <c r="AQ179" s="574">
        <f t="shared" si="191"/>
        <v>0</v>
      </c>
      <c r="AR179" s="574">
        <f t="shared" si="192"/>
        <v>0</v>
      </c>
      <c r="AS179" s="574">
        <f t="shared" si="193"/>
        <v>0</v>
      </c>
      <c r="AT179" s="574">
        <f t="shared" si="213"/>
        <v>0</v>
      </c>
      <c r="AU179" s="576">
        <f t="shared" si="194"/>
        <v>0</v>
      </c>
      <c r="AV179" s="576">
        <f t="shared" si="195"/>
        <v>0</v>
      </c>
      <c r="AW179" s="574"/>
      <c r="AX179" s="574"/>
      <c r="AY179" s="576">
        <f t="shared" si="230"/>
        <v>0</v>
      </c>
      <c r="AZ179" s="576">
        <f t="shared" si="196"/>
        <v>0</v>
      </c>
      <c r="BA179" s="576">
        <f t="shared" si="197"/>
        <v>0</v>
      </c>
      <c r="BB179" s="576">
        <f t="shared" si="198"/>
        <v>0</v>
      </c>
      <c r="BC179" s="576">
        <f t="shared" si="199"/>
        <v>0</v>
      </c>
      <c r="BD179" s="574">
        <f t="shared" si="231"/>
        <v>0</v>
      </c>
      <c r="BE179" s="574">
        <f t="shared" si="200"/>
        <v>0</v>
      </c>
      <c r="BF179" s="575">
        <v>0</v>
      </c>
      <c r="BG179" s="574">
        <f t="shared" si="232"/>
        <v>0</v>
      </c>
      <c r="BH179" s="575">
        <f t="shared" si="201"/>
        <v>0</v>
      </c>
      <c r="BI179" s="574">
        <f t="shared" si="202"/>
        <v>0</v>
      </c>
      <c r="BJ179" s="574">
        <f t="shared" si="203"/>
        <v>0</v>
      </c>
      <c r="BK179" s="574">
        <f t="shared" si="204"/>
        <v>0</v>
      </c>
      <c r="BL179" s="574">
        <f t="shared" si="205"/>
        <v>0</v>
      </c>
      <c r="BM179" s="576">
        <f t="shared" si="233"/>
        <v>0</v>
      </c>
      <c r="BN179" s="576">
        <f t="shared" si="234"/>
        <v>0</v>
      </c>
      <c r="BO179" s="574"/>
      <c r="BP179" s="574"/>
      <c r="BQ179" s="576">
        <f t="shared" si="235"/>
        <v>0</v>
      </c>
      <c r="BR179" s="567">
        <f t="shared" si="206"/>
        <v>0</v>
      </c>
      <c r="BS179" s="567">
        <f t="shared" si="207"/>
        <v>1</v>
      </c>
      <c r="BT179" s="567">
        <f t="shared" si="208"/>
        <v>0</v>
      </c>
      <c r="BU179" s="567">
        <f t="shared" si="209"/>
        <v>0</v>
      </c>
      <c r="BV179" s="567">
        <f t="shared" si="210"/>
        <v>0</v>
      </c>
      <c r="BW179" s="567">
        <f t="shared" si="236"/>
        <v>1</v>
      </c>
      <c r="BX179" s="552">
        <f t="shared" si="216"/>
        <v>0</v>
      </c>
      <c r="BY179" s="577">
        <f t="shared" si="237"/>
        <v>1</v>
      </c>
      <c r="BZ179" s="552">
        <f t="shared" si="211"/>
        <v>0</v>
      </c>
      <c r="CA179" s="552">
        <f t="shared" si="212"/>
        <v>0</v>
      </c>
      <c r="CB179" s="539" t="str">
        <f>IF(AND(E179=""),"",IF(AND(E179&lt;=0),"",IF((ROUND((SUMPRODUCT(MID(0&amp;E179,LARGE(INDEX(ISNUMBER(--MID(E179,ROW($1:$70),1))* ROW($1:$70),0),ROW($1:$70))+1,1)*10^ROW($1:$70)/10)),-8)/100000000)&lt;2004,1,0)))</f>
        <v/>
      </c>
      <c r="CC179" s="1071"/>
      <c r="CD179" s="539"/>
      <c r="CE179" s="539"/>
      <c r="CF179" s="539"/>
      <c r="CG179" s="539"/>
      <c r="CH179" s="539"/>
      <c r="CI179" s="539"/>
      <c r="CJ179" s="539"/>
      <c r="CK179" s="539"/>
      <c r="CL179" s="539"/>
      <c r="CM179" s="539"/>
      <c r="CN179" s="539"/>
      <c r="CO179" s="539"/>
      <c r="CP179" s="539"/>
      <c r="CQ179" s="539"/>
      <c r="CR179" s="539"/>
      <c r="CS179" s="539"/>
      <c r="CT179" s="539"/>
      <c r="CU179" s="539"/>
      <c r="CV179" s="539"/>
      <c r="CW179" s="539"/>
      <c r="CX179" s="539"/>
      <c r="CY179" s="539"/>
      <c r="CZ179" s="539"/>
      <c r="DB179" s="539"/>
    </row>
    <row r="180" spans="1:106" s="568" customFormat="1" hidden="1">
      <c r="A180" s="568" t="str">
        <f t="shared" si="222"/>
        <v/>
      </c>
      <c r="B180" s="683">
        <v>2202</v>
      </c>
      <c r="C180" s="684">
        <v>154</v>
      </c>
      <c r="D180" s="685" t="str">
        <f>IF(ISNA(VLOOKUP(C180,Master!AQ$61:BC$286,3,FALSE)),"",VLOOKUP(C180,Master!AQ$61:BC$286,3,FALSE))</f>
        <v/>
      </c>
      <c r="E180" s="686" t="str">
        <f>IF(ISNA(VLOOKUP(C180,Master!AQ$61:BC$286,7,FALSE)),"",VLOOKUP(C180,Master!AQ$61:BC$286,7,FALSE))</f>
        <v/>
      </c>
      <c r="F180" s="687" t="str">
        <f>IF(ISNA(VLOOKUP(C180,Master!AQ$61:BC$286,8,FALSE)),"",VLOOKUP(C180,Master!AQ$61:BC$286,8,FALSE))</f>
        <v/>
      </c>
      <c r="G180" s="688" t="str">
        <f>IF(ISNA(VLOOKUP(C180,Master!AQ$61:BC$286,4,FALSE)),"",VLOOKUP(C180,Master!AQ$61:BC$286,4,FALSE))</f>
        <v/>
      </c>
      <c r="H180" s="689" t="str">
        <f>IF(ISNA(VLOOKUP(C180,Master!AQ$61:BC$286,5,FALSE)),"",VLOOKUP(C180,Master!AQ$61:BC$286,5,FALSE))</f>
        <v/>
      </c>
      <c r="I180" s="690" t="str">
        <f>IF(ISNA(VLOOKUP(C180,Master!AQ$61:BC$286,6,FALSE)),"",VLOOKUP(C180,Master!AQ$61:BC$286,6,FALSE))</f>
        <v/>
      </c>
      <c r="J180" s="684" t="str">
        <f t="shared" si="217"/>
        <v/>
      </c>
      <c r="K180" s="911" t="str">
        <f t="shared" ca="1" si="218"/>
        <v/>
      </c>
      <c r="L180" s="684" t="str">
        <f t="shared" si="219"/>
        <v/>
      </c>
      <c r="M180" s="684" t="str">
        <f t="shared" si="220"/>
        <v/>
      </c>
      <c r="N180" s="684" t="str">
        <f t="shared" si="221"/>
        <v/>
      </c>
      <c r="O180" s="691" t="str">
        <f>IF(ISNA(VLOOKUP(C180,Master!AQ$61:BC$286,12,FALSE)),"",VLOOKUP(C180,Master!AQ$61:BC$286,12,FALSE))</f>
        <v/>
      </c>
      <c r="P180" s="665"/>
      <c r="Q180" s="572"/>
      <c r="R180" s="572"/>
      <c r="S180" s="572"/>
      <c r="T180" s="572">
        <f t="shared" si="215"/>
        <v>0</v>
      </c>
      <c r="U180" s="541">
        <f t="shared" si="214"/>
        <v>1</v>
      </c>
      <c r="V180" s="570" t="str">
        <f>IF(ISNA(VLOOKUP(C180,Master!AQ$61:BC$108,10,FALSE)),"",VLOOKUP(C180,Master!AQ$61:BC$108,10,FALSE))</f>
        <v/>
      </c>
      <c r="W180" s="573"/>
      <c r="X180" s="573"/>
      <c r="Y180" s="574" t="str">
        <f>IF(ISNA(VLOOKUP(C180,Master!AQ$61:BC$108,11,FALSE)),"",VLOOKUP(C180,Master!AQ$61:BC$108,11,FALSE))</f>
        <v/>
      </c>
      <c r="Z180" s="574" t="str">
        <f>IF(ISNA(VLOOKUP(C180,Master!AQ$61:BC$108,9,FALSE)),"",VLOOKUP(C180,Master!AQ$61:BC$108,9,FALSE))</f>
        <v/>
      </c>
      <c r="AA180" s="575">
        <f t="shared" si="184"/>
        <v>0</v>
      </c>
      <c r="AB180" s="575">
        <f t="shared" si="185"/>
        <v>0</v>
      </c>
      <c r="AC180" s="575">
        <f t="shared" si="186"/>
        <v>0</v>
      </c>
      <c r="AD180" s="575">
        <f t="shared" si="187"/>
        <v>0</v>
      </c>
      <c r="AE180" s="575">
        <f t="shared" si="188"/>
        <v>0</v>
      </c>
      <c r="AF180" s="575">
        <f t="shared" si="189"/>
        <v>0</v>
      </c>
      <c r="AG180" s="576" t="str">
        <f t="shared" si="223"/>
        <v/>
      </c>
      <c r="AH180" s="576" t="str">
        <f t="shared" si="224"/>
        <v/>
      </c>
      <c r="AI180" s="576" t="str">
        <f t="shared" si="225"/>
        <v/>
      </c>
      <c r="AJ180" s="576" t="str">
        <f t="shared" si="226"/>
        <v/>
      </c>
      <c r="AK180" s="576" t="str">
        <f t="shared" si="227"/>
        <v/>
      </c>
      <c r="AL180" s="574" t="str">
        <f t="shared" si="228"/>
        <v/>
      </c>
      <c r="AM180" s="574">
        <v>0</v>
      </c>
      <c r="AN180" s="575">
        <v>0</v>
      </c>
      <c r="AO180" s="574" t="str">
        <f t="shared" si="229"/>
        <v/>
      </c>
      <c r="AP180" s="575">
        <f t="shared" si="190"/>
        <v>0</v>
      </c>
      <c r="AQ180" s="574">
        <f t="shared" si="191"/>
        <v>0</v>
      </c>
      <c r="AR180" s="574">
        <f t="shared" si="192"/>
        <v>0</v>
      </c>
      <c r="AS180" s="574">
        <f t="shared" si="193"/>
        <v>0</v>
      </c>
      <c r="AT180" s="574">
        <f t="shared" si="213"/>
        <v>0</v>
      </c>
      <c r="AU180" s="576">
        <f t="shared" si="194"/>
        <v>0</v>
      </c>
      <c r="AV180" s="576">
        <f t="shared" si="195"/>
        <v>0</v>
      </c>
      <c r="AW180" s="574"/>
      <c r="AX180" s="574"/>
      <c r="AY180" s="576">
        <f t="shared" si="230"/>
        <v>0</v>
      </c>
      <c r="AZ180" s="576">
        <f t="shared" si="196"/>
        <v>0</v>
      </c>
      <c r="BA180" s="576">
        <f t="shared" si="197"/>
        <v>0</v>
      </c>
      <c r="BB180" s="576">
        <f t="shared" si="198"/>
        <v>0</v>
      </c>
      <c r="BC180" s="576">
        <f t="shared" si="199"/>
        <v>0</v>
      </c>
      <c r="BD180" s="574">
        <f t="shared" si="231"/>
        <v>0</v>
      </c>
      <c r="BE180" s="574">
        <f t="shared" si="200"/>
        <v>0</v>
      </c>
      <c r="BF180" s="575">
        <v>0</v>
      </c>
      <c r="BG180" s="574">
        <f t="shared" si="232"/>
        <v>0</v>
      </c>
      <c r="BH180" s="575">
        <f t="shared" si="201"/>
        <v>0</v>
      </c>
      <c r="BI180" s="574">
        <f t="shared" si="202"/>
        <v>0</v>
      </c>
      <c r="BJ180" s="574">
        <f t="shared" si="203"/>
        <v>0</v>
      </c>
      <c r="BK180" s="574">
        <f t="shared" si="204"/>
        <v>0</v>
      </c>
      <c r="BL180" s="574">
        <f t="shared" si="205"/>
        <v>0</v>
      </c>
      <c r="BM180" s="576">
        <f t="shared" si="233"/>
        <v>0</v>
      </c>
      <c r="BN180" s="576">
        <f t="shared" si="234"/>
        <v>0</v>
      </c>
      <c r="BO180" s="574"/>
      <c r="BP180" s="574"/>
      <c r="BQ180" s="576">
        <f t="shared" si="235"/>
        <v>0</v>
      </c>
      <c r="BR180" s="567">
        <f t="shared" si="206"/>
        <v>0</v>
      </c>
      <c r="BS180" s="567">
        <f t="shared" si="207"/>
        <v>1</v>
      </c>
      <c r="BT180" s="567">
        <f t="shared" si="208"/>
        <v>0</v>
      </c>
      <c r="BU180" s="567">
        <f t="shared" si="209"/>
        <v>0</v>
      </c>
      <c r="BV180" s="567">
        <f t="shared" si="210"/>
        <v>0</v>
      </c>
      <c r="BW180" s="567">
        <f t="shared" si="236"/>
        <v>1</v>
      </c>
      <c r="BX180" s="552">
        <f t="shared" si="216"/>
        <v>0</v>
      </c>
      <c r="BY180" s="577">
        <f t="shared" si="237"/>
        <v>1</v>
      </c>
      <c r="BZ180" s="552">
        <f t="shared" si="211"/>
        <v>0</v>
      </c>
      <c r="CA180" s="552">
        <f t="shared" si="212"/>
        <v>0</v>
      </c>
      <c r="CB180" s="539" t="str">
        <f>IF(AND(E180=""),"",IF(AND(E180&lt;=0),"",IF((ROUND((SUMPRODUCT(MID(0&amp;E180,LARGE(INDEX(ISNUMBER(--MID(E180,ROW($1:$70),1))* ROW($1:$70),0),ROW($1:$70))+1,1)*10^ROW($1:$70)/10)),-8)/100000000)&lt;2004,1,0)))</f>
        <v/>
      </c>
      <c r="CC180" s="1071"/>
      <c r="CD180" s="539"/>
      <c r="CE180" s="539"/>
      <c r="CF180" s="539"/>
      <c r="CG180" s="539"/>
      <c r="CH180" s="539"/>
      <c r="CI180" s="539"/>
      <c r="CJ180" s="539"/>
      <c r="CK180" s="539"/>
      <c r="CL180" s="539"/>
      <c r="CM180" s="539"/>
      <c r="CN180" s="539"/>
      <c r="CO180" s="539"/>
      <c r="CP180" s="539"/>
      <c r="CQ180" s="539"/>
      <c r="CR180" s="539"/>
      <c r="CS180" s="539"/>
      <c r="CT180" s="539"/>
      <c r="CU180" s="539"/>
      <c r="CV180" s="539"/>
      <c r="CW180" s="539"/>
      <c r="CX180" s="539"/>
      <c r="CY180" s="539"/>
      <c r="CZ180" s="539"/>
      <c r="DB180" s="539"/>
    </row>
    <row r="181" spans="1:106" s="568" customFormat="1" hidden="1">
      <c r="A181" s="568" t="str">
        <f t="shared" si="222"/>
        <v/>
      </c>
      <c r="B181" s="683">
        <v>2202</v>
      </c>
      <c r="C181" s="684">
        <v>155</v>
      </c>
      <c r="D181" s="685" t="str">
        <f>IF(ISNA(VLOOKUP(C181,Master!AQ$61:BC$286,3,FALSE)),"",VLOOKUP(C181,Master!AQ$61:BC$286,3,FALSE))</f>
        <v/>
      </c>
      <c r="E181" s="686" t="str">
        <f>IF(ISNA(VLOOKUP(C181,Master!AQ$61:BC$286,7,FALSE)),"",VLOOKUP(C181,Master!AQ$61:BC$286,7,FALSE))</f>
        <v/>
      </c>
      <c r="F181" s="687" t="str">
        <f>IF(ISNA(VLOOKUP(C181,Master!AQ$61:BC$286,8,FALSE)),"",VLOOKUP(C181,Master!AQ$61:BC$286,8,FALSE))</f>
        <v/>
      </c>
      <c r="G181" s="688" t="str">
        <f>IF(ISNA(VLOOKUP(C181,Master!AQ$61:BC$286,4,FALSE)),"",VLOOKUP(C181,Master!AQ$61:BC$286,4,FALSE))</f>
        <v/>
      </c>
      <c r="H181" s="689" t="str">
        <f>IF(ISNA(VLOOKUP(C181,Master!AQ$61:BC$286,5,FALSE)),"",VLOOKUP(C181,Master!AQ$61:BC$286,5,FALSE))</f>
        <v/>
      </c>
      <c r="I181" s="690" t="str">
        <f>IF(ISNA(VLOOKUP(C181,Master!AQ$61:BC$286,6,FALSE)),"",VLOOKUP(C181,Master!AQ$61:BC$286,6,FALSE))</f>
        <v/>
      </c>
      <c r="J181" s="684" t="str">
        <f t="shared" si="217"/>
        <v/>
      </c>
      <c r="K181" s="911" t="str">
        <f t="shared" ca="1" si="218"/>
        <v/>
      </c>
      <c r="L181" s="684" t="str">
        <f t="shared" si="219"/>
        <v/>
      </c>
      <c r="M181" s="684" t="str">
        <f t="shared" si="220"/>
        <v/>
      </c>
      <c r="N181" s="684" t="str">
        <f t="shared" si="221"/>
        <v/>
      </c>
      <c r="O181" s="691" t="str">
        <f>IF(ISNA(VLOOKUP(C181,Master!AQ$61:BC$286,12,FALSE)),"",VLOOKUP(C181,Master!AQ$61:BC$286,12,FALSE))</f>
        <v/>
      </c>
      <c r="P181" s="665"/>
      <c r="Q181" s="572"/>
      <c r="R181" s="572"/>
      <c r="S181" s="572"/>
      <c r="T181" s="572">
        <f t="shared" si="215"/>
        <v>0</v>
      </c>
      <c r="U181" s="541">
        <f t="shared" si="214"/>
        <v>1</v>
      </c>
      <c r="V181" s="570" t="str">
        <f>IF(ISNA(VLOOKUP(C181,Master!AQ$61:BC$108,10,FALSE)),"",VLOOKUP(C181,Master!AQ$61:BC$108,10,FALSE))</f>
        <v/>
      </c>
      <c r="W181" s="573"/>
      <c r="X181" s="573"/>
      <c r="Y181" s="574" t="str">
        <f>IF(ISNA(VLOOKUP(C181,Master!AQ$61:BC$108,11,FALSE)),"",VLOOKUP(C181,Master!AQ$61:BC$108,11,FALSE))</f>
        <v/>
      </c>
      <c r="Z181" s="574" t="str">
        <f>IF(ISNA(VLOOKUP(C181,Master!AQ$61:BC$108,9,FALSE)),"",VLOOKUP(C181,Master!AQ$61:BC$108,9,FALSE))</f>
        <v/>
      </c>
      <c r="AA181" s="575">
        <f t="shared" si="184"/>
        <v>0</v>
      </c>
      <c r="AB181" s="575">
        <f t="shared" si="185"/>
        <v>0</v>
      </c>
      <c r="AC181" s="575">
        <f t="shared" si="186"/>
        <v>0</v>
      </c>
      <c r="AD181" s="575">
        <f t="shared" si="187"/>
        <v>0</v>
      </c>
      <c r="AE181" s="575">
        <f t="shared" si="188"/>
        <v>0</v>
      </c>
      <c r="AF181" s="575">
        <f t="shared" si="189"/>
        <v>0</v>
      </c>
      <c r="AG181" s="576" t="str">
        <f t="shared" si="223"/>
        <v/>
      </c>
      <c r="AH181" s="576" t="str">
        <f t="shared" si="224"/>
        <v/>
      </c>
      <c r="AI181" s="576" t="str">
        <f t="shared" si="225"/>
        <v/>
      </c>
      <c r="AJ181" s="576" t="str">
        <f t="shared" si="226"/>
        <v/>
      </c>
      <c r="AK181" s="576" t="str">
        <f t="shared" si="227"/>
        <v/>
      </c>
      <c r="AL181" s="574" t="str">
        <f t="shared" si="228"/>
        <v/>
      </c>
      <c r="AM181" s="574">
        <v>0</v>
      </c>
      <c r="AN181" s="575">
        <v>0</v>
      </c>
      <c r="AO181" s="574" t="str">
        <f t="shared" si="229"/>
        <v/>
      </c>
      <c r="AP181" s="575">
        <f t="shared" si="190"/>
        <v>0</v>
      </c>
      <c r="AQ181" s="574">
        <f t="shared" si="191"/>
        <v>0</v>
      </c>
      <c r="AR181" s="574">
        <f t="shared" si="192"/>
        <v>0</v>
      </c>
      <c r="AS181" s="574">
        <f t="shared" si="193"/>
        <v>0</v>
      </c>
      <c r="AT181" s="574">
        <f t="shared" si="213"/>
        <v>0</v>
      </c>
      <c r="AU181" s="576">
        <f t="shared" si="194"/>
        <v>0</v>
      </c>
      <c r="AV181" s="576">
        <f t="shared" si="195"/>
        <v>0</v>
      </c>
      <c r="AW181" s="574"/>
      <c r="AX181" s="574"/>
      <c r="AY181" s="576">
        <f t="shared" si="230"/>
        <v>0</v>
      </c>
      <c r="AZ181" s="576">
        <f t="shared" si="196"/>
        <v>0</v>
      </c>
      <c r="BA181" s="576">
        <f t="shared" si="197"/>
        <v>0</v>
      </c>
      <c r="BB181" s="576">
        <f t="shared" si="198"/>
        <v>0</v>
      </c>
      <c r="BC181" s="576">
        <f t="shared" si="199"/>
        <v>0</v>
      </c>
      <c r="BD181" s="574">
        <f t="shared" si="231"/>
        <v>0</v>
      </c>
      <c r="BE181" s="574">
        <f t="shared" si="200"/>
        <v>0</v>
      </c>
      <c r="BF181" s="575">
        <v>0</v>
      </c>
      <c r="BG181" s="574">
        <f t="shared" si="232"/>
        <v>0</v>
      </c>
      <c r="BH181" s="575">
        <f t="shared" si="201"/>
        <v>0</v>
      </c>
      <c r="BI181" s="574">
        <f t="shared" si="202"/>
        <v>0</v>
      </c>
      <c r="BJ181" s="574">
        <f t="shared" si="203"/>
        <v>0</v>
      </c>
      <c r="BK181" s="574">
        <f t="shared" si="204"/>
        <v>0</v>
      </c>
      <c r="BL181" s="574">
        <f t="shared" si="205"/>
        <v>0</v>
      </c>
      <c r="BM181" s="576">
        <f t="shared" si="233"/>
        <v>0</v>
      </c>
      <c r="BN181" s="576">
        <f t="shared" si="234"/>
        <v>0</v>
      </c>
      <c r="BO181" s="574"/>
      <c r="BP181" s="574"/>
      <c r="BQ181" s="576">
        <f t="shared" si="235"/>
        <v>0</v>
      </c>
      <c r="BR181" s="567">
        <f t="shared" si="206"/>
        <v>0</v>
      </c>
      <c r="BS181" s="567">
        <f t="shared" si="207"/>
        <v>1</v>
      </c>
      <c r="BT181" s="567">
        <f t="shared" si="208"/>
        <v>0</v>
      </c>
      <c r="BU181" s="567">
        <f t="shared" si="209"/>
        <v>0</v>
      </c>
      <c r="BV181" s="567">
        <f t="shared" si="210"/>
        <v>0</v>
      </c>
      <c r="BW181" s="567">
        <f t="shared" si="236"/>
        <v>1</v>
      </c>
      <c r="BX181" s="552">
        <f t="shared" si="216"/>
        <v>0</v>
      </c>
      <c r="BY181" s="577">
        <f t="shared" si="237"/>
        <v>1</v>
      </c>
      <c r="BZ181" s="552">
        <f t="shared" si="211"/>
        <v>0</v>
      </c>
      <c r="CA181" s="552">
        <f t="shared" si="212"/>
        <v>0</v>
      </c>
      <c r="CB181" s="539" t="str">
        <f>IF(AND(E181=""),"",IF(AND(E181&lt;=0),"",IF((ROUND((SUMPRODUCT(MID(0&amp;E181,LARGE(INDEX(ISNUMBER(--MID(E181,ROW($1:$70),1))* ROW($1:$70),0),ROW($1:$70))+1,1)*10^ROW($1:$70)/10)),-8)/100000000)&lt;2004,1,0)))</f>
        <v/>
      </c>
      <c r="CC181" s="1071"/>
      <c r="CD181" s="539"/>
      <c r="CE181" s="539"/>
      <c r="CF181" s="539"/>
      <c r="CG181" s="539"/>
      <c r="CH181" s="539"/>
      <c r="CI181" s="539"/>
      <c r="CJ181" s="539"/>
      <c r="CK181" s="539"/>
      <c r="CL181" s="539"/>
      <c r="CM181" s="539"/>
      <c r="CN181" s="539"/>
      <c r="CO181" s="539"/>
      <c r="CP181" s="539"/>
      <c r="CQ181" s="539"/>
      <c r="CR181" s="539"/>
      <c r="CS181" s="539"/>
      <c r="CT181" s="539"/>
      <c r="CU181" s="539"/>
      <c r="CV181" s="539"/>
      <c r="CW181" s="539"/>
      <c r="CX181" s="539"/>
      <c r="CY181" s="539"/>
      <c r="CZ181" s="539"/>
      <c r="DB181" s="539"/>
    </row>
    <row r="182" spans="1:106" s="568" customFormat="1" hidden="1">
      <c r="A182" s="568" t="str">
        <f t="shared" si="222"/>
        <v/>
      </c>
      <c r="B182" s="683">
        <v>2202</v>
      </c>
      <c r="C182" s="684">
        <v>156</v>
      </c>
      <c r="D182" s="685" t="str">
        <f>IF(ISNA(VLOOKUP(C182,Master!AQ$61:BC$286,3,FALSE)),"",VLOOKUP(C182,Master!AQ$61:BC$286,3,FALSE))</f>
        <v/>
      </c>
      <c r="E182" s="686" t="str">
        <f>IF(ISNA(VLOOKUP(C182,Master!AQ$61:BC$286,7,FALSE)),"",VLOOKUP(C182,Master!AQ$61:BC$286,7,FALSE))</f>
        <v/>
      </c>
      <c r="F182" s="687" t="str">
        <f>IF(ISNA(VLOOKUP(C182,Master!AQ$61:BC$286,8,FALSE)),"",VLOOKUP(C182,Master!AQ$61:BC$286,8,FALSE))</f>
        <v/>
      </c>
      <c r="G182" s="688" t="str">
        <f>IF(ISNA(VLOOKUP(C182,Master!AQ$61:BC$286,4,FALSE)),"",VLOOKUP(C182,Master!AQ$61:BC$286,4,FALSE))</f>
        <v/>
      </c>
      <c r="H182" s="689" t="str">
        <f>IF(ISNA(VLOOKUP(C182,Master!AQ$61:BC$286,5,FALSE)),"",VLOOKUP(C182,Master!AQ$61:BC$286,5,FALSE))</f>
        <v/>
      </c>
      <c r="I182" s="690" t="str">
        <f>IF(ISNA(VLOOKUP(C182,Master!AQ$61:BC$286,6,FALSE)),"",VLOOKUP(C182,Master!AQ$61:BC$286,6,FALSE))</f>
        <v/>
      </c>
      <c r="J182" s="684" t="str">
        <f t="shared" si="217"/>
        <v/>
      </c>
      <c r="K182" s="911" t="str">
        <f t="shared" ca="1" si="218"/>
        <v/>
      </c>
      <c r="L182" s="684" t="str">
        <f t="shared" si="219"/>
        <v/>
      </c>
      <c r="M182" s="684" t="str">
        <f t="shared" si="220"/>
        <v/>
      </c>
      <c r="N182" s="684" t="str">
        <f t="shared" si="221"/>
        <v/>
      </c>
      <c r="O182" s="691" t="str">
        <f>IF(ISNA(VLOOKUP(C182,Master!AQ$61:BC$286,12,FALSE)),"",VLOOKUP(C182,Master!AQ$61:BC$286,12,FALSE))</f>
        <v/>
      </c>
      <c r="P182" s="665"/>
      <c r="Q182" s="572"/>
      <c r="R182" s="572"/>
      <c r="S182" s="572"/>
      <c r="T182" s="572">
        <f t="shared" si="215"/>
        <v>0</v>
      </c>
      <c r="U182" s="541">
        <f t="shared" si="214"/>
        <v>1</v>
      </c>
      <c r="V182" s="570" t="str">
        <f>IF(ISNA(VLOOKUP(C182,Master!AQ$61:BC$108,10,FALSE)),"",VLOOKUP(C182,Master!AQ$61:BC$108,10,FALSE))</f>
        <v/>
      </c>
      <c r="W182" s="573"/>
      <c r="X182" s="573"/>
      <c r="Y182" s="574" t="str">
        <f>IF(ISNA(VLOOKUP(C182,Master!AQ$61:BC$108,11,FALSE)),"",VLOOKUP(C182,Master!AQ$61:BC$108,11,FALSE))</f>
        <v/>
      </c>
      <c r="Z182" s="574" t="str">
        <f>IF(ISNA(VLOOKUP(C182,Master!AQ$61:BC$108,9,FALSE)),"",VLOOKUP(C182,Master!AQ$61:BC$108,9,FALSE))</f>
        <v/>
      </c>
      <c r="AA182" s="575">
        <f t="shared" si="184"/>
        <v>0</v>
      </c>
      <c r="AB182" s="575">
        <f t="shared" si="185"/>
        <v>0</v>
      </c>
      <c r="AC182" s="575">
        <f t="shared" si="186"/>
        <v>0</v>
      </c>
      <c r="AD182" s="575">
        <f t="shared" si="187"/>
        <v>0</v>
      </c>
      <c r="AE182" s="575">
        <f t="shared" si="188"/>
        <v>0</v>
      </c>
      <c r="AF182" s="575">
        <f t="shared" si="189"/>
        <v>0</v>
      </c>
      <c r="AG182" s="576" t="str">
        <f t="shared" si="223"/>
        <v/>
      </c>
      <c r="AH182" s="576" t="str">
        <f t="shared" si="224"/>
        <v/>
      </c>
      <c r="AI182" s="576" t="str">
        <f t="shared" si="225"/>
        <v/>
      </c>
      <c r="AJ182" s="576" t="str">
        <f t="shared" si="226"/>
        <v/>
      </c>
      <c r="AK182" s="576" t="str">
        <f t="shared" si="227"/>
        <v/>
      </c>
      <c r="AL182" s="574" t="str">
        <f t="shared" si="228"/>
        <v/>
      </c>
      <c r="AM182" s="574">
        <v>0</v>
      </c>
      <c r="AN182" s="575">
        <v>0</v>
      </c>
      <c r="AO182" s="574" t="str">
        <f t="shared" si="229"/>
        <v/>
      </c>
      <c r="AP182" s="575">
        <f t="shared" si="190"/>
        <v>0</v>
      </c>
      <c r="AQ182" s="574">
        <f t="shared" si="191"/>
        <v>0</v>
      </c>
      <c r="AR182" s="574">
        <f t="shared" si="192"/>
        <v>0</v>
      </c>
      <c r="AS182" s="574">
        <f t="shared" si="193"/>
        <v>0</v>
      </c>
      <c r="AT182" s="574">
        <f t="shared" si="213"/>
        <v>0</v>
      </c>
      <c r="AU182" s="576">
        <f t="shared" si="194"/>
        <v>0</v>
      </c>
      <c r="AV182" s="576">
        <f t="shared" si="195"/>
        <v>0</v>
      </c>
      <c r="AW182" s="574"/>
      <c r="AX182" s="574"/>
      <c r="AY182" s="576">
        <f t="shared" si="230"/>
        <v>0</v>
      </c>
      <c r="AZ182" s="576">
        <f t="shared" si="196"/>
        <v>0</v>
      </c>
      <c r="BA182" s="576">
        <f t="shared" si="197"/>
        <v>0</v>
      </c>
      <c r="BB182" s="576">
        <f t="shared" si="198"/>
        <v>0</v>
      </c>
      <c r="BC182" s="576">
        <f t="shared" si="199"/>
        <v>0</v>
      </c>
      <c r="BD182" s="574">
        <f t="shared" si="231"/>
        <v>0</v>
      </c>
      <c r="BE182" s="574">
        <f t="shared" si="200"/>
        <v>0</v>
      </c>
      <c r="BF182" s="575">
        <v>0</v>
      </c>
      <c r="BG182" s="574">
        <f t="shared" si="232"/>
        <v>0</v>
      </c>
      <c r="BH182" s="575">
        <f t="shared" si="201"/>
        <v>0</v>
      </c>
      <c r="BI182" s="574">
        <f t="shared" si="202"/>
        <v>0</v>
      </c>
      <c r="BJ182" s="574">
        <f t="shared" si="203"/>
        <v>0</v>
      </c>
      <c r="BK182" s="574">
        <f t="shared" si="204"/>
        <v>0</v>
      </c>
      <c r="BL182" s="574">
        <f t="shared" si="205"/>
        <v>0</v>
      </c>
      <c r="BM182" s="576">
        <f t="shared" si="233"/>
        <v>0</v>
      </c>
      <c r="BN182" s="576">
        <f t="shared" si="234"/>
        <v>0</v>
      </c>
      <c r="BO182" s="574"/>
      <c r="BP182" s="574"/>
      <c r="BQ182" s="576">
        <f t="shared" si="235"/>
        <v>0</v>
      </c>
      <c r="BR182" s="567">
        <f t="shared" si="206"/>
        <v>0</v>
      </c>
      <c r="BS182" s="567">
        <f t="shared" si="207"/>
        <v>1</v>
      </c>
      <c r="BT182" s="567">
        <f t="shared" si="208"/>
        <v>0</v>
      </c>
      <c r="BU182" s="567">
        <f t="shared" si="209"/>
        <v>0</v>
      </c>
      <c r="BV182" s="567">
        <f t="shared" si="210"/>
        <v>0</v>
      </c>
      <c r="BW182" s="567">
        <f t="shared" si="236"/>
        <v>1</v>
      </c>
      <c r="BX182" s="552">
        <f t="shared" si="216"/>
        <v>0</v>
      </c>
      <c r="BY182" s="577">
        <f t="shared" si="237"/>
        <v>1</v>
      </c>
      <c r="BZ182" s="552">
        <f t="shared" si="211"/>
        <v>0</v>
      </c>
      <c r="CA182" s="552">
        <f t="shared" si="212"/>
        <v>0</v>
      </c>
      <c r="CB182" s="539" t="str">
        <f>IF(AND(E182=""),"",IF(AND(E182&lt;=0),"",IF((ROUND((SUMPRODUCT(MID(0&amp;E182,LARGE(INDEX(ISNUMBER(--MID(E182,ROW($1:$70),1))* ROW($1:$70),0),ROW($1:$70))+1,1)*10^ROW($1:$70)/10)),-8)/100000000)&lt;2004,1,0)))</f>
        <v/>
      </c>
      <c r="CC182" s="1071"/>
      <c r="CD182" s="539"/>
      <c r="CE182" s="539"/>
      <c r="CF182" s="539"/>
      <c r="CG182" s="539"/>
      <c r="CH182" s="539"/>
      <c r="CI182" s="539"/>
      <c r="CJ182" s="539"/>
      <c r="CK182" s="539"/>
      <c r="CL182" s="539"/>
      <c r="CM182" s="539"/>
      <c r="CN182" s="539"/>
      <c r="CO182" s="539"/>
      <c r="CP182" s="539"/>
      <c r="CQ182" s="539"/>
      <c r="CR182" s="539"/>
      <c r="CS182" s="539"/>
      <c r="CT182" s="539"/>
      <c r="CU182" s="539"/>
      <c r="CV182" s="539"/>
      <c r="CW182" s="539"/>
      <c r="CX182" s="539"/>
      <c r="CY182" s="539"/>
      <c r="CZ182" s="539"/>
      <c r="DB182" s="539"/>
    </row>
    <row r="183" spans="1:106" s="568" customFormat="1" hidden="1">
      <c r="A183" s="568" t="str">
        <f t="shared" si="222"/>
        <v/>
      </c>
      <c r="B183" s="683">
        <v>2202</v>
      </c>
      <c r="C183" s="684">
        <v>157</v>
      </c>
      <c r="D183" s="685" t="str">
        <f>IF(ISNA(VLOOKUP(C183,Master!AQ$61:BC$286,3,FALSE)),"",VLOOKUP(C183,Master!AQ$61:BC$286,3,FALSE))</f>
        <v/>
      </c>
      <c r="E183" s="686" t="str">
        <f>IF(ISNA(VLOOKUP(C183,Master!AQ$61:BC$286,7,FALSE)),"",VLOOKUP(C183,Master!AQ$61:BC$286,7,FALSE))</f>
        <v/>
      </c>
      <c r="F183" s="687" t="str">
        <f>IF(ISNA(VLOOKUP(C183,Master!AQ$61:BC$286,8,FALSE)),"",VLOOKUP(C183,Master!AQ$61:BC$286,8,FALSE))</f>
        <v/>
      </c>
      <c r="G183" s="688" t="str">
        <f>IF(ISNA(VLOOKUP(C183,Master!AQ$61:BC$286,4,FALSE)),"",VLOOKUP(C183,Master!AQ$61:BC$286,4,FALSE))</f>
        <v/>
      </c>
      <c r="H183" s="689" t="str">
        <f>IF(ISNA(VLOOKUP(C183,Master!AQ$61:BC$286,5,FALSE)),"",VLOOKUP(C183,Master!AQ$61:BC$286,5,FALSE))</f>
        <v/>
      </c>
      <c r="I183" s="690" t="str">
        <f>IF(ISNA(VLOOKUP(C183,Master!AQ$61:BC$286,6,FALSE)),"",VLOOKUP(C183,Master!AQ$61:BC$286,6,FALSE))</f>
        <v/>
      </c>
      <c r="J183" s="684" t="str">
        <f t="shared" si="217"/>
        <v/>
      </c>
      <c r="K183" s="911" t="str">
        <f t="shared" ca="1" si="218"/>
        <v/>
      </c>
      <c r="L183" s="684" t="str">
        <f t="shared" si="219"/>
        <v/>
      </c>
      <c r="M183" s="684" t="str">
        <f t="shared" si="220"/>
        <v/>
      </c>
      <c r="N183" s="684" t="str">
        <f t="shared" si="221"/>
        <v/>
      </c>
      <c r="O183" s="691" t="str">
        <f>IF(ISNA(VLOOKUP(C183,Master!AQ$61:BC$286,12,FALSE)),"",VLOOKUP(C183,Master!AQ$61:BC$286,12,FALSE))</f>
        <v/>
      </c>
      <c r="P183" s="665"/>
      <c r="Q183" s="572"/>
      <c r="R183" s="572"/>
      <c r="S183" s="572"/>
      <c r="T183" s="572">
        <f t="shared" si="215"/>
        <v>0</v>
      </c>
      <c r="U183" s="541">
        <f t="shared" si="214"/>
        <v>1</v>
      </c>
      <c r="V183" s="570" t="str">
        <f>IF(ISNA(VLOOKUP(C183,Master!AQ$61:BC$108,10,FALSE)),"",VLOOKUP(C183,Master!AQ$61:BC$108,10,FALSE))</f>
        <v/>
      </c>
      <c r="W183" s="573"/>
      <c r="X183" s="573"/>
      <c r="Y183" s="574" t="str">
        <f>IF(ISNA(VLOOKUP(C183,Master!AQ$61:BC$108,11,FALSE)),"",VLOOKUP(C183,Master!AQ$61:BC$108,11,FALSE))</f>
        <v/>
      </c>
      <c r="Z183" s="574" t="str">
        <f>IF(ISNA(VLOOKUP(C183,Master!AQ$61:BC$108,9,FALSE)),"",VLOOKUP(C183,Master!AQ$61:BC$108,9,FALSE))</f>
        <v/>
      </c>
      <c r="AA183" s="575">
        <f t="shared" si="184"/>
        <v>0</v>
      </c>
      <c r="AB183" s="575">
        <f t="shared" si="185"/>
        <v>0</v>
      </c>
      <c r="AC183" s="575">
        <f t="shared" si="186"/>
        <v>0</v>
      </c>
      <c r="AD183" s="575">
        <f t="shared" si="187"/>
        <v>0</v>
      </c>
      <c r="AE183" s="575">
        <f t="shared" si="188"/>
        <v>0</v>
      </c>
      <c r="AF183" s="575">
        <f t="shared" si="189"/>
        <v>0</v>
      </c>
      <c r="AG183" s="576" t="str">
        <f t="shared" si="223"/>
        <v/>
      </c>
      <c r="AH183" s="576" t="str">
        <f t="shared" si="224"/>
        <v/>
      </c>
      <c r="AI183" s="576" t="str">
        <f t="shared" si="225"/>
        <v/>
      </c>
      <c r="AJ183" s="576" t="str">
        <f t="shared" si="226"/>
        <v/>
      </c>
      <c r="AK183" s="576" t="str">
        <f t="shared" si="227"/>
        <v/>
      </c>
      <c r="AL183" s="574" t="str">
        <f t="shared" si="228"/>
        <v/>
      </c>
      <c r="AM183" s="574">
        <v>0</v>
      </c>
      <c r="AN183" s="575">
        <v>0</v>
      </c>
      <c r="AO183" s="574" t="str">
        <f t="shared" si="229"/>
        <v/>
      </c>
      <c r="AP183" s="575">
        <f t="shared" si="190"/>
        <v>0</v>
      </c>
      <c r="AQ183" s="574">
        <f t="shared" si="191"/>
        <v>0</v>
      </c>
      <c r="AR183" s="574">
        <f t="shared" si="192"/>
        <v>0</v>
      </c>
      <c r="AS183" s="574">
        <f t="shared" si="193"/>
        <v>0</v>
      </c>
      <c r="AT183" s="574">
        <f t="shared" si="213"/>
        <v>0</v>
      </c>
      <c r="AU183" s="576">
        <f t="shared" si="194"/>
        <v>0</v>
      </c>
      <c r="AV183" s="576">
        <f t="shared" si="195"/>
        <v>0</v>
      </c>
      <c r="AW183" s="574"/>
      <c r="AX183" s="574"/>
      <c r="AY183" s="576">
        <f t="shared" si="230"/>
        <v>0</v>
      </c>
      <c r="AZ183" s="576">
        <f t="shared" si="196"/>
        <v>0</v>
      </c>
      <c r="BA183" s="576">
        <f t="shared" si="197"/>
        <v>0</v>
      </c>
      <c r="BB183" s="576">
        <f t="shared" si="198"/>
        <v>0</v>
      </c>
      <c r="BC183" s="576">
        <f t="shared" si="199"/>
        <v>0</v>
      </c>
      <c r="BD183" s="574">
        <f t="shared" si="231"/>
        <v>0</v>
      </c>
      <c r="BE183" s="574">
        <f t="shared" si="200"/>
        <v>0</v>
      </c>
      <c r="BF183" s="575">
        <v>0</v>
      </c>
      <c r="BG183" s="574">
        <f t="shared" si="232"/>
        <v>0</v>
      </c>
      <c r="BH183" s="575">
        <f t="shared" si="201"/>
        <v>0</v>
      </c>
      <c r="BI183" s="574">
        <f t="shared" si="202"/>
        <v>0</v>
      </c>
      <c r="BJ183" s="574">
        <f t="shared" si="203"/>
        <v>0</v>
      </c>
      <c r="BK183" s="574">
        <f t="shared" si="204"/>
        <v>0</v>
      </c>
      <c r="BL183" s="574">
        <f t="shared" si="205"/>
        <v>0</v>
      </c>
      <c r="BM183" s="576">
        <f t="shared" si="233"/>
        <v>0</v>
      </c>
      <c r="BN183" s="576">
        <f t="shared" si="234"/>
        <v>0</v>
      </c>
      <c r="BO183" s="574"/>
      <c r="BP183" s="574"/>
      <c r="BQ183" s="576">
        <f t="shared" si="235"/>
        <v>0</v>
      </c>
      <c r="BR183" s="567">
        <f t="shared" si="206"/>
        <v>0</v>
      </c>
      <c r="BS183" s="567">
        <f t="shared" si="207"/>
        <v>1</v>
      </c>
      <c r="BT183" s="567">
        <f t="shared" si="208"/>
        <v>0</v>
      </c>
      <c r="BU183" s="567">
        <f t="shared" si="209"/>
        <v>0</v>
      </c>
      <c r="BV183" s="567">
        <f t="shared" si="210"/>
        <v>0</v>
      </c>
      <c r="BW183" s="567">
        <f t="shared" si="236"/>
        <v>1</v>
      </c>
      <c r="BX183" s="552">
        <f t="shared" si="216"/>
        <v>0</v>
      </c>
      <c r="BY183" s="577">
        <f t="shared" si="237"/>
        <v>1</v>
      </c>
      <c r="BZ183" s="552">
        <f t="shared" si="211"/>
        <v>0</v>
      </c>
      <c r="CA183" s="552">
        <f t="shared" si="212"/>
        <v>0</v>
      </c>
      <c r="CB183" s="539" t="str">
        <f>IF(AND(E183=""),"",IF(AND(E183&lt;=0),"",IF((ROUND((SUMPRODUCT(MID(0&amp;E183,LARGE(INDEX(ISNUMBER(--MID(E183,ROW($1:$70),1))* ROW($1:$70),0),ROW($1:$70))+1,1)*10^ROW($1:$70)/10)),-8)/100000000)&lt;2004,1,0)))</f>
        <v/>
      </c>
      <c r="CC183" s="1071"/>
      <c r="CD183" s="539"/>
      <c r="CE183" s="539"/>
      <c r="CF183" s="539"/>
      <c r="CG183" s="539"/>
      <c r="CH183" s="539"/>
      <c r="CI183" s="539"/>
      <c r="CJ183" s="539"/>
      <c r="CK183" s="539"/>
      <c r="CL183" s="539"/>
      <c r="CM183" s="539"/>
      <c r="CN183" s="539"/>
      <c r="CO183" s="539"/>
      <c r="CP183" s="539"/>
      <c r="CQ183" s="539"/>
      <c r="CR183" s="539"/>
      <c r="CS183" s="539"/>
      <c r="CT183" s="539"/>
      <c r="CU183" s="539"/>
      <c r="CV183" s="539"/>
      <c r="CW183" s="539"/>
      <c r="CX183" s="539"/>
      <c r="CY183" s="539"/>
      <c r="CZ183" s="539"/>
      <c r="DB183" s="539"/>
    </row>
    <row r="184" spans="1:106" s="568" customFormat="1" hidden="1">
      <c r="A184" s="568" t="str">
        <f t="shared" si="222"/>
        <v/>
      </c>
      <c r="B184" s="683">
        <v>2202</v>
      </c>
      <c r="C184" s="684">
        <v>158</v>
      </c>
      <c r="D184" s="685" t="str">
        <f>IF(ISNA(VLOOKUP(C184,Master!AQ$61:BC$286,3,FALSE)),"",VLOOKUP(C184,Master!AQ$61:BC$286,3,FALSE))</f>
        <v/>
      </c>
      <c r="E184" s="686" t="str">
        <f>IF(ISNA(VLOOKUP(C184,Master!AQ$61:BC$286,7,FALSE)),"",VLOOKUP(C184,Master!AQ$61:BC$286,7,FALSE))</f>
        <v/>
      </c>
      <c r="F184" s="687" t="str">
        <f>IF(ISNA(VLOOKUP(C184,Master!AQ$61:BC$286,8,FALSE)),"",VLOOKUP(C184,Master!AQ$61:BC$286,8,FALSE))</f>
        <v/>
      </c>
      <c r="G184" s="688" t="str">
        <f>IF(ISNA(VLOOKUP(C184,Master!AQ$61:BC$286,4,FALSE)),"",VLOOKUP(C184,Master!AQ$61:BC$286,4,FALSE))</f>
        <v/>
      </c>
      <c r="H184" s="689" t="str">
        <f>IF(ISNA(VLOOKUP(C184,Master!AQ$61:BC$286,5,FALSE)),"",VLOOKUP(C184,Master!AQ$61:BC$286,5,FALSE))</f>
        <v/>
      </c>
      <c r="I184" s="690" t="str">
        <f>IF(ISNA(VLOOKUP(C184,Master!AQ$61:BC$286,6,FALSE)),"",VLOOKUP(C184,Master!AQ$61:BC$286,6,FALSE))</f>
        <v/>
      </c>
      <c r="J184" s="684" t="str">
        <f t="shared" si="217"/>
        <v/>
      </c>
      <c r="K184" s="911" t="str">
        <f t="shared" ca="1" si="218"/>
        <v/>
      </c>
      <c r="L184" s="684" t="str">
        <f t="shared" si="219"/>
        <v/>
      </c>
      <c r="M184" s="684" t="str">
        <f t="shared" si="220"/>
        <v/>
      </c>
      <c r="N184" s="684" t="str">
        <f t="shared" si="221"/>
        <v/>
      </c>
      <c r="O184" s="691" t="str">
        <f>IF(ISNA(VLOOKUP(C184,Master!AQ$61:BC$286,12,FALSE)),"",VLOOKUP(C184,Master!AQ$61:BC$286,12,FALSE))</f>
        <v/>
      </c>
      <c r="P184" s="665"/>
      <c r="Q184" s="572"/>
      <c r="R184" s="572"/>
      <c r="S184" s="572"/>
      <c r="T184" s="572">
        <f t="shared" si="215"/>
        <v>0</v>
      </c>
      <c r="U184" s="541">
        <f t="shared" si="214"/>
        <v>1</v>
      </c>
      <c r="V184" s="570" t="str">
        <f>IF(ISNA(VLOOKUP(C184,Master!AQ$61:BC$108,10,FALSE)),"",VLOOKUP(C184,Master!AQ$61:BC$108,10,FALSE))</f>
        <v/>
      </c>
      <c r="W184" s="573"/>
      <c r="X184" s="573"/>
      <c r="Y184" s="574" t="str">
        <f>IF(ISNA(VLOOKUP(C184,Master!AQ$61:BC$108,11,FALSE)),"",VLOOKUP(C184,Master!AQ$61:BC$108,11,FALSE))</f>
        <v/>
      </c>
      <c r="Z184" s="574" t="str">
        <f>IF(ISNA(VLOOKUP(C184,Master!AQ$61:BC$108,9,FALSE)),"",VLOOKUP(C184,Master!AQ$61:BC$108,9,FALSE))</f>
        <v/>
      </c>
      <c r="AA184" s="575">
        <f t="shared" si="184"/>
        <v>0</v>
      </c>
      <c r="AB184" s="575">
        <f t="shared" si="185"/>
        <v>0</v>
      </c>
      <c r="AC184" s="575">
        <f t="shared" si="186"/>
        <v>0</v>
      </c>
      <c r="AD184" s="575">
        <f t="shared" si="187"/>
        <v>0</v>
      </c>
      <c r="AE184" s="575">
        <f t="shared" si="188"/>
        <v>0</v>
      </c>
      <c r="AF184" s="575">
        <f t="shared" si="189"/>
        <v>0</v>
      </c>
      <c r="AG184" s="576" t="str">
        <f t="shared" si="223"/>
        <v/>
      </c>
      <c r="AH184" s="576" t="str">
        <f t="shared" si="224"/>
        <v/>
      </c>
      <c r="AI184" s="576" t="str">
        <f t="shared" si="225"/>
        <v/>
      </c>
      <c r="AJ184" s="576" t="str">
        <f t="shared" si="226"/>
        <v/>
      </c>
      <c r="AK184" s="576" t="str">
        <f t="shared" si="227"/>
        <v/>
      </c>
      <c r="AL184" s="574" t="str">
        <f t="shared" si="228"/>
        <v/>
      </c>
      <c r="AM184" s="574">
        <v>0</v>
      </c>
      <c r="AN184" s="575">
        <v>0</v>
      </c>
      <c r="AO184" s="574" t="str">
        <f t="shared" si="229"/>
        <v/>
      </c>
      <c r="AP184" s="575">
        <f t="shared" si="190"/>
        <v>0</v>
      </c>
      <c r="AQ184" s="574">
        <f t="shared" si="191"/>
        <v>0</v>
      </c>
      <c r="AR184" s="574">
        <f t="shared" si="192"/>
        <v>0</v>
      </c>
      <c r="AS184" s="574">
        <f t="shared" si="193"/>
        <v>0</v>
      </c>
      <c r="AT184" s="574">
        <f t="shared" si="213"/>
        <v>0</v>
      </c>
      <c r="AU184" s="576">
        <f t="shared" si="194"/>
        <v>0</v>
      </c>
      <c r="AV184" s="576">
        <f t="shared" si="195"/>
        <v>0</v>
      </c>
      <c r="AW184" s="574"/>
      <c r="AX184" s="574"/>
      <c r="AY184" s="576">
        <f t="shared" si="230"/>
        <v>0</v>
      </c>
      <c r="AZ184" s="576">
        <f t="shared" si="196"/>
        <v>0</v>
      </c>
      <c r="BA184" s="576">
        <f t="shared" si="197"/>
        <v>0</v>
      </c>
      <c r="BB184" s="576">
        <f t="shared" si="198"/>
        <v>0</v>
      </c>
      <c r="BC184" s="576">
        <f t="shared" si="199"/>
        <v>0</v>
      </c>
      <c r="BD184" s="574">
        <f t="shared" si="231"/>
        <v>0</v>
      </c>
      <c r="BE184" s="574">
        <f t="shared" si="200"/>
        <v>0</v>
      </c>
      <c r="BF184" s="575">
        <v>0</v>
      </c>
      <c r="BG184" s="574">
        <f t="shared" si="232"/>
        <v>0</v>
      </c>
      <c r="BH184" s="575">
        <f t="shared" si="201"/>
        <v>0</v>
      </c>
      <c r="BI184" s="574">
        <f t="shared" si="202"/>
        <v>0</v>
      </c>
      <c r="BJ184" s="574">
        <f t="shared" si="203"/>
        <v>0</v>
      </c>
      <c r="BK184" s="574">
        <f t="shared" si="204"/>
        <v>0</v>
      </c>
      <c r="BL184" s="574">
        <f t="shared" si="205"/>
        <v>0</v>
      </c>
      <c r="BM184" s="576">
        <f t="shared" si="233"/>
        <v>0</v>
      </c>
      <c r="BN184" s="576">
        <f t="shared" si="234"/>
        <v>0</v>
      </c>
      <c r="BO184" s="574"/>
      <c r="BP184" s="574"/>
      <c r="BQ184" s="576">
        <f t="shared" si="235"/>
        <v>0</v>
      </c>
      <c r="BR184" s="567">
        <f t="shared" si="206"/>
        <v>0</v>
      </c>
      <c r="BS184" s="567">
        <f t="shared" si="207"/>
        <v>1</v>
      </c>
      <c r="BT184" s="567">
        <f t="shared" si="208"/>
        <v>0</v>
      </c>
      <c r="BU184" s="567">
        <f t="shared" si="209"/>
        <v>0</v>
      </c>
      <c r="BV184" s="567">
        <f t="shared" si="210"/>
        <v>0</v>
      </c>
      <c r="BW184" s="567">
        <f t="shared" si="236"/>
        <v>1</v>
      </c>
      <c r="BX184" s="552">
        <f t="shared" si="216"/>
        <v>0</v>
      </c>
      <c r="BY184" s="577">
        <f t="shared" si="237"/>
        <v>1</v>
      </c>
      <c r="BZ184" s="552">
        <f t="shared" si="211"/>
        <v>0</v>
      </c>
      <c r="CA184" s="552">
        <f t="shared" si="212"/>
        <v>0</v>
      </c>
      <c r="CB184" s="539" t="str">
        <f>IF(AND(E184=""),"",IF(AND(E184&lt;=0),"",IF((ROUND((SUMPRODUCT(MID(0&amp;E184,LARGE(INDEX(ISNUMBER(--MID(E184,ROW($1:$70),1))* ROW($1:$70),0),ROW($1:$70))+1,1)*10^ROW($1:$70)/10)),-8)/100000000)&lt;2004,1,0)))</f>
        <v/>
      </c>
      <c r="CC184" s="1071"/>
      <c r="CD184" s="539"/>
      <c r="CE184" s="539"/>
      <c r="CF184" s="539"/>
      <c r="CG184" s="539"/>
      <c r="CH184" s="539"/>
      <c r="CI184" s="539"/>
      <c r="CJ184" s="539"/>
      <c r="CK184" s="539"/>
      <c r="CL184" s="539"/>
      <c r="CM184" s="539"/>
      <c r="CN184" s="539"/>
      <c r="CO184" s="539"/>
      <c r="CP184" s="539"/>
      <c r="CQ184" s="539"/>
      <c r="CR184" s="539"/>
      <c r="CS184" s="539"/>
      <c r="CT184" s="539"/>
      <c r="CU184" s="539"/>
      <c r="CV184" s="539"/>
      <c r="CW184" s="539"/>
      <c r="CX184" s="539"/>
      <c r="CY184" s="539"/>
      <c r="CZ184" s="539"/>
      <c r="DB184" s="539"/>
    </row>
    <row r="185" spans="1:106" s="568" customFormat="1" hidden="1">
      <c r="A185" s="568" t="str">
        <f t="shared" si="222"/>
        <v/>
      </c>
      <c r="B185" s="683">
        <v>2202</v>
      </c>
      <c r="C185" s="684">
        <v>159</v>
      </c>
      <c r="D185" s="685" t="str">
        <f>IF(ISNA(VLOOKUP(C185,Master!AQ$61:BC$286,3,FALSE)),"",VLOOKUP(C185,Master!AQ$61:BC$286,3,FALSE))</f>
        <v/>
      </c>
      <c r="E185" s="686" t="str">
        <f>IF(ISNA(VLOOKUP(C185,Master!AQ$61:BC$286,7,FALSE)),"",VLOOKUP(C185,Master!AQ$61:BC$286,7,FALSE))</f>
        <v/>
      </c>
      <c r="F185" s="687" t="str">
        <f>IF(ISNA(VLOOKUP(C185,Master!AQ$61:BC$286,8,FALSE)),"",VLOOKUP(C185,Master!AQ$61:BC$286,8,FALSE))</f>
        <v/>
      </c>
      <c r="G185" s="688" t="str">
        <f>IF(ISNA(VLOOKUP(C185,Master!AQ$61:BC$286,4,FALSE)),"",VLOOKUP(C185,Master!AQ$61:BC$286,4,FALSE))</f>
        <v/>
      </c>
      <c r="H185" s="689" t="str">
        <f>IF(ISNA(VLOOKUP(C185,Master!AQ$61:BC$286,5,FALSE)),"",VLOOKUP(C185,Master!AQ$61:BC$286,5,FALSE))</f>
        <v/>
      </c>
      <c r="I185" s="690" t="str">
        <f>IF(ISNA(VLOOKUP(C185,Master!AQ$61:BC$286,6,FALSE)),"",VLOOKUP(C185,Master!AQ$61:BC$286,6,FALSE))</f>
        <v/>
      </c>
      <c r="J185" s="684" t="str">
        <f t="shared" si="217"/>
        <v/>
      </c>
      <c r="K185" s="911" t="str">
        <f t="shared" ca="1" si="218"/>
        <v/>
      </c>
      <c r="L185" s="684" t="str">
        <f t="shared" si="219"/>
        <v/>
      </c>
      <c r="M185" s="684" t="str">
        <f t="shared" si="220"/>
        <v/>
      </c>
      <c r="N185" s="684" t="str">
        <f t="shared" si="221"/>
        <v/>
      </c>
      <c r="O185" s="691" t="str">
        <f>IF(ISNA(VLOOKUP(C185,Master!AQ$61:BC$286,12,FALSE)),"",VLOOKUP(C185,Master!AQ$61:BC$286,12,FALSE))</f>
        <v/>
      </c>
      <c r="P185" s="665"/>
      <c r="Q185" s="572"/>
      <c r="R185" s="572"/>
      <c r="S185" s="572"/>
      <c r="T185" s="572">
        <f t="shared" si="215"/>
        <v>0</v>
      </c>
      <c r="U185" s="541">
        <f t="shared" si="214"/>
        <v>1</v>
      </c>
      <c r="V185" s="570" t="str">
        <f>IF(ISNA(VLOOKUP(C185,Master!AQ$61:BC$108,10,FALSE)),"",VLOOKUP(C185,Master!AQ$61:BC$108,10,FALSE))</f>
        <v/>
      </c>
      <c r="W185" s="573"/>
      <c r="X185" s="573"/>
      <c r="Y185" s="574" t="str">
        <f>IF(ISNA(VLOOKUP(C185,Master!AQ$61:BC$108,11,FALSE)),"",VLOOKUP(C185,Master!AQ$61:BC$108,11,FALSE))</f>
        <v/>
      </c>
      <c r="Z185" s="574" t="str">
        <f>IF(ISNA(VLOOKUP(C185,Master!AQ$61:BC$108,9,FALSE)),"",VLOOKUP(C185,Master!AQ$61:BC$108,9,FALSE))</f>
        <v/>
      </c>
      <c r="AA185" s="575">
        <f t="shared" si="184"/>
        <v>0</v>
      </c>
      <c r="AB185" s="575">
        <f t="shared" si="185"/>
        <v>0</v>
      </c>
      <c r="AC185" s="575">
        <f t="shared" si="186"/>
        <v>0</v>
      </c>
      <c r="AD185" s="575">
        <f t="shared" si="187"/>
        <v>0</v>
      </c>
      <c r="AE185" s="575">
        <f t="shared" si="188"/>
        <v>0</v>
      </c>
      <c r="AF185" s="575">
        <f t="shared" si="189"/>
        <v>0</v>
      </c>
      <c r="AG185" s="576" t="str">
        <f t="shared" si="223"/>
        <v/>
      </c>
      <c r="AH185" s="576" t="str">
        <f t="shared" si="224"/>
        <v/>
      </c>
      <c r="AI185" s="576" t="str">
        <f t="shared" si="225"/>
        <v/>
      </c>
      <c r="AJ185" s="576" t="str">
        <f t="shared" si="226"/>
        <v/>
      </c>
      <c r="AK185" s="576" t="str">
        <f t="shared" si="227"/>
        <v/>
      </c>
      <c r="AL185" s="574" t="str">
        <f t="shared" si="228"/>
        <v/>
      </c>
      <c r="AM185" s="574">
        <v>0</v>
      </c>
      <c r="AN185" s="575">
        <v>0</v>
      </c>
      <c r="AO185" s="574" t="str">
        <f t="shared" si="229"/>
        <v/>
      </c>
      <c r="AP185" s="575">
        <f t="shared" si="190"/>
        <v>0</v>
      </c>
      <c r="AQ185" s="574">
        <f t="shared" si="191"/>
        <v>0</v>
      </c>
      <c r="AR185" s="574">
        <f t="shared" si="192"/>
        <v>0</v>
      </c>
      <c r="AS185" s="574">
        <f t="shared" si="193"/>
        <v>0</v>
      </c>
      <c r="AT185" s="574">
        <f t="shared" si="213"/>
        <v>0</v>
      </c>
      <c r="AU185" s="576">
        <f t="shared" si="194"/>
        <v>0</v>
      </c>
      <c r="AV185" s="576">
        <f t="shared" si="195"/>
        <v>0</v>
      </c>
      <c r="AW185" s="574"/>
      <c r="AX185" s="574"/>
      <c r="AY185" s="576">
        <f t="shared" si="230"/>
        <v>0</v>
      </c>
      <c r="AZ185" s="576">
        <f t="shared" si="196"/>
        <v>0</v>
      </c>
      <c r="BA185" s="576">
        <f t="shared" si="197"/>
        <v>0</v>
      </c>
      <c r="BB185" s="576">
        <f t="shared" si="198"/>
        <v>0</v>
      </c>
      <c r="BC185" s="576">
        <f t="shared" si="199"/>
        <v>0</v>
      </c>
      <c r="BD185" s="574">
        <f t="shared" si="231"/>
        <v>0</v>
      </c>
      <c r="BE185" s="574">
        <f t="shared" si="200"/>
        <v>0</v>
      </c>
      <c r="BF185" s="575">
        <v>0</v>
      </c>
      <c r="BG185" s="574">
        <f t="shared" si="232"/>
        <v>0</v>
      </c>
      <c r="BH185" s="575">
        <f t="shared" si="201"/>
        <v>0</v>
      </c>
      <c r="BI185" s="574">
        <f t="shared" si="202"/>
        <v>0</v>
      </c>
      <c r="BJ185" s="574">
        <f t="shared" si="203"/>
        <v>0</v>
      </c>
      <c r="BK185" s="574">
        <f t="shared" si="204"/>
        <v>0</v>
      </c>
      <c r="BL185" s="574">
        <f t="shared" si="205"/>
        <v>0</v>
      </c>
      <c r="BM185" s="576">
        <f t="shared" si="233"/>
        <v>0</v>
      </c>
      <c r="BN185" s="576">
        <f t="shared" si="234"/>
        <v>0</v>
      </c>
      <c r="BO185" s="574"/>
      <c r="BP185" s="574"/>
      <c r="BQ185" s="576">
        <f t="shared" si="235"/>
        <v>0</v>
      </c>
      <c r="BR185" s="567">
        <f t="shared" si="206"/>
        <v>0</v>
      </c>
      <c r="BS185" s="567">
        <f t="shared" si="207"/>
        <v>1</v>
      </c>
      <c r="BT185" s="567">
        <f t="shared" si="208"/>
        <v>0</v>
      </c>
      <c r="BU185" s="567">
        <f t="shared" si="209"/>
        <v>0</v>
      </c>
      <c r="BV185" s="567">
        <f t="shared" si="210"/>
        <v>0</v>
      </c>
      <c r="BW185" s="567">
        <f t="shared" si="236"/>
        <v>1</v>
      </c>
      <c r="BX185" s="552">
        <f t="shared" si="216"/>
        <v>0</v>
      </c>
      <c r="BY185" s="577">
        <f t="shared" si="237"/>
        <v>1</v>
      </c>
      <c r="BZ185" s="552">
        <f t="shared" si="211"/>
        <v>0</v>
      </c>
      <c r="CA185" s="552">
        <f t="shared" si="212"/>
        <v>0</v>
      </c>
      <c r="CB185" s="539" t="str">
        <f>IF(AND(E185=""),"",IF(AND(E185&lt;=0),"",IF((ROUND((SUMPRODUCT(MID(0&amp;E185,LARGE(INDEX(ISNUMBER(--MID(E185,ROW($1:$70),1))* ROW($1:$70),0),ROW($1:$70))+1,1)*10^ROW($1:$70)/10)),-8)/100000000)&lt;2004,1,0)))</f>
        <v/>
      </c>
      <c r="CC185" s="1071"/>
      <c r="CD185" s="539"/>
      <c r="CE185" s="539"/>
      <c r="CF185" s="539"/>
      <c r="CG185" s="539"/>
      <c r="CH185" s="539"/>
      <c r="CI185" s="539"/>
      <c r="CJ185" s="539"/>
      <c r="CK185" s="539"/>
      <c r="CL185" s="539"/>
      <c r="CM185" s="539"/>
      <c r="CN185" s="539"/>
      <c r="CO185" s="539"/>
      <c r="CP185" s="539"/>
      <c r="CQ185" s="539"/>
      <c r="CR185" s="539"/>
      <c r="CS185" s="539"/>
      <c r="CT185" s="539"/>
      <c r="CU185" s="539"/>
      <c r="CV185" s="539"/>
      <c r="CW185" s="539"/>
      <c r="CX185" s="539"/>
      <c r="CY185" s="539"/>
      <c r="CZ185" s="539"/>
      <c r="DB185" s="539"/>
    </row>
    <row r="186" spans="1:106" s="568" customFormat="1" hidden="1">
      <c r="A186" s="568" t="str">
        <f t="shared" si="222"/>
        <v/>
      </c>
      <c r="B186" s="683">
        <v>2202</v>
      </c>
      <c r="C186" s="684">
        <v>160</v>
      </c>
      <c r="D186" s="685" t="str">
        <f>IF(ISNA(VLOOKUP(C186,Master!AQ$61:BC$286,3,FALSE)),"",VLOOKUP(C186,Master!AQ$61:BC$286,3,FALSE))</f>
        <v/>
      </c>
      <c r="E186" s="686" t="str">
        <f>IF(ISNA(VLOOKUP(C186,Master!AQ$61:BC$286,7,FALSE)),"",VLOOKUP(C186,Master!AQ$61:BC$286,7,FALSE))</f>
        <v/>
      </c>
      <c r="F186" s="687" t="str">
        <f>IF(ISNA(VLOOKUP(C186,Master!AQ$61:BC$286,8,FALSE)),"",VLOOKUP(C186,Master!AQ$61:BC$286,8,FALSE))</f>
        <v/>
      </c>
      <c r="G186" s="688" t="str">
        <f>IF(ISNA(VLOOKUP(C186,Master!AQ$61:BC$286,4,FALSE)),"",VLOOKUP(C186,Master!AQ$61:BC$286,4,FALSE))</f>
        <v/>
      </c>
      <c r="H186" s="689" t="str">
        <f>IF(ISNA(VLOOKUP(C186,Master!AQ$61:BC$286,5,FALSE)),"",VLOOKUP(C186,Master!AQ$61:BC$286,5,FALSE))</f>
        <v/>
      </c>
      <c r="I186" s="690" t="str">
        <f>IF(ISNA(VLOOKUP(C186,Master!AQ$61:BC$286,6,FALSE)),"",VLOOKUP(C186,Master!AQ$61:BC$286,6,FALSE))</f>
        <v/>
      </c>
      <c r="J186" s="684" t="str">
        <f t="shared" si="217"/>
        <v/>
      </c>
      <c r="K186" s="911" t="str">
        <f t="shared" ca="1" si="218"/>
        <v/>
      </c>
      <c r="L186" s="684" t="str">
        <f t="shared" si="219"/>
        <v/>
      </c>
      <c r="M186" s="684" t="str">
        <f t="shared" si="220"/>
        <v/>
      </c>
      <c r="N186" s="684" t="str">
        <f t="shared" si="221"/>
        <v/>
      </c>
      <c r="O186" s="691" t="str">
        <f>IF(ISNA(VLOOKUP(C186,Master!AQ$61:BC$286,12,FALSE)),"",VLOOKUP(C186,Master!AQ$61:BC$286,12,FALSE))</f>
        <v/>
      </c>
      <c r="P186" s="665"/>
      <c r="Q186" s="572"/>
      <c r="R186" s="572"/>
      <c r="S186" s="572"/>
      <c r="T186" s="572">
        <f t="shared" si="215"/>
        <v>0</v>
      </c>
      <c r="U186" s="541">
        <f t="shared" si="214"/>
        <v>1</v>
      </c>
      <c r="V186" s="570" t="str">
        <f>IF(ISNA(VLOOKUP(C186,Master!AQ$61:BC$108,10,FALSE)),"",VLOOKUP(C186,Master!AQ$61:BC$108,10,FALSE))</f>
        <v/>
      </c>
      <c r="W186" s="573"/>
      <c r="X186" s="573"/>
      <c r="Y186" s="574" t="str">
        <f>IF(ISNA(VLOOKUP(C186,Master!AQ$61:BC$108,11,FALSE)),"",VLOOKUP(C186,Master!AQ$61:BC$108,11,FALSE))</f>
        <v/>
      </c>
      <c r="Z186" s="574" t="str">
        <f>IF(ISNA(VLOOKUP(C186,Master!AQ$61:BC$108,9,FALSE)),"",VLOOKUP(C186,Master!AQ$61:BC$108,9,FALSE))</f>
        <v/>
      </c>
      <c r="AA186" s="575">
        <f t="shared" si="184"/>
        <v>0</v>
      </c>
      <c r="AB186" s="575">
        <f t="shared" si="185"/>
        <v>0</v>
      </c>
      <c r="AC186" s="575">
        <f t="shared" si="186"/>
        <v>0</v>
      </c>
      <c r="AD186" s="575">
        <f t="shared" si="187"/>
        <v>0</v>
      </c>
      <c r="AE186" s="575">
        <f t="shared" si="188"/>
        <v>0</v>
      </c>
      <c r="AF186" s="575">
        <f t="shared" si="189"/>
        <v>0</v>
      </c>
      <c r="AG186" s="576" t="str">
        <f t="shared" si="223"/>
        <v/>
      </c>
      <c r="AH186" s="576" t="str">
        <f t="shared" si="224"/>
        <v/>
      </c>
      <c r="AI186" s="576" t="str">
        <f t="shared" si="225"/>
        <v/>
      </c>
      <c r="AJ186" s="576" t="str">
        <f t="shared" si="226"/>
        <v/>
      </c>
      <c r="AK186" s="576" t="str">
        <f t="shared" si="227"/>
        <v/>
      </c>
      <c r="AL186" s="574" t="str">
        <f t="shared" si="228"/>
        <v/>
      </c>
      <c r="AM186" s="574">
        <v>0</v>
      </c>
      <c r="AN186" s="575">
        <v>0</v>
      </c>
      <c r="AO186" s="574" t="str">
        <f t="shared" si="229"/>
        <v/>
      </c>
      <c r="AP186" s="575">
        <f t="shared" si="190"/>
        <v>0</v>
      </c>
      <c r="AQ186" s="574">
        <f t="shared" si="191"/>
        <v>0</v>
      </c>
      <c r="AR186" s="574">
        <f t="shared" si="192"/>
        <v>0</v>
      </c>
      <c r="AS186" s="574">
        <f t="shared" si="193"/>
        <v>0</v>
      </c>
      <c r="AT186" s="574">
        <f t="shared" si="213"/>
        <v>0</v>
      </c>
      <c r="AU186" s="576">
        <f t="shared" si="194"/>
        <v>0</v>
      </c>
      <c r="AV186" s="576">
        <f t="shared" si="195"/>
        <v>0</v>
      </c>
      <c r="AW186" s="574"/>
      <c r="AX186" s="574"/>
      <c r="AY186" s="576">
        <f t="shared" si="230"/>
        <v>0</v>
      </c>
      <c r="AZ186" s="576">
        <f t="shared" si="196"/>
        <v>0</v>
      </c>
      <c r="BA186" s="576">
        <f t="shared" si="197"/>
        <v>0</v>
      </c>
      <c r="BB186" s="576">
        <f t="shared" si="198"/>
        <v>0</v>
      </c>
      <c r="BC186" s="576">
        <f t="shared" si="199"/>
        <v>0</v>
      </c>
      <c r="BD186" s="574">
        <f t="shared" si="231"/>
        <v>0</v>
      </c>
      <c r="BE186" s="574">
        <f t="shared" si="200"/>
        <v>0</v>
      </c>
      <c r="BF186" s="575">
        <v>0</v>
      </c>
      <c r="BG186" s="574">
        <f t="shared" si="232"/>
        <v>0</v>
      </c>
      <c r="BH186" s="575">
        <f t="shared" si="201"/>
        <v>0</v>
      </c>
      <c r="BI186" s="574">
        <f t="shared" si="202"/>
        <v>0</v>
      </c>
      <c r="BJ186" s="574">
        <f t="shared" si="203"/>
        <v>0</v>
      </c>
      <c r="BK186" s="574">
        <f t="shared" si="204"/>
        <v>0</v>
      </c>
      <c r="BL186" s="574">
        <f t="shared" si="205"/>
        <v>0</v>
      </c>
      <c r="BM186" s="576">
        <f t="shared" si="233"/>
        <v>0</v>
      </c>
      <c r="BN186" s="576">
        <f t="shared" si="234"/>
        <v>0</v>
      </c>
      <c r="BO186" s="574"/>
      <c r="BP186" s="574"/>
      <c r="BQ186" s="576">
        <f t="shared" si="235"/>
        <v>0</v>
      </c>
      <c r="BR186" s="567">
        <f t="shared" si="206"/>
        <v>0</v>
      </c>
      <c r="BS186" s="567">
        <f t="shared" si="207"/>
        <v>1</v>
      </c>
      <c r="BT186" s="567">
        <f t="shared" si="208"/>
        <v>0</v>
      </c>
      <c r="BU186" s="567">
        <f t="shared" si="209"/>
        <v>0</v>
      </c>
      <c r="BV186" s="567">
        <f t="shared" si="210"/>
        <v>0</v>
      </c>
      <c r="BW186" s="567">
        <f t="shared" si="236"/>
        <v>1</v>
      </c>
      <c r="BX186" s="552">
        <f t="shared" si="216"/>
        <v>0</v>
      </c>
      <c r="BY186" s="577">
        <f t="shared" si="237"/>
        <v>1</v>
      </c>
      <c r="BZ186" s="552">
        <f t="shared" si="211"/>
        <v>0</v>
      </c>
      <c r="CA186" s="552">
        <f t="shared" si="212"/>
        <v>0</v>
      </c>
      <c r="CB186" s="539" t="str">
        <f>IF(AND(E186=""),"",IF(AND(E186&lt;=0),"",IF((ROUND((SUMPRODUCT(MID(0&amp;E186,LARGE(INDEX(ISNUMBER(--MID(E186,ROW($1:$70),1))* ROW($1:$70),0),ROW($1:$70))+1,1)*10^ROW($1:$70)/10)),-8)/100000000)&lt;2004,1,0)))</f>
        <v/>
      </c>
      <c r="CC186" s="1071"/>
      <c r="CD186" s="539"/>
      <c r="CE186" s="539"/>
      <c r="CF186" s="539"/>
      <c r="CG186" s="539"/>
      <c r="CH186" s="539"/>
      <c r="CI186" s="539"/>
      <c r="CJ186" s="539"/>
      <c r="CK186" s="539"/>
      <c r="CL186" s="539"/>
      <c r="CM186" s="539"/>
      <c r="CN186" s="539"/>
      <c r="CO186" s="539"/>
      <c r="CP186" s="539"/>
      <c r="CQ186" s="539"/>
      <c r="CR186" s="539"/>
      <c r="CS186" s="539"/>
      <c r="CT186" s="539"/>
      <c r="CU186" s="539"/>
      <c r="CV186" s="539"/>
      <c r="CW186" s="539"/>
      <c r="CX186" s="539"/>
      <c r="CY186" s="539"/>
      <c r="CZ186" s="539"/>
      <c r="DB186" s="539"/>
    </row>
    <row r="187" spans="1:106" s="568" customFormat="1" hidden="1">
      <c r="A187" s="568" t="str">
        <f t="shared" si="222"/>
        <v/>
      </c>
      <c r="B187" s="683">
        <v>2202</v>
      </c>
      <c r="C187" s="684">
        <v>161</v>
      </c>
      <c r="D187" s="685" t="str">
        <f>IF(ISNA(VLOOKUP(C187,Master!AQ$61:BC$286,3,FALSE)),"",VLOOKUP(C187,Master!AQ$61:BC$286,3,FALSE))</f>
        <v/>
      </c>
      <c r="E187" s="686" t="str">
        <f>IF(ISNA(VLOOKUP(C187,Master!AQ$61:BC$286,7,FALSE)),"",VLOOKUP(C187,Master!AQ$61:BC$286,7,FALSE))</f>
        <v/>
      </c>
      <c r="F187" s="687" t="str">
        <f>IF(ISNA(VLOOKUP(C187,Master!AQ$61:BC$286,8,FALSE)),"",VLOOKUP(C187,Master!AQ$61:BC$286,8,FALSE))</f>
        <v/>
      </c>
      <c r="G187" s="688" t="str">
        <f>IF(ISNA(VLOOKUP(C187,Master!AQ$61:BC$286,4,FALSE)),"",VLOOKUP(C187,Master!AQ$61:BC$286,4,FALSE))</f>
        <v/>
      </c>
      <c r="H187" s="689" t="str">
        <f>IF(ISNA(VLOOKUP(C187,Master!AQ$61:BC$286,5,FALSE)),"",VLOOKUP(C187,Master!AQ$61:BC$286,5,FALSE))</f>
        <v/>
      </c>
      <c r="I187" s="690" t="str">
        <f>IF(ISNA(VLOOKUP(C187,Master!AQ$61:BC$286,6,FALSE)),"",VLOOKUP(C187,Master!AQ$61:BC$286,6,FALSE))</f>
        <v/>
      </c>
      <c r="J187" s="684" t="str">
        <f t="shared" si="217"/>
        <v/>
      </c>
      <c r="K187" s="911" t="str">
        <f t="shared" ca="1" si="218"/>
        <v/>
      </c>
      <c r="L187" s="684" t="str">
        <f t="shared" si="219"/>
        <v/>
      </c>
      <c r="M187" s="684" t="str">
        <f t="shared" si="220"/>
        <v/>
      </c>
      <c r="N187" s="684" t="str">
        <f t="shared" si="221"/>
        <v/>
      </c>
      <c r="O187" s="691" t="str">
        <f>IF(ISNA(VLOOKUP(C187,Master!AQ$61:BC$286,12,FALSE)),"",VLOOKUP(C187,Master!AQ$61:BC$286,12,FALSE))</f>
        <v/>
      </c>
      <c r="P187" s="665"/>
      <c r="Q187" s="572"/>
      <c r="R187" s="572"/>
      <c r="S187" s="572"/>
      <c r="T187" s="572">
        <f t="shared" si="215"/>
        <v>0</v>
      </c>
      <c r="U187" s="541">
        <f t="shared" si="214"/>
        <v>1</v>
      </c>
      <c r="V187" s="570" t="str">
        <f>IF(ISNA(VLOOKUP(C187,Master!AQ$61:BC$108,10,FALSE)),"",VLOOKUP(C187,Master!AQ$61:BC$108,10,FALSE))</f>
        <v/>
      </c>
      <c r="W187" s="573"/>
      <c r="X187" s="573"/>
      <c r="Y187" s="574" t="str">
        <f>IF(ISNA(VLOOKUP(C187,Master!AQ$61:BC$108,11,FALSE)),"",VLOOKUP(C187,Master!AQ$61:BC$108,11,FALSE))</f>
        <v/>
      </c>
      <c r="Z187" s="574" t="str">
        <f>IF(ISNA(VLOOKUP(C187,Master!AQ$61:BC$108,9,FALSE)),"",VLOOKUP(C187,Master!AQ$61:BC$108,9,FALSE))</f>
        <v/>
      </c>
      <c r="AA187" s="575">
        <f t="shared" si="184"/>
        <v>0</v>
      </c>
      <c r="AB187" s="575">
        <f t="shared" si="185"/>
        <v>0</v>
      </c>
      <c r="AC187" s="575">
        <f t="shared" si="186"/>
        <v>0</v>
      </c>
      <c r="AD187" s="575">
        <f t="shared" si="187"/>
        <v>0</v>
      </c>
      <c r="AE187" s="575">
        <f t="shared" si="188"/>
        <v>0</v>
      </c>
      <c r="AF187" s="575">
        <f t="shared" si="189"/>
        <v>0</v>
      </c>
      <c r="AG187" s="576" t="str">
        <f t="shared" si="223"/>
        <v/>
      </c>
      <c r="AH187" s="576" t="str">
        <f t="shared" si="224"/>
        <v/>
      </c>
      <c r="AI187" s="576" t="str">
        <f t="shared" si="225"/>
        <v/>
      </c>
      <c r="AJ187" s="576" t="str">
        <f t="shared" si="226"/>
        <v/>
      </c>
      <c r="AK187" s="576" t="str">
        <f t="shared" si="227"/>
        <v/>
      </c>
      <c r="AL187" s="574" t="str">
        <f t="shared" si="228"/>
        <v/>
      </c>
      <c r="AM187" s="574">
        <v>0</v>
      </c>
      <c r="AN187" s="575">
        <v>0</v>
      </c>
      <c r="AO187" s="574" t="str">
        <f t="shared" si="229"/>
        <v/>
      </c>
      <c r="AP187" s="575">
        <f t="shared" si="190"/>
        <v>0</v>
      </c>
      <c r="AQ187" s="574">
        <f t="shared" si="191"/>
        <v>0</v>
      </c>
      <c r="AR187" s="574">
        <f t="shared" si="192"/>
        <v>0</v>
      </c>
      <c r="AS187" s="574">
        <f t="shared" si="193"/>
        <v>0</v>
      </c>
      <c r="AT187" s="574">
        <f t="shared" si="213"/>
        <v>0</v>
      </c>
      <c r="AU187" s="576">
        <f t="shared" si="194"/>
        <v>0</v>
      </c>
      <c r="AV187" s="576">
        <f t="shared" si="195"/>
        <v>0</v>
      </c>
      <c r="AW187" s="574"/>
      <c r="AX187" s="574"/>
      <c r="AY187" s="576">
        <f t="shared" si="230"/>
        <v>0</v>
      </c>
      <c r="AZ187" s="576">
        <f t="shared" si="196"/>
        <v>0</v>
      </c>
      <c r="BA187" s="576">
        <f t="shared" si="197"/>
        <v>0</v>
      </c>
      <c r="BB187" s="576">
        <f t="shared" si="198"/>
        <v>0</v>
      </c>
      <c r="BC187" s="576">
        <f t="shared" si="199"/>
        <v>0</v>
      </c>
      <c r="BD187" s="574">
        <f t="shared" si="231"/>
        <v>0</v>
      </c>
      <c r="BE187" s="574">
        <f t="shared" si="200"/>
        <v>0</v>
      </c>
      <c r="BF187" s="575">
        <v>0</v>
      </c>
      <c r="BG187" s="574">
        <f t="shared" si="232"/>
        <v>0</v>
      </c>
      <c r="BH187" s="575">
        <f t="shared" si="201"/>
        <v>0</v>
      </c>
      <c r="BI187" s="574">
        <f t="shared" si="202"/>
        <v>0</v>
      </c>
      <c r="BJ187" s="574">
        <f t="shared" si="203"/>
        <v>0</v>
      </c>
      <c r="BK187" s="574">
        <f t="shared" si="204"/>
        <v>0</v>
      </c>
      <c r="BL187" s="574">
        <f t="shared" si="205"/>
        <v>0</v>
      </c>
      <c r="BM187" s="576">
        <f t="shared" si="233"/>
        <v>0</v>
      </c>
      <c r="BN187" s="576">
        <f t="shared" si="234"/>
        <v>0</v>
      </c>
      <c r="BO187" s="574"/>
      <c r="BP187" s="574"/>
      <c r="BQ187" s="576">
        <f t="shared" si="235"/>
        <v>0</v>
      </c>
      <c r="BR187" s="567">
        <f t="shared" si="206"/>
        <v>0</v>
      </c>
      <c r="BS187" s="567">
        <f t="shared" si="207"/>
        <v>1</v>
      </c>
      <c r="BT187" s="567">
        <f t="shared" si="208"/>
        <v>0</v>
      </c>
      <c r="BU187" s="567">
        <f t="shared" si="209"/>
        <v>0</v>
      </c>
      <c r="BV187" s="567">
        <f t="shared" si="210"/>
        <v>0</v>
      </c>
      <c r="BW187" s="567">
        <f t="shared" si="236"/>
        <v>1</v>
      </c>
      <c r="BX187" s="552">
        <f t="shared" ref="BX187:BX213" si="238">IF((ROUND((SUMPRODUCT(MID(0&amp;E187,LARGE(INDEX(ISNUMBER(--MID(E187,ROW($1:$25),1))* ROW($1:$25),0),ROW($1:$25))+1,1)*10^ROW($1:$25)/10)),-8)/100000000)&gt;=2004,1,0)</f>
        <v>0</v>
      </c>
      <c r="BY187" s="577">
        <f t="shared" si="237"/>
        <v>1</v>
      </c>
      <c r="BZ187" s="552">
        <f t="shared" si="211"/>
        <v>0</v>
      </c>
      <c r="CA187" s="552">
        <f t="shared" si="212"/>
        <v>0</v>
      </c>
      <c r="CB187" s="539" t="str">
        <f>IF(AND(E187=""),"",IF(AND(E187&lt;=0),"",IF((ROUND((SUMPRODUCT(MID(0&amp;E187,LARGE(INDEX(ISNUMBER(--MID(E187,ROW($1:$70),1))* ROW($1:$70),0),ROW($1:$70))+1,1)*10^ROW($1:$70)/10)),-8)/100000000)&lt;2004,1,0)))</f>
        <v/>
      </c>
      <c r="CC187" s="1071"/>
      <c r="CD187" s="539"/>
      <c r="CE187" s="539"/>
      <c r="CF187" s="539"/>
      <c r="CG187" s="539"/>
      <c r="CH187" s="539"/>
      <c r="CI187" s="539"/>
      <c r="CJ187" s="539"/>
      <c r="CK187" s="539"/>
      <c r="CL187" s="539"/>
      <c r="CM187" s="539"/>
      <c r="CN187" s="539"/>
      <c r="CO187" s="539"/>
      <c r="CP187" s="539"/>
      <c r="CQ187" s="539"/>
      <c r="CR187" s="539"/>
      <c r="CS187" s="539"/>
      <c r="CT187" s="539"/>
      <c r="CU187" s="539"/>
      <c r="CV187" s="539"/>
      <c r="CW187" s="539"/>
      <c r="CX187" s="539"/>
      <c r="CY187" s="539"/>
      <c r="CZ187" s="539"/>
      <c r="DB187" s="539"/>
    </row>
    <row r="188" spans="1:106" s="568" customFormat="1" hidden="1">
      <c r="A188" s="568" t="str">
        <f t="shared" si="222"/>
        <v/>
      </c>
      <c r="B188" s="683">
        <v>2202</v>
      </c>
      <c r="C188" s="684">
        <v>162</v>
      </c>
      <c r="D188" s="685" t="str">
        <f>IF(ISNA(VLOOKUP(C188,Master!AQ$61:BC$286,3,FALSE)),"",VLOOKUP(C188,Master!AQ$61:BC$286,3,FALSE))</f>
        <v/>
      </c>
      <c r="E188" s="686" t="str">
        <f>IF(ISNA(VLOOKUP(C188,Master!AQ$61:BC$286,7,FALSE)),"",VLOOKUP(C188,Master!AQ$61:BC$286,7,FALSE))</f>
        <v/>
      </c>
      <c r="F188" s="687" t="str">
        <f>IF(ISNA(VLOOKUP(C188,Master!AQ$61:BC$286,8,FALSE)),"",VLOOKUP(C188,Master!AQ$61:BC$286,8,FALSE))</f>
        <v/>
      </c>
      <c r="G188" s="688" t="str">
        <f>IF(ISNA(VLOOKUP(C188,Master!AQ$61:BC$286,4,FALSE)),"",VLOOKUP(C188,Master!AQ$61:BC$286,4,FALSE))</f>
        <v/>
      </c>
      <c r="H188" s="689" t="str">
        <f>IF(ISNA(VLOOKUP(C188,Master!AQ$61:BC$286,5,FALSE)),"",VLOOKUP(C188,Master!AQ$61:BC$286,5,FALSE))</f>
        <v/>
      </c>
      <c r="I188" s="690" t="str">
        <f>IF(ISNA(VLOOKUP(C188,Master!AQ$61:BC$286,6,FALSE)),"",VLOOKUP(C188,Master!AQ$61:BC$286,6,FALSE))</f>
        <v/>
      </c>
      <c r="J188" s="684" t="str">
        <f t="shared" si="217"/>
        <v/>
      </c>
      <c r="K188" s="911" t="str">
        <f t="shared" ca="1" si="218"/>
        <v/>
      </c>
      <c r="L188" s="684" t="str">
        <f t="shared" si="219"/>
        <v/>
      </c>
      <c r="M188" s="684" t="str">
        <f t="shared" si="220"/>
        <v/>
      </c>
      <c r="N188" s="684" t="str">
        <f t="shared" si="221"/>
        <v/>
      </c>
      <c r="O188" s="691" t="str">
        <f>IF(ISNA(VLOOKUP(C188,Master!AQ$61:BC$286,12,FALSE)),"",VLOOKUP(C188,Master!AQ$61:BC$286,12,FALSE))</f>
        <v/>
      </c>
      <c r="P188" s="665"/>
      <c r="Q188" s="572"/>
      <c r="R188" s="572"/>
      <c r="S188" s="572"/>
      <c r="T188" s="572">
        <f t="shared" si="215"/>
        <v>0</v>
      </c>
      <c r="U188" s="541">
        <f t="shared" si="214"/>
        <v>1</v>
      </c>
      <c r="V188" s="570" t="str">
        <f>IF(ISNA(VLOOKUP(C188,Master!AQ$61:BC$108,10,FALSE)),"",VLOOKUP(C188,Master!AQ$61:BC$108,10,FALSE))</f>
        <v/>
      </c>
      <c r="W188" s="573"/>
      <c r="X188" s="573"/>
      <c r="Y188" s="574" t="str">
        <f>IF(ISNA(VLOOKUP(C188,Master!AQ$61:BC$108,11,FALSE)),"",VLOOKUP(C188,Master!AQ$61:BC$108,11,FALSE))</f>
        <v/>
      </c>
      <c r="Z188" s="574" t="str">
        <f>IF(ISNA(VLOOKUP(C188,Master!AQ$61:BC$108,9,FALSE)),"",VLOOKUP(C188,Master!AQ$61:BC$108,9,FALSE))</f>
        <v/>
      </c>
      <c r="AA188" s="575">
        <f t="shared" si="184"/>
        <v>0</v>
      </c>
      <c r="AB188" s="575">
        <f t="shared" si="185"/>
        <v>0</v>
      </c>
      <c r="AC188" s="575">
        <f t="shared" si="186"/>
        <v>0</v>
      </c>
      <c r="AD188" s="575">
        <f t="shared" si="187"/>
        <v>0</v>
      </c>
      <c r="AE188" s="575">
        <f t="shared" si="188"/>
        <v>0</v>
      </c>
      <c r="AF188" s="575">
        <f t="shared" si="189"/>
        <v>0</v>
      </c>
      <c r="AG188" s="576" t="str">
        <f t="shared" si="223"/>
        <v/>
      </c>
      <c r="AH188" s="576" t="str">
        <f t="shared" si="224"/>
        <v/>
      </c>
      <c r="AI188" s="576" t="str">
        <f t="shared" si="225"/>
        <v/>
      </c>
      <c r="AJ188" s="576" t="str">
        <f t="shared" si="226"/>
        <v/>
      </c>
      <c r="AK188" s="576" t="str">
        <f t="shared" si="227"/>
        <v/>
      </c>
      <c r="AL188" s="574" t="str">
        <f t="shared" si="228"/>
        <v/>
      </c>
      <c r="AM188" s="574">
        <v>0</v>
      </c>
      <c r="AN188" s="575">
        <v>0</v>
      </c>
      <c r="AO188" s="574" t="str">
        <f t="shared" si="229"/>
        <v/>
      </c>
      <c r="AP188" s="575">
        <f t="shared" si="190"/>
        <v>0</v>
      </c>
      <c r="AQ188" s="574">
        <f t="shared" si="191"/>
        <v>0</v>
      </c>
      <c r="AR188" s="574">
        <f t="shared" si="192"/>
        <v>0</v>
      </c>
      <c r="AS188" s="574">
        <f t="shared" si="193"/>
        <v>0</v>
      </c>
      <c r="AT188" s="574">
        <f t="shared" si="213"/>
        <v>0</v>
      </c>
      <c r="AU188" s="576">
        <f t="shared" si="194"/>
        <v>0</v>
      </c>
      <c r="AV188" s="576">
        <f t="shared" si="195"/>
        <v>0</v>
      </c>
      <c r="AW188" s="574"/>
      <c r="AX188" s="574"/>
      <c r="AY188" s="576">
        <f t="shared" si="230"/>
        <v>0</v>
      </c>
      <c r="AZ188" s="576">
        <f t="shared" si="196"/>
        <v>0</v>
      </c>
      <c r="BA188" s="576">
        <f t="shared" si="197"/>
        <v>0</v>
      </c>
      <c r="BB188" s="576">
        <f t="shared" si="198"/>
        <v>0</v>
      </c>
      <c r="BC188" s="576">
        <f t="shared" si="199"/>
        <v>0</v>
      </c>
      <c r="BD188" s="574">
        <f t="shared" si="231"/>
        <v>0</v>
      </c>
      <c r="BE188" s="574">
        <f t="shared" si="200"/>
        <v>0</v>
      </c>
      <c r="BF188" s="575">
        <v>0</v>
      </c>
      <c r="BG188" s="574">
        <f t="shared" si="232"/>
        <v>0</v>
      </c>
      <c r="BH188" s="575">
        <f t="shared" si="201"/>
        <v>0</v>
      </c>
      <c r="BI188" s="574">
        <f t="shared" si="202"/>
        <v>0</v>
      </c>
      <c r="BJ188" s="574">
        <f t="shared" si="203"/>
        <v>0</v>
      </c>
      <c r="BK188" s="574">
        <f t="shared" si="204"/>
        <v>0</v>
      </c>
      <c r="BL188" s="574">
        <f t="shared" si="205"/>
        <v>0</v>
      </c>
      <c r="BM188" s="576">
        <f t="shared" si="233"/>
        <v>0</v>
      </c>
      <c r="BN188" s="576">
        <f t="shared" si="234"/>
        <v>0</v>
      </c>
      <c r="BO188" s="574"/>
      <c r="BP188" s="574"/>
      <c r="BQ188" s="576">
        <f t="shared" si="235"/>
        <v>0</v>
      </c>
      <c r="BR188" s="567">
        <f t="shared" si="206"/>
        <v>0</v>
      </c>
      <c r="BS188" s="567">
        <f t="shared" si="207"/>
        <v>1</v>
      </c>
      <c r="BT188" s="567">
        <f t="shared" si="208"/>
        <v>0</v>
      </c>
      <c r="BU188" s="567">
        <f t="shared" si="209"/>
        <v>0</v>
      </c>
      <c r="BV188" s="567">
        <f t="shared" si="210"/>
        <v>0</v>
      </c>
      <c r="BW188" s="567">
        <f t="shared" si="236"/>
        <v>1</v>
      </c>
      <c r="BX188" s="552">
        <f t="shared" si="238"/>
        <v>0</v>
      </c>
      <c r="BY188" s="577">
        <f t="shared" si="237"/>
        <v>1</v>
      </c>
      <c r="BZ188" s="552">
        <f t="shared" si="211"/>
        <v>0</v>
      </c>
      <c r="CA188" s="552">
        <f t="shared" si="212"/>
        <v>0</v>
      </c>
      <c r="CB188" s="539" t="str">
        <f>IF(AND(E188=""),"",IF(AND(E188&lt;=0),"",IF((ROUND((SUMPRODUCT(MID(0&amp;E188,LARGE(INDEX(ISNUMBER(--MID(E188,ROW($1:$70),1))* ROW($1:$70),0),ROW($1:$70))+1,1)*10^ROW($1:$70)/10)),-8)/100000000)&lt;2004,1,0)))</f>
        <v/>
      </c>
      <c r="CC188" s="1071"/>
      <c r="CD188" s="539"/>
      <c r="CE188" s="539"/>
      <c r="CF188" s="539"/>
      <c r="CG188" s="539"/>
      <c r="CH188" s="539"/>
      <c r="CI188" s="539"/>
      <c r="CJ188" s="539"/>
      <c r="CK188" s="539"/>
      <c r="CL188" s="539"/>
      <c r="CM188" s="539"/>
      <c r="CN188" s="539"/>
      <c r="CO188" s="539"/>
      <c r="CP188" s="539"/>
      <c r="CQ188" s="539"/>
      <c r="CR188" s="539"/>
      <c r="CS188" s="539"/>
      <c r="CT188" s="539"/>
      <c r="CU188" s="539"/>
      <c r="CV188" s="539"/>
      <c r="CW188" s="539"/>
      <c r="CX188" s="539"/>
      <c r="CY188" s="539"/>
      <c r="CZ188" s="539"/>
      <c r="DB188" s="539"/>
    </row>
    <row r="189" spans="1:106" s="568" customFormat="1" hidden="1">
      <c r="A189" s="568" t="str">
        <f t="shared" si="222"/>
        <v/>
      </c>
      <c r="B189" s="683">
        <v>2202</v>
      </c>
      <c r="C189" s="684">
        <v>163</v>
      </c>
      <c r="D189" s="685" t="str">
        <f>IF(ISNA(VLOOKUP(C189,Master!AQ$61:BC$286,3,FALSE)),"",VLOOKUP(C189,Master!AQ$61:BC$286,3,FALSE))</f>
        <v/>
      </c>
      <c r="E189" s="686" t="str">
        <f>IF(ISNA(VLOOKUP(C189,Master!AQ$61:BC$286,7,FALSE)),"",VLOOKUP(C189,Master!AQ$61:BC$286,7,FALSE))</f>
        <v/>
      </c>
      <c r="F189" s="687" t="str">
        <f>IF(ISNA(VLOOKUP(C189,Master!AQ$61:BC$286,8,FALSE)),"",VLOOKUP(C189,Master!AQ$61:BC$286,8,FALSE))</f>
        <v/>
      </c>
      <c r="G189" s="688" t="str">
        <f>IF(ISNA(VLOOKUP(C189,Master!AQ$61:BC$286,4,FALSE)),"",VLOOKUP(C189,Master!AQ$61:BC$286,4,FALSE))</f>
        <v/>
      </c>
      <c r="H189" s="689" t="str">
        <f>IF(ISNA(VLOOKUP(C189,Master!AQ$61:BC$286,5,FALSE)),"",VLOOKUP(C189,Master!AQ$61:BC$286,5,FALSE))</f>
        <v/>
      </c>
      <c r="I189" s="690" t="str">
        <f>IF(ISNA(VLOOKUP(C189,Master!AQ$61:BC$286,6,FALSE)),"",VLOOKUP(C189,Master!AQ$61:BC$286,6,FALSE))</f>
        <v/>
      </c>
      <c r="J189" s="684" t="str">
        <f t="shared" si="217"/>
        <v/>
      </c>
      <c r="K189" s="911" t="str">
        <f t="shared" ca="1" si="218"/>
        <v/>
      </c>
      <c r="L189" s="684" t="str">
        <f t="shared" si="219"/>
        <v/>
      </c>
      <c r="M189" s="684" t="str">
        <f t="shared" si="220"/>
        <v/>
      </c>
      <c r="N189" s="684" t="str">
        <f t="shared" si="221"/>
        <v/>
      </c>
      <c r="O189" s="691" t="str">
        <f>IF(ISNA(VLOOKUP(C189,Master!AQ$61:BC$286,12,FALSE)),"",VLOOKUP(C189,Master!AQ$61:BC$286,12,FALSE))</f>
        <v/>
      </c>
      <c r="P189" s="665"/>
      <c r="Q189" s="572"/>
      <c r="R189" s="572"/>
      <c r="S189" s="572"/>
      <c r="T189" s="572">
        <f t="shared" si="215"/>
        <v>0</v>
      </c>
      <c r="U189" s="541">
        <f t="shared" si="214"/>
        <v>1</v>
      </c>
      <c r="V189" s="570" t="str">
        <f>IF(ISNA(VLOOKUP(C189,Master!AQ$61:BC$108,10,FALSE)),"",VLOOKUP(C189,Master!AQ$61:BC$108,10,FALSE))</f>
        <v/>
      </c>
      <c r="W189" s="573"/>
      <c r="X189" s="573"/>
      <c r="Y189" s="574" t="str">
        <f>IF(ISNA(VLOOKUP(C189,Master!AQ$61:BC$108,11,FALSE)),"",VLOOKUP(C189,Master!AQ$61:BC$108,11,FALSE))</f>
        <v/>
      </c>
      <c r="Z189" s="574" t="str">
        <f>IF(ISNA(VLOOKUP(C189,Master!AQ$61:BC$108,9,FALSE)),"",VLOOKUP(C189,Master!AQ$61:BC$108,9,FALSE))</f>
        <v/>
      </c>
      <c r="AA189" s="575">
        <f t="shared" si="184"/>
        <v>0</v>
      </c>
      <c r="AB189" s="575">
        <f t="shared" si="185"/>
        <v>0</v>
      </c>
      <c r="AC189" s="575">
        <f t="shared" si="186"/>
        <v>0</v>
      </c>
      <c r="AD189" s="575">
        <f t="shared" si="187"/>
        <v>0</v>
      </c>
      <c r="AE189" s="575">
        <f t="shared" si="188"/>
        <v>0</v>
      </c>
      <c r="AF189" s="575">
        <f t="shared" si="189"/>
        <v>0</v>
      </c>
      <c r="AG189" s="576" t="str">
        <f t="shared" si="223"/>
        <v/>
      </c>
      <c r="AH189" s="576" t="str">
        <f t="shared" si="224"/>
        <v/>
      </c>
      <c r="AI189" s="576" t="str">
        <f t="shared" si="225"/>
        <v/>
      </c>
      <c r="AJ189" s="576" t="str">
        <f t="shared" si="226"/>
        <v/>
      </c>
      <c r="AK189" s="576" t="str">
        <f t="shared" si="227"/>
        <v/>
      </c>
      <c r="AL189" s="574" t="str">
        <f t="shared" si="228"/>
        <v/>
      </c>
      <c r="AM189" s="574">
        <v>0</v>
      </c>
      <c r="AN189" s="575">
        <v>0</v>
      </c>
      <c r="AO189" s="574" t="str">
        <f t="shared" si="229"/>
        <v/>
      </c>
      <c r="AP189" s="575">
        <f t="shared" si="190"/>
        <v>0</v>
      </c>
      <c r="AQ189" s="574">
        <f t="shared" si="191"/>
        <v>0</v>
      </c>
      <c r="AR189" s="574">
        <f t="shared" si="192"/>
        <v>0</v>
      </c>
      <c r="AS189" s="574">
        <f t="shared" si="193"/>
        <v>0</v>
      </c>
      <c r="AT189" s="574">
        <f t="shared" si="213"/>
        <v>0</v>
      </c>
      <c r="AU189" s="576">
        <f t="shared" si="194"/>
        <v>0</v>
      </c>
      <c r="AV189" s="576">
        <f t="shared" si="195"/>
        <v>0</v>
      </c>
      <c r="AW189" s="574"/>
      <c r="AX189" s="574"/>
      <c r="AY189" s="576">
        <f t="shared" si="230"/>
        <v>0</v>
      </c>
      <c r="AZ189" s="576">
        <f t="shared" si="196"/>
        <v>0</v>
      </c>
      <c r="BA189" s="576">
        <f t="shared" si="197"/>
        <v>0</v>
      </c>
      <c r="BB189" s="576">
        <f t="shared" si="198"/>
        <v>0</v>
      </c>
      <c r="BC189" s="576">
        <f t="shared" si="199"/>
        <v>0</v>
      </c>
      <c r="BD189" s="574">
        <f t="shared" si="231"/>
        <v>0</v>
      </c>
      <c r="BE189" s="574">
        <f t="shared" si="200"/>
        <v>0</v>
      </c>
      <c r="BF189" s="575">
        <v>0</v>
      </c>
      <c r="BG189" s="574">
        <f t="shared" si="232"/>
        <v>0</v>
      </c>
      <c r="BH189" s="575">
        <f t="shared" si="201"/>
        <v>0</v>
      </c>
      <c r="BI189" s="574">
        <f t="shared" si="202"/>
        <v>0</v>
      </c>
      <c r="BJ189" s="574">
        <f t="shared" si="203"/>
        <v>0</v>
      </c>
      <c r="BK189" s="574">
        <f t="shared" si="204"/>
        <v>0</v>
      </c>
      <c r="BL189" s="574">
        <f t="shared" si="205"/>
        <v>0</v>
      </c>
      <c r="BM189" s="576">
        <f t="shared" si="233"/>
        <v>0</v>
      </c>
      <c r="BN189" s="576">
        <f t="shared" si="234"/>
        <v>0</v>
      </c>
      <c r="BO189" s="574"/>
      <c r="BP189" s="574"/>
      <c r="BQ189" s="576">
        <f t="shared" si="235"/>
        <v>0</v>
      </c>
      <c r="BR189" s="567">
        <f t="shared" si="206"/>
        <v>0</v>
      </c>
      <c r="BS189" s="567">
        <f t="shared" si="207"/>
        <v>1</v>
      </c>
      <c r="BT189" s="567">
        <f t="shared" si="208"/>
        <v>0</v>
      </c>
      <c r="BU189" s="567">
        <f t="shared" si="209"/>
        <v>0</v>
      </c>
      <c r="BV189" s="567">
        <f t="shared" si="210"/>
        <v>0</v>
      </c>
      <c r="BW189" s="567">
        <f t="shared" si="236"/>
        <v>1</v>
      </c>
      <c r="BX189" s="552">
        <f t="shared" si="238"/>
        <v>0</v>
      </c>
      <c r="BY189" s="577">
        <f t="shared" si="237"/>
        <v>1</v>
      </c>
      <c r="BZ189" s="552">
        <f t="shared" si="211"/>
        <v>0</v>
      </c>
      <c r="CA189" s="552">
        <f t="shared" si="212"/>
        <v>0</v>
      </c>
      <c r="CB189" s="539" t="str">
        <f>IF(AND(E189=""),"",IF(AND(E189&lt;=0),"",IF((ROUND((SUMPRODUCT(MID(0&amp;E189,LARGE(INDEX(ISNUMBER(--MID(E189,ROW($1:$70),1))* ROW($1:$70),0),ROW($1:$70))+1,1)*10^ROW($1:$70)/10)),-8)/100000000)&lt;2004,1,0)))</f>
        <v/>
      </c>
      <c r="CC189" s="1071"/>
      <c r="CD189" s="539"/>
      <c r="CE189" s="539"/>
      <c r="CF189" s="539"/>
      <c r="CG189" s="539"/>
      <c r="CH189" s="539"/>
      <c r="CI189" s="539"/>
      <c r="CJ189" s="539"/>
      <c r="CK189" s="539"/>
      <c r="CL189" s="539"/>
      <c r="CM189" s="539"/>
      <c r="CN189" s="539"/>
      <c r="CO189" s="539"/>
      <c r="CP189" s="539"/>
      <c r="CQ189" s="539"/>
      <c r="CR189" s="539"/>
      <c r="CS189" s="539"/>
      <c r="CT189" s="539"/>
      <c r="CU189" s="539"/>
      <c r="CV189" s="539"/>
      <c r="CW189" s="539"/>
      <c r="CX189" s="539"/>
      <c r="CY189" s="539"/>
      <c r="CZ189" s="539"/>
      <c r="DB189" s="539"/>
    </row>
    <row r="190" spans="1:106" s="568" customFormat="1" hidden="1">
      <c r="A190" s="568" t="str">
        <f t="shared" si="222"/>
        <v/>
      </c>
      <c r="B190" s="683">
        <v>2202</v>
      </c>
      <c r="C190" s="684">
        <v>164</v>
      </c>
      <c r="D190" s="685" t="str">
        <f>IF(ISNA(VLOOKUP(C190,Master!AQ$61:BC$286,3,FALSE)),"",VLOOKUP(C190,Master!AQ$61:BC$286,3,FALSE))</f>
        <v/>
      </c>
      <c r="E190" s="686" t="str">
        <f>IF(ISNA(VLOOKUP(C190,Master!AQ$61:BC$286,7,FALSE)),"",VLOOKUP(C190,Master!AQ$61:BC$286,7,FALSE))</f>
        <v/>
      </c>
      <c r="F190" s="687" t="str">
        <f>IF(ISNA(VLOOKUP(C190,Master!AQ$61:BC$286,8,FALSE)),"",VLOOKUP(C190,Master!AQ$61:BC$286,8,FALSE))</f>
        <v/>
      </c>
      <c r="G190" s="688" t="str">
        <f>IF(ISNA(VLOOKUP(C190,Master!AQ$61:BC$286,4,FALSE)),"",VLOOKUP(C190,Master!AQ$61:BC$286,4,FALSE))</f>
        <v/>
      </c>
      <c r="H190" s="689" t="str">
        <f>IF(ISNA(VLOOKUP(C190,Master!AQ$61:BC$286,5,FALSE)),"",VLOOKUP(C190,Master!AQ$61:BC$286,5,FALSE))</f>
        <v/>
      </c>
      <c r="I190" s="690" t="str">
        <f>IF(ISNA(VLOOKUP(C190,Master!AQ$61:BC$286,6,FALSE)),"",VLOOKUP(C190,Master!AQ$61:BC$286,6,FALSE))</f>
        <v/>
      </c>
      <c r="J190" s="684" t="str">
        <f t="shared" ref="J190:J213" si="239">IF(AND(I190=""),"",I190*12)</f>
        <v/>
      </c>
      <c r="K190" s="911" t="str">
        <f t="shared" ref="K190:K213" ca="1" si="240">IF(AND(I190=""),"",IF(I190&lt;=0,"",(CONCATENATE("01.07.",(YEAR(TODAY())+1)))))</f>
        <v/>
      </c>
      <c r="L190" s="684" t="str">
        <f t="shared" ref="L190:L213" si="241">IF(AND(I190=""),"",ROUND(ROUND(I190*3%,0),-2)*IF(H190="FIX PAY",0,1)*8)</f>
        <v/>
      </c>
      <c r="M190" s="684" t="str">
        <f t="shared" ref="M190:M213" si="242">IF(AND(I190=""),"",J190+L190)</f>
        <v/>
      </c>
      <c r="N190" s="684" t="str">
        <f t="shared" ref="N190:N213" si="243">IF(AND(I190=""),"",IF(O190="FIX PAY",M190,((IF(O190="FIX PAY",0,AG190*4+I190*8)))))</f>
        <v/>
      </c>
      <c r="O190" s="691" t="str">
        <f>IF(ISNA(VLOOKUP(C190,Master!AQ$61:BC$286,12,FALSE)),"",VLOOKUP(C190,Master!AQ$61:BC$286,12,FALSE))</f>
        <v/>
      </c>
      <c r="P190" s="665"/>
      <c r="Q190" s="572"/>
      <c r="R190" s="572"/>
      <c r="S190" s="572"/>
      <c r="T190" s="572">
        <f t="shared" si="215"/>
        <v>0</v>
      </c>
      <c r="U190" s="541">
        <f t="shared" ref="U190:U213" si="244">IF(G190&gt;0,1,0)</f>
        <v>1</v>
      </c>
      <c r="V190" s="570" t="str">
        <f>IF(ISNA(VLOOKUP(C190,Master!AQ$61:BC$108,10,FALSE)),"",VLOOKUP(C190,Master!AQ$61:BC$108,10,FALSE))</f>
        <v/>
      </c>
      <c r="W190" s="573"/>
      <c r="X190" s="573"/>
      <c r="Y190" s="574" t="str">
        <f>IF(ISNA(VLOOKUP(C190,Master!AQ$61:BC$108,11,FALSE)),"",VLOOKUP(C190,Master!AQ$61:BC$108,11,FALSE))</f>
        <v/>
      </c>
      <c r="Z190" s="574" t="str">
        <f>IF(ISNA(VLOOKUP(C190,Master!AQ$61:BC$108,9,FALSE)),"",VLOOKUP(C190,Master!AQ$61:BC$108,9,FALSE))</f>
        <v/>
      </c>
      <c r="AA190" s="575">
        <f t="shared" ref="AA190:AA213" si="245">IF(Z190="MALE",1,0)*(IF(G190="JAMADAR",1,0))*(IF(I190&lt;=0,0,1))</f>
        <v>0</v>
      </c>
      <c r="AB190" s="575">
        <f t="shared" ref="AB190:AB213" si="246">IF(Z190="FEMALE",1,0)*(IF(G190="JAMADAR",1,0))*(IF(I190&lt;=0,0,1))</f>
        <v>0</v>
      </c>
      <c r="AC190" s="575">
        <f t="shared" ref="AC190:AC213" si="247">IF(Z190="MALE",1,0)*(IF(G190="LAB BOY",1,0))*(IF(I190&lt;=0,0,1))</f>
        <v>0</v>
      </c>
      <c r="AD190" s="575">
        <f t="shared" ref="AD190:AD213" si="248">IF(Z190="FEMALE",1,0)*(IF(G190="LAB BOY",1,0))*(IF(I190&lt;=0,0,1))</f>
        <v>0</v>
      </c>
      <c r="AE190" s="575">
        <f t="shared" ref="AE190:AE213" si="249">IF(Z190="MALE",1,0)*(IF(G190="PEON",1,0))*(IF(I190&lt;=0,0,1))</f>
        <v>0</v>
      </c>
      <c r="AF190" s="575">
        <f t="shared" ref="AF190:AF213" si="250">IF(Z190="FEMALE",1,0)*(IF(G190="PEON",1,0))*(IF(I190&lt;=0,0,1))</f>
        <v>0</v>
      </c>
      <c r="AG190" s="576" t="str">
        <f t="shared" ref="AG190:AG213" si="251">IF(AND(I190=""),"",I190-ROUNDUP(ROUND((I190*3%)-(I190*3%)*2.9%,-2),0))</f>
        <v/>
      </c>
      <c r="AH190" s="576" t="str">
        <f t="shared" ref="AH190:AH213" si="252">IF(AND(I190=""),"",$M190*$BR190)</f>
        <v/>
      </c>
      <c r="AI190" s="576" t="str">
        <f t="shared" ref="AI190:AI213" si="253">IF(AND(I190=""),"",$M190*$BS190)</f>
        <v/>
      </c>
      <c r="AJ190" s="576" t="str">
        <f t="shared" ref="AJ190:AJ213" si="254">IF(AND(I190=""),"",$M190*$BT190)</f>
        <v/>
      </c>
      <c r="AK190" s="576" t="str">
        <f t="shared" ref="AK190:AK213" si="255">IF(AND(I190=""),"",$M190*$BU190)</f>
        <v/>
      </c>
      <c r="AL190" s="574" t="str">
        <f t="shared" ref="AL190:AL213" si="256">IF(AND(I190=""),"",ROUND((AH190+AI190)*$AL$10,0)*BV190)</f>
        <v/>
      </c>
      <c r="AM190" s="574">
        <v>0</v>
      </c>
      <c r="AN190" s="575">
        <v>0</v>
      </c>
      <c r="AO190" s="574" t="str">
        <f t="shared" ref="AO190:AO213" si="257">IF(AND(I190=""),"",ROUND((AH190+AI190)*$AO$10,0)*BV190)</f>
        <v/>
      </c>
      <c r="AP190" s="575">
        <f t="shared" ref="AP190:AP213" si="258">$G$222*BS190*BV190*(IF(I190&lt;=0,0,1))*(IF(H190&lt;=4800,1,0))</f>
        <v>0</v>
      </c>
      <c r="AQ190" s="574">
        <f t="shared" ref="AQ190:AQ213" si="259">IF(AND(I190=""),0,ROUND((I190+ROUND(I190*$AL$10,0))/2,0)*(IF(O190="FIX PAY",0,1)))</f>
        <v>0</v>
      </c>
      <c r="AR190" s="574">
        <f t="shared" ref="AR190:AR213" si="260">IF(G190="CLERK GRADE I",1,IF(G190="CLERK GRADE II",1,0))*75*12*BV190*(IF(I190&lt;=0,0,1))*BW190</f>
        <v>0</v>
      </c>
      <c r="AS190" s="574">
        <f t="shared" ref="AS190:AS213" si="261">IF(AND(I190=""),0,(IF(G190="ASSISTANT",12,IF(G190="CLERK GRADE I",12,IF(G190="CLERK GRADE II",12,IF(G190="FIELDMAN &amp; FIELD REC",12,IF(G190="LAB BOY",12,IF(G190="JAMADAR",12,IF(G190="PEON",12,10))))))))*(MINA(ROUND(I190*6%,0),600))*(IF($V190="yes",1,0)))</f>
        <v>0</v>
      </c>
      <c r="AT190" s="574">
        <f t="shared" si="213"/>
        <v>0</v>
      </c>
      <c r="AU190" s="576">
        <f t="shared" ref="AU190:AU213" si="262">IF(AND(G190=""),0,SUM(AL190:AT190)+AH190+AI190)</f>
        <v>0</v>
      </c>
      <c r="AV190" s="576">
        <f t="shared" ref="AV190:AV213" si="263">IF(AND(G190=""),0,AU190)</f>
        <v>0</v>
      </c>
      <c r="AW190" s="574"/>
      <c r="AX190" s="574"/>
      <c r="AY190" s="576">
        <f t="shared" ref="AY190:AY213" si="264">AV190+AW190+AX190</f>
        <v>0</v>
      </c>
      <c r="AZ190" s="576">
        <f t="shared" ref="AZ190:AZ213" si="265">IF(AND(G190=""),0,N190*BR190)</f>
        <v>0</v>
      </c>
      <c r="BA190" s="576">
        <f t="shared" ref="BA190:BA213" si="266">IF(AND(G190=""),0,N190*BS190)</f>
        <v>0</v>
      </c>
      <c r="BB190" s="576">
        <f t="shared" ref="BB190:BB213" si="267">IF(AND(G190=""),0,N190*BT190)</f>
        <v>0</v>
      </c>
      <c r="BC190" s="576">
        <f t="shared" ref="BC190:BC213" si="268">IF(AND(G190=""),0,N190*BU190)</f>
        <v>0</v>
      </c>
      <c r="BD190" s="574">
        <f t="shared" ref="BD190:BD213" si="269">ROUND((AZ190+BA190)*$BD$10,0)*BV190</f>
        <v>0</v>
      </c>
      <c r="BE190" s="574">
        <f t="shared" ref="BE190:BE213" si="270">IF(AND(G190=""),0,ROUND((IF(O190="FIX PAY",0,AG190))*$BE$10*2,0)*BV190)</f>
        <v>0</v>
      </c>
      <c r="BF190" s="575">
        <v>0</v>
      </c>
      <c r="BG190" s="574">
        <f t="shared" ref="BG190:BG213" si="271">ROUND((AZ190+BA190)*$BG$10,0)*BV190</f>
        <v>0</v>
      </c>
      <c r="BH190" s="575">
        <f t="shared" ref="BH190:BH213" si="272">3387*2*BS190*BV190*(IF(I190&lt;=0,0,1))*(IF(H190&lt;=4800,1,0))</f>
        <v>0</v>
      </c>
      <c r="BI190" s="574">
        <f t="shared" ref="BI190:BI213" si="273">IF(AND(I190=""),0,ROUND((AG190+ROUND(AG190*$AL$10,0))/2,0)*(IF(O190="FIX PAY",0,1)))</f>
        <v>0</v>
      </c>
      <c r="BJ190" s="574">
        <f t="shared" ref="BJ190:BJ213" si="274">IF(G190="CLERK GRADE I",1,IF(G190="CLERK GRADE II",1,0))*75*12*BV190*(IF(I190&lt;=0,0,1))*BW190</f>
        <v>0</v>
      </c>
      <c r="BK190" s="574">
        <f t="shared" ref="BK190:BK213" si="275">IF(AND(G190=""),0,(IF(G190="ASSISTANT",12,IF(G190="CLERK GRADE I",12,IF(G190="CLERK GRADE II",12,IF(G190="FIELDMAN &amp; FIELD REC",12,IF(G190="LAB BOY",12,IF(G190="JAMADAR",12,IF(G190="PEON",12,10))))))))*(MINA(ROUND(AG190*6%,0),600))*(IF($V190="yes",1,)))</f>
        <v>0</v>
      </c>
      <c r="BL190" s="574">
        <f t="shared" ref="BL190:BL213" si="276">(IF(G190="LAB BOY",150,IF(G190="JAMADAR",150,IF(G190="PEON",150,0))))*12*BV190*(IF(I190&lt;=0,0,1))</f>
        <v>0</v>
      </c>
      <c r="BM190" s="576">
        <f t="shared" ref="BM190:BM213" si="277">SUM(BD190:BL190)+AZ190+BA190</f>
        <v>0</v>
      </c>
      <c r="BN190" s="576">
        <f t="shared" ref="BN190:BN213" si="278">BM190</f>
        <v>0</v>
      </c>
      <c r="BO190" s="574"/>
      <c r="BP190" s="574"/>
      <c r="BQ190" s="576">
        <f t="shared" ref="BQ190:BQ213" si="279">BN190+BO190+BP190</f>
        <v>0</v>
      </c>
      <c r="BR190" s="567">
        <f t="shared" ref="BR190:BR213" si="280">(IF(G190="PRINCIPAL",1,IF(G190="H M",1,IF(G190="AGRICULTURE INST",1,IF(G190="TEACHER-1ST",1,IF(G190="PTI  I  (13)",1,IF(G190="AGRICULTURE TEACH",1,IF(G190="INSTRUCTOR",1,0))))))))+(IF(G190="JR TEACHER",1,IF(G190="LIBRARIAN I",1,0)))*(IF(O190="FIX PAY",0,1))</f>
        <v>0</v>
      </c>
      <c r="BS190" s="567">
        <f t="shared" ref="BS190:BS213" si="281">IF(BR190&lt;=0,1,0)*(IF(O190="FIX PAY",0,1))</f>
        <v>1</v>
      </c>
      <c r="BT190" s="567">
        <f t="shared" ref="BT190:BT213" si="282">(IF(G190="PRINCIPAL (16)",1,IF(G190="V P (14)",1,IF(G190="H M (14)",1,IF(G190="AGRICULTURE INST (13)",1,IF(G190="TEACHER-1ST (13)",1,IF(G190="PTI  I  (13)",1,IF(G190="AGRICULTURE TEACH (13)",1,IF(G190="INSTRUCTOR (13)",1,0))))))))+(IF(G190="JR TEACHER (13)",1,IF(G190="LIBRARIAN I (13)",1,0))))*(IF(O190="FIX PAY",1,0))</f>
        <v>0</v>
      </c>
      <c r="BU190" s="567">
        <f t="shared" ref="BU190:BU213" si="283">IF(BT190&lt;=0,1,0)*(IF(O190="FIX PAY",1,0))</f>
        <v>0</v>
      </c>
      <c r="BV190" s="567">
        <f t="shared" ref="BV190:BV213" si="284">IF(O190="FIX PAY",1,0)</f>
        <v>0</v>
      </c>
      <c r="BW190" s="567">
        <f t="shared" ref="BW190:BW213" si="285">IF(Y190="No",0,1)</f>
        <v>1</v>
      </c>
      <c r="BX190" s="552">
        <f t="shared" si="238"/>
        <v>0</v>
      </c>
      <c r="BY190" s="577">
        <f t="shared" ref="BY190:BY213" si="286">IF(I190&lt;=0,0,1)</f>
        <v>1</v>
      </c>
      <c r="BZ190" s="552">
        <f t="shared" ref="BZ190:BZ213" si="287">IF(O190="SANVIDA",1,0)</f>
        <v>0</v>
      </c>
      <c r="CA190" s="552">
        <f t="shared" ref="CA190:CA213" si="288">IF(BZ190&gt;0,I190,0)</f>
        <v>0</v>
      </c>
      <c r="CB190" s="539" t="str">
        <f>IF(AND(E190=""),"",IF(AND(E190&lt;=0),"",IF((ROUND((SUMPRODUCT(MID(0&amp;E190,LARGE(INDEX(ISNUMBER(--MID(E190,ROW($1:$70),1))* ROW($1:$70),0),ROW($1:$70))+1,1)*10^ROW($1:$70)/10)),-8)/100000000)&lt;2004,1,0)))</f>
        <v/>
      </c>
      <c r="CC190" s="1071"/>
      <c r="CD190" s="539"/>
      <c r="CE190" s="539"/>
      <c r="CF190" s="539"/>
      <c r="CG190" s="539"/>
      <c r="CH190" s="539"/>
      <c r="CI190" s="539"/>
      <c r="CJ190" s="539"/>
      <c r="CK190" s="539"/>
      <c r="CL190" s="539"/>
      <c r="CM190" s="539"/>
      <c r="CN190" s="539"/>
      <c r="CO190" s="539"/>
      <c r="CP190" s="539"/>
      <c r="CQ190" s="539"/>
      <c r="CR190" s="539"/>
      <c r="CS190" s="539"/>
      <c r="CT190" s="539"/>
      <c r="CU190" s="539"/>
      <c r="CV190" s="539"/>
      <c r="CW190" s="539"/>
      <c r="CX190" s="539"/>
      <c r="CY190" s="539"/>
      <c r="CZ190" s="539"/>
      <c r="DB190" s="539"/>
    </row>
    <row r="191" spans="1:106" s="568" customFormat="1" hidden="1">
      <c r="A191" s="568" t="str">
        <f t="shared" si="222"/>
        <v/>
      </c>
      <c r="B191" s="683">
        <v>2202</v>
      </c>
      <c r="C191" s="684">
        <v>165</v>
      </c>
      <c r="D191" s="685" t="str">
        <f>IF(ISNA(VLOOKUP(C191,Master!AQ$61:BC$286,3,FALSE)),"",VLOOKUP(C191,Master!AQ$61:BC$286,3,FALSE))</f>
        <v/>
      </c>
      <c r="E191" s="686" t="str">
        <f>IF(ISNA(VLOOKUP(C191,Master!AQ$61:BC$286,7,FALSE)),"",VLOOKUP(C191,Master!AQ$61:BC$286,7,FALSE))</f>
        <v/>
      </c>
      <c r="F191" s="687" t="str">
        <f>IF(ISNA(VLOOKUP(C191,Master!AQ$61:BC$286,8,FALSE)),"",VLOOKUP(C191,Master!AQ$61:BC$286,8,FALSE))</f>
        <v/>
      </c>
      <c r="G191" s="688" t="str">
        <f>IF(ISNA(VLOOKUP(C191,Master!AQ$61:BC$286,4,FALSE)),"",VLOOKUP(C191,Master!AQ$61:BC$286,4,FALSE))</f>
        <v/>
      </c>
      <c r="H191" s="689" t="str">
        <f>IF(ISNA(VLOOKUP(C191,Master!AQ$61:BC$286,5,FALSE)),"",VLOOKUP(C191,Master!AQ$61:BC$286,5,FALSE))</f>
        <v/>
      </c>
      <c r="I191" s="690" t="str">
        <f>IF(ISNA(VLOOKUP(C191,Master!AQ$61:BC$286,6,FALSE)),"",VLOOKUP(C191,Master!AQ$61:BC$286,6,FALSE))</f>
        <v/>
      </c>
      <c r="J191" s="684" t="str">
        <f t="shared" si="239"/>
        <v/>
      </c>
      <c r="K191" s="911" t="str">
        <f t="shared" ca="1" si="240"/>
        <v/>
      </c>
      <c r="L191" s="684" t="str">
        <f t="shared" si="241"/>
        <v/>
      </c>
      <c r="M191" s="684" t="str">
        <f t="shared" si="242"/>
        <v/>
      </c>
      <c r="N191" s="684" t="str">
        <f t="shared" si="243"/>
        <v/>
      </c>
      <c r="O191" s="691" t="str">
        <f>IF(ISNA(VLOOKUP(C191,Master!AQ$61:BC$286,12,FALSE)),"",VLOOKUP(C191,Master!AQ$61:BC$286,12,FALSE))</f>
        <v/>
      </c>
      <c r="P191" s="665"/>
      <c r="Q191" s="572"/>
      <c r="R191" s="572"/>
      <c r="S191" s="572"/>
      <c r="T191" s="572">
        <f t="shared" si="215"/>
        <v>0</v>
      </c>
      <c r="U191" s="541">
        <f t="shared" si="244"/>
        <v>1</v>
      </c>
      <c r="V191" s="570" t="str">
        <f>IF(ISNA(VLOOKUP(C191,Master!AQ$61:BC$108,10,FALSE)),"",VLOOKUP(C191,Master!AQ$61:BC$108,10,FALSE))</f>
        <v/>
      </c>
      <c r="W191" s="573"/>
      <c r="X191" s="573"/>
      <c r="Y191" s="574" t="str">
        <f>IF(ISNA(VLOOKUP(C191,Master!AQ$61:BC$108,11,FALSE)),"",VLOOKUP(C191,Master!AQ$61:BC$108,11,FALSE))</f>
        <v/>
      </c>
      <c r="Z191" s="574" t="str">
        <f>IF(ISNA(VLOOKUP(C191,Master!AQ$61:BC$108,9,FALSE)),"",VLOOKUP(C191,Master!AQ$61:BC$108,9,FALSE))</f>
        <v/>
      </c>
      <c r="AA191" s="575">
        <f t="shared" si="245"/>
        <v>0</v>
      </c>
      <c r="AB191" s="575">
        <f t="shared" si="246"/>
        <v>0</v>
      </c>
      <c r="AC191" s="575">
        <f t="shared" si="247"/>
        <v>0</v>
      </c>
      <c r="AD191" s="575">
        <f t="shared" si="248"/>
        <v>0</v>
      </c>
      <c r="AE191" s="575">
        <f t="shared" si="249"/>
        <v>0</v>
      </c>
      <c r="AF191" s="575">
        <f t="shared" si="250"/>
        <v>0</v>
      </c>
      <c r="AG191" s="576" t="str">
        <f t="shared" si="251"/>
        <v/>
      </c>
      <c r="AH191" s="576" t="str">
        <f t="shared" si="252"/>
        <v/>
      </c>
      <c r="AI191" s="576" t="str">
        <f t="shared" si="253"/>
        <v/>
      </c>
      <c r="AJ191" s="576" t="str">
        <f t="shared" si="254"/>
        <v/>
      </c>
      <c r="AK191" s="576" t="str">
        <f t="shared" si="255"/>
        <v/>
      </c>
      <c r="AL191" s="574" t="str">
        <f t="shared" si="256"/>
        <v/>
      </c>
      <c r="AM191" s="574">
        <v>0</v>
      </c>
      <c r="AN191" s="575">
        <v>0</v>
      </c>
      <c r="AO191" s="574" t="str">
        <f t="shared" si="257"/>
        <v/>
      </c>
      <c r="AP191" s="575">
        <f t="shared" si="258"/>
        <v>0</v>
      </c>
      <c r="AQ191" s="574">
        <f t="shared" si="259"/>
        <v>0</v>
      </c>
      <c r="AR191" s="574">
        <f t="shared" si="260"/>
        <v>0</v>
      </c>
      <c r="AS191" s="574">
        <f t="shared" si="261"/>
        <v>0</v>
      </c>
      <c r="AT191" s="574">
        <f t="shared" si="213"/>
        <v>0</v>
      </c>
      <c r="AU191" s="576">
        <f t="shared" si="262"/>
        <v>0</v>
      </c>
      <c r="AV191" s="576">
        <f t="shared" si="263"/>
        <v>0</v>
      </c>
      <c r="AW191" s="574"/>
      <c r="AX191" s="574"/>
      <c r="AY191" s="576">
        <f t="shared" si="264"/>
        <v>0</v>
      </c>
      <c r="AZ191" s="576">
        <f t="shared" si="265"/>
        <v>0</v>
      </c>
      <c r="BA191" s="576">
        <f t="shared" si="266"/>
        <v>0</v>
      </c>
      <c r="BB191" s="576">
        <f t="shared" si="267"/>
        <v>0</v>
      </c>
      <c r="BC191" s="576">
        <f t="shared" si="268"/>
        <v>0</v>
      </c>
      <c r="BD191" s="574">
        <f t="shared" si="269"/>
        <v>0</v>
      </c>
      <c r="BE191" s="574">
        <f t="shared" si="270"/>
        <v>0</v>
      </c>
      <c r="BF191" s="575">
        <v>0</v>
      </c>
      <c r="BG191" s="574">
        <f t="shared" si="271"/>
        <v>0</v>
      </c>
      <c r="BH191" s="575">
        <f t="shared" si="272"/>
        <v>0</v>
      </c>
      <c r="BI191" s="574">
        <f t="shared" si="273"/>
        <v>0</v>
      </c>
      <c r="BJ191" s="574">
        <f t="shared" si="274"/>
        <v>0</v>
      </c>
      <c r="BK191" s="574">
        <f t="shared" si="275"/>
        <v>0</v>
      </c>
      <c r="BL191" s="574">
        <f t="shared" si="276"/>
        <v>0</v>
      </c>
      <c r="BM191" s="576">
        <f t="shared" si="277"/>
        <v>0</v>
      </c>
      <c r="BN191" s="576">
        <f t="shared" si="278"/>
        <v>0</v>
      </c>
      <c r="BO191" s="574"/>
      <c r="BP191" s="574"/>
      <c r="BQ191" s="576">
        <f t="shared" si="279"/>
        <v>0</v>
      </c>
      <c r="BR191" s="567">
        <f t="shared" si="280"/>
        <v>0</v>
      </c>
      <c r="BS191" s="567">
        <f t="shared" si="281"/>
        <v>1</v>
      </c>
      <c r="BT191" s="567">
        <f t="shared" si="282"/>
        <v>0</v>
      </c>
      <c r="BU191" s="567">
        <f t="shared" si="283"/>
        <v>0</v>
      </c>
      <c r="BV191" s="567">
        <f t="shared" si="284"/>
        <v>0</v>
      </c>
      <c r="BW191" s="567">
        <f t="shared" si="285"/>
        <v>1</v>
      </c>
      <c r="BX191" s="552">
        <f t="shared" si="238"/>
        <v>0</v>
      </c>
      <c r="BY191" s="577">
        <f t="shared" si="286"/>
        <v>1</v>
      </c>
      <c r="BZ191" s="552">
        <f t="shared" si="287"/>
        <v>0</v>
      </c>
      <c r="CA191" s="552">
        <f t="shared" si="288"/>
        <v>0</v>
      </c>
      <c r="CB191" s="539" t="str">
        <f>IF(AND(E191=""),"",IF(AND(E191&lt;=0),"",IF((ROUND((SUMPRODUCT(MID(0&amp;E191,LARGE(INDEX(ISNUMBER(--MID(E191,ROW($1:$70),1))* ROW($1:$70),0),ROW($1:$70))+1,1)*10^ROW($1:$70)/10)),-8)/100000000)&lt;2004,1,0)))</f>
        <v/>
      </c>
      <c r="CC191" s="1071"/>
      <c r="CD191" s="539"/>
      <c r="CE191" s="539"/>
      <c r="CF191" s="539"/>
      <c r="CG191" s="539"/>
      <c r="CH191" s="539"/>
      <c r="CI191" s="539"/>
      <c r="CJ191" s="539"/>
      <c r="CK191" s="539"/>
      <c r="CL191" s="539"/>
      <c r="CM191" s="539"/>
      <c r="CN191" s="539"/>
      <c r="CO191" s="539"/>
      <c r="CP191" s="539"/>
      <c r="CQ191" s="539"/>
      <c r="CR191" s="539"/>
      <c r="CS191" s="539"/>
      <c r="CT191" s="539"/>
      <c r="CU191" s="539"/>
      <c r="CV191" s="539"/>
      <c r="CW191" s="539"/>
      <c r="CX191" s="539"/>
      <c r="CY191" s="539"/>
      <c r="CZ191" s="539"/>
      <c r="DB191" s="539"/>
    </row>
    <row r="192" spans="1:106" s="568" customFormat="1" hidden="1">
      <c r="A192" s="568" t="str">
        <f t="shared" si="222"/>
        <v/>
      </c>
      <c r="B192" s="683">
        <v>2202</v>
      </c>
      <c r="C192" s="684">
        <v>166</v>
      </c>
      <c r="D192" s="685" t="str">
        <f>IF(ISNA(VLOOKUP(C192,Master!AQ$61:BC$286,3,FALSE)),"",VLOOKUP(C192,Master!AQ$61:BC$286,3,FALSE))</f>
        <v/>
      </c>
      <c r="E192" s="686" t="str">
        <f>IF(ISNA(VLOOKUP(C192,Master!AQ$61:BC$286,7,FALSE)),"",VLOOKUP(C192,Master!AQ$61:BC$286,7,FALSE))</f>
        <v/>
      </c>
      <c r="F192" s="687" t="str">
        <f>IF(ISNA(VLOOKUP(C192,Master!AQ$61:BC$286,8,FALSE)),"",VLOOKUP(C192,Master!AQ$61:BC$286,8,FALSE))</f>
        <v/>
      </c>
      <c r="G192" s="688" t="str">
        <f>IF(ISNA(VLOOKUP(C192,Master!AQ$61:BC$286,4,FALSE)),"",VLOOKUP(C192,Master!AQ$61:BC$286,4,FALSE))</f>
        <v/>
      </c>
      <c r="H192" s="689" t="str">
        <f>IF(ISNA(VLOOKUP(C192,Master!AQ$61:BC$286,5,FALSE)),"",VLOOKUP(C192,Master!AQ$61:BC$286,5,FALSE))</f>
        <v/>
      </c>
      <c r="I192" s="690" t="str">
        <f>IF(ISNA(VLOOKUP(C192,Master!AQ$61:BC$286,6,FALSE)),"",VLOOKUP(C192,Master!AQ$61:BC$286,6,FALSE))</f>
        <v/>
      </c>
      <c r="J192" s="684" t="str">
        <f t="shared" si="239"/>
        <v/>
      </c>
      <c r="K192" s="911" t="str">
        <f t="shared" ca="1" si="240"/>
        <v/>
      </c>
      <c r="L192" s="684" t="str">
        <f t="shared" si="241"/>
        <v/>
      </c>
      <c r="M192" s="684" t="str">
        <f t="shared" si="242"/>
        <v/>
      </c>
      <c r="N192" s="684" t="str">
        <f t="shared" si="243"/>
        <v/>
      </c>
      <c r="O192" s="691" t="str">
        <f>IF(ISNA(VLOOKUP(C192,Master!AQ$61:BC$286,12,FALSE)),"",VLOOKUP(C192,Master!AQ$61:BC$286,12,FALSE))</f>
        <v/>
      </c>
      <c r="P192" s="665"/>
      <c r="Q192" s="572"/>
      <c r="R192" s="572"/>
      <c r="S192" s="572"/>
      <c r="T192" s="572">
        <f t="shared" si="215"/>
        <v>0</v>
      </c>
      <c r="U192" s="541">
        <f t="shared" si="244"/>
        <v>1</v>
      </c>
      <c r="V192" s="570" t="str">
        <f>IF(ISNA(VLOOKUP(C192,Master!AQ$61:BC$108,10,FALSE)),"",VLOOKUP(C192,Master!AQ$61:BC$108,10,FALSE))</f>
        <v/>
      </c>
      <c r="W192" s="573"/>
      <c r="X192" s="573"/>
      <c r="Y192" s="574" t="str">
        <f>IF(ISNA(VLOOKUP(C192,Master!AQ$61:BC$108,11,FALSE)),"",VLOOKUP(C192,Master!AQ$61:BC$108,11,FALSE))</f>
        <v/>
      </c>
      <c r="Z192" s="574" t="str">
        <f>IF(ISNA(VLOOKUP(C192,Master!AQ$61:BC$108,9,FALSE)),"",VLOOKUP(C192,Master!AQ$61:BC$108,9,FALSE))</f>
        <v/>
      </c>
      <c r="AA192" s="575">
        <f t="shared" si="245"/>
        <v>0</v>
      </c>
      <c r="AB192" s="575">
        <f t="shared" si="246"/>
        <v>0</v>
      </c>
      <c r="AC192" s="575">
        <f t="shared" si="247"/>
        <v>0</v>
      </c>
      <c r="AD192" s="575">
        <f t="shared" si="248"/>
        <v>0</v>
      </c>
      <c r="AE192" s="575">
        <f t="shared" si="249"/>
        <v>0</v>
      </c>
      <c r="AF192" s="575">
        <f t="shared" si="250"/>
        <v>0</v>
      </c>
      <c r="AG192" s="576" t="str">
        <f t="shared" si="251"/>
        <v/>
      </c>
      <c r="AH192" s="576" t="str">
        <f t="shared" si="252"/>
        <v/>
      </c>
      <c r="AI192" s="576" t="str">
        <f t="shared" si="253"/>
        <v/>
      </c>
      <c r="AJ192" s="576" t="str">
        <f t="shared" si="254"/>
        <v/>
      </c>
      <c r="AK192" s="576" t="str">
        <f t="shared" si="255"/>
        <v/>
      </c>
      <c r="AL192" s="574" t="str">
        <f t="shared" si="256"/>
        <v/>
      </c>
      <c r="AM192" s="574">
        <v>0</v>
      </c>
      <c r="AN192" s="575">
        <v>0</v>
      </c>
      <c r="AO192" s="574" t="str">
        <f t="shared" si="257"/>
        <v/>
      </c>
      <c r="AP192" s="575">
        <f t="shared" si="258"/>
        <v>0</v>
      </c>
      <c r="AQ192" s="574">
        <f t="shared" si="259"/>
        <v>0</v>
      </c>
      <c r="AR192" s="574">
        <f t="shared" si="260"/>
        <v>0</v>
      </c>
      <c r="AS192" s="574">
        <f t="shared" si="261"/>
        <v>0</v>
      </c>
      <c r="AT192" s="574">
        <f t="shared" si="213"/>
        <v>0</v>
      </c>
      <c r="AU192" s="576">
        <f t="shared" si="262"/>
        <v>0</v>
      </c>
      <c r="AV192" s="576">
        <f t="shared" si="263"/>
        <v>0</v>
      </c>
      <c r="AW192" s="574"/>
      <c r="AX192" s="574"/>
      <c r="AY192" s="576">
        <f t="shared" si="264"/>
        <v>0</v>
      </c>
      <c r="AZ192" s="576">
        <f t="shared" si="265"/>
        <v>0</v>
      </c>
      <c r="BA192" s="576">
        <f t="shared" si="266"/>
        <v>0</v>
      </c>
      <c r="BB192" s="576">
        <f t="shared" si="267"/>
        <v>0</v>
      </c>
      <c r="BC192" s="576">
        <f t="shared" si="268"/>
        <v>0</v>
      </c>
      <c r="BD192" s="574">
        <f t="shared" si="269"/>
        <v>0</v>
      </c>
      <c r="BE192" s="574">
        <f t="shared" si="270"/>
        <v>0</v>
      </c>
      <c r="BF192" s="575">
        <v>0</v>
      </c>
      <c r="BG192" s="574">
        <f t="shared" si="271"/>
        <v>0</v>
      </c>
      <c r="BH192" s="575">
        <f t="shared" si="272"/>
        <v>0</v>
      </c>
      <c r="BI192" s="574">
        <f t="shared" si="273"/>
        <v>0</v>
      </c>
      <c r="BJ192" s="574">
        <f t="shared" si="274"/>
        <v>0</v>
      </c>
      <c r="BK192" s="574">
        <f t="shared" si="275"/>
        <v>0</v>
      </c>
      <c r="BL192" s="574">
        <f t="shared" si="276"/>
        <v>0</v>
      </c>
      <c r="BM192" s="576">
        <f t="shared" si="277"/>
        <v>0</v>
      </c>
      <c r="BN192" s="576">
        <f t="shared" si="278"/>
        <v>0</v>
      </c>
      <c r="BO192" s="574"/>
      <c r="BP192" s="574"/>
      <c r="BQ192" s="576">
        <f t="shared" si="279"/>
        <v>0</v>
      </c>
      <c r="BR192" s="567">
        <f t="shared" si="280"/>
        <v>0</v>
      </c>
      <c r="BS192" s="567">
        <f t="shared" si="281"/>
        <v>1</v>
      </c>
      <c r="BT192" s="567">
        <f t="shared" si="282"/>
        <v>0</v>
      </c>
      <c r="BU192" s="567">
        <f t="shared" si="283"/>
        <v>0</v>
      </c>
      <c r="BV192" s="567">
        <f t="shared" si="284"/>
        <v>0</v>
      </c>
      <c r="BW192" s="567">
        <f t="shared" si="285"/>
        <v>1</v>
      </c>
      <c r="BX192" s="552">
        <f t="shared" si="238"/>
        <v>0</v>
      </c>
      <c r="BY192" s="577">
        <f t="shared" si="286"/>
        <v>1</v>
      </c>
      <c r="BZ192" s="552">
        <f t="shared" si="287"/>
        <v>0</v>
      </c>
      <c r="CA192" s="552">
        <f t="shared" si="288"/>
        <v>0</v>
      </c>
      <c r="CB192" s="539" t="str">
        <f>IF(AND(E192=""),"",IF(AND(E192&lt;=0),"",IF((ROUND((SUMPRODUCT(MID(0&amp;E192,LARGE(INDEX(ISNUMBER(--MID(E192,ROW($1:$70),1))* ROW($1:$70),0),ROW($1:$70))+1,1)*10^ROW($1:$70)/10)),-8)/100000000)&lt;2004,1,0)))</f>
        <v/>
      </c>
      <c r="CC192" s="1071"/>
      <c r="CD192" s="539"/>
      <c r="CE192" s="539"/>
      <c r="CF192" s="539"/>
      <c r="CG192" s="539"/>
      <c r="CH192" s="539"/>
      <c r="CI192" s="539"/>
      <c r="CJ192" s="539"/>
      <c r="CK192" s="539"/>
      <c r="CL192" s="539"/>
      <c r="CM192" s="539"/>
      <c r="CN192" s="539"/>
      <c r="CO192" s="539"/>
      <c r="CP192" s="539"/>
      <c r="CQ192" s="539"/>
      <c r="CR192" s="539"/>
      <c r="CS192" s="539"/>
      <c r="CT192" s="539"/>
      <c r="CU192" s="539"/>
      <c r="CV192" s="539"/>
      <c r="CW192" s="539"/>
      <c r="CX192" s="539"/>
      <c r="CY192" s="539"/>
      <c r="CZ192" s="539"/>
      <c r="DB192" s="539"/>
    </row>
    <row r="193" spans="1:106" s="568" customFormat="1" hidden="1">
      <c r="A193" s="568" t="str">
        <f t="shared" si="222"/>
        <v/>
      </c>
      <c r="B193" s="683">
        <v>2202</v>
      </c>
      <c r="C193" s="684">
        <v>167</v>
      </c>
      <c r="D193" s="685" t="str">
        <f>IF(ISNA(VLOOKUP(C193,Master!AQ$61:BC$286,3,FALSE)),"",VLOOKUP(C193,Master!AQ$61:BC$286,3,FALSE))</f>
        <v/>
      </c>
      <c r="E193" s="686" t="str">
        <f>IF(ISNA(VLOOKUP(C193,Master!AQ$61:BC$286,7,FALSE)),"",VLOOKUP(C193,Master!AQ$61:BC$286,7,FALSE))</f>
        <v/>
      </c>
      <c r="F193" s="687" t="str">
        <f>IF(ISNA(VLOOKUP(C193,Master!AQ$61:BC$286,8,FALSE)),"",VLOOKUP(C193,Master!AQ$61:BC$286,8,FALSE))</f>
        <v/>
      </c>
      <c r="G193" s="688" t="str">
        <f>IF(ISNA(VLOOKUP(C193,Master!AQ$61:BC$286,4,FALSE)),"",VLOOKUP(C193,Master!AQ$61:BC$286,4,FALSE))</f>
        <v/>
      </c>
      <c r="H193" s="689" t="str">
        <f>IF(ISNA(VLOOKUP(C193,Master!AQ$61:BC$286,5,FALSE)),"",VLOOKUP(C193,Master!AQ$61:BC$286,5,FALSE))</f>
        <v/>
      </c>
      <c r="I193" s="690" t="str">
        <f>IF(ISNA(VLOOKUP(C193,Master!AQ$61:BC$286,6,FALSE)),"",VLOOKUP(C193,Master!AQ$61:BC$286,6,FALSE))</f>
        <v/>
      </c>
      <c r="J193" s="684" t="str">
        <f t="shared" si="239"/>
        <v/>
      </c>
      <c r="K193" s="911" t="str">
        <f t="shared" ca="1" si="240"/>
        <v/>
      </c>
      <c r="L193" s="684" t="str">
        <f t="shared" si="241"/>
        <v/>
      </c>
      <c r="M193" s="684" t="str">
        <f t="shared" si="242"/>
        <v/>
      </c>
      <c r="N193" s="684" t="str">
        <f t="shared" si="243"/>
        <v/>
      </c>
      <c r="O193" s="691" t="str">
        <f>IF(ISNA(VLOOKUP(C193,Master!AQ$61:BC$286,12,FALSE)),"",VLOOKUP(C193,Master!AQ$61:BC$286,12,FALSE))</f>
        <v/>
      </c>
      <c r="P193" s="665"/>
      <c r="Q193" s="572"/>
      <c r="R193" s="572"/>
      <c r="S193" s="572"/>
      <c r="T193" s="572">
        <f t="shared" si="215"/>
        <v>0</v>
      </c>
      <c r="U193" s="541">
        <f t="shared" si="244"/>
        <v>1</v>
      </c>
      <c r="V193" s="570" t="str">
        <f>IF(ISNA(VLOOKUP(C193,Master!AQ$61:BC$108,10,FALSE)),"",VLOOKUP(C193,Master!AQ$61:BC$108,10,FALSE))</f>
        <v/>
      </c>
      <c r="W193" s="573"/>
      <c r="X193" s="573"/>
      <c r="Y193" s="574" t="str">
        <f>IF(ISNA(VLOOKUP(C193,Master!AQ$61:BC$108,11,FALSE)),"",VLOOKUP(C193,Master!AQ$61:BC$108,11,FALSE))</f>
        <v/>
      </c>
      <c r="Z193" s="574" t="str">
        <f>IF(ISNA(VLOOKUP(C193,Master!AQ$61:BC$108,9,FALSE)),"",VLOOKUP(C193,Master!AQ$61:BC$108,9,FALSE))</f>
        <v/>
      </c>
      <c r="AA193" s="575">
        <f t="shared" si="245"/>
        <v>0</v>
      </c>
      <c r="AB193" s="575">
        <f t="shared" si="246"/>
        <v>0</v>
      </c>
      <c r="AC193" s="575">
        <f t="shared" si="247"/>
        <v>0</v>
      </c>
      <c r="AD193" s="575">
        <f t="shared" si="248"/>
        <v>0</v>
      </c>
      <c r="AE193" s="575">
        <f t="shared" si="249"/>
        <v>0</v>
      </c>
      <c r="AF193" s="575">
        <f t="shared" si="250"/>
        <v>0</v>
      </c>
      <c r="AG193" s="576" t="str">
        <f t="shared" si="251"/>
        <v/>
      </c>
      <c r="AH193" s="576" t="str">
        <f t="shared" si="252"/>
        <v/>
      </c>
      <c r="AI193" s="576" t="str">
        <f t="shared" si="253"/>
        <v/>
      </c>
      <c r="AJ193" s="576" t="str">
        <f t="shared" si="254"/>
        <v/>
      </c>
      <c r="AK193" s="576" t="str">
        <f t="shared" si="255"/>
        <v/>
      </c>
      <c r="AL193" s="574" t="str">
        <f t="shared" si="256"/>
        <v/>
      </c>
      <c r="AM193" s="574">
        <v>0</v>
      </c>
      <c r="AN193" s="575">
        <v>0</v>
      </c>
      <c r="AO193" s="574" t="str">
        <f t="shared" si="257"/>
        <v/>
      </c>
      <c r="AP193" s="575">
        <f t="shared" si="258"/>
        <v>0</v>
      </c>
      <c r="AQ193" s="574">
        <f t="shared" si="259"/>
        <v>0</v>
      </c>
      <c r="AR193" s="574">
        <f t="shared" si="260"/>
        <v>0</v>
      </c>
      <c r="AS193" s="574">
        <f t="shared" si="261"/>
        <v>0</v>
      </c>
      <c r="AT193" s="574">
        <f t="shared" si="213"/>
        <v>0</v>
      </c>
      <c r="AU193" s="576">
        <f t="shared" si="262"/>
        <v>0</v>
      </c>
      <c r="AV193" s="576">
        <f t="shared" si="263"/>
        <v>0</v>
      </c>
      <c r="AW193" s="574"/>
      <c r="AX193" s="574"/>
      <c r="AY193" s="576">
        <f t="shared" si="264"/>
        <v>0</v>
      </c>
      <c r="AZ193" s="576">
        <f t="shared" si="265"/>
        <v>0</v>
      </c>
      <c r="BA193" s="576">
        <f t="shared" si="266"/>
        <v>0</v>
      </c>
      <c r="BB193" s="576">
        <f t="shared" si="267"/>
        <v>0</v>
      </c>
      <c r="BC193" s="576">
        <f t="shared" si="268"/>
        <v>0</v>
      </c>
      <c r="BD193" s="574">
        <f t="shared" si="269"/>
        <v>0</v>
      </c>
      <c r="BE193" s="574">
        <f t="shared" si="270"/>
        <v>0</v>
      </c>
      <c r="BF193" s="575">
        <v>0</v>
      </c>
      <c r="BG193" s="574">
        <f t="shared" si="271"/>
        <v>0</v>
      </c>
      <c r="BH193" s="575">
        <f t="shared" si="272"/>
        <v>0</v>
      </c>
      <c r="BI193" s="574">
        <f t="shared" si="273"/>
        <v>0</v>
      </c>
      <c r="BJ193" s="574">
        <f t="shared" si="274"/>
        <v>0</v>
      </c>
      <c r="BK193" s="574">
        <f t="shared" si="275"/>
        <v>0</v>
      </c>
      <c r="BL193" s="574">
        <f t="shared" si="276"/>
        <v>0</v>
      </c>
      <c r="BM193" s="576">
        <f t="shared" si="277"/>
        <v>0</v>
      </c>
      <c r="BN193" s="576">
        <f t="shared" si="278"/>
        <v>0</v>
      </c>
      <c r="BO193" s="574"/>
      <c r="BP193" s="574"/>
      <c r="BQ193" s="576">
        <f t="shared" si="279"/>
        <v>0</v>
      </c>
      <c r="BR193" s="567">
        <f t="shared" si="280"/>
        <v>0</v>
      </c>
      <c r="BS193" s="567">
        <f t="shared" si="281"/>
        <v>1</v>
      </c>
      <c r="BT193" s="567">
        <f t="shared" si="282"/>
        <v>0</v>
      </c>
      <c r="BU193" s="567">
        <f t="shared" si="283"/>
        <v>0</v>
      </c>
      <c r="BV193" s="567">
        <f t="shared" si="284"/>
        <v>0</v>
      </c>
      <c r="BW193" s="567">
        <f t="shared" si="285"/>
        <v>1</v>
      </c>
      <c r="BX193" s="552">
        <f t="shared" si="238"/>
        <v>0</v>
      </c>
      <c r="BY193" s="577">
        <f t="shared" si="286"/>
        <v>1</v>
      </c>
      <c r="BZ193" s="552">
        <f t="shared" si="287"/>
        <v>0</v>
      </c>
      <c r="CA193" s="552">
        <f t="shared" si="288"/>
        <v>0</v>
      </c>
      <c r="CB193" s="539" t="str">
        <f>IF(AND(E193=""),"",IF(AND(E193&lt;=0),"",IF((ROUND((SUMPRODUCT(MID(0&amp;E193,LARGE(INDEX(ISNUMBER(--MID(E193,ROW($1:$70),1))* ROW($1:$70),0),ROW($1:$70))+1,1)*10^ROW($1:$70)/10)),-8)/100000000)&lt;2004,1,0)))</f>
        <v/>
      </c>
      <c r="CC193" s="1071"/>
      <c r="CD193" s="539"/>
      <c r="CE193" s="539"/>
      <c r="CF193" s="539"/>
      <c r="CG193" s="539"/>
      <c r="CH193" s="539"/>
      <c r="CI193" s="539"/>
      <c r="CJ193" s="539"/>
      <c r="CK193" s="539"/>
      <c r="CL193" s="539"/>
      <c r="CM193" s="539"/>
      <c r="CN193" s="539"/>
      <c r="CO193" s="539"/>
      <c r="CP193" s="539"/>
      <c r="CQ193" s="539"/>
      <c r="CR193" s="539"/>
      <c r="CS193" s="539"/>
      <c r="CT193" s="539"/>
      <c r="CU193" s="539"/>
      <c r="CV193" s="539"/>
      <c r="CW193" s="539"/>
      <c r="CX193" s="539"/>
      <c r="CY193" s="539"/>
      <c r="CZ193" s="539"/>
      <c r="DB193" s="539"/>
    </row>
    <row r="194" spans="1:106" s="568" customFormat="1" hidden="1">
      <c r="A194" s="568" t="str">
        <f t="shared" si="222"/>
        <v/>
      </c>
      <c r="B194" s="683">
        <v>2202</v>
      </c>
      <c r="C194" s="684">
        <v>168</v>
      </c>
      <c r="D194" s="685" t="str">
        <f>IF(ISNA(VLOOKUP(C194,Master!AQ$61:BC$286,3,FALSE)),"",VLOOKUP(C194,Master!AQ$61:BC$286,3,FALSE))</f>
        <v/>
      </c>
      <c r="E194" s="686" t="str">
        <f>IF(ISNA(VLOOKUP(C194,Master!AQ$61:BC$286,7,FALSE)),"",VLOOKUP(C194,Master!AQ$61:BC$286,7,FALSE))</f>
        <v/>
      </c>
      <c r="F194" s="687" t="str">
        <f>IF(ISNA(VLOOKUP(C194,Master!AQ$61:BC$286,8,FALSE)),"",VLOOKUP(C194,Master!AQ$61:BC$286,8,FALSE))</f>
        <v/>
      </c>
      <c r="G194" s="688" t="str">
        <f>IF(ISNA(VLOOKUP(C194,Master!AQ$61:BC$286,4,FALSE)),"",VLOOKUP(C194,Master!AQ$61:BC$286,4,FALSE))</f>
        <v/>
      </c>
      <c r="H194" s="689" t="str">
        <f>IF(ISNA(VLOOKUP(C194,Master!AQ$61:BC$286,5,FALSE)),"",VLOOKUP(C194,Master!AQ$61:BC$286,5,FALSE))</f>
        <v/>
      </c>
      <c r="I194" s="690" t="str">
        <f>IF(ISNA(VLOOKUP(C194,Master!AQ$61:BC$286,6,FALSE)),"",VLOOKUP(C194,Master!AQ$61:BC$286,6,FALSE))</f>
        <v/>
      </c>
      <c r="J194" s="684" t="str">
        <f t="shared" si="239"/>
        <v/>
      </c>
      <c r="K194" s="911" t="str">
        <f t="shared" ca="1" si="240"/>
        <v/>
      </c>
      <c r="L194" s="684" t="str">
        <f t="shared" si="241"/>
        <v/>
      </c>
      <c r="M194" s="684" t="str">
        <f t="shared" si="242"/>
        <v/>
      </c>
      <c r="N194" s="684" t="str">
        <f t="shared" si="243"/>
        <v/>
      </c>
      <c r="O194" s="691" t="str">
        <f>IF(ISNA(VLOOKUP(C194,Master!AQ$61:BC$286,12,FALSE)),"",VLOOKUP(C194,Master!AQ$61:BC$286,12,FALSE))</f>
        <v/>
      </c>
      <c r="P194" s="665"/>
      <c r="Q194" s="572"/>
      <c r="R194" s="572"/>
      <c r="S194" s="572"/>
      <c r="T194" s="572">
        <f t="shared" si="215"/>
        <v>0</v>
      </c>
      <c r="U194" s="541">
        <f t="shared" si="244"/>
        <v>1</v>
      </c>
      <c r="V194" s="570" t="str">
        <f>IF(ISNA(VLOOKUP(C194,Master!AQ$61:BC$108,10,FALSE)),"",VLOOKUP(C194,Master!AQ$61:BC$108,10,FALSE))</f>
        <v/>
      </c>
      <c r="W194" s="573"/>
      <c r="X194" s="573"/>
      <c r="Y194" s="574" t="str">
        <f>IF(ISNA(VLOOKUP(C194,Master!AQ$61:BC$108,11,FALSE)),"",VLOOKUP(C194,Master!AQ$61:BC$108,11,FALSE))</f>
        <v/>
      </c>
      <c r="Z194" s="574" t="str">
        <f>IF(ISNA(VLOOKUP(C194,Master!AQ$61:BC$108,9,FALSE)),"",VLOOKUP(C194,Master!AQ$61:BC$108,9,FALSE))</f>
        <v/>
      </c>
      <c r="AA194" s="575">
        <f t="shared" si="245"/>
        <v>0</v>
      </c>
      <c r="AB194" s="575">
        <f t="shared" si="246"/>
        <v>0</v>
      </c>
      <c r="AC194" s="575">
        <f t="shared" si="247"/>
        <v>0</v>
      </c>
      <c r="AD194" s="575">
        <f t="shared" si="248"/>
        <v>0</v>
      </c>
      <c r="AE194" s="575">
        <f t="shared" si="249"/>
        <v>0</v>
      </c>
      <c r="AF194" s="575">
        <f t="shared" si="250"/>
        <v>0</v>
      </c>
      <c r="AG194" s="576" t="str">
        <f t="shared" si="251"/>
        <v/>
      </c>
      <c r="AH194" s="576" t="str">
        <f t="shared" si="252"/>
        <v/>
      </c>
      <c r="AI194" s="576" t="str">
        <f t="shared" si="253"/>
        <v/>
      </c>
      <c r="AJ194" s="576" t="str">
        <f t="shared" si="254"/>
        <v/>
      </c>
      <c r="AK194" s="576" t="str">
        <f t="shared" si="255"/>
        <v/>
      </c>
      <c r="AL194" s="574" t="str">
        <f t="shared" si="256"/>
        <v/>
      </c>
      <c r="AM194" s="574">
        <v>0</v>
      </c>
      <c r="AN194" s="575">
        <v>0</v>
      </c>
      <c r="AO194" s="574" t="str">
        <f t="shared" si="257"/>
        <v/>
      </c>
      <c r="AP194" s="575">
        <f t="shared" si="258"/>
        <v>0</v>
      </c>
      <c r="AQ194" s="574">
        <f t="shared" si="259"/>
        <v>0</v>
      </c>
      <c r="AR194" s="574">
        <f t="shared" si="260"/>
        <v>0</v>
      </c>
      <c r="AS194" s="574">
        <f t="shared" si="261"/>
        <v>0</v>
      </c>
      <c r="AT194" s="574">
        <f t="shared" si="213"/>
        <v>0</v>
      </c>
      <c r="AU194" s="576">
        <f t="shared" si="262"/>
        <v>0</v>
      </c>
      <c r="AV194" s="576">
        <f t="shared" si="263"/>
        <v>0</v>
      </c>
      <c r="AW194" s="574"/>
      <c r="AX194" s="574"/>
      <c r="AY194" s="576">
        <f t="shared" si="264"/>
        <v>0</v>
      </c>
      <c r="AZ194" s="576">
        <f t="shared" si="265"/>
        <v>0</v>
      </c>
      <c r="BA194" s="576">
        <f t="shared" si="266"/>
        <v>0</v>
      </c>
      <c r="BB194" s="576">
        <f t="shared" si="267"/>
        <v>0</v>
      </c>
      <c r="BC194" s="576">
        <f t="shared" si="268"/>
        <v>0</v>
      </c>
      <c r="BD194" s="574">
        <f t="shared" si="269"/>
        <v>0</v>
      </c>
      <c r="BE194" s="574">
        <f t="shared" si="270"/>
        <v>0</v>
      </c>
      <c r="BF194" s="575">
        <v>0</v>
      </c>
      <c r="BG194" s="574">
        <f t="shared" si="271"/>
        <v>0</v>
      </c>
      <c r="BH194" s="575">
        <f t="shared" si="272"/>
        <v>0</v>
      </c>
      <c r="BI194" s="574">
        <f t="shared" si="273"/>
        <v>0</v>
      </c>
      <c r="BJ194" s="574">
        <f t="shared" si="274"/>
        <v>0</v>
      </c>
      <c r="BK194" s="574">
        <f t="shared" si="275"/>
        <v>0</v>
      </c>
      <c r="BL194" s="574">
        <f t="shared" si="276"/>
        <v>0</v>
      </c>
      <c r="BM194" s="576">
        <f t="shared" si="277"/>
        <v>0</v>
      </c>
      <c r="BN194" s="576">
        <f t="shared" si="278"/>
        <v>0</v>
      </c>
      <c r="BO194" s="574"/>
      <c r="BP194" s="574"/>
      <c r="BQ194" s="576">
        <f t="shared" si="279"/>
        <v>0</v>
      </c>
      <c r="BR194" s="567">
        <f t="shared" si="280"/>
        <v>0</v>
      </c>
      <c r="BS194" s="567">
        <f t="shared" si="281"/>
        <v>1</v>
      </c>
      <c r="BT194" s="567">
        <f t="shared" si="282"/>
        <v>0</v>
      </c>
      <c r="BU194" s="567">
        <f t="shared" si="283"/>
        <v>0</v>
      </c>
      <c r="BV194" s="567">
        <f t="shared" si="284"/>
        <v>0</v>
      </c>
      <c r="BW194" s="567">
        <f t="shared" si="285"/>
        <v>1</v>
      </c>
      <c r="BX194" s="552">
        <f t="shared" si="238"/>
        <v>0</v>
      </c>
      <c r="BY194" s="577">
        <f t="shared" si="286"/>
        <v>1</v>
      </c>
      <c r="BZ194" s="552">
        <f t="shared" si="287"/>
        <v>0</v>
      </c>
      <c r="CA194" s="552">
        <f t="shared" si="288"/>
        <v>0</v>
      </c>
      <c r="CB194" s="539" t="str">
        <f>IF(AND(E194=""),"",IF(AND(E194&lt;=0),"",IF((ROUND((SUMPRODUCT(MID(0&amp;E194,LARGE(INDEX(ISNUMBER(--MID(E194,ROW($1:$70),1))* ROW($1:$70),0),ROW($1:$70))+1,1)*10^ROW($1:$70)/10)),-8)/100000000)&lt;2004,1,0)))</f>
        <v/>
      </c>
      <c r="CC194" s="1071"/>
      <c r="CD194" s="539"/>
      <c r="CE194" s="539"/>
      <c r="CF194" s="539"/>
      <c r="CG194" s="539"/>
      <c r="CH194" s="539"/>
      <c r="CI194" s="539"/>
      <c r="CJ194" s="539"/>
      <c r="CK194" s="539"/>
      <c r="CL194" s="539"/>
      <c r="CM194" s="539"/>
      <c r="CN194" s="539"/>
      <c r="CO194" s="539"/>
      <c r="CP194" s="539"/>
      <c r="CQ194" s="539"/>
      <c r="CR194" s="539"/>
      <c r="CS194" s="539"/>
      <c r="CT194" s="539"/>
      <c r="CU194" s="539"/>
      <c r="CV194" s="539"/>
      <c r="CW194" s="539"/>
      <c r="CX194" s="539"/>
      <c r="CY194" s="539"/>
      <c r="CZ194" s="539"/>
      <c r="DB194" s="539"/>
    </row>
    <row r="195" spans="1:106" s="568" customFormat="1" hidden="1">
      <c r="A195" s="568" t="str">
        <f t="shared" si="222"/>
        <v/>
      </c>
      <c r="B195" s="683">
        <v>2202</v>
      </c>
      <c r="C195" s="684">
        <v>169</v>
      </c>
      <c r="D195" s="685" t="str">
        <f>IF(ISNA(VLOOKUP(C195,Master!AQ$61:BC$286,3,FALSE)),"",VLOOKUP(C195,Master!AQ$61:BC$286,3,FALSE))</f>
        <v/>
      </c>
      <c r="E195" s="686" t="str">
        <f>IF(ISNA(VLOOKUP(C195,Master!AQ$61:BC$286,7,FALSE)),"",VLOOKUP(C195,Master!AQ$61:BC$286,7,FALSE))</f>
        <v/>
      </c>
      <c r="F195" s="687" t="str">
        <f>IF(ISNA(VLOOKUP(C195,Master!AQ$61:BC$286,8,FALSE)),"",VLOOKUP(C195,Master!AQ$61:BC$286,8,FALSE))</f>
        <v/>
      </c>
      <c r="G195" s="688" t="str">
        <f>IF(ISNA(VLOOKUP(C195,Master!AQ$61:BC$286,4,FALSE)),"",VLOOKUP(C195,Master!AQ$61:BC$286,4,FALSE))</f>
        <v/>
      </c>
      <c r="H195" s="689" t="str">
        <f>IF(ISNA(VLOOKUP(C195,Master!AQ$61:BC$286,5,FALSE)),"",VLOOKUP(C195,Master!AQ$61:BC$286,5,FALSE))</f>
        <v/>
      </c>
      <c r="I195" s="690" t="str">
        <f>IF(ISNA(VLOOKUP(C195,Master!AQ$61:BC$286,6,FALSE)),"",VLOOKUP(C195,Master!AQ$61:BC$286,6,FALSE))</f>
        <v/>
      </c>
      <c r="J195" s="684" t="str">
        <f t="shared" si="239"/>
        <v/>
      </c>
      <c r="K195" s="911" t="str">
        <f t="shared" ca="1" si="240"/>
        <v/>
      </c>
      <c r="L195" s="684" t="str">
        <f t="shared" si="241"/>
        <v/>
      </c>
      <c r="M195" s="684" t="str">
        <f t="shared" si="242"/>
        <v/>
      </c>
      <c r="N195" s="684" t="str">
        <f t="shared" si="243"/>
        <v/>
      </c>
      <c r="O195" s="691" t="str">
        <f>IF(ISNA(VLOOKUP(C195,Master!AQ$61:BC$286,12,FALSE)),"",VLOOKUP(C195,Master!AQ$61:BC$286,12,FALSE))</f>
        <v/>
      </c>
      <c r="P195" s="665"/>
      <c r="Q195" s="572"/>
      <c r="R195" s="572"/>
      <c r="S195" s="572"/>
      <c r="T195" s="572">
        <f t="shared" si="215"/>
        <v>0</v>
      </c>
      <c r="U195" s="541">
        <f t="shared" si="244"/>
        <v>1</v>
      </c>
      <c r="V195" s="570" t="str">
        <f>IF(ISNA(VLOOKUP(C195,Master!AQ$61:BC$108,10,FALSE)),"",VLOOKUP(C195,Master!AQ$61:BC$108,10,FALSE))</f>
        <v/>
      </c>
      <c r="W195" s="573"/>
      <c r="X195" s="573"/>
      <c r="Y195" s="574" t="str">
        <f>IF(ISNA(VLOOKUP(C195,Master!AQ$61:BC$108,11,FALSE)),"",VLOOKUP(C195,Master!AQ$61:BC$108,11,FALSE))</f>
        <v/>
      </c>
      <c r="Z195" s="574" t="str">
        <f>IF(ISNA(VLOOKUP(C195,Master!AQ$61:BC$108,9,FALSE)),"",VLOOKUP(C195,Master!AQ$61:BC$108,9,FALSE))</f>
        <v/>
      </c>
      <c r="AA195" s="575">
        <f t="shared" si="245"/>
        <v>0</v>
      </c>
      <c r="AB195" s="575">
        <f t="shared" si="246"/>
        <v>0</v>
      </c>
      <c r="AC195" s="575">
        <f t="shared" si="247"/>
        <v>0</v>
      </c>
      <c r="AD195" s="575">
        <f t="shared" si="248"/>
        <v>0</v>
      </c>
      <c r="AE195" s="575">
        <f t="shared" si="249"/>
        <v>0</v>
      </c>
      <c r="AF195" s="575">
        <f t="shared" si="250"/>
        <v>0</v>
      </c>
      <c r="AG195" s="576" t="str">
        <f t="shared" si="251"/>
        <v/>
      </c>
      <c r="AH195" s="576" t="str">
        <f t="shared" si="252"/>
        <v/>
      </c>
      <c r="AI195" s="576" t="str">
        <f t="shared" si="253"/>
        <v/>
      </c>
      <c r="AJ195" s="576" t="str">
        <f t="shared" si="254"/>
        <v/>
      </c>
      <c r="AK195" s="576" t="str">
        <f t="shared" si="255"/>
        <v/>
      </c>
      <c r="AL195" s="574" t="str">
        <f t="shared" si="256"/>
        <v/>
      </c>
      <c r="AM195" s="574">
        <v>0</v>
      </c>
      <c r="AN195" s="575">
        <v>0</v>
      </c>
      <c r="AO195" s="574" t="str">
        <f t="shared" si="257"/>
        <v/>
      </c>
      <c r="AP195" s="575">
        <f t="shared" si="258"/>
        <v>0</v>
      </c>
      <c r="AQ195" s="574">
        <f t="shared" si="259"/>
        <v>0</v>
      </c>
      <c r="AR195" s="574">
        <f t="shared" si="260"/>
        <v>0</v>
      </c>
      <c r="AS195" s="574">
        <f t="shared" si="261"/>
        <v>0</v>
      </c>
      <c r="AT195" s="574">
        <f t="shared" si="213"/>
        <v>0</v>
      </c>
      <c r="AU195" s="576">
        <f t="shared" si="262"/>
        <v>0</v>
      </c>
      <c r="AV195" s="576">
        <f t="shared" si="263"/>
        <v>0</v>
      </c>
      <c r="AW195" s="574"/>
      <c r="AX195" s="574"/>
      <c r="AY195" s="576">
        <f t="shared" si="264"/>
        <v>0</v>
      </c>
      <c r="AZ195" s="576">
        <f t="shared" si="265"/>
        <v>0</v>
      </c>
      <c r="BA195" s="576">
        <f t="shared" si="266"/>
        <v>0</v>
      </c>
      <c r="BB195" s="576">
        <f t="shared" si="267"/>
        <v>0</v>
      </c>
      <c r="BC195" s="576">
        <f t="shared" si="268"/>
        <v>0</v>
      </c>
      <c r="BD195" s="574">
        <f t="shared" si="269"/>
        <v>0</v>
      </c>
      <c r="BE195" s="574">
        <f t="shared" si="270"/>
        <v>0</v>
      </c>
      <c r="BF195" s="575">
        <v>0</v>
      </c>
      <c r="BG195" s="574">
        <f t="shared" si="271"/>
        <v>0</v>
      </c>
      <c r="BH195" s="575">
        <f t="shared" si="272"/>
        <v>0</v>
      </c>
      <c r="BI195" s="574">
        <f t="shared" si="273"/>
        <v>0</v>
      </c>
      <c r="BJ195" s="574">
        <f t="shared" si="274"/>
        <v>0</v>
      </c>
      <c r="BK195" s="574">
        <f t="shared" si="275"/>
        <v>0</v>
      </c>
      <c r="BL195" s="574">
        <f t="shared" si="276"/>
        <v>0</v>
      </c>
      <c r="BM195" s="576">
        <f t="shared" si="277"/>
        <v>0</v>
      </c>
      <c r="BN195" s="576">
        <f t="shared" si="278"/>
        <v>0</v>
      </c>
      <c r="BO195" s="574"/>
      <c r="BP195" s="574"/>
      <c r="BQ195" s="576">
        <f t="shared" si="279"/>
        <v>0</v>
      </c>
      <c r="BR195" s="567">
        <f t="shared" si="280"/>
        <v>0</v>
      </c>
      <c r="BS195" s="567">
        <f t="shared" si="281"/>
        <v>1</v>
      </c>
      <c r="BT195" s="567">
        <f t="shared" si="282"/>
        <v>0</v>
      </c>
      <c r="BU195" s="567">
        <f t="shared" si="283"/>
        <v>0</v>
      </c>
      <c r="BV195" s="567">
        <f t="shared" si="284"/>
        <v>0</v>
      </c>
      <c r="BW195" s="567">
        <f t="shared" si="285"/>
        <v>1</v>
      </c>
      <c r="BX195" s="552">
        <f t="shared" si="238"/>
        <v>0</v>
      </c>
      <c r="BY195" s="577">
        <f t="shared" si="286"/>
        <v>1</v>
      </c>
      <c r="BZ195" s="552">
        <f t="shared" si="287"/>
        <v>0</v>
      </c>
      <c r="CA195" s="552">
        <f t="shared" si="288"/>
        <v>0</v>
      </c>
      <c r="CB195" s="539" t="str">
        <f>IF(AND(E195=""),"",IF(AND(E195&lt;=0),"",IF((ROUND((SUMPRODUCT(MID(0&amp;E195,LARGE(INDEX(ISNUMBER(--MID(E195,ROW($1:$70),1))* ROW($1:$70),0),ROW($1:$70))+1,1)*10^ROW($1:$70)/10)),-8)/100000000)&lt;2004,1,0)))</f>
        <v/>
      </c>
      <c r="CC195" s="1071"/>
      <c r="CD195" s="539"/>
      <c r="CE195" s="539"/>
      <c r="CF195" s="539"/>
      <c r="CG195" s="539"/>
      <c r="CH195" s="539"/>
      <c r="CI195" s="539"/>
      <c r="CJ195" s="539"/>
      <c r="CK195" s="539"/>
      <c r="CL195" s="539"/>
      <c r="CM195" s="539"/>
      <c r="CN195" s="539"/>
      <c r="CO195" s="539"/>
      <c r="CP195" s="539"/>
      <c r="CQ195" s="539"/>
      <c r="CR195" s="539"/>
      <c r="CS195" s="539"/>
      <c r="CT195" s="539"/>
      <c r="CU195" s="539"/>
      <c r="CV195" s="539"/>
      <c r="CW195" s="539"/>
      <c r="CX195" s="539"/>
      <c r="CY195" s="539"/>
      <c r="CZ195" s="539"/>
      <c r="DB195" s="539"/>
    </row>
    <row r="196" spans="1:106" s="568" customFormat="1" hidden="1">
      <c r="A196" s="568" t="str">
        <f t="shared" si="222"/>
        <v/>
      </c>
      <c r="B196" s="683">
        <v>2202</v>
      </c>
      <c r="C196" s="684">
        <v>170</v>
      </c>
      <c r="D196" s="685" t="str">
        <f>IF(ISNA(VLOOKUP(C196,Master!AQ$61:BC$286,3,FALSE)),"",VLOOKUP(C196,Master!AQ$61:BC$286,3,FALSE))</f>
        <v/>
      </c>
      <c r="E196" s="686" t="str">
        <f>IF(ISNA(VLOOKUP(C196,Master!AQ$61:BC$286,7,FALSE)),"",VLOOKUP(C196,Master!AQ$61:BC$286,7,FALSE))</f>
        <v/>
      </c>
      <c r="F196" s="687" t="str">
        <f>IF(ISNA(VLOOKUP(C196,Master!AQ$61:BC$286,8,FALSE)),"",VLOOKUP(C196,Master!AQ$61:BC$286,8,FALSE))</f>
        <v/>
      </c>
      <c r="G196" s="688" t="str">
        <f>IF(ISNA(VLOOKUP(C196,Master!AQ$61:BC$286,4,FALSE)),"",VLOOKUP(C196,Master!AQ$61:BC$286,4,FALSE))</f>
        <v/>
      </c>
      <c r="H196" s="689" t="str">
        <f>IF(ISNA(VLOOKUP(C196,Master!AQ$61:BC$286,5,FALSE)),"",VLOOKUP(C196,Master!AQ$61:BC$286,5,FALSE))</f>
        <v/>
      </c>
      <c r="I196" s="690" t="str">
        <f>IF(ISNA(VLOOKUP(C196,Master!AQ$61:BC$286,6,FALSE)),"",VLOOKUP(C196,Master!AQ$61:BC$286,6,FALSE))</f>
        <v/>
      </c>
      <c r="J196" s="684" t="str">
        <f t="shared" si="239"/>
        <v/>
      </c>
      <c r="K196" s="911" t="str">
        <f t="shared" ca="1" si="240"/>
        <v/>
      </c>
      <c r="L196" s="684" t="str">
        <f t="shared" si="241"/>
        <v/>
      </c>
      <c r="M196" s="684" t="str">
        <f t="shared" si="242"/>
        <v/>
      </c>
      <c r="N196" s="684" t="str">
        <f t="shared" si="243"/>
        <v/>
      </c>
      <c r="O196" s="691" t="str">
        <f>IF(ISNA(VLOOKUP(C196,Master!AQ$61:BC$286,12,FALSE)),"",VLOOKUP(C196,Master!AQ$61:BC$286,12,FALSE))</f>
        <v/>
      </c>
      <c r="P196" s="665"/>
      <c r="Q196" s="572"/>
      <c r="R196" s="572"/>
      <c r="S196" s="572"/>
      <c r="T196" s="572">
        <f t="shared" si="215"/>
        <v>0</v>
      </c>
      <c r="U196" s="541">
        <f t="shared" si="244"/>
        <v>1</v>
      </c>
      <c r="V196" s="570" t="str">
        <f>IF(ISNA(VLOOKUP(C196,Master!AQ$61:BC$108,10,FALSE)),"",VLOOKUP(C196,Master!AQ$61:BC$108,10,FALSE))</f>
        <v/>
      </c>
      <c r="W196" s="573"/>
      <c r="X196" s="573"/>
      <c r="Y196" s="574" t="str">
        <f>IF(ISNA(VLOOKUP(C196,Master!AQ$61:BC$108,11,FALSE)),"",VLOOKUP(C196,Master!AQ$61:BC$108,11,FALSE))</f>
        <v/>
      </c>
      <c r="Z196" s="574" t="str">
        <f>IF(ISNA(VLOOKUP(C196,Master!AQ$61:BC$108,9,FALSE)),"",VLOOKUP(C196,Master!AQ$61:BC$108,9,FALSE))</f>
        <v/>
      </c>
      <c r="AA196" s="575">
        <f t="shared" si="245"/>
        <v>0</v>
      </c>
      <c r="AB196" s="575">
        <f t="shared" si="246"/>
        <v>0</v>
      </c>
      <c r="AC196" s="575">
        <f t="shared" si="247"/>
        <v>0</v>
      </c>
      <c r="AD196" s="575">
        <f t="shared" si="248"/>
        <v>0</v>
      </c>
      <c r="AE196" s="575">
        <f t="shared" si="249"/>
        <v>0</v>
      </c>
      <c r="AF196" s="575">
        <f t="shared" si="250"/>
        <v>0</v>
      </c>
      <c r="AG196" s="576" t="str">
        <f t="shared" si="251"/>
        <v/>
      </c>
      <c r="AH196" s="576" t="str">
        <f t="shared" si="252"/>
        <v/>
      </c>
      <c r="AI196" s="576" t="str">
        <f t="shared" si="253"/>
        <v/>
      </c>
      <c r="AJ196" s="576" t="str">
        <f t="shared" si="254"/>
        <v/>
      </c>
      <c r="AK196" s="576" t="str">
        <f t="shared" si="255"/>
        <v/>
      </c>
      <c r="AL196" s="574" t="str">
        <f t="shared" si="256"/>
        <v/>
      </c>
      <c r="AM196" s="574">
        <v>0</v>
      </c>
      <c r="AN196" s="575">
        <v>0</v>
      </c>
      <c r="AO196" s="574" t="str">
        <f t="shared" si="257"/>
        <v/>
      </c>
      <c r="AP196" s="575">
        <f t="shared" si="258"/>
        <v>0</v>
      </c>
      <c r="AQ196" s="574">
        <f t="shared" si="259"/>
        <v>0</v>
      </c>
      <c r="AR196" s="574">
        <f t="shared" si="260"/>
        <v>0</v>
      </c>
      <c r="AS196" s="574">
        <f t="shared" si="261"/>
        <v>0</v>
      </c>
      <c r="AT196" s="574">
        <f t="shared" si="213"/>
        <v>0</v>
      </c>
      <c r="AU196" s="576">
        <f t="shared" si="262"/>
        <v>0</v>
      </c>
      <c r="AV196" s="576">
        <f t="shared" si="263"/>
        <v>0</v>
      </c>
      <c r="AW196" s="574"/>
      <c r="AX196" s="574"/>
      <c r="AY196" s="576">
        <f t="shared" si="264"/>
        <v>0</v>
      </c>
      <c r="AZ196" s="576">
        <f t="shared" si="265"/>
        <v>0</v>
      </c>
      <c r="BA196" s="576">
        <f t="shared" si="266"/>
        <v>0</v>
      </c>
      <c r="BB196" s="576">
        <f t="shared" si="267"/>
        <v>0</v>
      </c>
      <c r="BC196" s="576">
        <f t="shared" si="268"/>
        <v>0</v>
      </c>
      <c r="BD196" s="574">
        <f t="shared" si="269"/>
        <v>0</v>
      </c>
      <c r="BE196" s="574">
        <f t="shared" si="270"/>
        <v>0</v>
      </c>
      <c r="BF196" s="575">
        <v>0</v>
      </c>
      <c r="BG196" s="574">
        <f t="shared" si="271"/>
        <v>0</v>
      </c>
      <c r="BH196" s="575">
        <f t="shared" si="272"/>
        <v>0</v>
      </c>
      <c r="BI196" s="574">
        <f t="shared" si="273"/>
        <v>0</v>
      </c>
      <c r="BJ196" s="574">
        <f t="shared" si="274"/>
        <v>0</v>
      </c>
      <c r="BK196" s="574">
        <f t="shared" si="275"/>
        <v>0</v>
      </c>
      <c r="BL196" s="574">
        <f t="shared" si="276"/>
        <v>0</v>
      </c>
      <c r="BM196" s="576">
        <f t="shared" si="277"/>
        <v>0</v>
      </c>
      <c r="BN196" s="576">
        <f t="shared" si="278"/>
        <v>0</v>
      </c>
      <c r="BO196" s="574"/>
      <c r="BP196" s="574"/>
      <c r="BQ196" s="576">
        <f t="shared" si="279"/>
        <v>0</v>
      </c>
      <c r="BR196" s="567">
        <f t="shared" si="280"/>
        <v>0</v>
      </c>
      <c r="BS196" s="567">
        <f t="shared" si="281"/>
        <v>1</v>
      </c>
      <c r="BT196" s="567">
        <f t="shared" si="282"/>
        <v>0</v>
      </c>
      <c r="BU196" s="567">
        <f t="shared" si="283"/>
        <v>0</v>
      </c>
      <c r="BV196" s="567">
        <f t="shared" si="284"/>
        <v>0</v>
      </c>
      <c r="BW196" s="567">
        <f t="shared" si="285"/>
        <v>1</v>
      </c>
      <c r="BX196" s="552">
        <f t="shared" si="238"/>
        <v>0</v>
      </c>
      <c r="BY196" s="577">
        <f t="shared" si="286"/>
        <v>1</v>
      </c>
      <c r="BZ196" s="552">
        <f t="shared" si="287"/>
        <v>0</v>
      </c>
      <c r="CA196" s="552">
        <f t="shared" si="288"/>
        <v>0</v>
      </c>
      <c r="CB196" s="539" t="str">
        <f>IF(AND(E196=""),"",IF(AND(E196&lt;=0),"",IF((ROUND((SUMPRODUCT(MID(0&amp;E196,LARGE(INDEX(ISNUMBER(--MID(E196,ROW($1:$70),1))* ROW($1:$70),0),ROW($1:$70))+1,1)*10^ROW($1:$70)/10)),-8)/100000000)&lt;2004,1,0)))</f>
        <v/>
      </c>
      <c r="CC196" s="1071"/>
      <c r="CD196" s="539"/>
      <c r="CE196" s="539"/>
      <c r="CF196" s="539"/>
      <c r="CG196" s="539"/>
      <c r="CH196" s="539"/>
      <c r="CI196" s="539"/>
      <c r="CJ196" s="539"/>
      <c r="CK196" s="539"/>
      <c r="CL196" s="539"/>
      <c r="CM196" s="539"/>
      <c r="CN196" s="539"/>
      <c r="CO196" s="539"/>
      <c r="CP196" s="539"/>
      <c r="CQ196" s="539"/>
      <c r="CR196" s="539"/>
      <c r="CS196" s="539"/>
      <c r="CT196" s="539"/>
      <c r="CU196" s="539"/>
      <c r="CV196" s="539"/>
      <c r="CW196" s="539"/>
      <c r="CX196" s="539"/>
      <c r="CY196" s="539"/>
      <c r="CZ196" s="539"/>
      <c r="DB196" s="539"/>
    </row>
    <row r="197" spans="1:106" s="568" customFormat="1" hidden="1">
      <c r="A197" s="568" t="str">
        <f t="shared" si="222"/>
        <v/>
      </c>
      <c r="B197" s="683">
        <v>2202</v>
      </c>
      <c r="C197" s="684">
        <v>171</v>
      </c>
      <c r="D197" s="685" t="str">
        <f>IF(ISNA(VLOOKUP(C197,Master!AQ$61:BC$286,3,FALSE)),"",VLOOKUP(C197,Master!AQ$61:BC$286,3,FALSE))</f>
        <v/>
      </c>
      <c r="E197" s="686" t="str">
        <f>IF(ISNA(VLOOKUP(C197,Master!AQ$61:BC$286,7,FALSE)),"",VLOOKUP(C197,Master!AQ$61:BC$286,7,FALSE))</f>
        <v/>
      </c>
      <c r="F197" s="687" t="str">
        <f>IF(ISNA(VLOOKUP(C197,Master!AQ$61:BC$286,8,FALSE)),"",VLOOKUP(C197,Master!AQ$61:BC$286,8,FALSE))</f>
        <v/>
      </c>
      <c r="G197" s="688" t="str">
        <f>IF(ISNA(VLOOKUP(C197,Master!AQ$61:BC$286,4,FALSE)),"",VLOOKUP(C197,Master!AQ$61:BC$286,4,FALSE))</f>
        <v/>
      </c>
      <c r="H197" s="689" t="str">
        <f>IF(ISNA(VLOOKUP(C197,Master!AQ$61:BC$286,5,FALSE)),"",VLOOKUP(C197,Master!AQ$61:BC$286,5,FALSE))</f>
        <v/>
      </c>
      <c r="I197" s="690" t="str">
        <f>IF(ISNA(VLOOKUP(C197,Master!AQ$61:BC$286,6,FALSE)),"",VLOOKUP(C197,Master!AQ$61:BC$286,6,FALSE))</f>
        <v/>
      </c>
      <c r="J197" s="684" t="str">
        <f t="shared" si="239"/>
        <v/>
      </c>
      <c r="K197" s="911" t="str">
        <f t="shared" ca="1" si="240"/>
        <v/>
      </c>
      <c r="L197" s="684" t="str">
        <f t="shared" si="241"/>
        <v/>
      </c>
      <c r="M197" s="684" t="str">
        <f t="shared" si="242"/>
        <v/>
      </c>
      <c r="N197" s="684" t="str">
        <f t="shared" si="243"/>
        <v/>
      </c>
      <c r="O197" s="691" t="str">
        <f>IF(ISNA(VLOOKUP(C197,Master!AQ$61:BC$286,12,FALSE)),"",VLOOKUP(C197,Master!AQ$61:BC$286,12,FALSE))</f>
        <v/>
      </c>
      <c r="P197" s="665"/>
      <c r="Q197" s="572"/>
      <c r="R197" s="572"/>
      <c r="S197" s="572"/>
      <c r="T197" s="572">
        <f t="shared" si="215"/>
        <v>0</v>
      </c>
      <c r="U197" s="541">
        <f t="shared" si="244"/>
        <v>1</v>
      </c>
      <c r="V197" s="570" t="str">
        <f>IF(ISNA(VLOOKUP(C197,Master!AQ$61:BC$108,10,FALSE)),"",VLOOKUP(C197,Master!AQ$61:BC$108,10,FALSE))</f>
        <v/>
      </c>
      <c r="W197" s="573"/>
      <c r="X197" s="573"/>
      <c r="Y197" s="574" t="str">
        <f>IF(ISNA(VLOOKUP(C197,Master!AQ$61:BC$108,11,FALSE)),"",VLOOKUP(C197,Master!AQ$61:BC$108,11,FALSE))</f>
        <v/>
      </c>
      <c r="Z197" s="574" t="str">
        <f>IF(ISNA(VLOOKUP(C197,Master!AQ$61:BC$108,9,FALSE)),"",VLOOKUP(C197,Master!AQ$61:BC$108,9,FALSE))</f>
        <v/>
      </c>
      <c r="AA197" s="575">
        <f t="shared" si="245"/>
        <v>0</v>
      </c>
      <c r="AB197" s="575">
        <f t="shared" si="246"/>
        <v>0</v>
      </c>
      <c r="AC197" s="575">
        <f t="shared" si="247"/>
        <v>0</v>
      </c>
      <c r="AD197" s="575">
        <f t="shared" si="248"/>
        <v>0</v>
      </c>
      <c r="AE197" s="575">
        <f t="shared" si="249"/>
        <v>0</v>
      </c>
      <c r="AF197" s="575">
        <f t="shared" si="250"/>
        <v>0</v>
      </c>
      <c r="AG197" s="576" t="str">
        <f t="shared" si="251"/>
        <v/>
      </c>
      <c r="AH197" s="576" t="str">
        <f t="shared" si="252"/>
        <v/>
      </c>
      <c r="AI197" s="576" t="str">
        <f t="shared" si="253"/>
        <v/>
      </c>
      <c r="AJ197" s="576" t="str">
        <f t="shared" si="254"/>
        <v/>
      </c>
      <c r="AK197" s="576" t="str">
        <f t="shared" si="255"/>
        <v/>
      </c>
      <c r="AL197" s="574" t="str">
        <f t="shared" si="256"/>
        <v/>
      </c>
      <c r="AM197" s="574">
        <v>0</v>
      </c>
      <c r="AN197" s="575">
        <v>0</v>
      </c>
      <c r="AO197" s="574" t="str">
        <f t="shared" si="257"/>
        <v/>
      </c>
      <c r="AP197" s="575">
        <f t="shared" si="258"/>
        <v>0</v>
      </c>
      <c r="AQ197" s="574">
        <f t="shared" si="259"/>
        <v>0</v>
      </c>
      <c r="AR197" s="574">
        <f t="shared" si="260"/>
        <v>0</v>
      </c>
      <c r="AS197" s="574">
        <f t="shared" si="261"/>
        <v>0</v>
      </c>
      <c r="AT197" s="574">
        <f t="shared" si="213"/>
        <v>0</v>
      </c>
      <c r="AU197" s="576">
        <f t="shared" si="262"/>
        <v>0</v>
      </c>
      <c r="AV197" s="576">
        <f t="shared" si="263"/>
        <v>0</v>
      </c>
      <c r="AW197" s="574"/>
      <c r="AX197" s="574"/>
      <c r="AY197" s="576">
        <f t="shared" si="264"/>
        <v>0</v>
      </c>
      <c r="AZ197" s="576">
        <f t="shared" si="265"/>
        <v>0</v>
      </c>
      <c r="BA197" s="576">
        <f t="shared" si="266"/>
        <v>0</v>
      </c>
      <c r="BB197" s="576">
        <f t="shared" si="267"/>
        <v>0</v>
      </c>
      <c r="BC197" s="576">
        <f t="shared" si="268"/>
        <v>0</v>
      </c>
      <c r="BD197" s="574">
        <f t="shared" si="269"/>
        <v>0</v>
      </c>
      <c r="BE197" s="574">
        <f t="shared" si="270"/>
        <v>0</v>
      </c>
      <c r="BF197" s="575">
        <v>0</v>
      </c>
      <c r="BG197" s="574">
        <f t="shared" si="271"/>
        <v>0</v>
      </c>
      <c r="BH197" s="575">
        <f t="shared" si="272"/>
        <v>0</v>
      </c>
      <c r="BI197" s="574">
        <f t="shared" si="273"/>
        <v>0</v>
      </c>
      <c r="BJ197" s="574">
        <f t="shared" si="274"/>
        <v>0</v>
      </c>
      <c r="BK197" s="574">
        <f t="shared" si="275"/>
        <v>0</v>
      </c>
      <c r="BL197" s="574">
        <f t="shared" si="276"/>
        <v>0</v>
      </c>
      <c r="BM197" s="576">
        <f t="shared" si="277"/>
        <v>0</v>
      </c>
      <c r="BN197" s="576">
        <f t="shared" si="278"/>
        <v>0</v>
      </c>
      <c r="BO197" s="574"/>
      <c r="BP197" s="574"/>
      <c r="BQ197" s="576">
        <f t="shared" si="279"/>
        <v>0</v>
      </c>
      <c r="BR197" s="567">
        <f t="shared" si="280"/>
        <v>0</v>
      </c>
      <c r="BS197" s="567">
        <f t="shared" si="281"/>
        <v>1</v>
      </c>
      <c r="BT197" s="567">
        <f t="shared" si="282"/>
        <v>0</v>
      </c>
      <c r="BU197" s="567">
        <f t="shared" si="283"/>
        <v>0</v>
      </c>
      <c r="BV197" s="567">
        <f t="shared" si="284"/>
        <v>0</v>
      </c>
      <c r="BW197" s="567">
        <f t="shared" si="285"/>
        <v>1</v>
      </c>
      <c r="BX197" s="552">
        <f t="shared" si="238"/>
        <v>0</v>
      </c>
      <c r="BY197" s="577">
        <f t="shared" si="286"/>
        <v>1</v>
      </c>
      <c r="BZ197" s="552">
        <f t="shared" si="287"/>
        <v>0</v>
      </c>
      <c r="CA197" s="552">
        <f t="shared" si="288"/>
        <v>0</v>
      </c>
      <c r="CB197" s="539" t="str">
        <f>IF(AND(E197=""),"",IF(AND(E197&lt;=0),"",IF((ROUND((SUMPRODUCT(MID(0&amp;E197,LARGE(INDEX(ISNUMBER(--MID(E197,ROW($1:$70),1))* ROW($1:$70),0),ROW($1:$70))+1,1)*10^ROW($1:$70)/10)),-8)/100000000)&lt;2004,1,0)))</f>
        <v/>
      </c>
      <c r="CC197" s="1071"/>
      <c r="CD197" s="539"/>
      <c r="CE197" s="539"/>
      <c r="CF197" s="539"/>
      <c r="CG197" s="539"/>
      <c r="CH197" s="539"/>
      <c r="CI197" s="539"/>
      <c r="CJ197" s="539"/>
      <c r="CK197" s="539"/>
      <c r="CL197" s="539"/>
      <c r="CM197" s="539"/>
      <c r="CN197" s="539"/>
      <c r="CO197" s="539"/>
      <c r="CP197" s="539"/>
      <c r="CQ197" s="539"/>
      <c r="CR197" s="539"/>
      <c r="CS197" s="539"/>
      <c r="CT197" s="539"/>
      <c r="CU197" s="539"/>
      <c r="CV197" s="539"/>
      <c r="CW197" s="539"/>
      <c r="CX197" s="539"/>
      <c r="CY197" s="539"/>
      <c r="CZ197" s="539"/>
      <c r="DB197" s="539"/>
    </row>
    <row r="198" spans="1:106" s="568" customFormat="1" hidden="1">
      <c r="A198" s="568" t="str">
        <f t="shared" si="222"/>
        <v/>
      </c>
      <c r="B198" s="683">
        <v>2202</v>
      </c>
      <c r="C198" s="684">
        <v>172</v>
      </c>
      <c r="D198" s="685" t="str">
        <f>IF(ISNA(VLOOKUP(C198,Master!AQ$61:BC$286,3,FALSE)),"",VLOOKUP(C198,Master!AQ$61:BC$286,3,FALSE))</f>
        <v/>
      </c>
      <c r="E198" s="686" t="str">
        <f>IF(ISNA(VLOOKUP(C198,Master!AQ$61:BC$286,7,FALSE)),"",VLOOKUP(C198,Master!AQ$61:BC$286,7,FALSE))</f>
        <v/>
      </c>
      <c r="F198" s="687" t="str">
        <f>IF(ISNA(VLOOKUP(C198,Master!AQ$61:BC$286,8,FALSE)),"",VLOOKUP(C198,Master!AQ$61:BC$286,8,FALSE))</f>
        <v/>
      </c>
      <c r="G198" s="688" t="str">
        <f>IF(ISNA(VLOOKUP(C198,Master!AQ$61:BC$286,4,FALSE)),"",VLOOKUP(C198,Master!AQ$61:BC$286,4,FALSE))</f>
        <v/>
      </c>
      <c r="H198" s="689" t="str">
        <f>IF(ISNA(VLOOKUP(C198,Master!AQ$61:BC$286,5,FALSE)),"",VLOOKUP(C198,Master!AQ$61:BC$286,5,FALSE))</f>
        <v/>
      </c>
      <c r="I198" s="690" t="str">
        <f>IF(ISNA(VLOOKUP(C198,Master!AQ$61:BC$286,6,FALSE)),"",VLOOKUP(C198,Master!AQ$61:BC$286,6,FALSE))</f>
        <v/>
      </c>
      <c r="J198" s="684" t="str">
        <f t="shared" si="239"/>
        <v/>
      </c>
      <c r="K198" s="911" t="str">
        <f t="shared" ca="1" si="240"/>
        <v/>
      </c>
      <c r="L198" s="684" t="str">
        <f t="shared" si="241"/>
        <v/>
      </c>
      <c r="M198" s="684" t="str">
        <f t="shared" si="242"/>
        <v/>
      </c>
      <c r="N198" s="684" t="str">
        <f t="shared" si="243"/>
        <v/>
      </c>
      <c r="O198" s="691" t="str">
        <f>IF(ISNA(VLOOKUP(C198,Master!AQ$61:BC$286,12,FALSE)),"",VLOOKUP(C198,Master!AQ$61:BC$286,12,FALSE))</f>
        <v/>
      </c>
      <c r="P198" s="665"/>
      <c r="Q198" s="572"/>
      <c r="R198" s="572"/>
      <c r="S198" s="572"/>
      <c r="T198" s="572">
        <f t="shared" si="215"/>
        <v>0</v>
      </c>
      <c r="U198" s="541">
        <f t="shared" si="244"/>
        <v>1</v>
      </c>
      <c r="V198" s="570" t="str">
        <f>IF(ISNA(VLOOKUP(C198,Master!AQ$61:BC$108,10,FALSE)),"",VLOOKUP(C198,Master!AQ$61:BC$108,10,FALSE))</f>
        <v/>
      </c>
      <c r="W198" s="573"/>
      <c r="X198" s="573"/>
      <c r="Y198" s="574" t="str">
        <f>IF(ISNA(VLOOKUP(C198,Master!AQ$61:BC$108,11,FALSE)),"",VLOOKUP(C198,Master!AQ$61:BC$108,11,FALSE))</f>
        <v/>
      </c>
      <c r="Z198" s="574" t="str">
        <f>IF(ISNA(VLOOKUP(C198,Master!AQ$61:BC$108,9,FALSE)),"",VLOOKUP(C198,Master!AQ$61:BC$108,9,FALSE))</f>
        <v/>
      </c>
      <c r="AA198" s="575">
        <f t="shared" si="245"/>
        <v>0</v>
      </c>
      <c r="AB198" s="575">
        <f t="shared" si="246"/>
        <v>0</v>
      </c>
      <c r="AC198" s="575">
        <f t="shared" si="247"/>
        <v>0</v>
      </c>
      <c r="AD198" s="575">
        <f t="shared" si="248"/>
        <v>0</v>
      </c>
      <c r="AE198" s="575">
        <f t="shared" si="249"/>
        <v>0</v>
      </c>
      <c r="AF198" s="575">
        <f t="shared" si="250"/>
        <v>0</v>
      </c>
      <c r="AG198" s="576" t="str">
        <f t="shared" si="251"/>
        <v/>
      </c>
      <c r="AH198" s="576" t="str">
        <f t="shared" si="252"/>
        <v/>
      </c>
      <c r="AI198" s="576" t="str">
        <f t="shared" si="253"/>
        <v/>
      </c>
      <c r="AJ198" s="576" t="str">
        <f t="shared" si="254"/>
        <v/>
      </c>
      <c r="AK198" s="576" t="str">
        <f t="shared" si="255"/>
        <v/>
      </c>
      <c r="AL198" s="574" t="str">
        <f t="shared" si="256"/>
        <v/>
      </c>
      <c r="AM198" s="574">
        <v>0</v>
      </c>
      <c r="AN198" s="575">
        <v>0</v>
      </c>
      <c r="AO198" s="574" t="str">
        <f t="shared" si="257"/>
        <v/>
      </c>
      <c r="AP198" s="575">
        <f t="shared" si="258"/>
        <v>0</v>
      </c>
      <c r="AQ198" s="574">
        <f t="shared" si="259"/>
        <v>0</v>
      </c>
      <c r="AR198" s="574">
        <f t="shared" si="260"/>
        <v>0</v>
      </c>
      <c r="AS198" s="574">
        <f t="shared" si="261"/>
        <v>0</v>
      </c>
      <c r="AT198" s="574">
        <f t="shared" si="213"/>
        <v>0</v>
      </c>
      <c r="AU198" s="576">
        <f t="shared" si="262"/>
        <v>0</v>
      </c>
      <c r="AV198" s="576">
        <f t="shared" si="263"/>
        <v>0</v>
      </c>
      <c r="AW198" s="574"/>
      <c r="AX198" s="574"/>
      <c r="AY198" s="576">
        <f t="shared" si="264"/>
        <v>0</v>
      </c>
      <c r="AZ198" s="576">
        <f t="shared" si="265"/>
        <v>0</v>
      </c>
      <c r="BA198" s="576">
        <f t="shared" si="266"/>
        <v>0</v>
      </c>
      <c r="BB198" s="576">
        <f t="shared" si="267"/>
        <v>0</v>
      </c>
      <c r="BC198" s="576">
        <f t="shared" si="268"/>
        <v>0</v>
      </c>
      <c r="BD198" s="574">
        <f t="shared" si="269"/>
        <v>0</v>
      </c>
      <c r="BE198" s="574">
        <f t="shared" si="270"/>
        <v>0</v>
      </c>
      <c r="BF198" s="575">
        <v>0</v>
      </c>
      <c r="BG198" s="574">
        <f t="shared" si="271"/>
        <v>0</v>
      </c>
      <c r="BH198" s="575">
        <f t="shared" si="272"/>
        <v>0</v>
      </c>
      <c r="BI198" s="574">
        <f t="shared" si="273"/>
        <v>0</v>
      </c>
      <c r="BJ198" s="574">
        <f t="shared" si="274"/>
        <v>0</v>
      </c>
      <c r="BK198" s="574">
        <f t="shared" si="275"/>
        <v>0</v>
      </c>
      <c r="BL198" s="574">
        <f t="shared" si="276"/>
        <v>0</v>
      </c>
      <c r="BM198" s="576">
        <f t="shared" si="277"/>
        <v>0</v>
      </c>
      <c r="BN198" s="576">
        <f t="shared" si="278"/>
        <v>0</v>
      </c>
      <c r="BO198" s="574"/>
      <c r="BP198" s="574"/>
      <c r="BQ198" s="576">
        <f t="shared" si="279"/>
        <v>0</v>
      </c>
      <c r="BR198" s="567">
        <f t="shared" si="280"/>
        <v>0</v>
      </c>
      <c r="BS198" s="567">
        <f t="shared" si="281"/>
        <v>1</v>
      </c>
      <c r="BT198" s="567">
        <f t="shared" si="282"/>
        <v>0</v>
      </c>
      <c r="BU198" s="567">
        <f t="shared" si="283"/>
        <v>0</v>
      </c>
      <c r="BV198" s="567">
        <f t="shared" si="284"/>
        <v>0</v>
      </c>
      <c r="BW198" s="567">
        <f t="shared" si="285"/>
        <v>1</v>
      </c>
      <c r="BX198" s="552">
        <f t="shared" si="238"/>
        <v>0</v>
      </c>
      <c r="BY198" s="577">
        <f t="shared" si="286"/>
        <v>1</v>
      </c>
      <c r="BZ198" s="552">
        <f t="shared" si="287"/>
        <v>0</v>
      </c>
      <c r="CA198" s="552">
        <f t="shared" si="288"/>
        <v>0</v>
      </c>
      <c r="CB198" s="539" t="str">
        <f>IF(AND(E198=""),"",IF(AND(E198&lt;=0),"",IF((ROUND((SUMPRODUCT(MID(0&amp;E198,LARGE(INDEX(ISNUMBER(--MID(E198,ROW($1:$70),1))* ROW($1:$70),0),ROW($1:$70))+1,1)*10^ROW($1:$70)/10)),-8)/100000000)&lt;2004,1,0)))</f>
        <v/>
      </c>
      <c r="CC198" s="1071"/>
      <c r="CD198" s="539"/>
      <c r="CE198" s="539"/>
      <c r="CF198" s="539"/>
      <c r="CG198" s="539"/>
      <c r="CH198" s="539"/>
      <c r="CI198" s="539"/>
      <c r="CJ198" s="539"/>
      <c r="CK198" s="539"/>
      <c r="CL198" s="539"/>
      <c r="CM198" s="539"/>
      <c r="CN198" s="539"/>
      <c r="CO198" s="539"/>
      <c r="CP198" s="539"/>
      <c r="CQ198" s="539"/>
      <c r="CR198" s="539"/>
      <c r="CS198" s="539"/>
      <c r="CT198" s="539"/>
      <c r="CU198" s="539"/>
      <c r="CV198" s="539"/>
      <c r="CW198" s="539"/>
      <c r="CX198" s="539"/>
      <c r="CY198" s="539"/>
      <c r="CZ198" s="539"/>
      <c r="DB198" s="539"/>
    </row>
    <row r="199" spans="1:106" s="568" customFormat="1" hidden="1">
      <c r="A199" s="568" t="str">
        <f t="shared" si="222"/>
        <v/>
      </c>
      <c r="B199" s="683">
        <v>2202</v>
      </c>
      <c r="C199" s="684">
        <v>173</v>
      </c>
      <c r="D199" s="685" t="str">
        <f>IF(ISNA(VLOOKUP(C199,Master!AQ$61:BC$286,3,FALSE)),"",VLOOKUP(C199,Master!AQ$61:BC$286,3,FALSE))</f>
        <v/>
      </c>
      <c r="E199" s="686" t="str">
        <f>IF(ISNA(VLOOKUP(C199,Master!AQ$61:BC$286,7,FALSE)),"",VLOOKUP(C199,Master!AQ$61:BC$286,7,FALSE))</f>
        <v/>
      </c>
      <c r="F199" s="687" t="str">
        <f>IF(ISNA(VLOOKUP(C199,Master!AQ$61:BC$286,8,FALSE)),"",VLOOKUP(C199,Master!AQ$61:BC$286,8,FALSE))</f>
        <v/>
      </c>
      <c r="G199" s="688" t="str">
        <f>IF(ISNA(VLOOKUP(C199,Master!AQ$61:BC$286,4,FALSE)),"",VLOOKUP(C199,Master!AQ$61:BC$286,4,FALSE))</f>
        <v/>
      </c>
      <c r="H199" s="689" t="str">
        <f>IF(ISNA(VLOOKUP(C199,Master!AQ$61:BC$286,5,FALSE)),"",VLOOKUP(C199,Master!AQ$61:BC$286,5,FALSE))</f>
        <v/>
      </c>
      <c r="I199" s="690" t="str">
        <f>IF(ISNA(VLOOKUP(C199,Master!AQ$61:BC$286,6,FALSE)),"",VLOOKUP(C199,Master!AQ$61:BC$286,6,FALSE))</f>
        <v/>
      </c>
      <c r="J199" s="684" t="str">
        <f t="shared" si="239"/>
        <v/>
      </c>
      <c r="K199" s="911" t="str">
        <f t="shared" ca="1" si="240"/>
        <v/>
      </c>
      <c r="L199" s="684" t="str">
        <f t="shared" si="241"/>
        <v/>
      </c>
      <c r="M199" s="684" t="str">
        <f t="shared" si="242"/>
        <v/>
      </c>
      <c r="N199" s="684" t="str">
        <f t="shared" si="243"/>
        <v/>
      </c>
      <c r="O199" s="691" t="str">
        <f>IF(ISNA(VLOOKUP(C199,Master!AQ$61:BC$286,12,FALSE)),"",VLOOKUP(C199,Master!AQ$61:BC$286,12,FALSE))</f>
        <v/>
      </c>
      <c r="P199" s="665"/>
      <c r="Q199" s="572"/>
      <c r="R199" s="572"/>
      <c r="S199" s="572"/>
      <c r="T199" s="572">
        <f t="shared" si="215"/>
        <v>0</v>
      </c>
      <c r="U199" s="541">
        <f t="shared" si="244"/>
        <v>1</v>
      </c>
      <c r="V199" s="570" t="str">
        <f>IF(ISNA(VLOOKUP(C199,Master!AQ$61:BC$108,10,FALSE)),"",VLOOKUP(C199,Master!AQ$61:BC$108,10,FALSE))</f>
        <v/>
      </c>
      <c r="W199" s="573"/>
      <c r="X199" s="573"/>
      <c r="Y199" s="574" t="str">
        <f>IF(ISNA(VLOOKUP(C199,Master!AQ$61:BC$108,11,FALSE)),"",VLOOKUP(C199,Master!AQ$61:BC$108,11,FALSE))</f>
        <v/>
      </c>
      <c r="Z199" s="574" t="str">
        <f>IF(ISNA(VLOOKUP(C199,Master!AQ$61:BC$108,9,FALSE)),"",VLOOKUP(C199,Master!AQ$61:BC$108,9,FALSE))</f>
        <v/>
      </c>
      <c r="AA199" s="575">
        <f t="shared" si="245"/>
        <v>0</v>
      </c>
      <c r="AB199" s="575">
        <f t="shared" si="246"/>
        <v>0</v>
      </c>
      <c r="AC199" s="575">
        <f t="shared" si="247"/>
        <v>0</v>
      </c>
      <c r="AD199" s="575">
        <f t="shared" si="248"/>
        <v>0</v>
      </c>
      <c r="AE199" s="575">
        <f t="shared" si="249"/>
        <v>0</v>
      </c>
      <c r="AF199" s="575">
        <f t="shared" si="250"/>
        <v>0</v>
      </c>
      <c r="AG199" s="576" t="str">
        <f t="shared" si="251"/>
        <v/>
      </c>
      <c r="AH199" s="576" t="str">
        <f t="shared" si="252"/>
        <v/>
      </c>
      <c r="AI199" s="576" t="str">
        <f t="shared" si="253"/>
        <v/>
      </c>
      <c r="AJ199" s="576" t="str">
        <f t="shared" si="254"/>
        <v/>
      </c>
      <c r="AK199" s="576" t="str">
        <f t="shared" si="255"/>
        <v/>
      </c>
      <c r="AL199" s="574" t="str">
        <f t="shared" si="256"/>
        <v/>
      </c>
      <c r="AM199" s="574">
        <v>0</v>
      </c>
      <c r="AN199" s="575">
        <v>0</v>
      </c>
      <c r="AO199" s="574" t="str">
        <f t="shared" si="257"/>
        <v/>
      </c>
      <c r="AP199" s="575">
        <f t="shared" si="258"/>
        <v>0</v>
      </c>
      <c r="AQ199" s="574">
        <f t="shared" si="259"/>
        <v>0</v>
      </c>
      <c r="AR199" s="574">
        <f t="shared" si="260"/>
        <v>0</v>
      </c>
      <c r="AS199" s="574">
        <f t="shared" si="261"/>
        <v>0</v>
      </c>
      <c r="AT199" s="574">
        <f t="shared" si="213"/>
        <v>0</v>
      </c>
      <c r="AU199" s="576">
        <f t="shared" si="262"/>
        <v>0</v>
      </c>
      <c r="AV199" s="576">
        <f t="shared" si="263"/>
        <v>0</v>
      </c>
      <c r="AW199" s="574"/>
      <c r="AX199" s="574"/>
      <c r="AY199" s="576">
        <f t="shared" si="264"/>
        <v>0</v>
      </c>
      <c r="AZ199" s="576">
        <f t="shared" si="265"/>
        <v>0</v>
      </c>
      <c r="BA199" s="576">
        <f t="shared" si="266"/>
        <v>0</v>
      </c>
      <c r="BB199" s="576">
        <f t="shared" si="267"/>
        <v>0</v>
      </c>
      <c r="BC199" s="576">
        <f t="shared" si="268"/>
        <v>0</v>
      </c>
      <c r="BD199" s="574">
        <f t="shared" si="269"/>
        <v>0</v>
      </c>
      <c r="BE199" s="574">
        <f t="shared" si="270"/>
        <v>0</v>
      </c>
      <c r="BF199" s="575">
        <v>0</v>
      </c>
      <c r="BG199" s="574">
        <f t="shared" si="271"/>
        <v>0</v>
      </c>
      <c r="BH199" s="575">
        <f t="shared" si="272"/>
        <v>0</v>
      </c>
      <c r="BI199" s="574">
        <f t="shared" si="273"/>
        <v>0</v>
      </c>
      <c r="BJ199" s="574">
        <f t="shared" si="274"/>
        <v>0</v>
      </c>
      <c r="BK199" s="574">
        <f t="shared" si="275"/>
        <v>0</v>
      </c>
      <c r="BL199" s="574">
        <f t="shared" si="276"/>
        <v>0</v>
      </c>
      <c r="BM199" s="576">
        <f t="shared" si="277"/>
        <v>0</v>
      </c>
      <c r="BN199" s="576">
        <f t="shared" si="278"/>
        <v>0</v>
      </c>
      <c r="BO199" s="574"/>
      <c r="BP199" s="574"/>
      <c r="BQ199" s="576">
        <f t="shared" si="279"/>
        <v>0</v>
      </c>
      <c r="BR199" s="567">
        <f t="shared" si="280"/>
        <v>0</v>
      </c>
      <c r="BS199" s="567">
        <f t="shared" si="281"/>
        <v>1</v>
      </c>
      <c r="BT199" s="567">
        <f t="shared" si="282"/>
        <v>0</v>
      </c>
      <c r="BU199" s="567">
        <f t="shared" si="283"/>
        <v>0</v>
      </c>
      <c r="BV199" s="567">
        <f t="shared" si="284"/>
        <v>0</v>
      </c>
      <c r="BW199" s="567">
        <f t="shared" si="285"/>
        <v>1</v>
      </c>
      <c r="BX199" s="552">
        <f t="shared" si="238"/>
        <v>0</v>
      </c>
      <c r="BY199" s="577">
        <f t="shared" si="286"/>
        <v>1</v>
      </c>
      <c r="BZ199" s="552">
        <f t="shared" si="287"/>
        <v>0</v>
      </c>
      <c r="CA199" s="552">
        <f t="shared" si="288"/>
        <v>0</v>
      </c>
      <c r="CB199" s="539" t="str">
        <f>IF(AND(E199=""),"",IF(AND(E199&lt;=0),"",IF((ROUND((SUMPRODUCT(MID(0&amp;E199,LARGE(INDEX(ISNUMBER(--MID(E199,ROW($1:$70),1))* ROW($1:$70),0),ROW($1:$70))+1,1)*10^ROW($1:$70)/10)),-8)/100000000)&lt;2004,1,0)))</f>
        <v/>
      </c>
      <c r="CC199" s="1071"/>
      <c r="CD199" s="539"/>
      <c r="CE199" s="539"/>
      <c r="CF199" s="539"/>
      <c r="CG199" s="539"/>
      <c r="CH199" s="539"/>
      <c r="CI199" s="539"/>
      <c r="CJ199" s="539"/>
      <c r="CK199" s="539"/>
      <c r="CL199" s="539"/>
      <c r="CM199" s="539"/>
      <c r="CN199" s="539"/>
      <c r="CO199" s="539"/>
      <c r="CP199" s="539"/>
      <c r="CQ199" s="539"/>
      <c r="CR199" s="539"/>
      <c r="CS199" s="539"/>
      <c r="CT199" s="539"/>
      <c r="CU199" s="539"/>
      <c r="CV199" s="539"/>
      <c r="CW199" s="539"/>
      <c r="CX199" s="539"/>
      <c r="CY199" s="539"/>
      <c r="CZ199" s="539"/>
      <c r="DB199" s="539"/>
    </row>
    <row r="200" spans="1:106" s="568" customFormat="1" hidden="1">
      <c r="A200" s="568" t="str">
        <f t="shared" si="222"/>
        <v/>
      </c>
      <c r="B200" s="683">
        <v>2202</v>
      </c>
      <c r="C200" s="684">
        <v>174</v>
      </c>
      <c r="D200" s="685" t="str">
        <f>IF(ISNA(VLOOKUP(C200,Master!AQ$61:BC$286,3,FALSE)),"",VLOOKUP(C200,Master!AQ$61:BC$286,3,FALSE))</f>
        <v/>
      </c>
      <c r="E200" s="686" t="str">
        <f>IF(ISNA(VLOOKUP(C200,Master!AQ$61:BC$286,7,FALSE)),"",VLOOKUP(C200,Master!AQ$61:BC$286,7,FALSE))</f>
        <v/>
      </c>
      <c r="F200" s="687" t="str">
        <f>IF(ISNA(VLOOKUP(C200,Master!AQ$61:BC$286,8,FALSE)),"",VLOOKUP(C200,Master!AQ$61:BC$286,8,FALSE))</f>
        <v/>
      </c>
      <c r="G200" s="688" t="str">
        <f>IF(ISNA(VLOOKUP(C200,Master!AQ$61:BC$286,4,FALSE)),"",VLOOKUP(C200,Master!AQ$61:BC$286,4,FALSE))</f>
        <v/>
      </c>
      <c r="H200" s="689" t="str">
        <f>IF(ISNA(VLOOKUP(C200,Master!AQ$61:BC$286,5,FALSE)),"",VLOOKUP(C200,Master!AQ$61:BC$286,5,FALSE))</f>
        <v/>
      </c>
      <c r="I200" s="690" t="str">
        <f>IF(ISNA(VLOOKUP(C200,Master!AQ$61:BC$286,6,FALSE)),"",VLOOKUP(C200,Master!AQ$61:BC$286,6,FALSE))</f>
        <v/>
      </c>
      <c r="J200" s="684" t="str">
        <f t="shared" si="239"/>
        <v/>
      </c>
      <c r="K200" s="911" t="str">
        <f t="shared" ca="1" si="240"/>
        <v/>
      </c>
      <c r="L200" s="684" t="str">
        <f t="shared" si="241"/>
        <v/>
      </c>
      <c r="M200" s="684" t="str">
        <f t="shared" si="242"/>
        <v/>
      </c>
      <c r="N200" s="684" t="str">
        <f t="shared" si="243"/>
        <v/>
      </c>
      <c r="O200" s="691" t="str">
        <f>IF(ISNA(VLOOKUP(C200,Master!AQ$61:BC$286,12,FALSE)),"",VLOOKUP(C200,Master!AQ$61:BC$286,12,FALSE))</f>
        <v/>
      </c>
      <c r="P200" s="665"/>
      <c r="Q200" s="572"/>
      <c r="R200" s="572"/>
      <c r="S200" s="572"/>
      <c r="T200" s="572">
        <f t="shared" ref="T200:T213" si="289">IF(H200="l-10",6774,IF(H200="l-11",6774,IF(H200="l-12",6774,0)))</f>
        <v>0</v>
      </c>
      <c r="U200" s="541">
        <f t="shared" si="244"/>
        <v>1</v>
      </c>
      <c r="V200" s="570" t="str">
        <f>IF(ISNA(VLOOKUP(C200,Master!AQ$61:BC$108,10,FALSE)),"",VLOOKUP(C200,Master!AQ$61:BC$108,10,FALSE))</f>
        <v/>
      </c>
      <c r="W200" s="573"/>
      <c r="X200" s="573"/>
      <c r="Y200" s="574" t="str">
        <f>IF(ISNA(VLOOKUP(C200,Master!AQ$61:BC$108,11,FALSE)),"",VLOOKUP(C200,Master!AQ$61:BC$108,11,FALSE))</f>
        <v/>
      </c>
      <c r="Z200" s="574" t="str">
        <f>IF(ISNA(VLOOKUP(C200,Master!AQ$61:BC$108,9,FALSE)),"",VLOOKUP(C200,Master!AQ$61:BC$108,9,FALSE))</f>
        <v/>
      </c>
      <c r="AA200" s="575">
        <f t="shared" si="245"/>
        <v>0</v>
      </c>
      <c r="AB200" s="575">
        <f t="shared" si="246"/>
        <v>0</v>
      </c>
      <c r="AC200" s="575">
        <f t="shared" si="247"/>
        <v>0</v>
      </c>
      <c r="AD200" s="575">
        <f t="shared" si="248"/>
        <v>0</v>
      </c>
      <c r="AE200" s="575">
        <f t="shared" si="249"/>
        <v>0</v>
      </c>
      <c r="AF200" s="575">
        <f t="shared" si="250"/>
        <v>0</v>
      </c>
      <c r="AG200" s="576" t="str">
        <f t="shared" si="251"/>
        <v/>
      </c>
      <c r="AH200" s="576" t="str">
        <f t="shared" si="252"/>
        <v/>
      </c>
      <c r="AI200" s="576" t="str">
        <f t="shared" si="253"/>
        <v/>
      </c>
      <c r="AJ200" s="576" t="str">
        <f t="shared" si="254"/>
        <v/>
      </c>
      <c r="AK200" s="576" t="str">
        <f t="shared" si="255"/>
        <v/>
      </c>
      <c r="AL200" s="574" t="str">
        <f t="shared" si="256"/>
        <v/>
      </c>
      <c r="AM200" s="574">
        <v>0</v>
      </c>
      <c r="AN200" s="575">
        <v>0</v>
      </c>
      <c r="AO200" s="574" t="str">
        <f t="shared" si="257"/>
        <v/>
      </c>
      <c r="AP200" s="575">
        <f t="shared" si="258"/>
        <v>0</v>
      </c>
      <c r="AQ200" s="574">
        <f t="shared" si="259"/>
        <v>0</v>
      </c>
      <c r="AR200" s="574">
        <f t="shared" si="260"/>
        <v>0</v>
      </c>
      <c r="AS200" s="574">
        <f t="shared" si="261"/>
        <v>0</v>
      </c>
      <c r="AT200" s="574">
        <f t="shared" si="213"/>
        <v>0</v>
      </c>
      <c r="AU200" s="576">
        <f t="shared" si="262"/>
        <v>0</v>
      </c>
      <c r="AV200" s="576">
        <f t="shared" si="263"/>
        <v>0</v>
      </c>
      <c r="AW200" s="574"/>
      <c r="AX200" s="574"/>
      <c r="AY200" s="576">
        <f t="shared" si="264"/>
        <v>0</v>
      </c>
      <c r="AZ200" s="576">
        <f t="shared" si="265"/>
        <v>0</v>
      </c>
      <c r="BA200" s="576">
        <f t="shared" si="266"/>
        <v>0</v>
      </c>
      <c r="BB200" s="576">
        <f t="shared" si="267"/>
        <v>0</v>
      </c>
      <c r="BC200" s="576">
        <f t="shared" si="268"/>
        <v>0</v>
      </c>
      <c r="BD200" s="574">
        <f t="shared" si="269"/>
        <v>0</v>
      </c>
      <c r="BE200" s="574">
        <f t="shared" si="270"/>
        <v>0</v>
      </c>
      <c r="BF200" s="575">
        <v>0</v>
      </c>
      <c r="BG200" s="574">
        <f t="shared" si="271"/>
        <v>0</v>
      </c>
      <c r="BH200" s="575">
        <f t="shared" si="272"/>
        <v>0</v>
      </c>
      <c r="BI200" s="574">
        <f t="shared" si="273"/>
        <v>0</v>
      </c>
      <c r="BJ200" s="574">
        <f t="shared" si="274"/>
        <v>0</v>
      </c>
      <c r="BK200" s="574">
        <f t="shared" si="275"/>
        <v>0</v>
      </c>
      <c r="BL200" s="574">
        <f t="shared" si="276"/>
        <v>0</v>
      </c>
      <c r="BM200" s="576">
        <f t="shared" si="277"/>
        <v>0</v>
      </c>
      <c r="BN200" s="576">
        <f t="shared" si="278"/>
        <v>0</v>
      </c>
      <c r="BO200" s="574"/>
      <c r="BP200" s="574"/>
      <c r="BQ200" s="576">
        <f t="shared" si="279"/>
        <v>0</v>
      </c>
      <c r="BR200" s="567">
        <f t="shared" si="280"/>
        <v>0</v>
      </c>
      <c r="BS200" s="567">
        <f t="shared" si="281"/>
        <v>1</v>
      </c>
      <c r="BT200" s="567">
        <f t="shared" si="282"/>
        <v>0</v>
      </c>
      <c r="BU200" s="567">
        <f t="shared" si="283"/>
        <v>0</v>
      </c>
      <c r="BV200" s="567">
        <f t="shared" si="284"/>
        <v>0</v>
      </c>
      <c r="BW200" s="567">
        <f t="shared" si="285"/>
        <v>1</v>
      </c>
      <c r="BX200" s="552">
        <f t="shared" si="238"/>
        <v>0</v>
      </c>
      <c r="BY200" s="577">
        <f t="shared" si="286"/>
        <v>1</v>
      </c>
      <c r="BZ200" s="552">
        <f t="shared" si="287"/>
        <v>0</v>
      </c>
      <c r="CA200" s="552">
        <f t="shared" si="288"/>
        <v>0</v>
      </c>
      <c r="CB200" s="539" t="str">
        <f>IF(AND(E200=""),"",IF(AND(E200&lt;=0),"",IF((ROUND((SUMPRODUCT(MID(0&amp;E200,LARGE(INDEX(ISNUMBER(--MID(E200,ROW($1:$70),1))* ROW($1:$70),0),ROW($1:$70))+1,1)*10^ROW($1:$70)/10)),-8)/100000000)&lt;2004,1,0)))</f>
        <v/>
      </c>
      <c r="CC200" s="1071"/>
      <c r="CD200" s="539"/>
      <c r="CE200" s="539"/>
      <c r="CF200" s="539"/>
      <c r="CG200" s="539"/>
      <c r="CH200" s="539"/>
      <c r="CI200" s="539"/>
      <c r="CJ200" s="539"/>
      <c r="CK200" s="539"/>
      <c r="CL200" s="539"/>
      <c r="CM200" s="539"/>
      <c r="CN200" s="539"/>
      <c r="CO200" s="539"/>
      <c r="CP200" s="539"/>
      <c r="CQ200" s="539"/>
      <c r="CR200" s="539"/>
      <c r="CS200" s="539"/>
      <c r="CT200" s="539"/>
      <c r="CU200" s="539"/>
      <c r="CV200" s="539"/>
      <c r="CW200" s="539"/>
      <c r="CX200" s="539"/>
      <c r="CY200" s="539"/>
      <c r="CZ200" s="539"/>
      <c r="DB200" s="539"/>
    </row>
    <row r="201" spans="1:106" s="568" customFormat="1" hidden="1">
      <c r="A201" s="568" t="str">
        <f t="shared" si="222"/>
        <v/>
      </c>
      <c r="B201" s="683">
        <v>2202</v>
      </c>
      <c r="C201" s="684">
        <v>175</v>
      </c>
      <c r="D201" s="685" t="str">
        <f>IF(ISNA(VLOOKUP(C201,Master!AQ$61:BC$286,3,FALSE)),"",VLOOKUP(C201,Master!AQ$61:BC$286,3,FALSE))</f>
        <v/>
      </c>
      <c r="E201" s="686" t="str">
        <f>IF(ISNA(VLOOKUP(C201,Master!AQ$61:BC$286,7,FALSE)),"",VLOOKUP(C201,Master!AQ$61:BC$286,7,FALSE))</f>
        <v/>
      </c>
      <c r="F201" s="687" t="str">
        <f>IF(ISNA(VLOOKUP(C201,Master!AQ$61:BC$286,8,FALSE)),"",VLOOKUP(C201,Master!AQ$61:BC$286,8,FALSE))</f>
        <v/>
      </c>
      <c r="G201" s="688" t="str">
        <f>IF(ISNA(VLOOKUP(C201,Master!AQ$61:BC$286,4,FALSE)),"",VLOOKUP(C201,Master!AQ$61:BC$286,4,FALSE))</f>
        <v/>
      </c>
      <c r="H201" s="689" t="str">
        <f>IF(ISNA(VLOOKUP(C201,Master!AQ$61:BC$286,5,FALSE)),"",VLOOKUP(C201,Master!AQ$61:BC$286,5,FALSE))</f>
        <v/>
      </c>
      <c r="I201" s="690" t="str">
        <f>IF(ISNA(VLOOKUP(C201,Master!AQ$61:BC$286,6,FALSE)),"",VLOOKUP(C201,Master!AQ$61:BC$286,6,FALSE))</f>
        <v/>
      </c>
      <c r="J201" s="684" t="str">
        <f t="shared" si="239"/>
        <v/>
      </c>
      <c r="K201" s="911" t="str">
        <f t="shared" ca="1" si="240"/>
        <v/>
      </c>
      <c r="L201" s="684" t="str">
        <f t="shared" si="241"/>
        <v/>
      </c>
      <c r="M201" s="684" t="str">
        <f t="shared" si="242"/>
        <v/>
      </c>
      <c r="N201" s="684" t="str">
        <f t="shared" si="243"/>
        <v/>
      </c>
      <c r="O201" s="691" t="str">
        <f>IF(ISNA(VLOOKUP(C201,Master!AQ$61:BC$286,12,FALSE)),"",VLOOKUP(C201,Master!AQ$61:BC$286,12,FALSE))</f>
        <v/>
      </c>
      <c r="P201" s="665"/>
      <c r="Q201" s="572"/>
      <c r="R201" s="572"/>
      <c r="S201" s="572"/>
      <c r="T201" s="572">
        <f t="shared" si="289"/>
        <v>0</v>
      </c>
      <c r="U201" s="541">
        <f t="shared" si="244"/>
        <v>1</v>
      </c>
      <c r="V201" s="570" t="str">
        <f>IF(ISNA(VLOOKUP(C201,Master!AQ$61:BC$108,10,FALSE)),"",VLOOKUP(C201,Master!AQ$61:BC$108,10,FALSE))</f>
        <v/>
      </c>
      <c r="W201" s="573"/>
      <c r="X201" s="573"/>
      <c r="Y201" s="574" t="str">
        <f>IF(ISNA(VLOOKUP(C201,Master!AQ$61:BC$108,11,FALSE)),"",VLOOKUP(C201,Master!AQ$61:BC$108,11,FALSE))</f>
        <v/>
      </c>
      <c r="Z201" s="574" t="str">
        <f>IF(ISNA(VLOOKUP(C201,Master!AQ$61:BC$108,9,FALSE)),"",VLOOKUP(C201,Master!AQ$61:BC$108,9,FALSE))</f>
        <v/>
      </c>
      <c r="AA201" s="575">
        <f t="shared" si="245"/>
        <v>0</v>
      </c>
      <c r="AB201" s="575">
        <f t="shared" si="246"/>
        <v>0</v>
      </c>
      <c r="AC201" s="575">
        <f t="shared" si="247"/>
        <v>0</v>
      </c>
      <c r="AD201" s="575">
        <f t="shared" si="248"/>
        <v>0</v>
      </c>
      <c r="AE201" s="575">
        <f t="shared" si="249"/>
        <v>0</v>
      </c>
      <c r="AF201" s="575">
        <f t="shared" si="250"/>
        <v>0</v>
      </c>
      <c r="AG201" s="576" t="str">
        <f t="shared" si="251"/>
        <v/>
      </c>
      <c r="AH201" s="576" t="str">
        <f t="shared" si="252"/>
        <v/>
      </c>
      <c r="AI201" s="576" t="str">
        <f t="shared" si="253"/>
        <v/>
      </c>
      <c r="AJ201" s="576" t="str">
        <f t="shared" si="254"/>
        <v/>
      </c>
      <c r="AK201" s="576" t="str">
        <f t="shared" si="255"/>
        <v/>
      </c>
      <c r="AL201" s="574" t="str">
        <f t="shared" si="256"/>
        <v/>
      </c>
      <c r="AM201" s="574">
        <v>0</v>
      </c>
      <c r="AN201" s="575">
        <v>0</v>
      </c>
      <c r="AO201" s="574" t="str">
        <f t="shared" si="257"/>
        <v/>
      </c>
      <c r="AP201" s="575">
        <f t="shared" si="258"/>
        <v>0</v>
      </c>
      <c r="AQ201" s="574">
        <f t="shared" si="259"/>
        <v>0</v>
      </c>
      <c r="AR201" s="574">
        <f t="shared" si="260"/>
        <v>0</v>
      </c>
      <c r="AS201" s="574">
        <f t="shared" si="261"/>
        <v>0</v>
      </c>
      <c r="AT201" s="574">
        <f t="shared" si="213"/>
        <v>0</v>
      </c>
      <c r="AU201" s="576">
        <f t="shared" si="262"/>
        <v>0</v>
      </c>
      <c r="AV201" s="576">
        <f t="shared" si="263"/>
        <v>0</v>
      </c>
      <c r="AW201" s="574"/>
      <c r="AX201" s="574"/>
      <c r="AY201" s="576">
        <f t="shared" si="264"/>
        <v>0</v>
      </c>
      <c r="AZ201" s="576">
        <f t="shared" si="265"/>
        <v>0</v>
      </c>
      <c r="BA201" s="576">
        <f t="shared" si="266"/>
        <v>0</v>
      </c>
      <c r="BB201" s="576">
        <f t="shared" si="267"/>
        <v>0</v>
      </c>
      <c r="BC201" s="576">
        <f t="shared" si="268"/>
        <v>0</v>
      </c>
      <c r="BD201" s="574">
        <f t="shared" si="269"/>
        <v>0</v>
      </c>
      <c r="BE201" s="574">
        <f t="shared" si="270"/>
        <v>0</v>
      </c>
      <c r="BF201" s="575">
        <v>0</v>
      </c>
      <c r="BG201" s="574">
        <f t="shared" si="271"/>
        <v>0</v>
      </c>
      <c r="BH201" s="575">
        <f t="shared" si="272"/>
        <v>0</v>
      </c>
      <c r="BI201" s="574">
        <f t="shared" si="273"/>
        <v>0</v>
      </c>
      <c r="BJ201" s="574">
        <f t="shared" si="274"/>
        <v>0</v>
      </c>
      <c r="BK201" s="574">
        <f t="shared" si="275"/>
        <v>0</v>
      </c>
      <c r="BL201" s="574">
        <f t="shared" si="276"/>
        <v>0</v>
      </c>
      <c r="BM201" s="576">
        <f t="shared" si="277"/>
        <v>0</v>
      </c>
      <c r="BN201" s="576">
        <f t="shared" si="278"/>
        <v>0</v>
      </c>
      <c r="BO201" s="574"/>
      <c r="BP201" s="574"/>
      <c r="BQ201" s="576">
        <f t="shared" si="279"/>
        <v>0</v>
      </c>
      <c r="BR201" s="567">
        <f t="shared" si="280"/>
        <v>0</v>
      </c>
      <c r="BS201" s="567">
        <f t="shared" si="281"/>
        <v>1</v>
      </c>
      <c r="BT201" s="567">
        <f t="shared" si="282"/>
        <v>0</v>
      </c>
      <c r="BU201" s="567">
        <f t="shared" si="283"/>
        <v>0</v>
      </c>
      <c r="BV201" s="567">
        <f t="shared" si="284"/>
        <v>0</v>
      </c>
      <c r="BW201" s="567">
        <f t="shared" si="285"/>
        <v>1</v>
      </c>
      <c r="BX201" s="552">
        <f t="shared" si="238"/>
        <v>0</v>
      </c>
      <c r="BY201" s="577">
        <f t="shared" si="286"/>
        <v>1</v>
      </c>
      <c r="BZ201" s="552">
        <f t="shared" si="287"/>
        <v>0</v>
      </c>
      <c r="CA201" s="552">
        <f t="shared" si="288"/>
        <v>0</v>
      </c>
      <c r="CB201" s="539" t="str">
        <f>IF(AND(E201=""),"",IF(AND(E201&lt;=0),"",IF((ROUND((SUMPRODUCT(MID(0&amp;E201,LARGE(INDEX(ISNUMBER(--MID(E201,ROW($1:$70),1))* ROW($1:$70),0),ROW($1:$70))+1,1)*10^ROW($1:$70)/10)),-8)/100000000)&lt;2004,1,0)))</f>
        <v/>
      </c>
      <c r="CC201" s="1071"/>
      <c r="CD201" s="539"/>
      <c r="CE201" s="539"/>
      <c r="CF201" s="539"/>
      <c r="CG201" s="539"/>
      <c r="CH201" s="539"/>
      <c r="CI201" s="539"/>
      <c r="CJ201" s="539"/>
      <c r="CK201" s="539"/>
      <c r="CL201" s="539"/>
      <c r="CM201" s="539"/>
      <c r="CN201" s="539"/>
      <c r="CO201" s="539"/>
      <c r="CP201" s="539"/>
      <c r="CQ201" s="539"/>
      <c r="CR201" s="539"/>
      <c r="CS201" s="539"/>
      <c r="CT201" s="539"/>
      <c r="CU201" s="539"/>
      <c r="CV201" s="539"/>
      <c r="CW201" s="539"/>
      <c r="CX201" s="539"/>
      <c r="CY201" s="539"/>
      <c r="CZ201" s="539"/>
      <c r="DB201" s="539"/>
    </row>
    <row r="202" spans="1:106" s="568" customFormat="1" hidden="1">
      <c r="A202" s="568" t="str">
        <f t="shared" si="222"/>
        <v/>
      </c>
      <c r="B202" s="683">
        <v>2202</v>
      </c>
      <c r="C202" s="684">
        <v>176</v>
      </c>
      <c r="D202" s="685" t="str">
        <f>IF(ISNA(VLOOKUP(C202,Master!AQ$61:BC$286,3,FALSE)),"",VLOOKUP(C202,Master!AQ$61:BC$286,3,FALSE))</f>
        <v/>
      </c>
      <c r="E202" s="686" t="str">
        <f>IF(ISNA(VLOOKUP(C202,Master!AQ$61:BC$286,7,FALSE)),"",VLOOKUP(C202,Master!AQ$61:BC$286,7,FALSE))</f>
        <v/>
      </c>
      <c r="F202" s="687" t="str">
        <f>IF(ISNA(VLOOKUP(C202,Master!AQ$61:BC$286,8,FALSE)),"",VLOOKUP(C202,Master!AQ$61:BC$286,8,FALSE))</f>
        <v/>
      </c>
      <c r="G202" s="688" t="str">
        <f>IF(ISNA(VLOOKUP(C202,Master!AQ$61:BC$286,4,FALSE)),"",VLOOKUP(C202,Master!AQ$61:BC$286,4,FALSE))</f>
        <v/>
      </c>
      <c r="H202" s="689" t="str">
        <f>IF(ISNA(VLOOKUP(C202,Master!AQ$61:BC$286,5,FALSE)),"",VLOOKUP(C202,Master!AQ$61:BC$286,5,FALSE))</f>
        <v/>
      </c>
      <c r="I202" s="690" t="str">
        <f>IF(ISNA(VLOOKUP(C202,Master!AQ$61:BC$286,6,FALSE)),"",VLOOKUP(C202,Master!AQ$61:BC$286,6,FALSE))</f>
        <v/>
      </c>
      <c r="J202" s="684" t="str">
        <f t="shared" si="239"/>
        <v/>
      </c>
      <c r="K202" s="911" t="str">
        <f t="shared" ca="1" si="240"/>
        <v/>
      </c>
      <c r="L202" s="684" t="str">
        <f t="shared" si="241"/>
        <v/>
      </c>
      <c r="M202" s="684" t="str">
        <f t="shared" si="242"/>
        <v/>
      </c>
      <c r="N202" s="684" t="str">
        <f t="shared" si="243"/>
        <v/>
      </c>
      <c r="O202" s="691" t="str">
        <f>IF(ISNA(VLOOKUP(C202,Master!AQ$61:BC$286,12,FALSE)),"",VLOOKUP(C202,Master!AQ$61:BC$286,12,FALSE))</f>
        <v/>
      </c>
      <c r="P202" s="665"/>
      <c r="Q202" s="572"/>
      <c r="R202" s="572"/>
      <c r="S202" s="572"/>
      <c r="T202" s="572">
        <f t="shared" si="289"/>
        <v>0</v>
      </c>
      <c r="U202" s="541">
        <f t="shared" si="244"/>
        <v>1</v>
      </c>
      <c r="V202" s="570" t="str">
        <f>IF(ISNA(VLOOKUP(C202,Master!AQ$61:BC$108,10,FALSE)),"",VLOOKUP(C202,Master!AQ$61:BC$108,10,FALSE))</f>
        <v/>
      </c>
      <c r="W202" s="573"/>
      <c r="X202" s="573"/>
      <c r="Y202" s="574" t="str">
        <f>IF(ISNA(VLOOKUP(C202,Master!AQ$61:BC$108,11,FALSE)),"",VLOOKUP(C202,Master!AQ$61:BC$108,11,FALSE))</f>
        <v/>
      </c>
      <c r="Z202" s="574" t="str">
        <f>IF(ISNA(VLOOKUP(C202,Master!AQ$61:BC$108,9,FALSE)),"",VLOOKUP(C202,Master!AQ$61:BC$108,9,FALSE))</f>
        <v/>
      </c>
      <c r="AA202" s="575">
        <f t="shared" si="245"/>
        <v>0</v>
      </c>
      <c r="AB202" s="575">
        <f t="shared" si="246"/>
        <v>0</v>
      </c>
      <c r="AC202" s="575">
        <f t="shared" si="247"/>
        <v>0</v>
      </c>
      <c r="AD202" s="575">
        <f t="shared" si="248"/>
        <v>0</v>
      </c>
      <c r="AE202" s="575">
        <f t="shared" si="249"/>
        <v>0</v>
      </c>
      <c r="AF202" s="575">
        <f t="shared" si="250"/>
        <v>0</v>
      </c>
      <c r="AG202" s="576" t="str">
        <f t="shared" si="251"/>
        <v/>
      </c>
      <c r="AH202" s="576" t="str">
        <f t="shared" si="252"/>
        <v/>
      </c>
      <c r="AI202" s="576" t="str">
        <f t="shared" si="253"/>
        <v/>
      </c>
      <c r="AJ202" s="576" t="str">
        <f t="shared" si="254"/>
        <v/>
      </c>
      <c r="AK202" s="576" t="str">
        <f t="shared" si="255"/>
        <v/>
      </c>
      <c r="AL202" s="574" t="str">
        <f t="shared" si="256"/>
        <v/>
      </c>
      <c r="AM202" s="574">
        <v>0</v>
      </c>
      <c r="AN202" s="575">
        <v>0</v>
      </c>
      <c r="AO202" s="574" t="str">
        <f t="shared" si="257"/>
        <v/>
      </c>
      <c r="AP202" s="575">
        <f t="shared" si="258"/>
        <v>0</v>
      </c>
      <c r="AQ202" s="574">
        <f t="shared" si="259"/>
        <v>0</v>
      </c>
      <c r="AR202" s="574">
        <f t="shared" si="260"/>
        <v>0</v>
      </c>
      <c r="AS202" s="574">
        <f t="shared" si="261"/>
        <v>0</v>
      </c>
      <c r="AT202" s="574">
        <f t="shared" si="213"/>
        <v>0</v>
      </c>
      <c r="AU202" s="576">
        <f t="shared" si="262"/>
        <v>0</v>
      </c>
      <c r="AV202" s="576">
        <f t="shared" si="263"/>
        <v>0</v>
      </c>
      <c r="AW202" s="574"/>
      <c r="AX202" s="574"/>
      <c r="AY202" s="576">
        <f t="shared" si="264"/>
        <v>0</v>
      </c>
      <c r="AZ202" s="576">
        <f t="shared" si="265"/>
        <v>0</v>
      </c>
      <c r="BA202" s="576">
        <f t="shared" si="266"/>
        <v>0</v>
      </c>
      <c r="BB202" s="576">
        <f t="shared" si="267"/>
        <v>0</v>
      </c>
      <c r="BC202" s="576">
        <f t="shared" si="268"/>
        <v>0</v>
      </c>
      <c r="BD202" s="574">
        <f t="shared" si="269"/>
        <v>0</v>
      </c>
      <c r="BE202" s="574">
        <f t="shared" si="270"/>
        <v>0</v>
      </c>
      <c r="BF202" s="575">
        <v>0</v>
      </c>
      <c r="BG202" s="574">
        <f t="shared" si="271"/>
        <v>0</v>
      </c>
      <c r="BH202" s="575">
        <f t="shared" si="272"/>
        <v>0</v>
      </c>
      <c r="BI202" s="574">
        <f t="shared" si="273"/>
        <v>0</v>
      </c>
      <c r="BJ202" s="574">
        <f t="shared" si="274"/>
        <v>0</v>
      </c>
      <c r="BK202" s="574">
        <f t="shared" si="275"/>
        <v>0</v>
      </c>
      <c r="BL202" s="574">
        <f t="shared" si="276"/>
        <v>0</v>
      </c>
      <c r="BM202" s="576">
        <f t="shared" si="277"/>
        <v>0</v>
      </c>
      <c r="BN202" s="576">
        <f t="shared" si="278"/>
        <v>0</v>
      </c>
      <c r="BO202" s="574"/>
      <c r="BP202" s="574"/>
      <c r="BQ202" s="576">
        <f t="shared" si="279"/>
        <v>0</v>
      </c>
      <c r="BR202" s="567">
        <f t="shared" si="280"/>
        <v>0</v>
      </c>
      <c r="BS202" s="567">
        <f t="shared" si="281"/>
        <v>1</v>
      </c>
      <c r="BT202" s="567">
        <f t="shared" si="282"/>
        <v>0</v>
      </c>
      <c r="BU202" s="567">
        <f t="shared" si="283"/>
        <v>0</v>
      </c>
      <c r="BV202" s="567">
        <f t="shared" si="284"/>
        <v>0</v>
      </c>
      <c r="BW202" s="567">
        <f t="shared" si="285"/>
        <v>1</v>
      </c>
      <c r="BX202" s="552">
        <f t="shared" si="238"/>
        <v>0</v>
      </c>
      <c r="BY202" s="577">
        <f t="shared" si="286"/>
        <v>1</v>
      </c>
      <c r="BZ202" s="552">
        <f t="shared" si="287"/>
        <v>0</v>
      </c>
      <c r="CA202" s="552">
        <f t="shared" si="288"/>
        <v>0</v>
      </c>
      <c r="CB202" s="539" t="str">
        <f>IF(AND(E202=""),"",IF(AND(E202&lt;=0),"",IF((ROUND((SUMPRODUCT(MID(0&amp;E202,LARGE(INDEX(ISNUMBER(--MID(E202,ROW($1:$70),1))* ROW($1:$70),0),ROW($1:$70))+1,1)*10^ROW($1:$70)/10)),-8)/100000000)&lt;2004,1,0)))</f>
        <v/>
      </c>
      <c r="CC202" s="1071"/>
      <c r="CD202" s="539"/>
      <c r="CE202" s="539"/>
      <c r="CF202" s="539"/>
      <c r="CG202" s="539"/>
      <c r="CH202" s="539"/>
      <c r="CI202" s="539"/>
      <c r="CJ202" s="539"/>
      <c r="CK202" s="539"/>
      <c r="CL202" s="539"/>
      <c r="CM202" s="539"/>
      <c r="CN202" s="539"/>
      <c r="CO202" s="539"/>
      <c r="CP202" s="539"/>
      <c r="CQ202" s="539"/>
      <c r="CR202" s="539"/>
      <c r="CS202" s="539"/>
      <c r="CT202" s="539"/>
      <c r="CU202" s="539"/>
      <c r="CV202" s="539"/>
      <c r="CW202" s="539"/>
      <c r="CX202" s="539"/>
      <c r="CY202" s="539"/>
      <c r="CZ202" s="539"/>
      <c r="DB202" s="539"/>
    </row>
    <row r="203" spans="1:106" s="568" customFormat="1" hidden="1">
      <c r="A203" s="568" t="str">
        <f t="shared" si="222"/>
        <v/>
      </c>
      <c r="B203" s="683">
        <v>2202</v>
      </c>
      <c r="C203" s="684">
        <v>177</v>
      </c>
      <c r="D203" s="685" t="str">
        <f>IF(ISNA(VLOOKUP(C203,Master!AQ$61:BC$286,3,FALSE)),"",VLOOKUP(C203,Master!AQ$61:BC$286,3,FALSE))</f>
        <v/>
      </c>
      <c r="E203" s="686" t="str">
        <f>IF(ISNA(VLOOKUP(C203,Master!AQ$61:BC$286,7,FALSE)),"",VLOOKUP(C203,Master!AQ$61:BC$286,7,FALSE))</f>
        <v/>
      </c>
      <c r="F203" s="687" t="str">
        <f>IF(ISNA(VLOOKUP(C203,Master!AQ$61:BC$286,8,FALSE)),"",VLOOKUP(C203,Master!AQ$61:BC$286,8,FALSE))</f>
        <v/>
      </c>
      <c r="G203" s="688" t="str">
        <f>IF(ISNA(VLOOKUP(C203,Master!AQ$61:BC$286,4,FALSE)),"",VLOOKUP(C203,Master!AQ$61:BC$286,4,FALSE))</f>
        <v/>
      </c>
      <c r="H203" s="689" t="str">
        <f>IF(ISNA(VLOOKUP(C203,Master!AQ$61:BC$286,5,FALSE)),"",VLOOKUP(C203,Master!AQ$61:BC$286,5,FALSE))</f>
        <v/>
      </c>
      <c r="I203" s="690" t="str">
        <f>IF(ISNA(VLOOKUP(C203,Master!AQ$61:BC$286,6,FALSE)),"",VLOOKUP(C203,Master!AQ$61:BC$286,6,FALSE))</f>
        <v/>
      </c>
      <c r="J203" s="684" t="str">
        <f t="shared" si="239"/>
        <v/>
      </c>
      <c r="K203" s="911" t="str">
        <f t="shared" ca="1" si="240"/>
        <v/>
      </c>
      <c r="L203" s="684" t="str">
        <f t="shared" si="241"/>
        <v/>
      </c>
      <c r="M203" s="684" t="str">
        <f t="shared" si="242"/>
        <v/>
      </c>
      <c r="N203" s="684" t="str">
        <f t="shared" si="243"/>
        <v/>
      </c>
      <c r="O203" s="691" t="str">
        <f>IF(ISNA(VLOOKUP(C203,Master!AQ$61:BC$286,12,FALSE)),"",VLOOKUP(C203,Master!AQ$61:BC$286,12,FALSE))</f>
        <v/>
      </c>
      <c r="P203" s="665"/>
      <c r="Q203" s="572"/>
      <c r="R203" s="572"/>
      <c r="S203" s="572"/>
      <c r="T203" s="572">
        <f t="shared" si="289"/>
        <v>0</v>
      </c>
      <c r="U203" s="541">
        <f t="shared" si="244"/>
        <v>1</v>
      </c>
      <c r="V203" s="570" t="str">
        <f>IF(ISNA(VLOOKUP(C203,Master!AQ$61:BC$108,10,FALSE)),"",VLOOKUP(C203,Master!AQ$61:BC$108,10,FALSE))</f>
        <v/>
      </c>
      <c r="W203" s="573"/>
      <c r="X203" s="573"/>
      <c r="Y203" s="574" t="str">
        <f>IF(ISNA(VLOOKUP(C203,Master!AQ$61:BC$108,11,FALSE)),"",VLOOKUP(C203,Master!AQ$61:BC$108,11,FALSE))</f>
        <v/>
      </c>
      <c r="Z203" s="574" t="str">
        <f>IF(ISNA(VLOOKUP(C203,Master!AQ$61:BC$108,9,FALSE)),"",VLOOKUP(C203,Master!AQ$61:BC$108,9,FALSE))</f>
        <v/>
      </c>
      <c r="AA203" s="575">
        <f t="shared" si="245"/>
        <v>0</v>
      </c>
      <c r="AB203" s="575">
        <f t="shared" si="246"/>
        <v>0</v>
      </c>
      <c r="AC203" s="575">
        <f t="shared" si="247"/>
        <v>0</v>
      </c>
      <c r="AD203" s="575">
        <f t="shared" si="248"/>
        <v>0</v>
      </c>
      <c r="AE203" s="575">
        <f t="shared" si="249"/>
        <v>0</v>
      </c>
      <c r="AF203" s="575">
        <f t="shared" si="250"/>
        <v>0</v>
      </c>
      <c r="AG203" s="576" t="str">
        <f t="shared" si="251"/>
        <v/>
      </c>
      <c r="AH203" s="576" t="str">
        <f t="shared" si="252"/>
        <v/>
      </c>
      <c r="AI203" s="576" t="str">
        <f t="shared" si="253"/>
        <v/>
      </c>
      <c r="AJ203" s="576" t="str">
        <f t="shared" si="254"/>
        <v/>
      </c>
      <c r="AK203" s="576" t="str">
        <f t="shared" si="255"/>
        <v/>
      </c>
      <c r="AL203" s="574" t="str">
        <f t="shared" si="256"/>
        <v/>
      </c>
      <c r="AM203" s="574">
        <v>0</v>
      </c>
      <c r="AN203" s="575">
        <v>0</v>
      </c>
      <c r="AO203" s="574" t="str">
        <f t="shared" si="257"/>
        <v/>
      </c>
      <c r="AP203" s="575">
        <f t="shared" si="258"/>
        <v>0</v>
      </c>
      <c r="AQ203" s="574">
        <f t="shared" si="259"/>
        <v>0</v>
      </c>
      <c r="AR203" s="574">
        <f t="shared" si="260"/>
        <v>0</v>
      </c>
      <c r="AS203" s="574">
        <f t="shared" si="261"/>
        <v>0</v>
      </c>
      <c r="AT203" s="574">
        <f t="shared" si="213"/>
        <v>0</v>
      </c>
      <c r="AU203" s="576">
        <f t="shared" si="262"/>
        <v>0</v>
      </c>
      <c r="AV203" s="576">
        <f t="shared" si="263"/>
        <v>0</v>
      </c>
      <c r="AW203" s="574"/>
      <c r="AX203" s="574"/>
      <c r="AY203" s="576">
        <f t="shared" si="264"/>
        <v>0</v>
      </c>
      <c r="AZ203" s="576">
        <f t="shared" si="265"/>
        <v>0</v>
      </c>
      <c r="BA203" s="576">
        <f t="shared" si="266"/>
        <v>0</v>
      </c>
      <c r="BB203" s="576">
        <f t="shared" si="267"/>
        <v>0</v>
      </c>
      <c r="BC203" s="576">
        <f t="shared" si="268"/>
        <v>0</v>
      </c>
      <c r="BD203" s="574">
        <f t="shared" si="269"/>
        <v>0</v>
      </c>
      <c r="BE203" s="574">
        <f t="shared" si="270"/>
        <v>0</v>
      </c>
      <c r="BF203" s="575">
        <v>0</v>
      </c>
      <c r="BG203" s="574">
        <f t="shared" si="271"/>
        <v>0</v>
      </c>
      <c r="BH203" s="575">
        <f t="shared" si="272"/>
        <v>0</v>
      </c>
      <c r="BI203" s="574">
        <f t="shared" si="273"/>
        <v>0</v>
      </c>
      <c r="BJ203" s="574">
        <f t="shared" si="274"/>
        <v>0</v>
      </c>
      <c r="BK203" s="574">
        <f t="shared" si="275"/>
        <v>0</v>
      </c>
      <c r="BL203" s="574">
        <f t="shared" si="276"/>
        <v>0</v>
      </c>
      <c r="BM203" s="576">
        <f t="shared" si="277"/>
        <v>0</v>
      </c>
      <c r="BN203" s="576">
        <f t="shared" si="278"/>
        <v>0</v>
      </c>
      <c r="BO203" s="574"/>
      <c r="BP203" s="574"/>
      <c r="BQ203" s="576">
        <f t="shared" si="279"/>
        <v>0</v>
      </c>
      <c r="BR203" s="567">
        <f t="shared" si="280"/>
        <v>0</v>
      </c>
      <c r="BS203" s="567">
        <f t="shared" si="281"/>
        <v>1</v>
      </c>
      <c r="BT203" s="567">
        <f t="shared" si="282"/>
        <v>0</v>
      </c>
      <c r="BU203" s="567">
        <f t="shared" si="283"/>
        <v>0</v>
      </c>
      <c r="BV203" s="567">
        <f t="shared" si="284"/>
        <v>0</v>
      </c>
      <c r="BW203" s="567">
        <f t="shared" si="285"/>
        <v>1</v>
      </c>
      <c r="BX203" s="552">
        <f t="shared" si="238"/>
        <v>0</v>
      </c>
      <c r="BY203" s="577">
        <f t="shared" si="286"/>
        <v>1</v>
      </c>
      <c r="BZ203" s="552">
        <f t="shared" si="287"/>
        <v>0</v>
      </c>
      <c r="CA203" s="552">
        <f t="shared" si="288"/>
        <v>0</v>
      </c>
      <c r="CB203" s="539" t="str">
        <f>IF(AND(E203=""),"",IF(AND(E203&lt;=0),"",IF((ROUND((SUMPRODUCT(MID(0&amp;E203,LARGE(INDEX(ISNUMBER(--MID(E203,ROW($1:$70),1))* ROW($1:$70),0),ROW($1:$70))+1,1)*10^ROW($1:$70)/10)),-8)/100000000)&lt;2004,1,0)))</f>
        <v/>
      </c>
      <c r="CC203" s="1071"/>
      <c r="CD203" s="539"/>
      <c r="CE203" s="539"/>
      <c r="CF203" s="539"/>
      <c r="CG203" s="539"/>
      <c r="CH203" s="539"/>
      <c r="CI203" s="539"/>
      <c r="CJ203" s="539"/>
      <c r="CK203" s="539"/>
      <c r="CL203" s="539"/>
      <c r="CM203" s="539"/>
      <c r="CN203" s="539"/>
      <c r="CO203" s="539"/>
      <c r="CP203" s="539"/>
      <c r="CQ203" s="539"/>
      <c r="CR203" s="539"/>
      <c r="CS203" s="539"/>
      <c r="CT203" s="539"/>
      <c r="CU203" s="539"/>
      <c r="CV203" s="539"/>
      <c r="CW203" s="539"/>
      <c r="CX203" s="539"/>
      <c r="CY203" s="539"/>
      <c r="CZ203" s="539"/>
      <c r="DB203" s="539"/>
    </row>
    <row r="204" spans="1:106" s="568" customFormat="1" hidden="1">
      <c r="A204" s="568" t="str">
        <f t="shared" si="222"/>
        <v/>
      </c>
      <c r="B204" s="683">
        <v>2202</v>
      </c>
      <c r="C204" s="684">
        <v>178</v>
      </c>
      <c r="D204" s="685" t="str">
        <f>IF(ISNA(VLOOKUP(C204,Master!AQ$61:BC$286,3,FALSE)),"",VLOOKUP(C204,Master!AQ$61:BC$286,3,FALSE))</f>
        <v/>
      </c>
      <c r="E204" s="686" t="str">
        <f>IF(ISNA(VLOOKUP(C204,Master!AQ$61:BC$286,7,FALSE)),"",VLOOKUP(C204,Master!AQ$61:BC$286,7,FALSE))</f>
        <v/>
      </c>
      <c r="F204" s="687" t="str">
        <f>IF(ISNA(VLOOKUP(C204,Master!AQ$61:BC$286,8,FALSE)),"",VLOOKUP(C204,Master!AQ$61:BC$286,8,FALSE))</f>
        <v/>
      </c>
      <c r="G204" s="688" t="str">
        <f>IF(ISNA(VLOOKUP(C204,Master!AQ$61:BC$286,4,FALSE)),"",VLOOKUP(C204,Master!AQ$61:BC$286,4,FALSE))</f>
        <v/>
      </c>
      <c r="H204" s="689" t="str">
        <f>IF(ISNA(VLOOKUP(C204,Master!AQ$61:BC$286,5,FALSE)),"",VLOOKUP(C204,Master!AQ$61:BC$286,5,FALSE))</f>
        <v/>
      </c>
      <c r="I204" s="690" t="str">
        <f>IF(ISNA(VLOOKUP(C204,Master!AQ$61:BC$286,6,FALSE)),"",VLOOKUP(C204,Master!AQ$61:BC$286,6,FALSE))</f>
        <v/>
      </c>
      <c r="J204" s="684" t="str">
        <f t="shared" si="239"/>
        <v/>
      </c>
      <c r="K204" s="911" t="str">
        <f t="shared" ca="1" si="240"/>
        <v/>
      </c>
      <c r="L204" s="684" t="str">
        <f t="shared" si="241"/>
        <v/>
      </c>
      <c r="M204" s="684" t="str">
        <f t="shared" si="242"/>
        <v/>
      </c>
      <c r="N204" s="684" t="str">
        <f t="shared" si="243"/>
        <v/>
      </c>
      <c r="O204" s="691" t="str">
        <f>IF(ISNA(VLOOKUP(C204,Master!AQ$61:BC$286,12,FALSE)),"",VLOOKUP(C204,Master!AQ$61:BC$286,12,FALSE))</f>
        <v/>
      </c>
      <c r="P204" s="665"/>
      <c r="Q204" s="572"/>
      <c r="R204" s="572"/>
      <c r="S204" s="572"/>
      <c r="T204" s="572">
        <f t="shared" si="289"/>
        <v>0</v>
      </c>
      <c r="U204" s="541">
        <f t="shared" si="244"/>
        <v>1</v>
      </c>
      <c r="V204" s="570" t="str">
        <f>IF(ISNA(VLOOKUP(C204,Master!AQ$61:BC$108,10,FALSE)),"",VLOOKUP(C204,Master!AQ$61:BC$108,10,FALSE))</f>
        <v/>
      </c>
      <c r="W204" s="573"/>
      <c r="X204" s="573"/>
      <c r="Y204" s="574" t="str">
        <f>IF(ISNA(VLOOKUP(C204,Master!AQ$61:BC$108,11,FALSE)),"",VLOOKUP(C204,Master!AQ$61:BC$108,11,FALSE))</f>
        <v/>
      </c>
      <c r="Z204" s="574" t="str">
        <f>IF(ISNA(VLOOKUP(C204,Master!AQ$61:BC$108,9,FALSE)),"",VLOOKUP(C204,Master!AQ$61:BC$108,9,FALSE))</f>
        <v/>
      </c>
      <c r="AA204" s="575">
        <f t="shared" si="245"/>
        <v>0</v>
      </c>
      <c r="AB204" s="575">
        <f t="shared" si="246"/>
        <v>0</v>
      </c>
      <c r="AC204" s="575">
        <f t="shared" si="247"/>
        <v>0</v>
      </c>
      <c r="AD204" s="575">
        <f t="shared" si="248"/>
        <v>0</v>
      </c>
      <c r="AE204" s="575">
        <f t="shared" si="249"/>
        <v>0</v>
      </c>
      <c r="AF204" s="575">
        <f t="shared" si="250"/>
        <v>0</v>
      </c>
      <c r="AG204" s="576" t="str">
        <f t="shared" si="251"/>
        <v/>
      </c>
      <c r="AH204" s="576" t="str">
        <f t="shared" si="252"/>
        <v/>
      </c>
      <c r="AI204" s="576" t="str">
        <f t="shared" si="253"/>
        <v/>
      </c>
      <c r="AJ204" s="576" t="str">
        <f t="shared" si="254"/>
        <v/>
      </c>
      <c r="AK204" s="576" t="str">
        <f t="shared" si="255"/>
        <v/>
      </c>
      <c r="AL204" s="574" t="str">
        <f t="shared" si="256"/>
        <v/>
      </c>
      <c r="AM204" s="574">
        <v>0</v>
      </c>
      <c r="AN204" s="575">
        <v>0</v>
      </c>
      <c r="AO204" s="574" t="str">
        <f t="shared" si="257"/>
        <v/>
      </c>
      <c r="AP204" s="575">
        <f t="shared" si="258"/>
        <v>0</v>
      </c>
      <c r="AQ204" s="574">
        <f t="shared" si="259"/>
        <v>0</v>
      </c>
      <c r="AR204" s="574">
        <f t="shared" si="260"/>
        <v>0</v>
      </c>
      <c r="AS204" s="574">
        <f t="shared" si="261"/>
        <v>0</v>
      </c>
      <c r="AT204" s="574">
        <f t="shared" si="213"/>
        <v>0</v>
      </c>
      <c r="AU204" s="576">
        <f t="shared" si="262"/>
        <v>0</v>
      </c>
      <c r="AV204" s="576">
        <f t="shared" si="263"/>
        <v>0</v>
      </c>
      <c r="AW204" s="574"/>
      <c r="AX204" s="574"/>
      <c r="AY204" s="576">
        <f t="shared" si="264"/>
        <v>0</v>
      </c>
      <c r="AZ204" s="576">
        <f t="shared" si="265"/>
        <v>0</v>
      </c>
      <c r="BA204" s="576">
        <f t="shared" si="266"/>
        <v>0</v>
      </c>
      <c r="BB204" s="576">
        <f t="shared" si="267"/>
        <v>0</v>
      </c>
      <c r="BC204" s="576">
        <f t="shared" si="268"/>
        <v>0</v>
      </c>
      <c r="BD204" s="574">
        <f t="shared" si="269"/>
        <v>0</v>
      </c>
      <c r="BE204" s="574">
        <f t="shared" si="270"/>
        <v>0</v>
      </c>
      <c r="BF204" s="575">
        <v>0</v>
      </c>
      <c r="BG204" s="574">
        <f t="shared" si="271"/>
        <v>0</v>
      </c>
      <c r="BH204" s="575">
        <f t="shared" si="272"/>
        <v>0</v>
      </c>
      <c r="BI204" s="574">
        <f t="shared" si="273"/>
        <v>0</v>
      </c>
      <c r="BJ204" s="574">
        <f t="shared" si="274"/>
        <v>0</v>
      </c>
      <c r="BK204" s="574">
        <f t="shared" si="275"/>
        <v>0</v>
      </c>
      <c r="BL204" s="574">
        <f t="shared" si="276"/>
        <v>0</v>
      </c>
      <c r="BM204" s="576">
        <f t="shared" si="277"/>
        <v>0</v>
      </c>
      <c r="BN204" s="576">
        <f t="shared" si="278"/>
        <v>0</v>
      </c>
      <c r="BO204" s="574"/>
      <c r="BP204" s="574"/>
      <c r="BQ204" s="576">
        <f t="shared" si="279"/>
        <v>0</v>
      </c>
      <c r="BR204" s="567">
        <f t="shared" si="280"/>
        <v>0</v>
      </c>
      <c r="BS204" s="567">
        <f t="shared" si="281"/>
        <v>1</v>
      </c>
      <c r="BT204" s="567">
        <f t="shared" si="282"/>
        <v>0</v>
      </c>
      <c r="BU204" s="567">
        <f t="shared" si="283"/>
        <v>0</v>
      </c>
      <c r="BV204" s="567">
        <f t="shared" si="284"/>
        <v>0</v>
      </c>
      <c r="BW204" s="567">
        <f t="shared" si="285"/>
        <v>1</v>
      </c>
      <c r="BX204" s="552">
        <f t="shared" si="238"/>
        <v>0</v>
      </c>
      <c r="BY204" s="577">
        <f t="shared" si="286"/>
        <v>1</v>
      </c>
      <c r="BZ204" s="552">
        <f t="shared" si="287"/>
        <v>0</v>
      </c>
      <c r="CA204" s="552">
        <f t="shared" si="288"/>
        <v>0</v>
      </c>
      <c r="CB204" s="539" t="str">
        <f>IF(AND(E204=""),"",IF(AND(E204&lt;=0),"",IF((ROUND((SUMPRODUCT(MID(0&amp;E204,LARGE(INDEX(ISNUMBER(--MID(E204,ROW($1:$70),1))* ROW($1:$70),0),ROW($1:$70))+1,1)*10^ROW($1:$70)/10)),-8)/100000000)&lt;2004,1,0)))</f>
        <v/>
      </c>
      <c r="CC204" s="1071"/>
      <c r="CD204" s="539"/>
      <c r="CE204" s="539"/>
      <c r="CF204" s="539"/>
      <c r="CG204" s="539"/>
      <c r="CH204" s="539"/>
      <c r="CI204" s="539"/>
      <c r="CJ204" s="539"/>
      <c r="CK204" s="539"/>
      <c r="CL204" s="539"/>
      <c r="CM204" s="539"/>
      <c r="CN204" s="539"/>
      <c r="CO204" s="539"/>
      <c r="CP204" s="539"/>
      <c r="CQ204" s="539"/>
      <c r="CR204" s="539"/>
      <c r="CS204" s="539"/>
      <c r="CT204" s="539"/>
      <c r="CU204" s="539"/>
      <c r="CV204" s="539"/>
      <c r="CW204" s="539"/>
      <c r="CX204" s="539"/>
      <c r="CY204" s="539"/>
      <c r="CZ204" s="539"/>
      <c r="DB204" s="539"/>
    </row>
    <row r="205" spans="1:106" s="568" customFormat="1" hidden="1">
      <c r="A205" s="568" t="str">
        <f t="shared" si="222"/>
        <v/>
      </c>
      <c r="B205" s="683">
        <v>2202</v>
      </c>
      <c r="C205" s="684">
        <v>179</v>
      </c>
      <c r="D205" s="685" t="str">
        <f>IF(ISNA(VLOOKUP(C205,Master!AQ$61:BC$286,3,FALSE)),"",VLOOKUP(C205,Master!AQ$61:BC$286,3,FALSE))</f>
        <v/>
      </c>
      <c r="E205" s="686" t="str">
        <f>IF(ISNA(VLOOKUP(C205,Master!AQ$61:BC$286,7,FALSE)),"",VLOOKUP(C205,Master!AQ$61:BC$286,7,FALSE))</f>
        <v/>
      </c>
      <c r="F205" s="687" t="str">
        <f>IF(ISNA(VLOOKUP(C205,Master!AQ$61:BC$286,8,FALSE)),"",VLOOKUP(C205,Master!AQ$61:BC$286,8,FALSE))</f>
        <v/>
      </c>
      <c r="G205" s="688" t="str">
        <f>IF(ISNA(VLOOKUP(C205,Master!AQ$61:BC$286,4,FALSE)),"",VLOOKUP(C205,Master!AQ$61:BC$286,4,FALSE))</f>
        <v/>
      </c>
      <c r="H205" s="689" t="str">
        <f>IF(ISNA(VLOOKUP(C205,Master!AQ$61:BC$286,5,FALSE)),"",VLOOKUP(C205,Master!AQ$61:BC$286,5,FALSE))</f>
        <v/>
      </c>
      <c r="I205" s="690" t="str">
        <f>IF(ISNA(VLOOKUP(C205,Master!AQ$61:BC$286,6,FALSE)),"",VLOOKUP(C205,Master!AQ$61:BC$286,6,FALSE))</f>
        <v/>
      </c>
      <c r="J205" s="684" t="str">
        <f t="shared" si="239"/>
        <v/>
      </c>
      <c r="K205" s="911" t="str">
        <f t="shared" ca="1" si="240"/>
        <v/>
      </c>
      <c r="L205" s="684" t="str">
        <f t="shared" si="241"/>
        <v/>
      </c>
      <c r="M205" s="684" t="str">
        <f t="shared" si="242"/>
        <v/>
      </c>
      <c r="N205" s="684" t="str">
        <f t="shared" si="243"/>
        <v/>
      </c>
      <c r="O205" s="691" t="str">
        <f>IF(ISNA(VLOOKUP(C205,Master!AQ$61:BC$286,12,FALSE)),"",VLOOKUP(C205,Master!AQ$61:BC$286,12,FALSE))</f>
        <v/>
      </c>
      <c r="P205" s="665"/>
      <c r="Q205" s="572"/>
      <c r="R205" s="572"/>
      <c r="S205" s="572"/>
      <c r="T205" s="572">
        <f t="shared" si="289"/>
        <v>0</v>
      </c>
      <c r="U205" s="541">
        <f t="shared" si="244"/>
        <v>1</v>
      </c>
      <c r="V205" s="570" t="str">
        <f>IF(ISNA(VLOOKUP(C205,Master!AQ$61:BC$108,10,FALSE)),"",VLOOKUP(C205,Master!AQ$61:BC$108,10,FALSE))</f>
        <v/>
      </c>
      <c r="W205" s="573"/>
      <c r="X205" s="573"/>
      <c r="Y205" s="574" t="str">
        <f>IF(ISNA(VLOOKUP(C205,Master!AQ$61:BC$108,11,FALSE)),"",VLOOKUP(C205,Master!AQ$61:BC$108,11,FALSE))</f>
        <v/>
      </c>
      <c r="Z205" s="574" t="str">
        <f>IF(ISNA(VLOOKUP(C205,Master!AQ$61:BC$108,9,FALSE)),"",VLOOKUP(C205,Master!AQ$61:BC$108,9,FALSE))</f>
        <v/>
      </c>
      <c r="AA205" s="575">
        <f t="shared" si="245"/>
        <v>0</v>
      </c>
      <c r="AB205" s="575">
        <f t="shared" si="246"/>
        <v>0</v>
      </c>
      <c r="AC205" s="575">
        <f t="shared" si="247"/>
        <v>0</v>
      </c>
      <c r="AD205" s="575">
        <f t="shared" si="248"/>
        <v>0</v>
      </c>
      <c r="AE205" s="575">
        <f t="shared" si="249"/>
        <v>0</v>
      </c>
      <c r="AF205" s="575">
        <f t="shared" si="250"/>
        <v>0</v>
      </c>
      <c r="AG205" s="576" t="str">
        <f t="shared" si="251"/>
        <v/>
      </c>
      <c r="AH205" s="576" t="str">
        <f t="shared" si="252"/>
        <v/>
      </c>
      <c r="AI205" s="576" t="str">
        <f t="shared" si="253"/>
        <v/>
      </c>
      <c r="AJ205" s="576" t="str">
        <f t="shared" si="254"/>
        <v/>
      </c>
      <c r="AK205" s="576" t="str">
        <f t="shared" si="255"/>
        <v/>
      </c>
      <c r="AL205" s="574" t="str">
        <f t="shared" si="256"/>
        <v/>
      </c>
      <c r="AM205" s="574">
        <v>0</v>
      </c>
      <c r="AN205" s="575">
        <v>0</v>
      </c>
      <c r="AO205" s="574" t="str">
        <f t="shared" si="257"/>
        <v/>
      </c>
      <c r="AP205" s="575">
        <f t="shared" si="258"/>
        <v>0</v>
      </c>
      <c r="AQ205" s="574">
        <f t="shared" si="259"/>
        <v>0</v>
      </c>
      <c r="AR205" s="574">
        <f t="shared" si="260"/>
        <v>0</v>
      </c>
      <c r="AS205" s="574">
        <f t="shared" si="261"/>
        <v>0</v>
      </c>
      <c r="AT205" s="574">
        <f t="shared" ref="AT205:AT269" si="290">(IF(G205="LAB BOY",180,IF(G205="JAMADAR",180,IF(G205="PEON",180,0))))*12*BV205*(IF(I205&lt;=0,0,1))</f>
        <v>0</v>
      </c>
      <c r="AU205" s="576">
        <f t="shared" si="262"/>
        <v>0</v>
      </c>
      <c r="AV205" s="576">
        <f t="shared" si="263"/>
        <v>0</v>
      </c>
      <c r="AW205" s="574"/>
      <c r="AX205" s="574"/>
      <c r="AY205" s="576">
        <f t="shared" si="264"/>
        <v>0</v>
      </c>
      <c r="AZ205" s="576">
        <f t="shared" si="265"/>
        <v>0</v>
      </c>
      <c r="BA205" s="576">
        <f t="shared" si="266"/>
        <v>0</v>
      </c>
      <c r="BB205" s="576">
        <f t="shared" si="267"/>
        <v>0</v>
      </c>
      <c r="BC205" s="576">
        <f t="shared" si="268"/>
        <v>0</v>
      </c>
      <c r="BD205" s="574">
        <f t="shared" si="269"/>
        <v>0</v>
      </c>
      <c r="BE205" s="574">
        <f t="shared" si="270"/>
        <v>0</v>
      </c>
      <c r="BF205" s="575">
        <v>0</v>
      </c>
      <c r="BG205" s="574">
        <f t="shared" si="271"/>
        <v>0</v>
      </c>
      <c r="BH205" s="575">
        <f t="shared" si="272"/>
        <v>0</v>
      </c>
      <c r="BI205" s="574">
        <f t="shared" si="273"/>
        <v>0</v>
      </c>
      <c r="BJ205" s="574">
        <f t="shared" si="274"/>
        <v>0</v>
      </c>
      <c r="BK205" s="574">
        <f t="shared" si="275"/>
        <v>0</v>
      </c>
      <c r="BL205" s="574">
        <f t="shared" si="276"/>
        <v>0</v>
      </c>
      <c r="BM205" s="576">
        <f t="shared" si="277"/>
        <v>0</v>
      </c>
      <c r="BN205" s="576">
        <f t="shared" si="278"/>
        <v>0</v>
      </c>
      <c r="BO205" s="574"/>
      <c r="BP205" s="574"/>
      <c r="BQ205" s="576">
        <f t="shared" si="279"/>
        <v>0</v>
      </c>
      <c r="BR205" s="567">
        <f t="shared" si="280"/>
        <v>0</v>
      </c>
      <c r="BS205" s="567">
        <f t="shared" si="281"/>
        <v>1</v>
      </c>
      <c r="BT205" s="567">
        <f t="shared" si="282"/>
        <v>0</v>
      </c>
      <c r="BU205" s="567">
        <f t="shared" si="283"/>
        <v>0</v>
      </c>
      <c r="BV205" s="567">
        <f t="shared" si="284"/>
        <v>0</v>
      </c>
      <c r="BW205" s="567">
        <f t="shared" si="285"/>
        <v>1</v>
      </c>
      <c r="BX205" s="552">
        <f t="shared" si="238"/>
        <v>0</v>
      </c>
      <c r="BY205" s="577">
        <f t="shared" si="286"/>
        <v>1</v>
      </c>
      <c r="BZ205" s="552">
        <f t="shared" si="287"/>
        <v>0</v>
      </c>
      <c r="CA205" s="552">
        <f t="shared" si="288"/>
        <v>0</v>
      </c>
      <c r="CB205" s="539" t="str">
        <f>IF(AND(E205=""),"",IF(AND(E205&lt;=0),"",IF((ROUND((SUMPRODUCT(MID(0&amp;E205,LARGE(INDEX(ISNUMBER(--MID(E205,ROW($1:$70),1))* ROW($1:$70),0),ROW($1:$70))+1,1)*10^ROW($1:$70)/10)),-8)/100000000)&lt;2004,1,0)))</f>
        <v/>
      </c>
      <c r="CC205" s="1071"/>
      <c r="CD205" s="539"/>
      <c r="CE205" s="539"/>
      <c r="CF205" s="539"/>
      <c r="CG205" s="539"/>
      <c r="CH205" s="539"/>
      <c r="CI205" s="539"/>
      <c r="CJ205" s="539"/>
      <c r="CK205" s="539"/>
      <c r="CL205" s="539"/>
      <c r="CM205" s="539"/>
      <c r="CN205" s="539"/>
      <c r="CO205" s="539"/>
      <c r="CP205" s="539"/>
      <c r="CQ205" s="539"/>
      <c r="CR205" s="539"/>
      <c r="CS205" s="539"/>
      <c r="CT205" s="539"/>
      <c r="CU205" s="539"/>
      <c r="CV205" s="539"/>
      <c r="CW205" s="539"/>
      <c r="CX205" s="539"/>
      <c r="CY205" s="539"/>
      <c r="CZ205" s="539"/>
      <c r="DB205" s="539"/>
    </row>
    <row r="206" spans="1:106" s="568" customFormat="1" hidden="1">
      <c r="A206" s="568" t="str">
        <f t="shared" si="222"/>
        <v/>
      </c>
      <c r="B206" s="683">
        <v>2202</v>
      </c>
      <c r="C206" s="684">
        <v>180</v>
      </c>
      <c r="D206" s="685" t="str">
        <f>IF(ISNA(VLOOKUP(C206,Master!AQ$61:BC$286,3,FALSE)),"",VLOOKUP(C206,Master!AQ$61:BC$286,3,FALSE))</f>
        <v/>
      </c>
      <c r="E206" s="686" t="str">
        <f>IF(ISNA(VLOOKUP(C206,Master!AQ$61:BC$286,7,FALSE)),"",VLOOKUP(C206,Master!AQ$61:BC$286,7,FALSE))</f>
        <v/>
      </c>
      <c r="F206" s="687" t="str">
        <f>IF(ISNA(VLOOKUP(C206,Master!AQ$61:BC$286,8,FALSE)),"",VLOOKUP(C206,Master!AQ$61:BC$286,8,FALSE))</f>
        <v/>
      </c>
      <c r="G206" s="688" t="str">
        <f>IF(ISNA(VLOOKUP(C206,Master!AQ$61:BC$286,4,FALSE)),"",VLOOKUP(C206,Master!AQ$61:BC$286,4,FALSE))</f>
        <v/>
      </c>
      <c r="H206" s="689" t="str">
        <f>IF(ISNA(VLOOKUP(C206,Master!AQ$61:BC$286,5,FALSE)),"",VLOOKUP(C206,Master!AQ$61:BC$286,5,FALSE))</f>
        <v/>
      </c>
      <c r="I206" s="690" t="str">
        <f>IF(ISNA(VLOOKUP(C206,Master!AQ$61:BC$286,6,FALSE)),"",VLOOKUP(C206,Master!AQ$61:BC$286,6,FALSE))</f>
        <v/>
      </c>
      <c r="J206" s="684" t="str">
        <f t="shared" si="239"/>
        <v/>
      </c>
      <c r="K206" s="911" t="str">
        <f t="shared" ca="1" si="240"/>
        <v/>
      </c>
      <c r="L206" s="684" t="str">
        <f t="shared" si="241"/>
        <v/>
      </c>
      <c r="M206" s="684" t="str">
        <f t="shared" si="242"/>
        <v/>
      </c>
      <c r="N206" s="684" t="str">
        <f t="shared" si="243"/>
        <v/>
      </c>
      <c r="O206" s="691" t="str">
        <f>IF(ISNA(VLOOKUP(C206,Master!AQ$61:BC$286,12,FALSE)),"",VLOOKUP(C206,Master!AQ$61:BC$286,12,FALSE))</f>
        <v/>
      </c>
      <c r="P206" s="665"/>
      <c r="Q206" s="572"/>
      <c r="R206" s="572"/>
      <c r="S206" s="572"/>
      <c r="T206" s="572">
        <f t="shared" si="289"/>
        <v>0</v>
      </c>
      <c r="U206" s="541">
        <f t="shared" si="244"/>
        <v>1</v>
      </c>
      <c r="V206" s="570" t="str">
        <f>IF(ISNA(VLOOKUP(C206,Master!AQ$61:BC$108,10,FALSE)),"",VLOOKUP(C206,Master!AQ$61:BC$108,10,FALSE))</f>
        <v/>
      </c>
      <c r="W206" s="573"/>
      <c r="X206" s="573"/>
      <c r="Y206" s="574" t="str">
        <f>IF(ISNA(VLOOKUP(C206,Master!AQ$61:BC$108,11,FALSE)),"",VLOOKUP(C206,Master!AQ$61:BC$108,11,FALSE))</f>
        <v/>
      </c>
      <c r="Z206" s="574" t="str">
        <f>IF(ISNA(VLOOKUP(C206,Master!AQ$61:BC$108,9,FALSE)),"",VLOOKUP(C206,Master!AQ$61:BC$108,9,FALSE))</f>
        <v/>
      </c>
      <c r="AA206" s="575">
        <f t="shared" si="245"/>
        <v>0</v>
      </c>
      <c r="AB206" s="575">
        <f t="shared" si="246"/>
        <v>0</v>
      </c>
      <c r="AC206" s="575">
        <f t="shared" si="247"/>
        <v>0</v>
      </c>
      <c r="AD206" s="575">
        <f t="shared" si="248"/>
        <v>0</v>
      </c>
      <c r="AE206" s="575">
        <f t="shared" si="249"/>
        <v>0</v>
      </c>
      <c r="AF206" s="575">
        <f t="shared" si="250"/>
        <v>0</v>
      </c>
      <c r="AG206" s="576" t="str">
        <f t="shared" si="251"/>
        <v/>
      </c>
      <c r="AH206" s="576" t="str">
        <f t="shared" si="252"/>
        <v/>
      </c>
      <c r="AI206" s="576" t="str">
        <f t="shared" si="253"/>
        <v/>
      </c>
      <c r="AJ206" s="576" t="str">
        <f t="shared" si="254"/>
        <v/>
      </c>
      <c r="AK206" s="576" t="str">
        <f t="shared" si="255"/>
        <v/>
      </c>
      <c r="AL206" s="574" t="str">
        <f t="shared" si="256"/>
        <v/>
      </c>
      <c r="AM206" s="574">
        <v>0</v>
      </c>
      <c r="AN206" s="575">
        <v>0</v>
      </c>
      <c r="AO206" s="574" t="str">
        <f t="shared" si="257"/>
        <v/>
      </c>
      <c r="AP206" s="575">
        <f t="shared" si="258"/>
        <v>0</v>
      </c>
      <c r="AQ206" s="574">
        <f t="shared" si="259"/>
        <v>0</v>
      </c>
      <c r="AR206" s="574">
        <f t="shared" si="260"/>
        <v>0</v>
      </c>
      <c r="AS206" s="574">
        <f t="shared" si="261"/>
        <v>0</v>
      </c>
      <c r="AT206" s="574">
        <f t="shared" si="290"/>
        <v>0</v>
      </c>
      <c r="AU206" s="576">
        <f t="shared" si="262"/>
        <v>0</v>
      </c>
      <c r="AV206" s="576">
        <f t="shared" si="263"/>
        <v>0</v>
      </c>
      <c r="AW206" s="574"/>
      <c r="AX206" s="574"/>
      <c r="AY206" s="576">
        <f t="shared" si="264"/>
        <v>0</v>
      </c>
      <c r="AZ206" s="576">
        <f t="shared" si="265"/>
        <v>0</v>
      </c>
      <c r="BA206" s="576">
        <f t="shared" si="266"/>
        <v>0</v>
      </c>
      <c r="BB206" s="576">
        <f t="shared" si="267"/>
        <v>0</v>
      </c>
      <c r="BC206" s="576">
        <f t="shared" si="268"/>
        <v>0</v>
      </c>
      <c r="BD206" s="574">
        <f t="shared" si="269"/>
        <v>0</v>
      </c>
      <c r="BE206" s="574">
        <f t="shared" si="270"/>
        <v>0</v>
      </c>
      <c r="BF206" s="575">
        <v>0</v>
      </c>
      <c r="BG206" s="574">
        <f t="shared" si="271"/>
        <v>0</v>
      </c>
      <c r="BH206" s="575">
        <f t="shared" si="272"/>
        <v>0</v>
      </c>
      <c r="BI206" s="574">
        <f t="shared" si="273"/>
        <v>0</v>
      </c>
      <c r="BJ206" s="574">
        <f t="shared" si="274"/>
        <v>0</v>
      </c>
      <c r="BK206" s="574">
        <f t="shared" si="275"/>
        <v>0</v>
      </c>
      <c r="BL206" s="574">
        <f t="shared" si="276"/>
        <v>0</v>
      </c>
      <c r="BM206" s="576">
        <f t="shared" si="277"/>
        <v>0</v>
      </c>
      <c r="BN206" s="576">
        <f t="shared" si="278"/>
        <v>0</v>
      </c>
      <c r="BO206" s="574"/>
      <c r="BP206" s="574"/>
      <c r="BQ206" s="576">
        <f t="shared" si="279"/>
        <v>0</v>
      </c>
      <c r="BR206" s="567">
        <f t="shared" si="280"/>
        <v>0</v>
      </c>
      <c r="BS206" s="567">
        <f t="shared" si="281"/>
        <v>1</v>
      </c>
      <c r="BT206" s="567">
        <f t="shared" si="282"/>
        <v>0</v>
      </c>
      <c r="BU206" s="567">
        <f t="shared" si="283"/>
        <v>0</v>
      </c>
      <c r="BV206" s="567">
        <f t="shared" si="284"/>
        <v>0</v>
      </c>
      <c r="BW206" s="567">
        <f t="shared" si="285"/>
        <v>1</v>
      </c>
      <c r="BX206" s="552">
        <f t="shared" si="238"/>
        <v>0</v>
      </c>
      <c r="BY206" s="577">
        <f t="shared" si="286"/>
        <v>1</v>
      </c>
      <c r="BZ206" s="552">
        <f t="shared" si="287"/>
        <v>0</v>
      </c>
      <c r="CA206" s="552">
        <f t="shared" si="288"/>
        <v>0</v>
      </c>
      <c r="CB206" s="539" t="str">
        <f>IF(AND(E206=""),"",IF(AND(E206&lt;=0),"",IF((ROUND((SUMPRODUCT(MID(0&amp;E206,LARGE(INDEX(ISNUMBER(--MID(E206,ROW($1:$70),1))* ROW($1:$70),0),ROW($1:$70))+1,1)*10^ROW($1:$70)/10)),-8)/100000000)&lt;2004,1,0)))</f>
        <v/>
      </c>
      <c r="CC206" s="1071"/>
      <c r="CD206" s="539"/>
      <c r="CE206" s="539"/>
      <c r="CF206" s="539"/>
      <c r="CG206" s="539"/>
      <c r="CH206" s="539"/>
      <c r="CI206" s="539"/>
      <c r="CJ206" s="539"/>
      <c r="CK206" s="539"/>
      <c r="CL206" s="539"/>
      <c r="CM206" s="539"/>
      <c r="CN206" s="539"/>
      <c r="CO206" s="539"/>
      <c r="CP206" s="539"/>
      <c r="CQ206" s="539"/>
      <c r="CR206" s="539"/>
      <c r="CS206" s="539"/>
      <c r="CT206" s="539"/>
      <c r="CU206" s="539"/>
      <c r="CV206" s="539"/>
      <c r="CW206" s="539"/>
      <c r="CX206" s="539"/>
      <c r="CY206" s="539"/>
      <c r="CZ206" s="539"/>
      <c r="DB206" s="539"/>
    </row>
    <row r="207" spans="1:106" s="568" customFormat="1" hidden="1">
      <c r="A207" s="568" t="str">
        <f t="shared" si="222"/>
        <v/>
      </c>
      <c r="B207" s="683">
        <v>2202</v>
      </c>
      <c r="C207" s="684">
        <v>181</v>
      </c>
      <c r="D207" s="685" t="str">
        <f>IF(ISNA(VLOOKUP(C207,Master!AQ$61:BC$286,3,FALSE)),"",VLOOKUP(C207,Master!AQ$61:BC$286,3,FALSE))</f>
        <v/>
      </c>
      <c r="E207" s="686" t="str">
        <f>IF(ISNA(VLOOKUP(C207,Master!AQ$61:BC$286,7,FALSE)),"",VLOOKUP(C207,Master!AQ$61:BC$286,7,FALSE))</f>
        <v/>
      </c>
      <c r="F207" s="687" t="str">
        <f>IF(ISNA(VLOOKUP(C207,Master!AQ$61:BC$286,8,FALSE)),"",VLOOKUP(C207,Master!AQ$61:BC$286,8,FALSE))</f>
        <v/>
      </c>
      <c r="G207" s="688" t="str">
        <f>IF(ISNA(VLOOKUP(C207,Master!AQ$61:BC$286,4,FALSE)),"",VLOOKUP(C207,Master!AQ$61:BC$286,4,FALSE))</f>
        <v/>
      </c>
      <c r="H207" s="689" t="str">
        <f>IF(ISNA(VLOOKUP(C207,Master!AQ$61:BC$286,5,FALSE)),"",VLOOKUP(C207,Master!AQ$61:BC$286,5,FALSE))</f>
        <v/>
      </c>
      <c r="I207" s="690" t="str">
        <f>IF(ISNA(VLOOKUP(C207,Master!AQ$61:BC$286,6,FALSE)),"",VLOOKUP(C207,Master!AQ$61:BC$286,6,FALSE))</f>
        <v/>
      </c>
      <c r="J207" s="684" t="str">
        <f t="shared" si="239"/>
        <v/>
      </c>
      <c r="K207" s="911" t="str">
        <f t="shared" ca="1" si="240"/>
        <v/>
      </c>
      <c r="L207" s="684" t="str">
        <f t="shared" si="241"/>
        <v/>
      </c>
      <c r="M207" s="684" t="str">
        <f t="shared" si="242"/>
        <v/>
      </c>
      <c r="N207" s="684" t="str">
        <f t="shared" si="243"/>
        <v/>
      </c>
      <c r="O207" s="691" t="str">
        <f>IF(ISNA(VLOOKUP(C207,Master!AQ$61:BC$286,12,FALSE)),"",VLOOKUP(C207,Master!AQ$61:BC$286,12,FALSE))</f>
        <v/>
      </c>
      <c r="P207" s="665"/>
      <c r="Q207" s="572"/>
      <c r="R207" s="572"/>
      <c r="S207" s="572"/>
      <c r="T207" s="572">
        <f t="shared" si="289"/>
        <v>0</v>
      </c>
      <c r="U207" s="541">
        <f t="shared" si="244"/>
        <v>1</v>
      </c>
      <c r="V207" s="570" t="str">
        <f>IF(ISNA(VLOOKUP(C207,Master!AQ$61:BC$108,10,FALSE)),"",VLOOKUP(C207,Master!AQ$61:BC$108,10,FALSE))</f>
        <v/>
      </c>
      <c r="W207" s="573"/>
      <c r="X207" s="573"/>
      <c r="Y207" s="574" t="str">
        <f>IF(ISNA(VLOOKUP(C207,Master!AQ$61:BC$108,11,FALSE)),"",VLOOKUP(C207,Master!AQ$61:BC$108,11,FALSE))</f>
        <v/>
      </c>
      <c r="Z207" s="574" t="str">
        <f>IF(ISNA(VLOOKUP(C207,Master!AQ$61:BC$108,9,FALSE)),"",VLOOKUP(C207,Master!AQ$61:BC$108,9,FALSE))</f>
        <v/>
      </c>
      <c r="AA207" s="575">
        <f t="shared" si="245"/>
        <v>0</v>
      </c>
      <c r="AB207" s="575">
        <f t="shared" si="246"/>
        <v>0</v>
      </c>
      <c r="AC207" s="575">
        <f t="shared" si="247"/>
        <v>0</v>
      </c>
      <c r="AD207" s="575">
        <f t="shared" si="248"/>
        <v>0</v>
      </c>
      <c r="AE207" s="575">
        <f t="shared" si="249"/>
        <v>0</v>
      </c>
      <c r="AF207" s="575">
        <f t="shared" si="250"/>
        <v>0</v>
      </c>
      <c r="AG207" s="576" t="str">
        <f t="shared" si="251"/>
        <v/>
      </c>
      <c r="AH207" s="576" t="str">
        <f t="shared" si="252"/>
        <v/>
      </c>
      <c r="AI207" s="576" t="str">
        <f t="shared" si="253"/>
        <v/>
      </c>
      <c r="AJ207" s="576" t="str">
        <f t="shared" si="254"/>
        <v/>
      </c>
      <c r="AK207" s="576" t="str">
        <f t="shared" si="255"/>
        <v/>
      </c>
      <c r="AL207" s="574" t="str">
        <f t="shared" si="256"/>
        <v/>
      </c>
      <c r="AM207" s="574">
        <v>0</v>
      </c>
      <c r="AN207" s="575">
        <v>0</v>
      </c>
      <c r="AO207" s="574" t="str">
        <f t="shared" si="257"/>
        <v/>
      </c>
      <c r="AP207" s="575">
        <f t="shared" si="258"/>
        <v>0</v>
      </c>
      <c r="AQ207" s="574">
        <f t="shared" si="259"/>
        <v>0</v>
      </c>
      <c r="AR207" s="574">
        <f t="shared" si="260"/>
        <v>0</v>
      </c>
      <c r="AS207" s="574">
        <f t="shared" si="261"/>
        <v>0</v>
      </c>
      <c r="AT207" s="574">
        <f t="shared" si="290"/>
        <v>0</v>
      </c>
      <c r="AU207" s="576">
        <f t="shared" si="262"/>
        <v>0</v>
      </c>
      <c r="AV207" s="576">
        <f t="shared" si="263"/>
        <v>0</v>
      </c>
      <c r="AW207" s="574"/>
      <c r="AX207" s="574"/>
      <c r="AY207" s="576">
        <f t="shared" si="264"/>
        <v>0</v>
      </c>
      <c r="AZ207" s="576">
        <f t="shared" si="265"/>
        <v>0</v>
      </c>
      <c r="BA207" s="576">
        <f t="shared" si="266"/>
        <v>0</v>
      </c>
      <c r="BB207" s="576">
        <f t="shared" si="267"/>
        <v>0</v>
      </c>
      <c r="BC207" s="576">
        <f t="shared" si="268"/>
        <v>0</v>
      </c>
      <c r="BD207" s="574">
        <f t="shared" si="269"/>
        <v>0</v>
      </c>
      <c r="BE207" s="574">
        <f t="shared" si="270"/>
        <v>0</v>
      </c>
      <c r="BF207" s="575">
        <v>0</v>
      </c>
      <c r="BG207" s="574">
        <f t="shared" si="271"/>
        <v>0</v>
      </c>
      <c r="BH207" s="575">
        <f t="shared" si="272"/>
        <v>0</v>
      </c>
      <c r="BI207" s="574">
        <f t="shared" si="273"/>
        <v>0</v>
      </c>
      <c r="BJ207" s="574">
        <f t="shared" si="274"/>
        <v>0</v>
      </c>
      <c r="BK207" s="574">
        <f t="shared" si="275"/>
        <v>0</v>
      </c>
      <c r="BL207" s="574">
        <f t="shared" si="276"/>
        <v>0</v>
      </c>
      <c r="BM207" s="576">
        <f t="shared" si="277"/>
        <v>0</v>
      </c>
      <c r="BN207" s="576">
        <f t="shared" si="278"/>
        <v>0</v>
      </c>
      <c r="BO207" s="574"/>
      <c r="BP207" s="574"/>
      <c r="BQ207" s="576">
        <f t="shared" si="279"/>
        <v>0</v>
      </c>
      <c r="BR207" s="567">
        <f t="shared" si="280"/>
        <v>0</v>
      </c>
      <c r="BS207" s="567">
        <f t="shared" si="281"/>
        <v>1</v>
      </c>
      <c r="BT207" s="567">
        <f t="shared" si="282"/>
        <v>0</v>
      </c>
      <c r="BU207" s="567">
        <f t="shared" si="283"/>
        <v>0</v>
      </c>
      <c r="BV207" s="567">
        <f t="shared" si="284"/>
        <v>0</v>
      </c>
      <c r="BW207" s="567">
        <f t="shared" si="285"/>
        <v>1</v>
      </c>
      <c r="BX207" s="552">
        <f t="shared" si="238"/>
        <v>0</v>
      </c>
      <c r="BY207" s="577">
        <f t="shared" si="286"/>
        <v>1</v>
      </c>
      <c r="BZ207" s="552">
        <f t="shared" si="287"/>
        <v>0</v>
      </c>
      <c r="CA207" s="552">
        <f t="shared" si="288"/>
        <v>0</v>
      </c>
      <c r="CB207" s="539" t="str">
        <f>IF(AND(E207=""),"",IF(AND(E207&lt;=0),"",IF((ROUND((SUMPRODUCT(MID(0&amp;E207,LARGE(INDEX(ISNUMBER(--MID(E207,ROW($1:$70),1))* ROW($1:$70),0),ROW($1:$70))+1,1)*10^ROW($1:$70)/10)),-8)/100000000)&lt;2004,1,0)))</f>
        <v/>
      </c>
      <c r="CC207" s="1071"/>
      <c r="CD207" s="539"/>
      <c r="CE207" s="539"/>
      <c r="CF207" s="539"/>
      <c r="CG207" s="539"/>
      <c r="CH207" s="539"/>
      <c r="CI207" s="539"/>
      <c r="CJ207" s="539"/>
      <c r="CK207" s="539"/>
      <c r="CL207" s="539"/>
      <c r="CM207" s="539"/>
      <c r="CN207" s="539"/>
      <c r="CO207" s="539"/>
      <c r="CP207" s="539"/>
      <c r="CQ207" s="539"/>
      <c r="CR207" s="539"/>
      <c r="CS207" s="539"/>
      <c r="CT207" s="539"/>
      <c r="CU207" s="539"/>
      <c r="CV207" s="539"/>
      <c r="CW207" s="539"/>
      <c r="CX207" s="539"/>
      <c r="CY207" s="539"/>
      <c r="CZ207" s="539"/>
      <c r="DB207" s="539"/>
    </row>
    <row r="208" spans="1:106" s="568" customFormat="1" hidden="1">
      <c r="A208" s="568" t="str">
        <f t="shared" si="222"/>
        <v/>
      </c>
      <c r="B208" s="683">
        <v>2202</v>
      </c>
      <c r="C208" s="684">
        <v>182</v>
      </c>
      <c r="D208" s="685" t="str">
        <f>IF(ISNA(VLOOKUP(C208,Master!AQ$61:BC$286,3,FALSE)),"",VLOOKUP(C208,Master!AQ$61:BC$286,3,FALSE))</f>
        <v/>
      </c>
      <c r="E208" s="686" t="str">
        <f>IF(ISNA(VLOOKUP(C208,Master!AQ$61:BC$286,7,FALSE)),"",VLOOKUP(C208,Master!AQ$61:BC$286,7,FALSE))</f>
        <v/>
      </c>
      <c r="F208" s="687" t="str">
        <f>IF(ISNA(VLOOKUP(C208,Master!AQ$61:BC$286,8,FALSE)),"",VLOOKUP(C208,Master!AQ$61:BC$286,8,FALSE))</f>
        <v/>
      </c>
      <c r="G208" s="688" t="str">
        <f>IF(ISNA(VLOOKUP(C208,Master!AQ$61:BC$286,4,FALSE)),"",VLOOKUP(C208,Master!AQ$61:BC$286,4,FALSE))</f>
        <v/>
      </c>
      <c r="H208" s="689" t="str">
        <f>IF(ISNA(VLOOKUP(C208,Master!AQ$61:BC$286,5,FALSE)),"",VLOOKUP(C208,Master!AQ$61:BC$286,5,FALSE))</f>
        <v/>
      </c>
      <c r="I208" s="690" t="str">
        <f>IF(ISNA(VLOOKUP(C208,Master!AQ$61:BC$286,6,FALSE)),"",VLOOKUP(C208,Master!AQ$61:BC$286,6,FALSE))</f>
        <v/>
      </c>
      <c r="J208" s="684" t="str">
        <f t="shared" si="239"/>
        <v/>
      </c>
      <c r="K208" s="911" t="str">
        <f t="shared" ca="1" si="240"/>
        <v/>
      </c>
      <c r="L208" s="684" t="str">
        <f t="shared" si="241"/>
        <v/>
      </c>
      <c r="M208" s="684" t="str">
        <f t="shared" si="242"/>
        <v/>
      </c>
      <c r="N208" s="684" t="str">
        <f t="shared" si="243"/>
        <v/>
      </c>
      <c r="O208" s="691" t="str">
        <f>IF(ISNA(VLOOKUP(C208,Master!AQ$61:BC$286,12,FALSE)),"",VLOOKUP(C208,Master!AQ$61:BC$286,12,FALSE))</f>
        <v/>
      </c>
      <c r="P208" s="665"/>
      <c r="Q208" s="572"/>
      <c r="R208" s="572"/>
      <c r="S208" s="572"/>
      <c r="T208" s="572">
        <f t="shared" si="289"/>
        <v>0</v>
      </c>
      <c r="U208" s="541">
        <f t="shared" si="244"/>
        <v>1</v>
      </c>
      <c r="V208" s="570" t="str">
        <f>IF(ISNA(VLOOKUP(C208,Master!AQ$61:BC$108,10,FALSE)),"",VLOOKUP(C208,Master!AQ$61:BC$108,10,FALSE))</f>
        <v/>
      </c>
      <c r="W208" s="573"/>
      <c r="X208" s="573"/>
      <c r="Y208" s="574" t="str">
        <f>IF(ISNA(VLOOKUP(C208,Master!AQ$61:BC$108,11,FALSE)),"",VLOOKUP(C208,Master!AQ$61:BC$108,11,FALSE))</f>
        <v/>
      </c>
      <c r="Z208" s="574" t="str">
        <f>IF(ISNA(VLOOKUP(C208,Master!AQ$61:BC$108,9,FALSE)),"",VLOOKUP(C208,Master!AQ$61:BC$108,9,FALSE))</f>
        <v/>
      </c>
      <c r="AA208" s="575">
        <f t="shared" si="245"/>
        <v>0</v>
      </c>
      <c r="AB208" s="575">
        <f t="shared" si="246"/>
        <v>0</v>
      </c>
      <c r="AC208" s="575">
        <f t="shared" si="247"/>
        <v>0</v>
      </c>
      <c r="AD208" s="575">
        <f t="shared" si="248"/>
        <v>0</v>
      </c>
      <c r="AE208" s="575">
        <f t="shared" si="249"/>
        <v>0</v>
      </c>
      <c r="AF208" s="575">
        <f t="shared" si="250"/>
        <v>0</v>
      </c>
      <c r="AG208" s="576" t="str">
        <f t="shared" si="251"/>
        <v/>
      </c>
      <c r="AH208" s="576" t="str">
        <f t="shared" si="252"/>
        <v/>
      </c>
      <c r="AI208" s="576" t="str">
        <f t="shared" si="253"/>
        <v/>
      </c>
      <c r="AJ208" s="576" t="str">
        <f t="shared" si="254"/>
        <v/>
      </c>
      <c r="AK208" s="576" t="str">
        <f t="shared" si="255"/>
        <v/>
      </c>
      <c r="AL208" s="574" t="str">
        <f t="shared" si="256"/>
        <v/>
      </c>
      <c r="AM208" s="574">
        <v>0</v>
      </c>
      <c r="AN208" s="575">
        <v>0</v>
      </c>
      <c r="AO208" s="574" t="str">
        <f t="shared" si="257"/>
        <v/>
      </c>
      <c r="AP208" s="575">
        <f t="shared" si="258"/>
        <v>0</v>
      </c>
      <c r="AQ208" s="574">
        <f t="shared" si="259"/>
        <v>0</v>
      </c>
      <c r="AR208" s="574">
        <f t="shared" si="260"/>
        <v>0</v>
      </c>
      <c r="AS208" s="574">
        <f t="shared" si="261"/>
        <v>0</v>
      </c>
      <c r="AT208" s="574">
        <f t="shared" si="290"/>
        <v>0</v>
      </c>
      <c r="AU208" s="576">
        <f t="shared" si="262"/>
        <v>0</v>
      </c>
      <c r="AV208" s="576">
        <f t="shared" si="263"/>
        <v>0</v>
      </c>
      <c r="AW208" s="574"/>
      <c r="AX208" s="574"/>
      <c r="AY208" s="576">
        <f t="shared" si="264"/>
        <v>0</v>
      </c>
      <c r="AZ208" s="576">
        <f t="shared" si="265"/>
        <v>0</v>
      </c>
      <c r="BA208" s="576">
        <f t="shared" si="266"/>
        <v>0</v>
      </c>
      <c r="BB208" s="576">
        <f t="shared" si="267"/>
        <v>0</v>
      </c>
      <c r="BC208" s="576">
        <f t="shared" si="268"/>
        <v>0</v>
      </c>
      <c r="BD208" s="574">
        <f t="shared" si="269"/>
        <v>0</v>
      </c>
      <c r="BE208" s="574">
        <f t="shared" si="270"/>
        <v>0</v>
      </c>
      <c r="BF208" s="575">
        <v>0</v>
      </c>
      <c r="BG208" s="574">
        <f t="shared" si="271"/>
        <v>0</v>
      </c>
      <c r="BH208" s="575">
        <f t="shared" si="272"/>
        <v>0</v>
      </c>
      <c r="BI208" s="574">
        <f t="shared" si="273"/>
        <v>0</v>
      </c>
      <c r="BJ208" s="574">
        <f t="shared" si="274"/>
        <v>0</v>
      </c>
      <c r="BK208" s="574">
        <f t="shared" si="275"/>
        <v>0</v>
      </c>
      <c r="BL208" s="574">
        <f t="shared" si="276"/>
        <v>0</v>
      </c>
      <c r="BM208" s="576">
        <f t="shared" si="277"/>
        <v>0</v>
      </c>
      <c r="BN208" s="576">
        <f t="shared" si="278"/>
        <v>0</v>
      </c>
      <c r="BO208" s="574"/>
      <c r="BP208" s="574"/>
      <c r="BQ208" s="576">
        <f t="shared" si="279"/>
        <v>0</v>
      </c>
      <c r="BR208" s="567">
        <f t="shared" si="280"/>
        <v>0</v>
      </c>
      <c r="BS208" s="567">
        <f t="shared" si="281"/>
        <v>1</v>
      </c>
      <c r="BT208" s="567">
        <f t="shared" si="282"/>
        <v>0</v>
      </c>
      <c r="BU208" s="567">
        <f t="shared" si="283"/>
        <v>0</v>
      </c>
      <c r="BV208" s="567">
        <f t="shared" si="284"/>
        <v>0</v>
      </c>
      <c r="BW208" s="567">
        <f t="shared" si="285"/>
        <v>1</v>
      </c>
      <c r="BX208" s="552">
        <f t="shared" si="238"/>
        <v>0</v>
      </c>
      <c r="BY208" s="577">
        <f t="shared" si="286"/>
        <v>1</v>
      </c>
      <c r="BZ208" s="552">
        <f t="shared" si="287"/>
        <v>0</v>
      </c>
      <c r="CA208" s="552">
        <f t="shared" si="288"/>
        <v>0</v>
      </c>
      <c r="CB208" s="539" t="str">
        <f>IF(AND(E208=""),"",IF(AND(E208&lt;=0),"",IF((ROUND((SUMPRODUCT(MID(0&amp;E208,LARGE(INDEX(ISNUMBER(--MID(E208,ROW($1:$70),1))* ROW($1:$70),0),ROW($1:$70))+1,1)*10^ROW($1:$70)/10)),-8)/100000000)&lt;2004,1,0)))</f>
        <v/>
      </c>
      <c r="CC208" s="1071"/>
      <c r="CD208" s="539"/>
      <c r="CE208" s="539"/>
      <c r="CF208" s="539"/>
      <c r="CG208" s="539"/>
      <c r="CH208" s="539"/>
      <c r="CI208" s="539"/>
      <c r="CJ208" s="539"/>
      <c r="CK208" s="539"/>
      <c r="CL208" s="539"/>
      <c r="CM208" s="539"/>
      <c r="CN208" s="539"/>
      <c r="CO208" s="539"/>
      <c r="CP208" s="539"/>
      <c r="CQ208" s="539"/>
      <c r="CR208" s="539"/>
      <c r="CS208" s="539"/>
      <c r="CT208" s="539"/>
      <c r="CU208" s="539"/>
      <c r="CV208" s="539"/>
      <c r="CW208" s="539"/>
      <c r="CX208" s="539"/>
      <c r="CY208" s="539"/>
      <c r="CZ208" s="539"/>
      <c r="DB208" s="539"/>
    </row>
    <row r="209" spans="1:106" s="568" customFormat="1" hidden="1">
      <c r="A209" s="568" t="str">
        <f t="shared" si="222"/>
        <v/>
      </c>
      <c r="B209" s="683">
        <v>2202</v>
      </c>
      <c r="C209" s="684">
        <v>183</v>
      </c>
      <c r="D209" s="685" t="str">
        <f>IF(ISNA(VLOOKUP(C209,Master!AQ$61:BC$286,3,FALSE)),"",VLOOKUP(C209,Master!AQ$61:BC$286,3,FALSE))</f>
        <v/>
      </c>
      <c r="E209" s="686" t="str">
        <f>IF(ISNA(VLOOKUP(C209,Master!AQ$61:BC$286,7,FALSE)),"",VLOOKUP(C209,Master!AQ$61:BC$286,7,FALSE))</f>
        <v/>
      </c>
      <c r="F209" s="687" t="str">
        <f>IF(ISNA(VLOOKUP(C209,Master!AQ$61:BC$286,8,FALSE)),"",VLOOKUP(C209,Master!AQ$61:BC$286,8,FALSE))</f>
        <v/>
      </c>
      <c r="G209" s="688" t="str">
        <f>IF(ISNA(VLOOKUP(C209,Master!AQ$61:BC$286,4,FALSE)),"",VLOOKUP(C209,Master!AQ$61:BC$286,4,FALSE))</f>
        <v/>
      </c>
      <c r="H209" s="689" t="str">
        <f>IF(ISNA(VLOOKUP(C209,Master!AQ$61:BC$286,5,FALSE)),"",VLOOKUP(C209,Master!AQ$61:BC$286,5,FALSE))</f>
        <v/>
      </c>
      <c r="I209" s="690" t="str">
        <f>IF(ISNA(VLOOKUP(C209,Master!AQ$61:BC$286,6,FALSE)),"",VLOOKUP(C209,Master!AQ$61:BC$286,6,FALSE))</f>
        <v/>
      </c>
      <c r="J209" s="684" t="str">
        <f t="shared" si="239"/>
        <v/>
      </c>
      <c r="K209" s="911" t="str">
        <f t="shared" ca="1" si="240"/>
        <v/>
      </c>
      <c r="L209" s="684" t="str">
        <f t="shared" si="241"/>
        <v/>
      </c>
      <c r="M209" s="684" t="str">
        <f t="shared" si="242"/>
        <v/>
      </c>
      <c r="N209" s="684" t="str">
        <f t="shared" si="243"/>
        <v/>
      </c>
      <c r="O209" s="691" t="str">
        <f>IF(ISNA(VLOOKUP(C209,Master!AQ$61:BC$286,12,FALSE)),"",VLOOKUP(C209,Master!AQ$61:BC$286,12,FALSE))</f>
        <v/>
      </c>
      <c r="P209" s="665"/>
      <c r="Q209" s="572"/>
      <c r="R209" s="572"/>
      <c r="S209" s="572"/>
      <c r="T209" s="572">
        <f t="shared" si="289"/>
        <v>0</v>
      </c>
      <c r="U209" s="541">
        <f t="shared" si="244"/>
        <v>1</v>
      </c>
      <c r="V209" s="570" t="str">
        <f>IF(ISNA(VLOOKUP(C209,Master!AQ$61:BC$108,10,FALSE)),"",VLOOKUP(C209,Master!AQ$61:BC$108,10,FALSE))</f>
        <v/>
      </c>
      <c r="W209" s="573"/>
      <c r="X209" s="573"/>
      <c r="Y209" s="574" t="str">
        <f>IF(ISNA(VLOOKUP(C209,Master!AQ$61:BC$108,11,FALSE)),"",VLOOKUP(C209,Master!AQ$61:BC$108,11,FALSE))</f>
        <v/>
      </c>
      <c r="Z209" s="574" t="str">
        <f>IF(ISNA(VLOOKUP(C209,Master!AQ$61:BC$108,9,FALSE)),"",VLOOKUP(C209,Master!AQ$61:BC$108,9,FALSE))</f>
        <v/>
      </c>
      <c r="AA209" s="575">
        <f t="shared" si="245"/>
        <v>0</v>
      </c>
      <c r="AB209" s="575">
        <f t="shared" si="246"/>
        <v>0</v>
      </c>
      <c r="AC209" s="575">
        <f t="shared" si="247"/>
        <v>0</v>
      </c>
      <c r="AD209" s="575">
        <f t="shared" si="248"/>
        <v>0</v>
      </c>
      <c r="AE209" s="575">
        <f t="shared" si="249"/>
        <v>0</v>
      </c>
      <c r="AF209" s="575">
        <f t="shared" si="250"/>
        <v>0</v>
      </c>
      <c r="AG209" s="576" t="str">
        <f t="shared" si="251"/>
        <v/>
      </c>
      <c r="AH209" s="576" t="str">
        <f t="shared" si="252"/>
        <v/>
      </c>
      <c r="AI209" s="576" t="str">
        <f t="shared" si="253"/>
        <v/>
      </c>
      <c r="AJ209" s="576" t="str">
        <f t="shared" si="254"/>
        <v/>
      </c>
      <c r="AK209" s="576" t="str">
        <f t="shared" si="255"/>
        <v/>
      </c>
      <c r="AL209" s="574" t="str">
        <f t="shared" si="256"/>
        <v/>
      </c>
      <c r="AM209" s="574">
        <v>0</v>
      </c>
      <c r="AN209" s="575">
        <v>0</v>
      </c>
      <c r="AO209" s="574" t="str">
        <f t="shared" si="257"/>
        <v/>
      </c>
      <c r="AP209" s="575">
        <f t="shared" si="258"/>
        <v>0</v>
      </c>
      <c r="AQ209" s="574">
        <f t="shared" si="259"/>
        <v>0</v>
      </c>
      <c r="AR209" s="574">
        <f t="shared" si="260"/>
        <v>0</v>
      </c>
      <c r="AS209" s="574">
        <f t="shared" si="261"/>
        <v>0</v>
      </c>
      <c r="AT209" s="574">
        <f t="shared" si="290"/>
        <v>0</v>
      </c>
      <c r="AU209" s="576">
        <f t="shared" si="262"/>
        <v>0</v>
      </c>
      <c r="AV209" s="576">
        <f t="shared" si="263"/>
        <v>0</v>
      </c>
      <c r="AW209" s="574"/>
      <c r="AX209" s="574"/>
      <c r="AY209" s="576">
        <f t="shared" si="264"/>
        <v>0</v>
      </c>
      <c r="AZ209" s="576">
        <f t="shared" si="265"/>
        <v>0</v>
      </c>
      <c r="BA209" s="576">
        <f t="shared" si="266"/>
        <v>0</v>
      </c>
      <c r="BB209" s="576">
        <f t="shared" si="267"/>
        <v>0</v>
      </c>
      <c r="BC209" s="576">
        <f t="shared" si="268"/>
        <v>0</v>
      </c>
      <c r="BD209" s="574">
        <f t="shared" si="269"/>
        <v>0</v>
      </c>
      <c r="BE209" s="574">
        <f t="shared" si="270"/>
        <v>0</v>
      </c>
      <c r="BF209" s="575">
        <v>0</v>
      </c>
      <c r="BG209" s="574">
        <f t="shared" si="271"/>
        <v>0</v>
      </c>
      <c r="BH209" s="575">
        <f t="shared" si="272"/>
        <v>0</v>
      </c>
      <c r="BI209" s="574">
        <f t="shared" si="273"/>
        <v>0</v>
      </c>
      <c r="BJ209" s="574">
        <f t="shared" si="274"/>
        <v>0</v>
      </c>
      <c r="BK209" s="574">
        <f t="shared" si="275"/>
        <v>0</v>
      </c>
      <c r="BL209" s="574">
        <f t="shared" si="276"/>
        <v>0</v>
      </c>
      <c r="BM209" s="576">
        <f t="shared" si="277"/>
        <v>0</v>
      </c>
      <c r="BN209" s="576">
        <f t="shared" si="278"/>
        <v>0</v>
      </c>
      <c r="BO209" s="574"/>
      <c r="BP209" s="574"/>
      <c r="BQ209" s="576">
        <f t="shared" si="279"/>
        <v>0</v>
      </c>
      <c r="BR209" s="567">
        <f t="shared" si="280"/>
        <v>0</v>
      </c>
      <c r="BS209" s="567">
        <f t="shared" si="281"/>
        <v>1</v>
      </c>
      <c r="BT209" s="567">
        <f t="shared" si="282"/>
        <v>0</v>
      </c>
      <c r="BU209" s="567">
        <f t="shared" si="283"/>
        <v>0</v>
      </c>
      <c r="BV209" s="567">
        <f t="shared" si="284"/>
        <v>0</v>
      </c>
      <c r="BW209" s="567">
        <f t="shared" si="285"/>
        <v>1</v>
      </c>
      <c r="BX209" s="552">
        <f t="shared" si="238"/>
        <v>0</v>
      </c>
      <c r="BY209" s="577">
        <f t="shared" si="286"/>
        <v>1</v>
      </c>
      <c r="BZ209" s="552">
        <f t="shared" si="287"/>
        <v>0</v>
      </c>
      <c r="CA209" s="552">
        <f t="shared" si="288"/>
        <v>0</v>
      </c>
      <c r="CB209" s="539" t="str">
        <f>IF(AND(E209=""),"",IF(AND(E209&lt;=0),"",IF((ROUND((SUMPRODUCT(MID(0&amp;E209,LARGE(INDEX(ISNUMBER(--MID(E209,ROW($1:$70),1))* ROW($1:$70),0),ROW($1:$70))+1,1)*10^ROW($1:$70)/10)),-8)/100000000)&lt;2004,1,0)))</f>
        <v/>
      </c>
      <c r="CC209" s="1071"/>
      <c r="CD209" s="539"/>
      <c r="CE209" s="539"/>
      <c r="CF209" s="539"/>
      <c r="CG209" s="539"/>
      <c r="CH209" s="539"/>
      <c r="CI209" s="539"/>
      <c r="CJ209" s="539"/>
      <c r="CK209" s="539"/>
      <c r="CL209" s="539"/>
      <c r="CM209" s="539"/>
      <c r="CN209" s="539"/>
      <c r="CO209" s="539"/>
      <c r="CP209" s="539"/>
      <c r="CQ209" s="539"/>
      <c r="CR209" s="539"/>
      <c r="CS209" s="539"/>
      <c r="CT209" s="539"/>
      <c r="CU209" s="539"/>
      <c r="CV209" s="539"/>
      <c r="CW209" s="539"/>
      <c r="CX209" s="539"/>
      <c r="CY209" s="539"/>
      <c r="CZ209" s="539"/>
      <c r="DB209" s="539"/>
    </row>
    <row r="210" spans="1:106" s="568" customFormat="1" hidden="1">
      <c r="A210" s="568" t="str">
        <f t="shared" si="222"/>
        <v/>
      </c>
      <c r="B210" s="683">
        <v>2202</v>
      </c>
      <c r="C210" s="684">
        <v>184</v>
      </c>
      <c r="D210" s="685" t="str">
        <f>IF(ISNA(VLOOKUP(C210,Master!AQ$61:BC$286,3,FALSE)),"",VLOOKUP(C210,Master!AQ$61:BC$286,3,FALSE))</f>
        <v/>
      </c>
      <c r="E210" s="686" t="str">
        <f>IF(ISNA(VLOOKUP(C210,Master!AQ$61:BC$286,7,FALSE)),"",VLOOKUP(C210,Master!AQ$61:BC$286,7,FALSE))</f>
        <v/>
      </c>
      <c r="F210" s="687" t="str">
        <f>IF(ISNA(VLOOKUP(C210,Master!AQ$61:BC$286,8,FALSE)),"",VLOOKUP(C210,Master!AQ$61:BC$286,8,FALSE))</f>
        <v/>
      </c>
      <c r="G210" s="688" t="str">
        <f>IF(ISNA(VLOOKUP(C210,Master!AQ$61:BC$286,4,FALSE)),"",VLOOKUP(C210,Master!AQ$61:BC$286,4,FALSE))</f>
        <v/>
      </c>
      <c r="H210" s="689" t="str">
        <f>IF(ISNA(VLOOKUP(C210,Master!AQ$61:BC$286,5,FALSE)),"",VLOOKUP(C210,Master!AQ$61:BC$286,5,FALSE))</f>
        <v/>
      </c>
      <c r="I210" s="690" t="str">
        <f>IF(ISNA(VLOOKUP(C210,Master!AQ$61:BC$286,6,FALSE)),"",VLOOKUP(C210,Master!AQ$61:BC$286,6,FALSE))</f>
        <v/>
      </c>
      <c r="J210" s="684" t="str">
        <f t="shared" si="239"/>
        <v/>
      </c>
      <c r="K210" s="911" t="str">
        <f t="shared" ca="1" si="240"/>
        <v/>
      </c>
      <c r="L210" s="684" t="str">
        <f t="shared" si="241"/>
        <v/>
      </c>
      <c r="M210" s="684" t="str">
        <f t="shared" si="242"/>
        <v/>
      </c>
      <c r="N210" s="684" t="str">
        <f t="shared" si="243"/>
        <v/>
      </c>
      <c r="O210" s="691" t="str">
        <f>IF(ISNA(VLOOKUP(C210,Master!AQ$61:BC$286,12,FALSE)),"",VLOOKUP(C210,Master!AQ$61:BC$286,12,FALSE))</f>
        <v/>
      </c>
      <c r="P210" s="665"/>
      <c r="Q210" s="572"/>
      <c r="R210" s="572"/>
      <c r="S210" s="572"/>
      <c r="T210" s="572">
        <f t="shared" si="289"/>
        <v>0</v>
      </c>
      <c r="U210" s="541">
        <f t="shared" si="244"/>
        <v>1</v>
      </c>
      <c r="V210" s="570" t="str">
        <f>IF(ISNA(VLOOKUP(C210,Master!AQ$61:BC$108,10,FALSE)),"",VLOOKUP(C210,Master!AQ$61:BC$108,10,FALSE))</f>
        <v/>
      </c>
      <c r="W210" s="573"/>
      <c r="X210" s="573"/>
      <c r="Y210" s="574" t="str">
        <f>IF(ISNA(VLOOKUP(C210,Master!AQ$61:BC$108,11,FALSE)),"",VLOOKUP(C210,Master!AQ$61:BC$108,11,FALSE))</f>
        <v/>
      </c>
      <c r="Z210" s="574" t="str">
        <f>IF(ISNA(VLOOKUP(C210,Master!AQ$61:BC$108,9,FALSE)),"",VLOOKUP(C210,Master!AQ$61:BC$108,9,FALSE))</f>
        <v/>
      </c>
      <c r="AA210" s="575">
        <f t="shared" si="245"/>
        <v>0</v>
      </c>
      <c r="AB210" s="575">
        <f t="shared" si="246"/>
        <v>0</v>
      </c>
      <c r="AC210" s="575">
        <f t="shared" si="247"/>
        <v>0</v>
      </c>
      <c r="AD210" s="575">
        <f t="shared" si="248"/>
        <v>0</v>
      </c>
      <c r="AE210" s="575">
        <f t="shared" si="249"/>
        <v>0</v>
      </c>
      <c r="AF210" s="575">
        <f t="shared" si="250"/>
        <v>0</v>
      </c>
      <c r="AG210" s="576" t="str">
        <f t="shared" si="251"/>
        <v/>
      </c>
      <c r="AH210" s="576" t="str">
        <f t="shared" si="252"/>
        <v/>
      </c>
      <c r="AI210" s="576" t="str">
        <f t="shared" si="253"/>
        <v/>
      </c>
      <c r="AJ210" s="576" t="str">
        <f t="shared" si="254"/>
        <v/>
      </c>
      <c r="AK210" s="576" t="str">
        <f t="shared" si="255"/>
        <v/>
      </c>
      <c r="AL210" s="574" t="str">
        <f t="shared" si="256"/>
        <v/>
      </c>
      <c r="AM210" s="574">
        <v>0</v>
      </c>
      <c r="AN210" s="575">
        <v>0</v>
      </c>
      <c r="AO210" s="574" t="str">
        <f t="shared" si="257"/>
        <v/>
      </c>
      <c r="AP210" s="575">
        <f t="shared" si="258"/>
        <v>0</v>
      </c>
      <c r="AQ210" s="574">
        <f t="shared" si="259"/>
        <v>0</v>
      </c>
      <c r="AR210" s="574">
        <f t="shared" si="260"/>
        <v>0</v>
      </c>
      <c r="AS210" s="574">
        <f t="shared" si="261"/>
        <v>0</v>
      </c>
      <c r="AT210" s="574">
        <f t="shared" si="290"/>
        <v>0</v>
      </c>
      <c r="AU210" s="576">
        <f t="shared" si="262"/>
        <v>0</v>
      </c>
      <c r="AV210" s="576">
        <f t="shared" si="263"/>
        <v>0</v>
      </c>
      <c r="AW210" s="574"/>
      <c r="AX210" s="574"/>
      <c r="AY210" s="576">
        <f t="shared" si="264"/>
        <v>0</v>
      </c>
      <c r="AZ210" s="576">
        <f t="shared" si="265"/>
        <v>0</v>
      </c>
      <c r="BA210" s="576">
        <f t="shared" si="266"/>
        <v>0</v>
      </c>
      <c r="BB210" s="576">
        <f t="shared" si="267"/>
        <v>0</v>
      </c>
      <c r="BC210" s="576">
        <f t="shared" si="268"/>
        <v>0</v>
      </c>
      <c r="BD210" s="574">
        <f t="shared" si="269"/>
        <v>0</v>
      </c>
      <c r="BE210" s="574">
        <f t="shared" si="270"/>
        <v>0</v>
      </c>
      <c r="BF210" s="575">
        <v>0</v>
      </c>
      <c r="BG210" s="574">
        <f t="shared" si="271"/>
        <v>0</v>
      </c>
      <c r="BH210" s="575">
        <f t="shared" si="272"/>
        <v>0</v>
      </c>
      <c r="BI210" s="574">
        <f t="shared" si="273"/>
        <v>0</v>
      </c>
      <c r="BJ210" s="574">
        <f t="shared" si="274"/>
        <v>0</v>
      </c>
      <c r="BK210" s="574">
        <f t="shared" si="275"/>
        <v>0</v>
      </c>
      <c r="BL210" s="574">
        <f t="shared" si="276"/>
        <v>0</v>
      </c>
      <c r="BM210" s="576">
        <f t="shared" si="277"/>
        <v>0</v>
      </c>
      <c r="BN210" s="576">
        <f t="shared" si="278"/>
        <v>0</v>
      </c>
      <c r="BO210" s="574"/>
      <c r="BP210" s="574"/>
      <c r="BQ210" s="576">
        <f t="shared" si="279"/>
        <v>0</v>
      </c>
      <c r="BR210" s="567">
        <f t="shared" si="280"/>
        <v>0</v>
      </c>
      <c r="BS210" s="567">
        <f t="shared" si="281"/>
        <v>1</v>
      </c>
      <c r="BT210" s="567">
        <f t="shared" si="282"/>
        <v>0</v>
      </c>
      <c r="BU210" s="567">
        <f t="shared" si="283"/>
        <v>0</v>
      </c>
      <c r="BV210" s="567">
        <f t="shared" si="284"/>
        <v>0</v>
      </c>
      <c r="BW210" s="567">
        <f t="shared" si="285"/>
        <v>1</v>
      </c>
      <c r="BX210" s="552">
        <f t="shared" si="238"/>
        <v>0</v>
      </c>
      <c r="BY210" s="577">
        <f t="shared" si="286"/>
        <v>1</v>
      </c>
      <c r="BZ210" s="552">
        <f t="shared" si="287"/>
        <v>0</v>
      </c>
      <c r="CA210" s="552">
        <f t="shared" si="288"/>
        <v>0</v>
      </c>
      <c r="CB210" s="539" t="str">
        <f>IF(AND(E210=""),"",IF(AND(E210&lt;=0),"",IF((ROUND((SUMPRODUCT(MID(0&amp;E210,LARGE(INDEX(ISNUMBER(--MID(E210,ROW($1:$70),1))* ROW($1:$70),0),ROW($1:$70))+1,1)*10^ROW($1:$70)/10)),-8)/100000000)&lt;2004,1,0)))</f>
        <v/>
      </c>
      <c r="CC210" s="1071"/>
      <c r="CD210" s="539"/>
      <c r="CE210" s="539"/>
      <c r="CF210" s="539"/>
      <c r="CG210" s="539"/>
      <c r="CH210" s="539"/>
      <c r="CI210" s="539"/>
      <c r="CJ210" s="539"/>
      <c r="CK210" s="539"/>
      <c r="CL210" s="539"/>
      <c r="CM210" s="539"/>
      <c r="CN210" s="539"/>
      <c r="CO210" s="539"/>
      <c r="CP210" s="539"/>
      <c r="CQ210" s="539"/>
      <c r="CR210" s="539"/>
      <c r="CS210" s="539"/>
      <c r="CT210" s="539"/>
      <c r="CU210" s="539"/>
      <c r="CV210" s="539"/>
      <c r="CW210" s="539"/>
      <c r="CX210" s="539"/>
      <c r="CY210" s="539"/>
      <c r="CZ210" s="539"/>
      <c r="DB210" s="539"/>
    </row>
    <row r="211" spans="1:106" s="568" customFormat="1" hidden="1">
      <c r="A211" s="568" t="str">
        <f t="shared" si="222"/>
        <v/>
      </c>
      <c r="B211" s="683">
        <v>2202</v>
      </c>
      <c r="C211" s="684">
        <v>185</v>
      </c>
      <c r="D211" s="685" t="str">
        <f>IF(ISNA(VLOOKUP(C211,Master!AQ$61:BC$286,3,FALSE)),"",VLOOKUP(C211,Master!AQ$61:BC$286,3,FALSE))</f>
        <v/>
      </c>
      <c r="E211" s="686" t="str">
        <f>IF(ISNA(VLOOKUP(C211,Master!AQ$61:BC$286,7,FALSE)),"",VLOOKUP(C211,Master!AQ$61:BC$286,7,FALSE))</f>
        <v/>
      </c>
      <c r="F211" s="687" t="str">
        <f>IF(ISNA(VLOOKUP(C211,Master!AQ$61:BC$286,8,FALSE)),"",VLOOKUP(C211,Master!AQ$61:BC$286,8,FALSE))</f>
        <v/>
      </c>
      <c r="G211" s="688" t="str">
        <f>IF(ISNA(VLOOKUP(C211,Master!AQ$61:BC$286,4,FALSE)),"",VLOOKUP(C211,Master!AQ$61:BC$286,4,FALSE))</f>
        <v/>
      </c>
      <c r="H211" s="689" t="str">
        <f>IF(ISNA(VLOOKUP(C211,Master!AQ$61:BC$286,5,FALSE)),"",VLOOKUP(C211,Master!AQ$61:BC$286,5,FALSE))</f>
        <v/>
      </c>
      <c r="I211" s="690" t="str">
        <f>IF(ISNA(VLOOKUP(C211,Master!AQ$61:BC$286,6,FALSE)),"",VLOOKUP(C211,Master!AQ$61:BC$286,6,FALSE))</f>
        <v/>
      </c>
      <c r="J211" s="684" t="str">
        <f t="shared" si="239"/>
        <v/>
      </c>
      <c r="K211" s="911" t="str">
        <f t="shared" ca="1" si="240"/>
        <v/>
      </c>
      <c r="L211" s="684" t="str">
        <f t="shared" si="241"/>
        <v/>
      </c>
      <c r="M211" s="684" t="str">
        <f t="shared" si="242"/>
        <v/>
      </c>
      <c r="N211" s="684" t="str">
        <f t="shared" si="243"/>
        <v/>
      </c>
      <c r="O211" s="691" t="str">
        <f>IF(ISNA(VLOOKUP(C211,Master!AQ$61:BC$286,12,FALSE)),"",VLOOKUP(C211,Master!AQ$61:BC$286,12,FALSE))</f>
        <v/>
      </c>
      <c r="P211" s="665"/>
      <c r="Q211" s="572"/>
      <c r="R211" s="572"/>
      <c r="S211" s="572"/>
      <c r="T211" s="572">
        <f t="shared" si="289"/>
        <v>0</v>
      </c>
      <c r="U211" s="541">
        <f t="shared" si="244"/>
        <v>1</v>
      </c>
      <c r="V211" s="570" t="str">
        <f>IF(ISNA(VLOOKUP(C211,Master!AQ$61:BC$108,10,FALSE)),"",VLOOKUP(C211,Master!AQ$61:BC$108,10,FALSE))</f>
        <v/>
      </c>
      <c r="W211" s="573"/>
      <c r="X211" s="573"/>
      <c r="Y211" s="574" t="str">
        <f>IF(ISNA(VLOOKUP(C211,Master!AQ$61:BC$108,11,FALSE)),"",VLOOKUP(C211,Master!AQ$61:BC$108,11,FALSE))</f>
        <v/>
      </c>
      <c r="Z211" s="574" t="str">
        <f>IF(ISNA(VLOOKUP(C211,Master!AQ$61:BC$108,9,FALSE)),"",VLOOKUP(C211,Master!AQ$61:BC$108,9,FALSE))</f>
        <v/>
      </c>
      <c r="AA211" s="575">
        <f t="shared" si="245"/>
        <v>0</v>
      </c>
      <c r="AB211" s="575">
        <f t="shared" si="246"/>
        <v>0</v>
      </c>
      <c r="AC211" s="575">
        <f t="shared" si="247"/>
        <v>0</v>
      </c>
      <c r="AD211" s="575">
        <f t="shared" si="248"/>
        <v>0</v>
      </c>
      <c r="AE211" s="575">
        <f t="shared" si="249"/>
        <v>0</v>
      </c>
      <c r="AF211" s="575">
        <f t="shared" si="250"/>
        <v>0</v>
      </c>
      <c r="AG211" s="576" t="str">
        <f t="shared" si="251"/>
        <v/>
      </c>
      <c r="AH211" s="576" t="str">
        <f t="shared" si="252"/>
        <v/>
      </c>
      <c r="AI211" s="576" t="str">
        <f t="shared" si="253"/>
        <v/>
      </c>
      <c r="AJ211" s="576" t="str">
        <f t="shared" si="254"/>
        <v/>
      </c>
      <c r="AK211" s="576" t="str">
        <f t="shared" si="255"/>
        <v/>
      </c>
      <c r="AL211" s="574" t="str">
        <f t="shared" si="256"/>
        <v/>
      </c>
      <c r="AM211" s="574">
        <v>0</v>
      </c>
      <c r="AN211" s="575">
        <v>0</v>
      </c>
      <c r="AO211" s="574" t="str">
        <f t="shared" si="257"/>
        <v/>
      </c>
      <c r="AP211" s="575">
        <f t="shared" si="258"/>
        <v>0</v>
      </c>
      <c r="AQ211" s="574">
        <f t="shared" si="259"/>
        <v>0</v>
      </c>
      <c r="AR211" s="574">
        <f t="shared" si="260"/>
        <v>0</v>
      </c>
      <c r="AS211" s="574">
        <f t="shared" si="261"/>
        <v>0</v>
      </c>
      <c r="AT211" s="574">
        <f t="shared" si="290"/>
        <v>0</v>
      </c>
      <c r="AU211" s="576">
        <f t="shared" si="262"/>
        <v>0</v>
      </c>
      <c r="AV211" s="576">
        <f t="shared" si="263"/>
        <v>0</v>
      </c>
      <c r="AW211" s="574"/>
      <c r="AX211" s="574"/>
      <c r="AY211" s="576">
        <f t="shared" si="264"/>
        <v>0</v>
      </c>
      <c r="AZ211" s="576">
        <f t="shared" si="265"/>
        <v>0</v>
      </c>
      <c r="BA211" s="576">
        <f t="shared" si="266"/>
        <v>0</v>
      </c>
      <c r="BB211" s="576">
        <f t="shared" si="267"/>
        <v>0</v>
      </c>
      <c r="BC211" s="576">
        <f t="shared" si="268"/>
        <v>0</v>
      </c>
      <c r="BD211" s="574">
        <f t="shared" si="269"/>
        <v>0</v>
      </c>
      <c r="BE211" s="574">
        <f t="shared" si="270"/>
        <v>0</v>
      </c>
      <c r="BF211" s="575">
        <v>0</v>
      </c>
      <c r="BG211" s="574">
        <f t="shared" si="271"/>
        <v>0</v>
      </c>
      <c r="BH211" s="575">
        <f t="shared" si="272"/>
        <v>0</v>
      </c>
      <c r="BI211" s="574">
        <f t="shared" si="273"/>
        <v>0</v>
      </c>
      <c r="BJ211" s="574">
        <f t="shared" si="274"/>
        <v>0</v>
      </c>
      <c r="BK211" s="574">
        <f t="shared" si="275"/>
        <v>0</v>
      </c>
      <c r="BL211" s="574">
        <f t="shared" si="276"/>
        <v>0</v>
      </c>
      <c r="BM211" s="576">
        <f t="shared" si="277"/>
        <v>0</v>
      </c>
      <c r="BN211" s="576">
        <f t="shared" si="278"/>
        <v>0</v>
      </c>
      <c r="BO211" s="574"/>
      <c r="BP211" s="574"/>
      <c r="BQ211" s="576">
        <f t="shared" si="279"/>
        <v>0</v>
      </c>
      <c r="BR211" s="567">
        <f t="shared" si="280"/>
        <v>0</v>
      </c>
      <c r="BS211" s="567">
        <f t="shared" si="281"/>
        <v>1</v>
      </c>
      <c r="BT211" s="567">
        <f t="shared" si="282"/>
        <v>0</v>
      </c>
      <c r="BU211" s="567">
        <f t="shared" si="283"/>
        <v>0</v>
      </c>
      <c r="BV211" s="567">
        <f t="shared" si="284"/>
        <v>0</v>
      </c>
      <c r="BW211" s="567">
        <f t="shared" si="285"/>
        <v>1</v>
      </c>
      <c r="BX211" s="552">
        <f t="shared" si="238"/>
        <v>0</v>
      </c>
      <c r="BY211" s="577">
        <f t="shared" si="286"/>
        <v>1</v>
      </c>
      <c r="BZ211" s="552">
        <f t="shared" si="287"/>
        <v>0</v>
      </c>
      <c r="CA211" s="552">
        <f t="shared" si="288"/>
        <v>0</v>
      </c>
      <c r="CB211" s="539" t="str">
        <f>IF(AND(E211=""),"",IF(AND(E211&lt;=0),"",IF((ROUND((SUMPRODUCT(MID(0&amp;E211,LARGE(INDEX(ISNUMBER(--MID(E211,ROW($1:$70),1))* ROW($1:$70),0),ROW($1:$70))+1,1)*10^ROW($1:$70)/10)),-8)/100000000)&lt;2004,1,0)))</f>
        <v/>
      </c>
      <c r="CC211" s="1071"/>
      <c r="CD211" s="539"/>
      <c r="CE211" s="539"/>
      <c r="CF211" s="539"/>
      <c r="CG211" s="539"/>
      <c r="CH211" s="539"/>
      <c r="CI211" s="539"/>
      <c r="CJ211" s="539"/>
      <c r="CK211" s="539"/>
      <c r="CL211" s="539"/>
      <c r="CM211" s="539"/>
      <c r="CN211" s="539"/>
      <c r="CO211" s="539"/>
      <c r="CP211" s="539"/>
      <c r="CQ211" s="539"/>
      <c r="CR211" s="539"/>
      <c r="CS211" s="539"/>
      <c r="CT211" s="539"/>
      <c r="CU211" s="539"/>
      <c r="CV211" s="539"/>
      <c r="CW211" s="539"/>
      <c r="CX211" s="539"/>
      <c r="CY211" s="539"/>
      <c r="CZ211" s="539"/>
      <c r="DB211" s="539"/>
    </row>
    <row r="212" spans="1:106" s="568" customFormat="1" hidden="1">
      <c r="A212" s="568" t="str">
        <f t="shared" si="222"/>
        <v/>
      </c>
      <c r="B212" s="683">
        <v>2202</v>
      </c>
      <c r="C212" s="684">
        <v>186</v>
      </c>
      <c r="D212" s="685" t="str">
        <f>IF(ISNA(VLOOKUP(C212,Master!AQ$61:BC$286,3,FALSE)),"",VLOOKUP(C212,Master!AQ$61:BC$286,3,FALSE))</f>
        <v/>
      </c>
      <c r="E212" s="686" t="str">
        <f>IF(ISNA(VLOOKUP(C212,Master!AQ$61:BC$286,7,FALSE)),"",VLOOKUP(C212,Master!AQ$61:BC$286,7,FALSE))</f>
        <v/>
      </c>
      <c r="F212" s="687" t="str">
        <f>IF(ISNA(VLOOKUP(C212,Master!AQ$61:BC$286,8,FALSE)),"",VLOOKUP(C212,Master!AQ$61:BC$286,8,FALSE))</f>
        <v/>
      </c>
      <c r="G212" s="688" t="str">
        <f>IF(ISNA(VLOOKUP(C212,Master!AQ$61:BC$286,4,FALSE)),"",VLOOKUP(C212,Master!AQ$61:BC$286,4,FALSE))</f>
        <v/>
      </c>
      <c r="H212" s="689" t="str">
        <f>IF(ISNA(VLOOKUP(C212,Master!AQ$61:BC$286,5,FALSE)),"",VLOOKUP(C212,Master!AQ$61:BC$286,5,FALSE))</f>
        <v/>
      </c>
      <c r="I212" s="690" t="str">
        <f>IF(ISNA(VLOOKUP(C212,Master!AQ$61:BC$286,6,FALSE)),"",VLOOKUP(C212,Master!AQ$61:BC$286,6,FALSE))</f>
        <v/>
      </c>
      <c r="J212" s="684" t="str">
        <f t="shared" si="239"/>
        <v/>
      </c>
      <c r="K212" s="911" t="str">
        <f t="shared" ca="1" si="240"/>
        <v/>
      </c>
      <c r="L212" s="684" t="str">
        <f t="shared" si="241"/>
        <v/>
      </c>
      <c r="M212" s="684" t="str">
        <f t="shared" si="242"/>
        <v/>
      </c>
      <c r="N212" s="684" t="str">
        <f t="shared" si="243"/>
        <v/>
      </c>
      <c r="O212" s="691" t="str">
        <f>IF(ISNA(VLOOKUP(C212,Master!AQ$61:BC$286,12,FALSE)),"",VLOOKUP(C212,Master!AQ$61:BC$286,12,FALSE))</f>
        <v/>
      </c>
      <c r="P212" s="665"/>
      <c r="Q212" s="572"/>
      <c r="R212" s="572"/>
      <c r="S212" s="572"/>
      <c r="T212" s="572">
        <f t="shared" si="289"/>
        <v>0</v>
      </c>
      <c r="U212" s="541">
        <f t="shared" si="244"/>
        <v>1</v>
      </c>
      <c r="V212" s="570" t="str">
        <f>IF(ISNA(VLOOKUP(C212,Master!AQ$61:BC$108,10,FALSE)),"",VLOOKUP(C212,Master!AQ$61:BC$108,10,FALSE))</f>
        <v/>
      </c>
      <c r="W212" s="573"/>
      <c r="X212" s="573"/>
      <c r="Y212" s="574" t="str">
        <f>IF(ISNA(VLOOKUP(C212,Master!AQ$61:BC$108,11,FALSE)),"",VLOOKUP(C212,Master!AQ$61:BC$108,11,FALSE))</f>
        <v/>
      </c>
      <c r="Z212" s="574" t="str">
        <f>IF(ISNA(VLOOKUP(C212,Master!AQ$61:BC$108,9,FALSE)),"",VLOOKUP(C212,Master!AQ$61:BC$108,9,FALSE))</f>
        <v/>
      </c>
      <c r="AA212" s="575">
        <f t="shared" si="245"/>
        <v>0</v>
      </c>
      <c r="AB212" s="575">
        <f t="shared" si="246"/>
        <v>0</v>
      </c>
      <c r="AC212" s="575">
        <f t="shared" si="247"/>
        <v>0</v>
      </c>
      <c r="AD212" s="575">
        <f t="shared" si="248"/>
        <v>0</v>
      </c>
      <c r="AE212" s="575">
        <f t="shared" si="249"/>
        <v>0</v>
      </c>
      <c r="AF212" s="575">
        <f t="shared" si="250"/>
        <v>0</v>
      </c>
      <c r="AG212" s="576" t="str">
        <f t="shared" si="251"/>
        <v/>
      </c>
      <c r="AH212" s="576" t="str">
        <f t="shared" si="252"/>
        <v/>
      </c>
      <c r="AI212" s="576" t="str">
        <f t="shared" si="253"/>
        <v/>
      </c>
      <c r="AJ212" s="576" t="str">
        <f t="shared" si="254"/>
        <v/>
      </c>
      <c r="AK212" s="576" t="str">
        <f t="shared" si="255"/>
        <v/>
      </c>
      <c r="AL212" s="574" t="str">
        <f t="shared" si="256"/>
        <v/>
      </c>
      <c r="AM212" s="574">
        <v>0</v>
      </c>
      <c r="AN212" s="575">
        <v>0</v>
      </c>
      <c r="AO212" s="574" t="str">
        <f t="shared" si="257"/>
        <v/>
      </c>
      <c r="AP212" s="575">
        <f t="shared" si="258"/>
        <v>0</v>
      </c>
      <c r="AQ212" s="574">
        <f t="shared" si="259"/>
        <v>0</v>
      </c>
      <c r="AR212" s="574">
        <f t="shared" si="260"/>
        <v>0</v>
      </c>
      <c r="AS212" s="574">
        <f t="shared" si="261"/>
        <v>0</v>
      </c>
      <c r="AT212" s="574">
        <f t="shared" si="290"/>
        <v>0</v>
      </c>
      <c r="AU212" s="576">
        <f t="shared" si="262"/>
        <v>0</v>
      </c>
      <c r="AV212" s="576">
        <f t="shared" si="263"/>
        <v>0</v>
      </c>
      <c r="AW212" s="574"/>
      <c r="AX212" s="574"/>
      <c r="AY212" s="576">
        <f t="shared" si="264"/>
        <v>0</v>
      </c>
      <c r="AZ212" s="576">
        <f t="shared" si="265"/>
        <v>0</v>
      </c>
      <c r="BA212" s="576">
        <f t="shared" si="266"/>
        <v>0</v>
      </c>
      <c r="BB212" s="576">
        <f t="shared" si="267"/>
        <v>0</v>
      </c>
      <c r="BC212" s="576">
        <f t="shared" si="268"/>
        <v>0</v>
      </c>
      <c r="BD212" s="574">
        <f t="shared" si="269"/>
        <v>0</v>
      </c>
      <c r="BE212" s="574">
        <f t="shared" si="270"/>
        <v>0</v>
      </c>
      <c r="BF212" s="575">
        <v>0</v>
      </c>
      <c r="BG212" s="574">
        <f t="shared" si="271"/>
        <v>0</v>
      </c>
      <c r="BH212" s="575">
        <f t="shared" si="272"/>
        <v>0</v>
      </c>
      <c r="BI212" s="574">
        <f t="shared" si="273"/>
        <v>0</v>
      </c>
      <c r="BJ212" s="574">
        <f t="shared" si="274"/>
        <v>0</v>
      </c>
      <c r="BK212" s="574">
        <f t="shared" si="275"/>
        <v>0</v>
      </c>
      <c r="BL212" s="574">
        <f t="shared" si="276"/>
        <v>0</v>
      </c>
      <c r="BM212" s="576">
        <f t="shared" si="277"/>
        <v>0</v>
      </c>
      <c r="BN212" s="576">
        <f t="shared" si="278"/>
        <v>0</v>
      </c>
      <c r="BO212" s="574"/>
      <c r="BP212" s="574"/>
      <c r="BQ212" s="576">
        <f t="shared" si="279"/>
        <v>0</v>
      </c>
      <c r="BR212" s="567">
        <f t="shared" si="280"/>
        <v>0</v>
      </c>
      <c r="BS212" s="567">
        <f t="shared" si="281"/>
        <v>1</v>
      </c>
      <c r="BT212" s="567">
        <f t="shared" si="282"/>
        <v>0</v>
      </c>
      <c r="BU212" s="567">
        <f t="shared" si="283"/>
        <v>0</v>
      </c>
      <c r="BV212" s="567">
        <f t="shared" si="284"/>
        <v>0</v>
      </c>
      <c r="BW212" s="567">
        <f t="shared" si="285"/>
        <v>1</v>
      </c>
      <c r="BX212" s="552">
        <f t="shared" si="238"/>
        <v>0</v>
      </c>
      <c r="BY212" s="577">
        <f t="shared" si="286"/>
        <v>1</v>
      </c>
      <c r="BZ212" s="552">
        <f t="shared" si="287"/>
        <v>0</v>
      </c>
      <c r="CA212" s="552">
        <f t="shared" si="288"/>
        <v>0</v>
      </c>
      <c r="CB212" s="539" t="str">
        <f>IF(AND(E212=""),"",IF(AND(E212&lt;=0),"",IF((ROUND((SUMPRODUCT(MID(0&amp;E212,LARGE(INDEX(ISNUMBER(--MID(E212,ROW($1:$70),1))* ROW($1:$70),0),ROW($1:$70))+1,1)*10^ROW($1:$70)/10)),-8)/100000000)&lt;2004,1,0)))</f>
        <v/>
      </c>
      <c r="CC212" s="1071"/>
      <c r="CD212" s="539"/>
      <c r="CE212" s="539"/>
      <c r="CF212" s="539"/>
      <c r="CG212" s="539"/>
      <c r="CH212" s="539"/>
      <c r="CI212" s="539"/>
      <c r="CJ212" s="539"/>
      <c r="CK212" s="539"/>
      <c r="CL212" s="539"/>
      <c r="CM212" s="539"/>
      <c r="CN212" s="539"/>
      <c r="CO212" s="539"/>
      <c r="CP212" s="539"/>
      <c r="CQ212" s="539"/>
      <c r="CR212" s="539"/>
      <c r="CS212" s="539"/>
      <c r="CT212" s="539"/>
      <c r="CU212" s="539"/>
      <c r="CV212" s="539"/>
      <c r="CW212" s="539"/>
      <c r="CX212" s="539"/>
      <c r="CY212" s="539"/>
      <c r="CZ212" s="539"/>
      <c r="DB212" s="539"/>
    </row>
    <row r="213" spans="1:106" s="568" customFormat="1" hidden="1">
      <c r="A213" s="568" t="str">
        <f t="shared" si="222"/>
        <v/>
      </c>
      <c r="B213" s="683">
        <v>2202</v>
      </c>
      <c r="C213" s="684">
        <v>187</v>
      </c>
      <c r="D213" s="685" t="str">
        <f>IF(ISNA(VLOOKUP(C213,Master!AQ$61:BC$286,3,FALSE)),"",VLOOKUP(C213,Master!AQ$61:BC$286,3,FALSE))</f>
        <v/>
      </c>
      <c r="E213" s="686" t="str">
        <f>IF(ISNA(VLOOKUP(C213,Master!AQ$61:BC$286,7,FALSE)),"",VLOOKUP(C213,Master!AQ$61:BC$286,7,FALSE))</f>
        <v/>
      </c>
      <c r="F213" s="687" t="str">
        <f>IF(ISNA(VLOOKUP(C213,Master!AQ$61:BC$286,8,FALSE)),"",VLOOKUP(C213,Master!AQ$61:BC$286,8,FALSE))</f>
        <v/>
      </c>
      <c r="G213" s="688" t="str">
        <f>IF(ISNA(VLOOKUP(C213,Master!AQ$61:BC$286,4,FALSE)),"",VLOOKUP(C213,Master!AQ$61:BC$286,4,FALSE))</f>
        <v/>
      </c>
      <c r="H213" s="689" t="str">
        <f>IF(ISNA(VLOOKUP(C213,Master!AQ$61:BC$286,5,FALSE)),"",VLOOKUP(C213,Master!AQ$61:BC$286,5,FALSE))</f>
        <v/>
      </c>
      <c r="I213" s="690" t="str">
        <f>IF(ISNA(VLOOKUP(C213,Master!AQ$61:BC$286,6,FALSE)),"",VLOOKUP(C213,Master!AQ$61:BC$286,6,FALSE))</f>
        <v/>
      </c>
      <c r="J213" s="684" t="str">
        <f t="shared" si="239"/>
        <v/>
      </c>
      <c r="K213" s="911" t="str">
        <f t="shared" ca="1" si="240"/>
        <v/>
      </c>
      <c r="L213" s="684" t="str">
        <f t="shared" si="241"/>
        <v/>
      </c>
      <c r="M213" s="684" t="str">
        <f t="shared" si="242"/>
        <v/>
      </c>
      <c r="N213" s="684" t="str">
        <f t="shared" si="243"/>
        <v/>
      </c>
      <c r="O213" s="691" t="str">
        <f>IF(ISNA(VLOOKUP(C213,Master!AQ$61:BC$286,12,FALSE)),"",VLOOKUP(C213,Master!AQ$61:BC$286,12,FALSE))</f>
        <v/>
      </c>
      <c r="P213" s="665"/>
      <c r="Q213" s="572"/>
      <c r="R213" s="572"/>
      <c r="S213" s="572"/>
      <c r="T213" s="572">
        <f t="shared" si="289"/>
        <v>0</v>
      </c>
      <c r="U213" s="541">
        <f t="shared" si="244"/>
        <v>1</v>
      </c>
      <c r="V213" s="570" t="str">
        <f>IF(ISNA(VLOOKUP(C213,Master!AQ$61:BC$108,10,FALSE)),"",VLOOKUP(C213,Master!AQ$61:BC$108,10,FALSE))</f>
        <v/>
      </c>
      <c r="W213" s="573"/>
      <c r="X213" s="573"/>
      <c r="Y213" s="574" t="str">
        <f>IF(ISNA(VLOOKUP(C213,Master!AQ$61:BC$108,11,FALSE)),"",VLOOKUP(C213,Master!AQ$61:BC$108,11,FALSE))</f>
        <v/>
      </c>
      <c r="Z213" s="574" t="str">
        <f>IF(ISNA(VLOOKUP(C213,Master!AQ$61:BC$108,9,FALSE)),"",VLOOKUP(C213,Master!AQ$61:BC$108,9,FALSE))</f>
        <v/>
      </c>
      <c r="AA213" s="575">
        <f t="shared" si="245"/>
        <v>0</v>
      </c>
      <c r="AB213" s="575">
        <f t="shared" si="246"/>
        <v>0</v>
      </c>
      <c r="AC213" s="575">
        <f t="shared" si="247"/>
        <v>0</v>
      </c>
      <c r="AD213" s="575">
        <f t="shared" si="248"/>
        <v>0</v>
      </c>
      <c r="AE213" s="575">
        <f t="shared" si="249"/>
        <v>0</v>
      </c>
      <c r="AF213" s="575">
        <f t="shared" si="250"/>
        <v>0</v>
      </c>
      <c r="AG213" s="576" t="str">
        <f t="shared" si="251"/>
        <v/>
      </c>
      <c r="AH213" s="576" t="str">
        <f t="shared" si="252"/>
        <v/>
      </c>
      <c r="AI213" s="576" t="str">
        <f t="shared" si="253"/>
        <v/>
      </c>
      <c r="AJ213" s="576" t="str">
        <f t="shared" si="254"/>
        <v/>
      </c>
      <c r="AK213" s="576" t="str">
        <f t="shared" si="255"/>
        <v/>
      </c>
      <c r="AL213" s="574" t="str">
        <f t="shared" si="256"/>
        <v/>
      </c>
      <c r="AM213" s="574">
        <v>0</v>
      </c>
      <c r="AN213" s="575">
        <v>0</v>
      </c>
      <c r="AO213" s="574" t="str">
        <f t="shared" si="257"/>
        <v/>
      </c>
      <c r="AP213" s="575">
        <f t="shared" si="258"/>
        <v>0</v>
      </c>
      <c r="AQ213" s="574">
        <f t="shared" si="259"/>
        <v>0</v>
      </c>
      <c r="AR213" s="574">
        <f t="shared" si="260"/>
        <v>0</v>
      </c>
      <c r="AS213" s="574">
        <f t="shared" si="261"/>
        <v>0</v>
      </c>
      <c r="AT213" s="574">
        <f t="shared" si="290"/>
        <v>0</v>
      </c>
      <c r="AU213" s="576">
        <f t="shared" si="262"/>
        <v>0</v>
      </c>
      <c r="AV213" s="576">
        <f t="shared" si="263"/>
        <v>0</v>
      </c>
      <c r="AW213" s="574"/>
      <c r="AX213" s="574"/>
      <c r="AY213" s="576">
        <f t="shared" si="264"/>
        <v>0</v>
      </c>
      <c r="AZ213" s="576">
        <f t="shared" si="265"/>
        <v>0</v>
      </c>
      <c r="BA213" s="576">
        <f t="shared" si="266"/>
        <v>0</v>
      </c>
      <c r="BB213" s="576">
        <f t="shared" si="267"/>
        <v>0</v>
      </c>
      <c r="BC213" s="576">
        <f t="shared" si="268"/>
        <v>0</v>
      </c>
      <c r="BD213" s="574">
        <f t="shared" si="269"/>
        <v>0</v>
      </c>
      <c r="BE213" s="574">
        <f t="shared" si="270"/>
        <v>0</v>
      </c>
      <c r="BF213" s="575">
        <v>0</v>
      </c>
      <c r="BG213" s="574">
        <f t="shared" si="271"/>
        <v>0</v>
      </c>
      <c r="BH213" s="575">
        <f t="shared" si="272"/>
        <v>0</v>
      </c>
      <c r="BI213" s="574">
        <f t="shared" si="273"/>
        <v>0</v>
      </c>
      <c r="BJ213" s="574">
        <f t="shared" si="274"/>
        <v>0</v>
      </c>
      <c r="BK213" s="574">
        <f t="shared" si="275"/>
        <v>0</v>
      </c>
      <c r="BL213" s="574">
        <f t="shared" si="276"/>
        <v>0</v>
      </c>
      <c r="BM213" s="576">
        <f t="shared" si="277"/>
        <v>0</v>
      </c>
      <c r="BN213" s="576">
        <f t="shared" si="278"/>
        <v>0</v>
      </c>
      <c r="BO213" s="574"/>
      <c r="BP213" s="574"/>
      <c r="BQ213" s="576">
        <f t="shared" si="279"/>
        <v>0</v>
      </c>
      <c r="BR213" s="567">
        <f t="shared" si="280"/>
        <v>0</v>
      </c>
      <c r="BS213" s="567">
        <f t="shared" si="281"/>
        <v>1</v>
      </c>
      <c r="BT213" s="567">
        <f t="shared" si="282"/>
        <v>0</v>
      </c>
      <c r="BU213" s="567">
        <f t="shared" si="283"/>
        <v>0</v>
      </c>
      <c r="BV213" s="567">
        <f t="shared" si="284"/>
        <v>0</v>
      </c>
      <c r="BW213" s="567">
        <f t="shared" si="285"/>
        <v>1</v>
      </c>
      <c r="BX213" s="552">
        <f t="shared" si="238"/>
        <v>0</v>
      </c>
      <c r="BY213" s="577">
        <f t="shared" si="286"/>
        <v>1</v>
      </c>
      <c r="BZ213" s="552">
        <f t="shared" si="287"/>
        <v>0</v>
      </c>
      <c r="CA213" s="552">
        <f t="shared" si="288"/>
        <v>0</v>
      </c>
      <c r="CB213" s="539" t="str">
        <f>IF(AND(E213=""),"",IF(AND(E213&lt;=0),"",IF((ROUND((SUMPRODUCT(MID(0&amp;E213,LARGE(INDEX(ISNUMBER(--MID(E213,ROW($1:$70),1))* ROW($1:$70),0),ROW($1:$70))+1,1)*10^ROW($1:$70)/10)),-8)/100000000)&lt;2004,1,0)))</f>
        <v/>
      </c>
      <c r="CC213" s="1071"/>
      <c r="CD213" s="539"/>
      <c r="CE213" s="539"/>
      <c r="CF213" s="539"/>
      <c r="CG213" s="539"/>
      <c r="CH213" s="539"/>
      <c r="CI213" s="539"/>
      <c r="CJ213" s="539"/>
      <c r="CK213" s="539"/>
      <c r="CL213" s="539"/>
      <c r="CM213" s="539"/>
      <c r="CN213" s="539"/>
      <c r="CO213" s="539"/>
      <c r="CP213" s="539"/>
      <c r="CQ213" s="539"/>
      <c r="CR213" s="539"/>
      <c r="CS213" s="539"/>
      <c r="CT213" s="539"/>
      <c r="CU213" s="539"/>
      <c r="CV213" s="539"/>
      <c r="CW213" s="539"/>
      <c r="CX213" s="539"/>
      <c r="CY213" s="539"/>
      <c r="CZ213" s="539"/>
      <c r="DB213" s="539"/>
    </row>
    <row r="214" spans="1:106" s="568" customFormat="1" ht="13.5" customHeight="1">
      <c r="B214" s="693"/>
      <c r="C214" s="758"/>
      <c r="D214" s="758"/>
      <c r="E214" s="759"/>
      <c r="F214" s="759"/>
      <c r="G214" s="760" t="s">
        <v>169</v>
      </c>
      <c r="H214" s="755"/>
      <c r="I214" s="761">
        <f>SUM(I27:I213)</f>
        <v>0</v>
      </c>
      <c r="J214" s="761">
        <f>SUM(J27:J189)</f>
        <v>0</v>
      </c>
      <c r="K214" s="761"/>
      <c r="L214" s="761">
        <f>SUM(L27:L189)</f>
        <v>0</v>
      </c>
      <c r="M214" s="761">
        <f>SUM(M27:M189)</f>
        <v>0</v>
      </c>
      <c r="N214" s="761">
        <f>SUM(N27:N189)</f>
        <v>0</v>
      </c>
      <c r="O214" s="762"/>
      <c r="P214" s="766"/>
      <c r="Q214" s="579"/>
      <c r="R214" s="579"/>
      <c r="S214" s="579"/>
      <c r="T214" s="579"/>
      <c r="U214" s="541"/>
      <c r="V214" s="570"/>
      <c r="W214" s="571"/>
      <c r="X214" s="571"/>
      <c r="Y214" s="571"/>
      <c r="Z214" s="571"/>
      <c r="AA214" s="571"/>
      <c r="AB214" s="571"/>
      <c r="AC214" s="571"/>
      <c r="AD214" s="571"/>
      <c r="AE214" s="571"/>
      <c r="AF214" s="571"/>
      <c r="AG214" s="576"/>
      <c r="AH214" s="571"/>
      <c r="AI214" s="571"/>
      <c r="AJ214" s="571"/>
      <c r="AK214" s="571"/>
      <c r="AL214" s="571"/>
      <c r="AM214" s="571"/>
      <c r="AN214" s="571"/>
      <c r="AO214" s="571"/>
      <c r="AP214" s="571"/>
      <c r="AQ214" s="574"/>
      <c r="AR214" s="571"/>
      <c r="AS214" s="571"/>
      <c r="AT214" s="574">
        <f t="shared" si="290"/>
        <v>0</v>
      </c>
      <c r="AU214" s="571"/>
      <c r="AV214" s="571"/>
      <c r="AW214" s="571"/>
      <c r="AX214" s="571"/>
      <c r="AY214" s="571"/>
      <c r="AZ214" s="571"/>
      <c r="BA214" s="571"/>
      <c r="BB214" s="571"/>
      <c r="BC214" s="571"/>
      <c r="BD214" s="571"/>
      <c r="BE214" s="571"/>
      <c r="BF214" s="571"/>
      <c r="BG214" s="571"/>
      <c r="BH214" s="571"/>
      <c r="BI214" s="574"/>
      <c r="BJ214" s="571"/>
      <c r="BK214" s="574"/>
      <c r="BL214" s="571"/>
      <c r="BM214" s="571"/>
      <c r="BN214" s="571"/>
      <c r="BO214" s="571"/>
      <c r="BP214" s="571"/>
      <c r="BQ214" s="571"/>
      <c r="BR214" s="567"/>
      <c r="BS214" s="567"/>
      <c r="BT214" s="567"/>
      <c r="BU214" s="567"/>
      <c r="BV214" s="567"/>
      <c r="BW214" s="567"/>
      <c r="BX214" s="552"/>
      <c r="BY214" s="552" t="str">
        <f t="shared" ref="BY214:BY228" si="291">MID(E214,5,4)</f>
        <v/>
      </c>
      <c r="BZ214" s="552"/>
      <c r="CA214" s="552"/>
      <c r="CB214" s="539"/>
      <c r="CC214" s="1071"/>
      <c r="CD214" s="539"/>
      <c r="CE214" s="539"/>
      <c r="CF214" s="539"/>
      <c r="CG214" s="539"/>
      <c r="CH214" s="539"/>
      <c r="CI214" s="539"/>
      <c r="CJ214" s="539"/>
      <c r="CK214" s="539"/>
      <c r="CL214" s="539"/>
      <c r="CM214" s="539"/>
      <c r="CN214" s="539"/>
      <c r="CO214" s="539"/>
      <c r="CP214" s="539"/>
      <c r="CQ214" s="539"/>
      <c r="CR214" s="539"/>
      <c r="CS214" s="539"/>
      <c r="CT214" s="539"/>
      <c r="CU214" s="539"/>
      <c r="CV214" s="539"/>
      <c r="CW214" s="539"/>
      <c r="CX214" s="539"/>
      <c r="CY214" s="539"/>
      <c r="CZ214" s="539"/>
    </row>
    <row r="215" spans="1:106" s="568" customFormat="1" ht="13.5" customHeight="1">
      <c r="B215" s="693"/>
      <c r="C215" s="758"/>
      <c r="D215" s="758"/>
      <c r="E215" s="759"/>
      <c r="F215" s="759"/>
      <c r="G215" s="760" t="s">
        <v>170</v>
      </c>
      <c r="H215" s="756"/>
      <c r="I215" s="761">
        <f>I26+I214</f>
        <v>0</v>
      </c>
      <c r="J215" s="761">
        <f>J26+J214</f>
        <v>0</v>
      </c>
      <c r="K215" s="761"/>
      <c r="L215" s="761">
        <f>L26+L214</f>
        <v>0</v>
      </c>
      <c r="M215" s="761">
        <f>M26+M214</f>
        <v>0</v>
      </c>
      <c r="N215" s="761">
        <f>N26+N214</f>
        <v>0</v>
      </c>
      <c r="O215" s="763"/>
      <c r="P215" s="581"/>
      <c r="Q215" s="580"/>
      <c r="R215" s="580"/>
      <c r="S215" s="580"/>
      <c r="T215" s="580"/>
      <c r="U215" s="541"/>
      <c r="V215" s="570"/>
      <c r="W215" s="571"/>
      <c r="X215" s="571"/>
      <c r="Y215" s="571"/>
      <c r="Z215" s="571"/>
      <c r="AA215" s="571"/>
      <c r="AB215" s="571"/>
      <c r="AC215" s="571"/>
      <c r="AD215" s="571"/>
      <c r="AE215" s="571"/>
      <c r="AF215" s="571"/>
      <c r="AG215" s="576"/>
      <c r="AH215" s="571"/>
      <c r="AI215" s="571"/>
      <c r="AJ215" s="571"/>
      <c r="AK215" s="571"/>
      <c r="AL215" s="571"/>
      <c r="AM215" s="571"/>
      <c r="AN215" s="571"/>
      <c r="AO215" s="571"/>
      <c r="AP215" s="571"/>
      <c r="AQ215" s="574"/>
      <c r="AR215" s="571"/>
      <c r="AS215" s="571"/>
      <c r="AT215" s="574">
        <f t="shared" si="290"/>
        <v>0</v>
      </c>
      <c r="AU215" s="571"/>
      <c r="AV215" s="571"/>
      <c r="AW215" s="571"/>
      <c r="AX215" s="571"/>
      <c r="AY215" s="571"/>
      <c r="AZ215" s="571"/>
      <c r="BA215" s="571"/>
      <c r="BB215" s="571"/>
      <c r="BC215" s="571"/>
      <c r="BD215" s="571"/>
      <c r="BE215" s="571"/>
      <c r="BF215" s="571"/>
      <c r="BG215" s="571"/>
      <c r="BH215" s="571"/>
      <c r="BI215" s="574"/>
      <c r="BJ215" s="571"/>
      <c r="BK215" s="574"/>
      <c r="BL215" s="571"/>
      <c r="BM215" s="571"/>
      <c r="BN215" s="571"/>
      <c r="BO215" s="571"/>
      <c r="BP215" s="571"/>
      <c r="BQ215" s="571"/>
      <c r="BR215" s="567"/>
      <c r="BS215" s="567"/>
      <c r="BT215" s="567"/>
      <c r="BU215" s="567"/>
      <c r="BV215" s="567"/>
      <c r="BW215" s="567"/>
      <c r="BX215" s="552"/>
      <c r="BY215" s="552" t="str">
        <f t="shared" si="291"/>
        <v/>
      </c>
      <c r="BZ215" s="552"/>
      <c r="CA215" s="552"/>
      <c r="CB215" s="539"/>
      <c r="CC215" s="1071"/>
      <c r="CD215" s="539"/>
      <c r="CE215" s="539"/>
      <c r="CF215" s="539"/>
      <c r="CG215" s="539"/>
      <c r="CH215" s="539"/>
      <c r="CI215" s="539"/>
      <c r="CJ215" s="539"/>
      <c r="CK215" s="539"/>
      <c r="CL215" s="539"/>
      <c r="CM215" s="539"/>
      <c r="CN215" s="539"/>
      <c r="CO215" s="539"/>
      <c r="CP215" s="539"/>
      <c r="CQ215" s="539"/>
      <c r="CR215" s="539"/>
      <c r="CS215" s="539"/>
      <c r="CT215" s="539"/>
      <c r="CU215" s="539"/>
      <c r="CV215" s="539"/>
      <c r="CW215" s="539"/>
      <c r="CX215" s="539"/>
      <c r="CY215" s="539"/>
      <c r="CZ215" s="539"/>
    </row>
    <row r="216" spans="1:106" s="568" customFormat="1" ht="13.5" customHeight="1">
      <c r="B216" s="693"/>
      <c r="C216" s="758"/>
      <c r="D216" s="758"/>
      <c r="E216" s="759"/>
      <c r="F216" s="759"/>
      <c r="G216" s="760" t="s">
        <v>171</v>
      </c>
      <c r="H216" s="756"/>
      <c r="I216" s="764">
        <f>I215</f>
        <v>0</v>
      </c>
      <c r="J216" s="764">
        <f>J215</f>
        <v>0</v>
      </c>
      <c r="K216" s="764"/>
      <c r="L216" s="764">
        <f>L215</f>
        <v>0</v>
      </c>
      <c r="M216" s="764">
        <f>M215</f>
        <v>0</v>
      </c>
      <c r="N216" s="764">
        <f>N215</f>
        <v>0</v>
      </c>
      <c r="O216" s="763"/>
      <c r="P216" s="581"/>
      <c r="Q216" s="580"/>
      <c r="R216" s="580"/>
      <c r="S216" s="580"/>
      <c r="T216" s="580"/>
      <c r="U216" s="541"/>
      <c r="V216" s="570"/>
      <c r="W216" s="571"/>
      <c r="X216" s="571"/>
      <c r="Y216" s="571"/>
      <c r="Z216" s="571"/>
      <c r="AA216" s="571"/>
      <c r="AB216" s="571"/>
      <c r="AC216" s="571"/>
      <c r="AD216" s="571"/>
      <c r="AE216" s="571"/>
      <c r="AF216" s="571"/>
      <c r="AG216" s="576"/>
      <c r="AH216" s="571"/>
      <c r="AI216" s="571"/>
      <c r="AJ216" s="571"/>
      <c r="AK216" s="571"/>
      <c r="AL216" s="571"/>
      <c r="AM216" s="571"/>
      <c r="AN216" s="571"/>
      <c r="AO216" s="571"/>
      <c r="AP216" s="571"/>
      <c r="AQ216" s="574"/>
      <c r="AR216" s="571"/>
      <c r="AS216" s="571"/>
      <c r="AT216" s="574">
        <f t="shared" si="290"/>
        <v>0</v>
      </c>
      <c r="AU216" s="571"/>
      <c r="AV216" s="571"/>
      <c r="AW216" s="571"/>
      <c r="AX216" s="571"/>
      <c r="AY216" s="571"/>
      <c r="AZ216" s="571"/>
      <c r="BA216" s="571"/>
      <c r="BB216" s="571"/>
      <c r="BC216" s="571"/>
      <c r="BD216" s="571"/>
      <c r="BE216" s="571"/>
      <c r="BF216" s="571"/>
      <c r="BG216" s="571"/>
      <c r="BH216" s="571"/>
      <c r="BI216" s="574"/>
      <c r="BJ216" s="571"/>
      <c r="BK216" s="574"/>
      <c r="BL216" s="571"/>
      <c r="BM216" s="571"/>
      <c r="BN216" s="571"/>
      <c r="BO216" s="571"/>
      <c r="BP216" s="571"/>
      <c r="BQ216" s="571"/>
      <c r="BR216" s="567"/>
      <c r="BS216" s="567"/>
      <c r="BT216" s="567"/>
      <c r="BU216" s="567"/>
      <c r="BV216" s="567"/>
      <c r="BW216" s="567"/>
      <c r="BX216" s="552"/>
      <c r="BY216" s="552" t="str">
        <f t="shared" si="291"/>
        <v/>
      </c>
      <c r="BZ216" s="552"/>
      <c r="CA216" s="552"/>
      <c r="CB216" s="539"/>
      <c r="CC216" s="1071"/>
      <c r="CD216" s="539"/>
      <c r="CE216" s="539"/>
      <c r="CF216" s="539"/>
      <c r="CG216" s="539"/>
      <c r="CH216" s="539"/>
      <c r="CI216" s="539"/>
      <c r="CJ216" s="539"/>
      <c r="CK216" s="539"/>
      <c r="CL216" s="539"/>
      <c r="CM216" s="539"/>
      <c r="CN216" s="539"/>
      <c r="CO216" s="539"/>
      <c r="CP216" s="539"/>
      <c r="CQ216" s="539"/>
      <c r="CR216" s="539"/>
      <c r="CS216" s="539"/>
      <c r="CT216" s="539"/>
      <c r="CU216" s="539"/>
      <c r="CV216" s="539"/>
      <c r="CW216" s="539"/>
      <c r="CX216" s="539"/>
      <c r="CY216" s="539"/>
      <c r="CZ216" s="539"/>
    </row>
    <row r="217" spans="1:106" s="568" customFormat="1" ht="12" customHeight="1">
      <c r="B217" s="695"/>
      <c r="C217" s="696"/>
      <c r="D217" s="697"/>
      <c r="E217" s="698"/>
      <c r="F217" s="699"/>
      <c r="G217" s="870">
        <v>0.6</v>
      </c>
      <c r="H217" s="700"/>
      <c r="I217" s="701"/>
      <c r="J217" s="702"/>
      <c r="K217" s="807"/>
      <c r="L217" s="702"/>
      <c r="M217" s="703">
        <f>ROUND(M215*G217,0)</f>
        <v>0</v>
      </c>
      <c r="N217" s="703">
        <f>ROUND(N215*G217,0)</f>
        <v>0</v>
      </c>
      <c r="O217" s="704"/>
      <c r="P217" s="581"/>
      <c r="Q217" s="581"/>
      <c r="R217" s="581"/>
      <c r="S217" s="581"/>
      <c r="T217" s="581">
        <v>0</v>
      </c>
      <c r="U217" s="541"/>
      <c r="V217" s="570"/>
      <c r="W217" s="571"/>
      <c r="X217" s="571"/>
      <c r="Y217" s="571"/>
      <c r="Z217" s="571"/>
      <c r="AA217" s="571"/>
      <c r="AB217" s="571"/>
      <c r="AC217" s="571"/>
      <c r="AD217" s="571"/>
      <c r="AE217" s="571"/>
      <c r="AF217" s="571"/>
      <c r="AG217" s="576"/>
      <c r="AH217" s="571"/>
      <c r="AI217" s="571"/>
      <c r="AJ217" s="571"/>
      <c r="AK217" s="571"/>
      <c r="AL217" s="571"/>
      <c r="AM217" s="571"/>
      <c r="AN217" s="571"/>
      <c r="AO217" s="571"/>
      <c r="AP217" s="571"/>
      <c r="AQ217" s="574"/>
      <c r="AR217" s="571"/>
      <c r="AS217" s="571"/>
      <c r="AT217" s="574">
        <f t="shared" si="290"/>
        <v>0</v>
      </c>
      <c r="AU217" s="571"/>
      <c r="AV217" s="571"/>
      <c r="AW217" s="571"/>
      <c r="AX217" s="571"/>
      <c r="AY217" s="571"/>
      <c r="AZ217" s="571"/>
      <c r="BA217" s="571"/>
      <c r="BB217" s="571"/>
      <c r="BC217" s="571"/>
      <c r="BD217" s="571"/>
      <c r="BE217" s="571"/>
      <c r="BF217" s="571"/>
      <c r="BG217" s="571"/>
      <c r="BH217" s="571"/>
      <c r="BI217" s="574"/>
      <c r="BJ217" s="571"/>
      <c r="BK217" s="574"/>
      <c r="BL217" s="571"/>
      <c r="BM217" s="571"/>
      <c r="BN217" s="571"/>
      <c r="BO217" s="571"/>
      <c r="BP217" s="571"/>
      <c r="BQ217" s="571"/>
      <c r="BR217" s="567"/>
      <c r="BS217" s="567"/>
      <c r="BT217" s="567"/>
      <c r="BU217" s="567"/>
      <c r="BV217" s="567"/>
      <c r="BW217" s="567"/>
      <c r="BX217" s="552"/>
      <c r="BY217" s="552" t="str">
        <f t="shared" si="291"/>
        <v/>
      </c>
      <c r="BZ217" s="552"/>
      <c r="CA217" s="552"/>
      <c r="CB217" s="539"/>
      <c r="CC217" s="1071"/>
      <c r="CD217" s="539"/>
      <c r="CE217" s="539"/>
      <c r="CF217" s="539"/>
      <c r="CG217" s="539"/>
      <c r="CH217" s="539"/>
      <c r="CI217" s="539"/>
      <c r="CJ217" s="539"/>
      <c r="CK217" s="539"/>
      <c r="CL217" s="539"/>
      <c r="CM217" s="539"/>
      <c r="CN217" s="539"/>
      <c r="CO217" s="539"/>
      <c r="CP217" s="539"/>
      <c r="CQ217" s="539"/>
      <c r="CR217" s="539"/>
      <c r="CS217" s="539"/>
      <c r="CT217" s="539"/>
      <c r="CU217" s="539"/>
      <c r="CV217" s="539"/>
      <c r="CW217" s="539"/>
      <c r="CX217" s="539"/>
      <c r="CY217" s="539"/>
      <c r="CZ217" s="539"/>
    </row>
    <row r="218" spans="1:106" s="568" customFormat="1" ht="12" customHeight="1">
      <c r="B218" s="695"/>
      <c r="C218" s="696"/>
      <c r="D218" s="697"/>
      <c r="E218" s="1099">
        <v>0.03</v>
      </c>
      <c r="F218" s="1099"/>
      <c r="G218" s="1100"/>
      <c r="H218" s="700"/>
      <c r="I218" s="701"/>
      <c r="J218" s="702"/>
      <c r="K218" s="807"/>
      <c r="L218" s="702"/>
      <c r="M218" s="703">
        <f>'DA AREAR'!G207</f>
        <v>0</v>
      </c>
      <c r="N218" s="703">
        <f>'DA AREAR'!F207</f>
        <v>0</v>
      </c>
      <c r="O218" s="704"/>
      <c r="P218" s="581"/>
      <c r="Q218" s="581"/>
      <c r="R218" s="581"/>
      <c r="S218" s="581"/>
      <c r="T218" s="581">
        <v>0</v>
      </c>
      <c r="U218" s="541"/>
      <c r="V218" s="570"/>
      <c r="W218" s="571"/>
      <c r="X218" s="571"/>
      <c r="Y218" s="571"/>
      <c r="Z218" s="571"/>
      <c r="AA218" s="571"/>
      <c r="AB218" s="571"/>
      <c r="AC218" s="571"/>
      <c r="AD218" s="571"/>
      <c r="AE218" s="571"/>
      <c r="AF218" s="571"/>
      <c r="AG218" s="576"/>
      <c r="AH218" s="571"/>
      <c r="AI218" s="571"/>
      <c r="AJ218" s="571"/>
      <c r="AK218" s="571"/>
      <c r="AL218" s="571"/>
      <c r="AM218" s="571"/>
      <c r="AN218" s="571"/>
      <c r="AO218" s="571"/>
      <c r="AP218" s="571"/>
      <c r="AQ218" s="574"/>
      <c r="AR218" s="571"/>
      <c r="AS218" s="571"/>
      <c r="AT218" s="574">
        <f t="shared" si="290"/>
        <v>0</v>
      </c>
      <c r="AU218" s="571"/>
      <c r="AV218" s="571"/>
      <c r="AW218" s="571"/>
      <c r="AX218" s="571"/>
      <c r="AY218" s="571"/>
      <c r="AZ218" s="571"/>
      <c r="BA218" s="571"/>
      <c r="BB218" s="571"/>
      <c r="BC218" s="571"/>
      <c r="BD218" s="571"/>
      <c r="BE218" s="571"/>
      <c r="BF218" s="571"/>
      <c r="BG218" s="571"/>
      <c r="BH218" s="571"/>
      <c r="BI218" s="574"/>
      <c r="BJ218" s="571"/>
      <c r="BK218" s="574"/>
      <c r="BL218" s="571"/>
      <c r="BM218" s="571"/>
      <c r="BN218" s="571"/>
      <c r="BO218" s="571"/>
      <c r="BP218" s="571"/>
      <c r="BQ218" s="571"/>
      <c r="BR218" s="567"/>
      <c r="BS218" s="567"/>
      <c r="BT218" s="567"/>
      <c r="BU218" s="567"/>
      <c r="BV218" s="567"/>
      <c r="BW218" s="567"/>
      <c r="BX218" s="552"/>
      <c r="BY218" s="552" t="str">
        <f t="shared" si="291"/>
        <v/>
      </c>
      <c r="BZ218" s="552"/>
      <c r="CA218" s="552"/>
      <c r="CB218" s="539"/>
      <c r="CC218" s="1071"/>
      <c r="CD218" s="539"/>
      <c r="CE218" s="539"/>
      <c r="CF218" s="539"/>
      <c r="CG218" s="539"/>
      <c r="CH218" s="539"/>
      <c r="CI218" s="539"/>
      <c r="CJ218" s="539"/>
      <c r="CK218" s="539"/>
      <c r="CL218" s="539"/>
      <c r="CM218" s="539"/>
      <c r="CN218" s="539"/>
      <c r="CO218" s="539"/>
      <c r="CP218" s="539"/>
      <c r="CQ218" s="539"/>
      <c r="CR218" s="539"/>
      <c r="CS218" s="539"/>
      <c r="CT218" s="539"/>
      <c r="CU218" s="539"/>
      <c r="CV218" s="539"/>
      <c r="CW218" s="539"/>
      <c r="CX218" s="539"/>
      <c r="CY218" s="539"/>
      <c r="CZ218" s="539"/>
    </row>
    <row r="219" spans="1:106" s="568" customFormat="1" ht="12" customHeight="1">
      <c r="B219" s="873"/>
      <c r="C219" s="874"/>
      <c r="D219" s="875"/>
      <c r="E219" s="901"/>
      <c r="F219" s="902" t="s">
        <v>874</v>
      </c>
      <c r="G219" s="900">
        <v>620</v>
      </c>
      <c r="H219" s="876"/>
      <c r="I219" s="877"/>
      <c r="J219" s="878"/>
      <c r="K219" s="912"/>
      <c r="L219" s="878"/>
      <c r="M219" s="886"/>
      <c r="N219" s="886"/>
      <c r="O219" s="879"/>
      <c r="P219" s="581"/>
      <c r="Q219" s="581"/>
      <c r="R219" s="581"/>
      <c r="S219" s="581"/>
      <c r="T219" s="581"/>
      <c r="U219" s="868"/>
      <c r="V219" s="880"/>
      <c r="W219" s="881"/>
      <c r="X219" s="881"/>
      <c r="Y219" s="881"/>
      <c r="Z219" s="881"/>
      <c r="AA219" s="881"/>
      <c r="AB219" s="881"/>
      <c r="AC219" s="881"/>
      <c r="AD219" s="881"/>
      <c r="AE219" s="881"/>
      <c r="AF219" s="881"/>
      <c r="AG219" s="882"/>
      <c r="AH219" s="881"/>
      <c r="AI219" s="881"/>
      <c r="AJ219" s="881"/>
      <c r="AK219" s="881"/>
      <c r="AL219" s="881"/>
      <c r="AM219" s="881"/>
      <c r="AN219" s="881"/>
      <c r="AO219" s="881"/>
      <c r="AP219" s="881"/>
      <c r="AQ219" s="883"/>
      <c r="AR219" s="881"/>
      <c r="AS219" s="881"/>
      <c r="AT219" s="883"/>
      <c r="AU219" s="881"/>
      <c r="AV219" s="881"/>
      <c r="AW219" s="881"/>
      <c r="AX219" s="881"/>
      <c r="AY219" s="881"/>
      <c r="AZ219" s="881"/>
      <c r="BA219" s="881"/>
      <c r="BB219" s="881"/>
      <c r="BC219" s="881"/>
      <c r="BD219" s="881"/>
      <c r="BE219" s="881"/>
      <c r="BF219" s="881"/>
      <c r="BG219" s="881"/>
      <c r="BH219" s="881"/>
      <c r="BI219" s="883"/>
      <c r="BJ219" s="881"/>
      <c r="BK219" s="883"/>
      <c r="BL219" s="881"/>
      <c r="BM219" s="881"/>
      <c r="BN219" s="881"/>
      <c r="BO219" s="881"/>
      <c r="BP219" s="881"/>
      <c r="BQ219" s="881"/>
      <c r="BR219" s="884"/>
      <c r="BS219" s="884"/>
      <c r="BT219" s="884"/>
      <c r="BU219" s="884"/>
      <c r="BV219" s="884"/>
      <c r="BW219" s="884"/>
      <c r="BX219" s="885"/>
      <c r="BY219" s="885"/>
      <c r="BZ219" s="885"/>
      <c r="CA219" s="885"/>
      <c r="CB219" s="539"/>
      <c r="CC219" s="1071"/>
      <c r="CD219" s="539"/>
      <c r="CE219" s="539"/>
      <c r="CF219" s="539"/>
      <c r="CG219" s="539"/>
      <c r="CH219" s="539"/>
      <c r="CI219" s="539"/>
      <c r="CJ219" s="539"/>
      <c r="CK219" s="539"/>
      <c r="CL219" s="539"/>
      <c r="CM219" s="539"/>
      <c r="CN219" s="539"/>
      <c r="CO219" s="539"/>
      <c r="CP219" s="539"/>
      <c r="CQ219" s="539"/>
      <c r="CR219" s="539"/>
      <c r="CS219" s="539"/>
      <c r="CT219" s="539"/>
      <c r="CU219" s="539"/>
      <c r="CV219" s="539"/>
      <c r="CW219" s="539"/>
      <c r="CX219" s="539"/>
      <c r="CY219" s="539"/>
      <c r="CZ219" s="539"/>
    </row>
    <row r="220" spans="1:106" s="568" customFormat="1" ht="12" customHeight="1">
      <c r="B220" s="695"/>
      <c r="C220" s="696"/>
      <c r="D220" s="697"/>
      <c r="E220" s="698"/>
      <c r="F220" s="696"/>
      <c r="G220" s="705" t="s">
        <v>172</v>
      </c>
      <c r="H220" s="700"/>
      <c r="I220" s="701"/>
      <c r="J220" s="702"/>
      <c r="K220" s="807"/>
      <c r="L220" s="702"/>
      <c r="M220" s="706">
        <v>0</v>
      </c>
      <c r="N220" s="706">
        <v>0</v>
      </c>
      <c r="O220" s="704"/>
      <c r="P220" s="581"/>
      <c r="Q220" s="581"/>
      <c r="R220" s="581"/>
      <c r="S220" s="581"/>
      <c r="T220" s="581">
        <v>0</v>
      </c>
      <c r="U220" s="541"/>
      <c r="V220" s="570"/>
      <c r="W220" s="571"/>
      <c r="X220" s="571"/>
      <c r="Y220" s="571"/>
      <c r="Z220" s="571"/>
      <c r="AA220" s="571"/>
      <c r="AB220" s="571"/>
      <c r="AC220" s="571"/>
      <c r="AD220" s="571"/>
      <c r="AE220" s="571"/>
      <c r="AF220" s="571"/>
      <c r="AG220" s="576"/>
      <c r="AH220" s="571"/>
      <c r="AI220" s="571"/>
      <c r="AJ220" s="571"/>
      <c r="AK220" s="571"/>
      <c r="AL220" s="571"/>
      <c r="AM220" s="571"/>
      <c r="AN220" s="571"/>
      <c r="AO220" s="571"/>
      <c r="AP220" s="571"/>
      <c r="AQ220" s="574"/>
      <c r="AR220" s="571"/>
      <c r="AS220" s="571"/>
      <c r="AT220" s="574">
        <f t="shared" si="290"/>
        <v>0</v>
      </c>
      <c r="AU220" s="571"/>
      <c r="AV220" s="571"/>
      <c r="AW220" s="571"/>
      <c r="AX220" s="571"/>
      <c r="AY220" s="571"/>
      <c r="AZ220" s="571"/>
      <c r="BA220" s="571"/>
      <c r="BB220" s="571"/>
      <c r="BC220" s="571"/>
      <c r="BD220" s="571"/>
      <c r="BE220" s="571"/>
      <c r="BF220" s="571"/>
      <c r="BG220" s="571"/>
      <c r="BH220" s="571"/>
      <c r="BI220" s="574"/>
      <c r="BJ220" s="571"/>
      <c r="BK220" s="574"/>
      <c r="BL220" s="571"/>
      <c r="BM220" s="571"/>
      <c r="BN220" s="571"/>
      <c r="BO220" s="571"/>
      <c r="BP220" s="571"/>
      <c r="BQ220" s="571"/>
      <c r="BR220" s="567"/>
      <c r="BS220" s="567"/>
      <c r="BT220" s="567"/>
      <c r="BU220" s="567"/>
      <c r="BV220" s="567"/>
      <c r="BW220" s="567"/>
      <c r="BX220" s="552"/>
      <c r="BY220" s="552" t="str">
        <f t="shared" si="291"/>
        <v/>
      </c>
      <c r="BZ220" s="552"/>
      <c r="CA220" s="552"/>
      <c r="CB220" s="539"/>
      <c r="CC220" s="1071"/>
      <c r="CD220" s="539"/>
      <c r="CE220" s="539"/>
      <c r="CF220" s="539"/>
      <c r="CG220" s="539"/>
      <c r="CH220" s="539"/>
      <c r="CI220" s="539"/>
      <c r="CJ220" s="539"/>
      <c r="CK220" s="539"/>
      <c r="CL220" s="539"/>
      <c r="CM220" s="539"/>
      <c r="CN220" s="539"/>
      <c r="CO220" s="539"/>
      <c r="CP220" s="539"/>
      <c r="CQ220" s="539"/>
      <c r="CR220" s="539"/>
      <c r="CS220" s="539"/>
      <c r="CT220" s="539"/>
      <c r="CU220" s="539"/>
      <c r="CV220" s="539"/>
      <c r="CW220" s="539"/>
      <c r="CX220" s="539"/>
      <c r="CY220" s="539"/>
      <c r="CZ220" s="539"/>
    </row>
    <row r="221" spans="1:106" s="568" customFormat="1" ht="12" customHeight="1">
      <c r="B221" s="695"/>
      <c r="C221" s="696"/>
      <c r="D221" s="697"/>
      <c r="E221" s="698"/>
      <c r="F221" s="707"/>
      <c r="G221" s="871">
        <v>0.1</v>
      </c>
      <c r="H221" s="700"/>
      <c r="I221" s="701"/>
      <c r="J221" s="702"/>
      <c r="K221" s="807"/>
      <c r="L221" s="702"/>
      <c r="M221" s="703">
        <f>ROUND(M215*G221,0)</f>
        <v>0</v>
      </c>
      <c r="N221" s="703">
        <f>ROUND(N215*G221,0)</f>
        <v>0</v>
      </c>
      <c r="O221" s="704"/>
      <c r="P221" s="581"/>
      <c r="Q221" s="581"/>
      <c r="R221" s="581"/>
      <c r="S221" s="581"/>
      <c r="T221" s="581">
        <v>0</v>
      </c>
      <c r="U221" s="541"/>
      <c r="V221" s="570"/>
      <c r="W221" s="571"/>
      <c r="X221" s="571"/>
      <c r="Y221" s="571"/>
      <c r="Z221" s="571"/>
      <c r="AA221" s="571"/>
      <c r="AB221" s="571"/>
      <c r="AC221" s="571"/>
      <c r="AD221" s="571"/>
      <c r="AE221" s="571"/>
      <c r="AF221" s="571"/>
      <c r="AG221" s="576"/>
      <c r="AH221" s="571"/>
      <c r="AI221" s="571"/>
      <c r="AJ221" s="571"/>
      <c r="AK221" s="571"/>
      <c r="AL221" s="571"/>
      <c r="AM221" s="571"/>
      <c r="AN221" s="571"/>
      <c r="AO221" s="571"/>
      <c r="AP221" s="571"/>
      <c r="AQ221" s="574"/>
      <c r="AR221" s="571"/>
      <c r="AS221" s="571"/>
      <c r="AT221" s="574">
        <f t="shared" si="290"/>
        <v>0</v>
      </c>
      <c r="AU221" s="571"/>
      <c r="AV221" s="571"/>
      <c r="AW221" s="571"/>
      <c r="AX221" s="571"/>
      <c r="AY221" s="571"/>
      <c r="AZ221" s="571"/>
      <c r="BA221" s="571"/>
      <c r="BB221" s="571"/>
      <c r="BC221" s="571"/>
      <c r="BD221" s="571"/>
      <c r="BE221" s="571"/>
      <c r="BF221" s="571"/>
      <c r="BG221" s="571"/>
      <c r="BH221" s="571"/>
      <c r="BI221" s="574"/>
      <c r="BJ221" s="571"/>
      <c r="BK221" s="574"/>
      <c r="BL221" s="571"/>
      <c r="BM221" s="571"/>
      <c r="BN221" s="571"/>
      <c r="BO221" s="571"/>
      <c r="BP221" s="571"/>
      <c r="BQ221" s="571"/>
      <c r="BR221" s="567"/>
      <c r="BS221" s="567"/>
      <c r="BT221" s="567"/>
      <c r="BU221" s="567"/>
      <c r="BV221" s="567"/>
      <c r="BW221" s="567"/>
      <c r="BX221" s="552"/>
      <c r="BY221" s="552" t="str">
        <f t="shared" si="291"/>
        <v/>
      </c>
      <c r="BZ221" s="552"/>
      <c r="CA221" s="552"/>
      <c r="CB221" s="539"/>
      <c r="CC221" s="1071"/>
      <c r="CD221" s="539"/>
      <c r="CE221" s="539"/>
      <c r="CF221" s="539"/>
      <c r="CG221" s="539"/>
      <c r="CH221" s="539"/>
      <c r="CI221" s="539"/>
      <c r="CJ221" s="539"/>
      <c r="CK221" s="539"/>
      <c r="CL221" s="539"/>
      <c r="CM221" s="539"/>
      <c r="CN221" s="539"/>
      <c r="CO221" s="539"/>
      <c r="CP221" s="539"/>
      <c r="CQ221" s="539"/>
      <c r="CR221" s="539"/>
      <c r="CS221" s="539"/>
      <c r="CT221" s="539"/>
      <c r="CU221" s="539"/>
      <c r="CV221" s="539"/>
      <c r="CW221" s="539"/>
      <c r="CX221" s="539"/>
      <c r="CY221" s="539"/>
      <c r="CZ221" s="539"/>
    </row>
    <row r="222" spans="1:106" s="568" customFormat="1" ht="12" customHeight="1">
      <c r="B222" s="695"/>
      <c r="C222" s="696"/>
      <c r="D222" s="697"/>
      <c r="E222" s="698"/>
      <c r="F222" s="708"/>
      <c r="G222" s="872">
        <v>6774</v>
      </c>
      <c r="H222" s="700"/>
      <c r="I222" s="701"/>
      <c r="J222" s="702"/>
      <c r="K222" s="807"/>
      <c r="L222" s="702"/>
      <c r="M222" s="703">
        <f>'Bonus Calc.'!I152</f>
        <v>0</v>
      </c>
      <c r="N222" s="703">
        <f>M222</f>
        <v>0</v>
      </c>
      <c r="O222" s="704"/>
      <c r="P222" s="581"/>
      <c r="Q222" s="581"/>
      <c r="R222" s="581"/>
      <c r="S222" s="581"/>
      <c r="T222" s="581">
        <v>0</v>
      </c>
      <c r="U222" s="541"/>
      <c r="V222" s="570"/>
      <c r="W222" s="571"/>
      <c r="X222" s="571"/>
      <c r="Y222" s="571"/>
      <c r="Z222" s="571"/>
      <c r="AA222" s="571"/>
      <c r="AB222" s="571"/>
      <c r="AC222" s="571"/>
      <c r="AD222" s="571"/>
      <c r="AE222" s="571"/>
      <c r="AF222" s="571"/>
      <c r="AG222" s="576"/>
      <c r="AH222" s="571"/>
      <c r="AI222" s="571"/>
      <c r="AJ222" s="571"/>
      <c r="AK222" s="571"/>
      <c r="AL222" s="571"/>
      <c r="AM222" s="571"/>
      <c r="AN222" s="571"/>
      <c r="AO222" s="571"/>
      <c r="AP222" s="571"/>
      <c r="AQ222" s="574"/>
      <c r="AR222" s="571"/>
      <c r="AS222" s="571"/>
      <c r="AT222" s="574">
        <f t="shared" si="290"/>
        <v>0</v>
      </c>
      <c r="AU222" s="571"/>
      <c r="AV222" s="571"/>
      <c r="AW222" s="571"/>
      <c r="AX222" s="571"/>
      <c r="AY222" s="571"/>
      <c r="AZ222" s="571"/>
      <c r="BA222" s="571"/>
      <c r="BB222" s="571"/>
      <c r="BC222" s="571"/>
      <c r="BD222" s="571"/>
      <c r="BE222" s="571"/>
      <c r="BF222" s="571"/>
      <c r="BG222" s="571"/>
      <c r="BH222" s="571"/>
      <c r="BI222" s="574"/>
      <c r="BJ222" s="571"/>
      <c r="BK222" s="574"/>
      <c r="BL222" s="571"/>
      <c r="BM222" s="571"/>
      <c r="BN222" s="571"/>
      <c r="BO222" s="571"/>
      <c r="BP222" s="571"/>
      <c r="BQ222" s="571"/>
      <c r="BR222" s="567"/>
      <c r="BS222" s="567"/>
      <c r="BT222" s="567"/>
      <c r="BU222" s="567"/>
      <c r="BV222" s="567"/>
      <c r="BW222" s="567"/>
      <c r="BX222" s="552"/>
      <c r="BY222" s="552" t="str">
        <f t="shared" si="291"/>
        <v/>
      </c>
      <c r="BZ222" s="552"/>
      <c r="CA222" s="552"/>
      <c r="CB222" s="539"/>
      <c r="CC222" s="1071"/>
      <c r="CD222" s="539"/>
      <c r="CE222" s="539"/>
      <c r="CF222" s="539"/>
      <c r="CG222" s="539"/>
      <c r="CH222" s="539"/>
      <c r="CI222" s="539"/>
      <c r="CJ222" s="539"/>
      <c r="CK222" s="539"/>
      <c r="CL222" s="539"/>
      <c r="CM222" s="539"/>
      <c r="CN222" s="539"/>
      <c r="CO222" s="539"/>
      <c r="CP222" s="539"/>
      <c r="CQ222" s="539"/>
      <c r="CR222" s="539"/>
      <c r="CS222" s="539"/>
      <c r="CT222" s="539"/>
      <c r="CU222" s="539"/>
      <c r="CV222" s="539"/>
      <c r="CW222" s="539"/>
      <c r="CX222" s="539"/>
      <c r="CY222" s="539"/>
      <c r="CZ222" s="539"/>
    </row>
    <row r="223" spans="1:106" s="568" customFormat="1" ht="12" customHeight="1">
      <c r="B223" s="695"/>
      <c r="C223" s="696"/>
      <c r="D223" s="697"/>
      <c r="E223" s="698"/>
      <c r="F223" s="696"/>
      <c r="G223" s="705" t="s">
        <v>173</v>
      </c>
      <c r="H223" s="700"/>
      <c r="I223" s="701"/>
      <c r="J223" s="702"/>
      <c r="K223" s="703"/>
      <c r="L223" s="709"/>
      <c r="M223" s="703">
        <f>$AQ$373</f>
        <v>0</v>
      </c>
      <c r="N223" s="703">
        <f>$BI$373</f>
        <v>0</v>
      </c>
      <c r="O223" s="704"/>
      <c r="P223" s="581"/>
      <c r="Q223" s="581"/>
      <c r="R223" s="581"/>
      <c r="S223" s="581"/>
      <c r="T223" s="581">
        <v>0</v>
      </c>
      <c r="U223" s="541"/>
      <c r="V223" s="570"/>
      <c r="W223" s="571"/>
      <c r="X223" s="571"/>
      <c r="Y223" s="571"/>
      <c r="Z223" s="571"/>
      <c r="AA223" s="571"/>
      <c r="AB223" s="571"/>
      <c r="AC223" s="571"/>
      <c r="AD223" s="571"/>
      <c r="AE223" s="571"/>
      <c r="AF223" s="571"/>
      <c r="AG223" s="576"/>
      <c r="AH223" s="571"/>
      <c r="AI223" s="571"/>
      <c r="AJ223" s="571"/>
      <c r="AK223" s="571"/>
      <c r="AL223" s="571"/>
      <c r="AM223" s="571"/>
      <c r="AN223" s="571"/>
      <c r="AO223" s="571"/>
      <c r="AP223" s="571"/>
      <c r="AQ223" s="574"/>
      <c r="AR223" s="571"/>
      <c r="AS223" s="571"/>
      <c r="AT223" s="574">
        <f t="shared" si="290"/>
        <v>0</v>
      </c>
      <c r="AU223" s="571"/>
      <c r="AV223" s="571"/>
      <c r="AW223" s="571"/>
      <c r="AX223" s="571"/>
      <c r="AY223" s="571"/>
      <c r="AZ223" s="571"/>
      <c r="BA223" s="571"/>
      <c r="BB223" s="571"/>
      <c r="BC223" s="571"/>
      <c r="BD223" s="571"/>
      <c r="BE223" s="571"/>
      <c r="BF223" s="571"/>
      <c r="BG223" s="571"/>
      <c r="BH223" s="571"/>
      <c r="BI223" s="574"/>
      <c r="BJ223" s="571"/>
      <c r="BK223" s="574"/>
      <c r="BL223" s="571"/>
      <c r="BM223" s="571"/>
      <c r="BN223" s="571"/>
      <c r="BO223" s="571"/>
      <c r="BP223" s="571"/>
      <c r="BQ223" s="571"/>
      <c r="BR223" s="567"/>
      <c r="BS223" s="567"/>
      <c r="BT223" s="567"/>
      <c r="BU223" s="567"/>
      <c r="BV223" s="567"/>
      <c r="BW223" s="567"/>
      <c r="BX223" s="552"/>
      <c r="BY223" s="552" t="str">
        <f t="shared" si="291"/>
        <v/>
      </c>
      <c r="BZ223" s="552"/>
      <c r="CA223" s="552"/>
      <c r="CB223" s="539"/>
      <c r="CC223" s="1071"/>
      <c r="CD223" s="539"/>
      <c r="CE223" s="539"/>
      <c r="CF223" s="539"/>
      <c r="CG223" s="539"/>
      <c r="CH223" s="539"/>
      <c r="CI223" s="539"/>
      <c r="CJ223" s="539"/>
      <c r="CK223" s="539"/>
      <c r="CL223" s="539"/>
      <c r="CM223" s="539"/>
      <c r="CN223" s="539"/>
      <c r="CO223" s="539"/>
      <c r="CP223" s="539"/>
      <c r="CQ223" s="539"/>
      <c r="CR223" s="539"/>
      <c r="CS223" s="539"/>
      <c r="CT223" s="539"/>
      <c r="CU223" s="539"/>
      <c r="CV223" s="539"/>
      <c r="CW223" s="539"/>
      <c r="CX223" s="539"/>
      <c r="CY223" s="539"/>
      <c r="CZ223" s="539"/>
    </row>
    <row r="224" spans="1:106" s="568" customFormat="1" ht="12" customHeight="1">
      <c r="B224" s="695"/>
      <c r="C224" s="696"/>
      <c r="D224" s="697"/>
      <c r="E224" s="698"/>
      <c r="F224" s="696"/>
      <c r="G224" s="869" t="s">
        <v>174</v>
      </c>
      <c r="H224" s="700"/>
      <c r="I224" s="701"/>
      <c r="J224" s="702"/>
      <c r="K224" s="807"/>
      <c r="L224" s="710"/>
      <c r="M224" s="703">
        <f>MINA($AR$373,900)</f>
        <v>0</v>
      </c>
      <c r="N224" s="703">
        <f>MINA($BJ$373,900)</f>
        <v>0</v>
      </c>
      <c r="O224" s="704"/>
      <c r="P224" s="581"/>
      <c r="Q224" s="581"/>
      <c r="R224" s="581"/>
      <c r="S224" s="581"/>
      <c r="T224" s="581">
        <v>0</v>
      </c>
      <c r="U224" s="541"/>
      <c r="V224" s="570"/>
      <c r="W224" s="571"/>
      <c r="X224" s="571"/>
      <c r="Y224" s="571"/>
      <c r="Z224" s="571"/>
      <c r="AA224" s="571"/>
      <c r="AB224" s="571"/>
      <c r="AC224" s="571"/>
      <c r="AD224" s="571"/>
      <c r="AE224" s="571"/>
      <c r="AF224" s="571"/>
      <c r="AG224" s="576"/>
      <c r="AH224" s="571"/>
      <c r="AI224" s="571"/>
      <c r="AJ224" s="571"/>
      <c r="AK224" s="571"/>
      <c r="AL224" s="571"/>
      <c r="AM224" s="571"/>
      <c r="AN224" s="571"/>
      <c r="AO224" s="571"/>
      <c r="AP224" s="571"/>
      <c r="AQ224" s="574"/>
      <c r="AR224" s="571"/>
      <c r="AS224" s="571"/>
      <c r="AT224" s="574">
        <f t="shared" si="290"/>
        <v>0</v>
      </c>
      <c r="AU224" s="571"/>
      <c r="AV224" s="571"/>
      <c r="AW224" s="571"/>
      <c r="AX224" s="571"/>
      <c r="AY224" s="571"/>
      <c r="AZ224" s="571"/>
      <c r="BA224" s="571"/>
      <c r="BB224" s="571"/>
      <c r="BC224" s="571"/>
      <c r="BD224" s="571"/>
      <c r="BE224" s="571"/>
      <c r="BF224" s="571"/>
      <c r="BG224" s="571"/>
      <c r="BH224" s="571"/>
      <c r="BI224" s="574"/>
      <c r="BJ224" s="571"/>
      <c r="BK224" s="574"/>
      <c r="BL224" s="571"/>
      <c r="BM224" s="571"/>
      <c r="BN224" s="571"/>
      <c r="BO224" s="571"/>
      <c r="BP224" s="571"/>
      <c r="BQ224" s="571"/>
      <c r="BR224" s="567"/>
      <c r="BS224" s="567"/>
      <c r="BT224" s="567"/>
      <c r="BU224" s="567"/>
      <c r="BV224" s="567"/>
      <c r="BW224" s="567"/>
      <c r="BX224" s="552"/>
      <c r="BY224" s="552" t="str">
        <f t="shared" si="291"/>
        <v/>
      </c>
      <c r="BZ224" s="552"/>
      <c r="CA224" s="552"/>
      <c r="CB224" s="539"/>
      <c r="CC224" s="1071"/>
      <c r="CD224" s="539"/>
      <c r="CE224" s="539"/>
      <c r="CF224" s="539"/>
      <c r="CG224" s="539"/>
      <c r="CH224" s="539"/>
      <c r="CI224" s="539"/>
      <c r="CJ224" s="539"/>
      <c r="CK224" s="539"/>
      <c r="CL224" s="539"/>
      <c r="CM224" s="539"/>
      <c r="CN224" s="539"/>
      <c r="CO224" s="539"/>
      <c r="CP224" s="539"/>
      <c r="CQ224" s="539"/>
      <c r="CR224" s="539"/>
      <c r="CS224" s="539"/>
      <c r="CT224" s="539"/>
      <c r="CU224" s="539"/>
      <c r="CV224" s="539"/>
      <c r="CW224" s="539"/>
      <c r="CX224" s="539"/>
      <c r="CY224" s="539"/>
      <c r="CZ224" s="539"/>
    </row>
    <row r="225" spans="1:104" s="568" customFormat="1" ht="12" customHeight="1">
      <c r="B225" s="695"/>
      <c r="C225" s="696"/>
      <c r="D225" s="697"/>
      <c r="E225" s="698"/>
      <c r="F225" s="696"/>
      <c r="G225" s="869" t="s">
        <v>870</v>
      </c>
      <c r="H225" s="700"/>
      <c r="I225" s="701"/>
      <c r="J225" s="702"/>
      <c r="K225" s="807"/>
      <c r="L225" s="702"/>
      <c r="M225" s="703">
        <f>$AS$373</f>
        <v>0</v>
      </c>
      <c r="N225" s="703">
        <f>$BK$373</f>
        <v>0</v>
      </c>
      <c r="O225" s="704"/>
      <c r="P225" s="581"/>
      <c r="Q225" s="581"/>
      <c r="R225" s="581"/>
      <c r="S225" s="581"/>
      <c r="T225" s="581">
        <v>0</v>
      </c>
      <c r="U225" s="541"/>
      <c r="V225" s="570"/>
      <c r="W225" s="571"/>
      <c r="X225" s="571"/>
      <c r="Y225" s="571"/>
      <c r="Z225" s="571"/>
      <c r="AA225" s="571"/>
      <c r="AB225" s="571"/>
      <c r="AC225" s="571"/>
      <c r="AD225" s="571"/>
      <c r="AE225" s="571"/>
      <c r="AF225" s="571"/>
      <c r="AG225" s="576"/>
      <c r="AH225" s="571"/>
      <c r="AI225" s="571"/>
      <c r="AJ225" s="571"/>
      <c r="AK225" s="571"/>
      <c r="AL225" s="571"/>
      <c r="AM225" s="571"/>
      <c r="AN225" s="571"/>
      <c r="AO225" s="571"/>
      <c r="AP225" s="571"/>
      <c r="AQ225" s="574"/>
      <c r="AR225" s="571"/>
      <c r="AS225" s="571"/>
      <c r="AT225" s="574">
        <f t="shared" si="290"/>
        <v>0</v>
      </c>
      <c r="AU225" s="571"/>
      <c r="AV225" s="571"/>
      <c r="AW225" s="571"/>
      <c r="AX225" s="571"/>
      <c r="AY225" s="571"/>
      <c r="AZ225" s="571"/>
      <c r="BA225" s="571"/>
      <c r="BB225" s="571"/>
      <c r="BC225" s="571"/>
      <c r="BD225" s="571"/>
      <c r="BE225" s="571"/>
      <c r="BF225" s="571"/>
      <c r="BG225" s="571"/>
      <c r="BH225" s="571"/>
      <c r="BI225" s="574"/>
      <c r="BJ225" s="571"/>
      <c r="BK225" s="574"/>
      <c r="BL225" s="571"/>
      <c r="BM225" s="571"/>
      <c r="BN225" s="571"/>
      <c r="BO225" s="571"/>
      <c r="BP225" s="571"/>
      <c r="BQ225" s="571"/>
      <c r="BR225" s="567"/>
      <c r="BS225" s="567"/>
      <c r="BT225" s="567"/>
      <c r="BU225" s="567"/>
      <c r="BV225" s="567"/>
      <c r="BW225" s="567"/>
      <c r="BX225" s="552"/>
      <c r="BY225" s="552" t="str">
        <f t="shared" si="291"/>
        <v/>
      </c>
      <c r="BZ225" s="552"/>
      <c r="CA225" s="552"/>
      <c r="CB225" s="539"/>
      <c r="CC225" s="1071"/>
      <c r="CD225" s="539"/>
      <c r="CE225" s="539"/>
      <c r="CF225" s="539"/>
      <c r="CG225" s="539"/>
      <c r="CH225" s="539"/>
      <c r="CI225" s="539"/>
      <c r="CJ225" s="539"/>
      <c r="CK225" s="539"/>
      <c r="CL225" s="539"/>
      <c r="CM225" s="539"/>
      <c r="CN225" s="539"/>
      <c r="CO225" s="539"/>
      <c r="CP225" s="539"/>
      <c r="CQ225" s="539"/>
      <c r="CR225" s="539"/>
      <c r="CS225" s="539"/>
      <c r="CT225" s="539"/>
      <c r="CU225" s="539"/>
      <c r="CV225" s="539"/>
      <c r="CW225" s="539"/>
      <c r="CX225" s="539"/>
      <c r="CY225" s="539"/>
      <c r="CZ225" s="539"/>
    </row>
    <row r="226" spans="1:104" s="568" customFormat="1" ht="12" customHeight="1">
      <c r="B226" s="695"/>
      <c r="C226" s="696"/>
      <c r="D226" s="697"/>
      <c r="E226" s="698"/>
      <c r="F226" s="696"/>
      <c r="G226" s="869" t="s">
        <v>777</v>
      </c>
      <c r="H226" s="700"/>
      <c r="I226" s="701"/>
      <c r="J226" s="702"/>
      <c r="K226" s="807"/>
      <c r="L226" s="702"/>
      <c r="M226" s="703">
        <f>$AT$373</f>
        <v>0</v>
      </c>
      <c r="N226" s="703">
        <f>$BL$373</f>
        <v>0</v>
      </c>
      <c r="O226" s="704"/>
      <c r="P226" s="581"/>
      <c r="Q226" s="581"/>
      <c r="R226" s="581"/>
      <c r="S226" s="581"/>
      <c r="T226" s="581">
        <v>0</v>
      </c>
      <c r="U226" s="541"/>
      <c r="V226" s="570"/>
      <c r="W226" s="571"/>
      <c r="X226" s="571"/>
      <c r="Y226" s="571"/>
      <c r="Z226" s="571"/>
      <c r="AA226" s="571"/>
      <c r="AB226" s="571"/>
      <c r="AC226" s="571"/>
      <c r="AD226" s="571"/>
      <c r="AE226" s="571"/>
      <c r="AF226" s="571"/>
      <c r="AG226" s="576"/>
      <c r="AH226" s="571"/>
      <c r="AI226" s="571"/>
      <c r="AJ226" s="571"/>
      <c r="AK226" s="571"/>
      <c r="AL226" s="571"/>
      <c r="AM226" s="571"/>
      <c r="AN226" s="571"/>
      <c r="AO226" s="571"/>
      <c r="AP226" s="571"/>
      <c r="AQ226" s="574"/>
      <c r="AR226" s="571"/>
      <c r="AS226" s="571"/>
      <c r="AT226" s="574">
        <f t="shared" si="290"/>
        <v>0</v>
      </c>
      <c r="AU226" s="571"/>
      <c r="AV226" s="571"/>
      <c r="AW226" s="571"/>
      <c r="AX226" s="571"/>
      <c r="AY226" s="571"/>
      <c r="AZ226" s="571"/>
      <c r="BA226" s="571"/>
      <c r="BB226" s="571"/>
      <c r="BC226" s="571"/>
      <c r="BD226" s="571"/>
      <c r="BE226" s="571"/>
      <c r="BF226" s="571"/>
      <c r="BG226" s="571"/>
      <c r="BH226" s="571"/>
      <c r="BI226" s="574"/>
      <c r="BJ226" s="571"/>
      <c r="BK226" s="574"/>
      <c r="BL226" s="571"/>
      <c r="BM226" s="571"/>
      <c r="BN226" s="571"/>
      <c r="BO226" s="571"/>
      <c r="BP226" s="571"/>
      <c r="BQ226" s="571"/>
      <c r="BR226" s="567"/>
      <c r="BS226" s="567"/>
      <c r="BT226" s="567"/>
      <c r="BU226" s="567"/>
      <c r="BV226" s="567"/>
      <c r="BW226" s="567"/>
      <c r="BX226" s="552"/>
      <c r="BY226" s="552" t="str">
        <f t="shared" si="291"/>
        <v/>
      </c>
      <c r="BZ226" s="552"/>
      <c r="CA226" s="552"/>
      <c r="CB226" s="539"/>
      <c r="CC226" s="1071"/>
      <c r="CD226" s="539"/>
      <c r="CE226" s="539"/>
      <c r="CF226" s="539"/>
      <c r="CG226" s="539"/>
      <c r="CH226" s="539"/>
      <c r="CI226" s="539"/>
      <c r="CJ226" s="539"/>
      <c r="CK226" s="539"/>
      <c r="CL226" s="539"/>
      <c r="CM226" s="539"/>
      <c r="CN226" s="539"/>
      <c r="CO226" s="539"/>
      <c r="CP226" s="539"/>
      <c r="CQ226" s="539"/>
      <c r="CR226" s="539"/>
      <c r="CS226" s="539"/>
      <c r="CT226" s="539"/>
      <c r="CU226" s="539"/>
      <c r="CV226" s="539"/>
      <c r="CW226" s="539"/>
      <c r="CX226" s="539"/>
      <c r="CY226" s="539"/>
      <c r="CZ226" s="539"/>
    </row>
    <row r="227" spans="1:104" s="568" customFormat="1" ht="14.25" customHeight="1">
      <c r="B227" s="1084"/>
      <c r="C227" s="1085"/>
      <c r="D227" s="1085" t="s">
        <v>175</v>
      </c>
      <c r="E227" s="1085"/>
      <c r="F227" s="758"/>
      <c r="G227" s="754" t="s">
        <v>176</v>
      </c>
      <c r="H227" s="756"/>
      <c r="I227" s="761"/>
      <c r="J227" s="765">
        <f>SUM(J216:J226)</f>
        <v>0</v>
      </c>
      <c r="K227" s="765"/>
      <c r="L227" s="765">
        <f>SUM(L216:L226)</f>
        <v>0</v>
      </c>
      <c r="M227" s="765">
        <f>SUM(M216:M226)</f>
        <v>0</v>
      </c>
      <c r="N227" s="765">
        <f>SUM(N216:N226)</f>
        <v>0</v>
      </c>
      <c r="O227" s="763"/>
      <c r="P227" s="581"/>
      <c r="Q227" s="580"/>
      <c r="R227" s="580"/>
      <c r="S227" s="580"/>
      <c r="T227" s="580"/>
      <c r="U227" s="541"/>
      <c r="V227" s="570"/>
      <c r="W227" s="571"/>
      <c r="X227" s="571"/>
      <c r="Y227" s="571"/>
      <c r="Z227" s="571"/>
      <c r="AA227" s="571"/>
      <c r="AB227" s="571"/>
      <c r="AC227" s="571"/>
      <c r="AD227" s="571"/>
      <c r="AE227" s="571"/>
      <c r="AF227" s="571"/>
      <c r="AG227" s="576"/>
      <c r="AH227" s="571"/>
      <c r="AI227" s="571"/>
      <c r="AJ227" s="571"/>
      <c r="AK227" s="571"/>
      <c r="AL227" s="571"/>
      <c r="AM227" s="571"/>
      <c r="AN227" s="571"/>
      <c r="AO227" s="571"/>
      <c r="AP227" s="571"/>
      <c r="AQ227" s="574"/>
      <c r="AR227" s="571"/>
      <c r="AS227" s="571"/>
      <c r="AT227" s="574">
        <f t="shared" si="290"/>
        <v>0</v>
      </c>
      <c r="AU227" s="571"/>
      <c r="AV227" s="571"/>
      <c r="AW227" s="571"/>
      <c r="AX227" s="571"/>
      <c r="AY227" s="571"/>
      <c r="AZ227" s="571"/>
      <c r="BA227" s="571"/>
      <c r="BB227" s="571"/>
      <c r="BC227" s="571"/>
      <c r="BD227" s="571"/>
      <c r="BE227" s="571"/>
      <c r="BF227" s="571"/>
      <c r="BG227" s="571"/>
      <c r="BH227" s="571"/>
      <c r="BI227" s="574"/>
      <c r="BJ227" s="571"/>
      <c r="BK227" s="574"/>
      <c r="BL227" s="571"/>
      <c r="BM227" s="571"/>
      <c r="BN227" s="571"/>
      <c r="BO227" s="571"/>
      <c r="BP227" s="571"/>
      <c r="BQ227" s="571"/>
      <c r="BR227" s="567"/>
      <c r="BS227" s="567"/>
      <c r="BT227" s="567"/>
      <c r="BU227" s="567"/>
      <c r="BV227" s="567"/>
      <c r="BW227" s="567"/>
      <c r="BX227" s="552"/>
      <c r="BY227" s="552" t="str">
        <f t="shared" si="291"/>
        <v/>
      </c>
      <c r="BZ227" s="552"/>
      <c r="CA227" s="552"/>
      <c r="CB227" s="539"/>
      <c r="CC227" s="1071"/>
      <c r="CD227" s="539"/>
      <c r="CE227" s="539"/>
      <c r="CF227" s="539"/>
      <c r="CG227" s="539"/>
      <c r="CH227" s="539"/>
      <c r="CI227" s="539"/>
      <c r="CJ227" s="539"/>
      <c r="CK227" s="539"/>
      <c r="CL227" s="539"/>
      <c r="CM227" s="539"/>
      <c r="CN227" s="539"/>
      <c r="CO227" s="539"/>
      <c r="CP227" s="539"/>
      <c r="CQ227" s="539"/>
      <c r="CR227" s="539"/>
      <c r="CS227" s="539"/>
      <c r="CT227" s="539"/>
      <c r="CU227" s="539"/>
      <c r="CV227" s="539"/>
      <c r="CW227" s="539"/>
      <c r="CX227" s="539"/>
      <c r="CY227" s="539"/>
      <c r="CZ227" s="539"/>
    </row>
    <row r="228" spans="1:104" s="568" customFormat="1" ht="14.25" customHeight="1">
      <c r="B228" s="1095" t="s">
        <v>177</v>
      </c>
      <c r="C228" s="1093"/>
      <c r="D228" s="1093"/>
      <c r="E228" s="1093"/>
      <c r="F228" s="1093"/>
      <c r="G228" s="1093"/>
      <c r="H228" s="1093"/>
      <c r="I228" s="1093"/>
      <c r="J228" s="1093"/>
      <c r="K228" s="1093"/>
      <c r="L228" s="1093"/>
      <c r="M228" s="1093"/>
      <c r="N228" s="1093"/>
      <c r="O228" s="1094"/>
      <c r="P228" s="767"/>
      <c r="Q228" s="580"/>
      <c r="R228" s="580"/>
      <c r="S228" s="580"/>
      <c r="T228" s="580"/>
      <c r="U228" s="541"/>
      <c r="V228" s="570"/>
      <c r="W228" s="571"/>
      <c r="X228" s="571"/>
      <c r="Y228" s="571"/>
      <c r="Z228" s="571"/>
      <c r="AA228" s="571"/>
      <c r="AB228" s="571"/>
      <c r="AC228" s="571"/>
      <c r="AD228" s="571"/>
      <c r="AE228" s="571"/>
      <c r="AF228" s="571"/>
      <c r="AG228" s="576"/>
      <c r="AH228" s="571"/>
      <c r="AI228" s="571"/>
      <c r="AJ228" s="571"/>
      <c r="AK228" s="571"/>
      <c r="AL228" s="571"/>
      <c r="AM228" s="571"/>
      <c r="AN228" s="571"/>
      <c r="AO228" s="571"/>
      <c r="AP228" s="571"/>
      <c r="AQ228" s="574"/>
      <c r="AR228" s="571"/>
      <c r="AS228" s="571"/>
      <c r="AT228" s="574">
        <f t="shared" si="290"/>
        <v>0</v>
      </c>
      <c r="AU228" s="571"/>
      <c r="AV228" s="571"/>
      <c r="AW228" s="571"/>
      <c r="AX228" s="571"/>
      <c r="AY228" s="571"/>
      <c r="AZ228" s="571"/>
      <c r="BA228" s="571"/>
      <c r="BB228" s="571"/>
      <c r="BC228" s="571"/>
      <c r="BD228" s="571"/>
      <c r="BE228" s="571"/>
      <c r="BF228" s="571"/>
      <c r="BG228" s="571"/>
      <c r="BH228" s="571"/>
      <c r="BI228" s="574"/>
      <c r="BJ228" s="571"/>
      <c r="BK228" s="574"/>
      <c r="BL228" s="571"/>
      <c r="BM228" s="571"/>
      <c r="BN228" s="571"/>
      <c r="BO228" s="571"/>
      <c r="BP228" s="571"/>
      <c r="BQ228" s="571"/>
      <c r="BR228" s="567"/>
      <c r="BS228" s="567"/>
      <c r="BT228" s="567"/>
      <c r="BU228" s="567"/>
      <c r="BV228" s="567"/>
      <c r="BW228" s="567"/>
      <c r="BX228" s="552"/>
      <c r="BY228" s="552" t="str">
        <f t="shared" si="291"/>
        <v/>
      </c>
      <c r="BZ228" s="552"/>
      <c r="CA228" s="552"/>
      <c r="CB228" s="539"/>
      <c r="CC228" s="1071"/>
      <c r="CD228" s="539"/>
      <c r="CE228" s="539"/>
      <c r="CF228" s="539"/>
      <c r="CG228" s="539"/>
      <c r="CH228" s="539"/>
      <c r="CI228" s="539"/>
      <c r="CJ228" s="539"/>
      <c r="CK228" s="539"/>
      <c r="CL228" s="539"/>
      <c r="CM228" s="539"/>
      <c r="CN228" s="539"/>
      <c r="CO228" s="539"/>
      <c r="CP228" s="539"/>
      <c r="CQ228" s="539"/>
      <c r="CR228" s="539"/>
      <c r="CS228" s="539"/>
      <c r="CT228" s="539"/>
      <c r="CU228" s="539"/>
      <c r="CV228" s="539"/>
      <c r="CW228" s="539"/>
      <c r="CX228" s="539"/>
      <c r="CY228" s="539"/>
      <c r="CZ228" s="539"/>
    </row>
    <row r="229" spans="1:104" s="568" customFormat="1">
      <c r="A229" s="568" t="str">
        <f>CD229</f>
        <v/>
      </c>
      <c r="B229" s="683">
        <v>2202</v>
      </c>
      <c r="C229" s="684">
        <v>1</v>
      </c>
      <c r="D229" s="685" t="str">
        <f>IF(ISNA(VLOOKUP(C229,Master!BD$61:BP$108,3,FALSE)),"",VLOOKUP(C229,Master!BD$61:BP$108,3,FALSE))</f>
        <v/>
      </c>
      <c r="E229" s="686" t="str">
        <f>IF(ISNA(VLOOKUP(C229,Master!BD$61:BP$108,7,FALSE)),"",VLOOKUP(C229,Master!BD$61:BP$108,7,FALSE))</f>
        <v/>
      </c>
      <c r="F229" s="686" t="str">
        <f>IF(ISNA(VLOOKUP(C229,Master!BD$61:BP$108,8,FALSE)),"",VLOOKUP(C229,Master!BD$61:BP$108,8,FALSE))</f>
        <v/>
      </c>
      <c r="G229" s="688" t="str">
        <f>IF(ISNA(VLOOKUP(C229,Master!BD$61:BP$108,4,FALSE)),"",VLOOKUP(C229,Master!BD$61:BP$108,4,FALSE))</f>
        <v/>
      </c>
      <c r="H229" s="711" t="str">
        <f>IF(ISNA(VLOOKUP(C229,Master!BD$61:BP$108,5,FALSE)),"",VLOOKUP(C229,Master!BD$61:BP$108,5,FALSE))</f>
        <v/>
      </c>
      <c r="I229" s="690" t="str">
        <f t="shared" ref="I229:I236" si="292">IF(H229="","",IF(H229=1,12400,IF(H229=2,12600,IF(H229=3,12800,IF(H229=4,13500,IF(H229=5,14600,IF(H229=6,15100,IF(H229=7,15700,IF(H229=8,18500,IF(H229=9,20100,IF(H229=10,23700,IF(H229=11,26500,IF(H229=12,31100,IF(H229=13,39300,IF(H229=14,42500,IF(H229=15,42500,IF(H229=16,47200,IF(H229=17,49700,IF(H229=18,52800,IF(H229=19,56000,IF(H229=20,62300,IF(H229=21,86200,IF(H229=22,90800,IF(H229=23,102100,IF(H229=24, 104200,0)))))))))))))))))))))))))</f>
        <v/>
      </c>
      <c r="J229" s="684" t="str">
        <f>IF(AND(H229=""),"",I229*12)</f>
        <v/>
      </c>
      <c r="K229" s="911" t="str">
        <f>IF(AND(H229=""),"","Not Applicable")</f>
        <v/>
      </c>
      <c r="L229" s="684" t="str">
        <f>IF(AND(H229=""),"","0")</f>
        <v/>
      </c>
      <c r="M229" s="684" t="str">
        <f>IF(AND(H229=""),"",VLOOKUP(D229,'Fix Pay'!$B$9:$K$116,10,0))</f>
        <v/>
      </c>
      <c r="N229" s="684" t="str">
        <f>IF(AND(H229=""),"",VLOOKUP(D229,'Fix Pay'!$B$9:$K$116,9,0))</f>
        <v/>
      </c>
      <c r="O229" s="712" t="str">
        <f>IF(AND(H229=""),"","FIX PAY")</f>
        <v/>
      </c>
      <c r="P229" s="582"/>
      <c r="Q229" s="582"/>
      <c r="R229" s="582"/>
      <c r="S229" s="582"/>
      <c r="T229" s="582">
        <v>0</v>
      </c>
      <c r="U229" s="541"/>
      <c r="V229" s="583"/>
      <c r="W229" s="571"/>
      <c r="X229" s="571"/>
      <c r="Y229" s="583"/>
      <c r="Z229" s="571">
        <f>'[2]Data Entry'!BJ59</f>
        <v>0</v>
      </c>
      <c r="AA229" s="575"/>
      <c r="AB229" s="575"/>
      <c r="AC229" s="575"/>
      <c r="AD229" s="575"/>
      <c r="AE229" s="575"/>
      <c r="AF229" s="575"/>
      <c r="AG229" s="576" t="str">
        <f>IF(AND(I229=""),"",(IF(O229="FIX PAY",0,(I229-ROUNDUP(ROUND((I229*3%)-(I229*3%)*3%,0),-1)))))</f>
        <v/>
      </c>
      <c r="AH229" s="576" t="str">
        <f>IF(AND(I229=""),"",$M229*$BR229)</f>
        <v/>
      </c>
      <c r="AI229" s="576" t="str">
        <f>IF(AND(I229=""),"",$M229*$BS229)</f>
        <v/>
      </c>
      <c r="AJ229" s="576" t="str">
        <f>IF(AND(I229=""),"",$M229*$BT229)</f>
        <v/>
      </c>
      <c r="AK229" s="576" t="str">
        <f>IF(AND(I229=""),"",$M229*$BU229)</f>
        <v/>
      </c>
      <c r="AL229" s="574" t="str">
        <f>IF(AND(I229=""),"",ROUND((AH229+AI229)*$AL$10,0)*BV229)</f>
        <v/>
      </c>
      <c r="AM229" s="574">
        <v>0</v>
      </c>
      <c r="AN229" s="575">
        <v>0</v>
      </c>
      <c r="AO229" s="574" t="str">
        <f>IF(AND(I229=""),"",ROUND((AH229+AI229)*$AO$10,0)*BV229)</f>
        <v/>
      </c>
      <c r="AP229" s="575">
        <f t="shared" ref="AP229:AP236" si="293">$G$222*BS229*BV229*(IF(I229&lt;=0,0,1))*(IF(H229&lt;=4800,1,0))</f>
        <v>0</v>
      </c>
      <c r="AQ229" s="574">
        <f t="shared" ref="AQ229:AQ236" si="294">IF(AND(I229=""),0,ROUND((I229+ROUND(I229*$AL$10,0))/2,0)*(IF(O229="FIX PAY",0,1)))</f>
        <v>0</v>
      </c>
      <c r="AR229" s="574">
        <f t="shared" ref="AR229:AR236" si="295">IF(G229="CLERK GRADE I",1,IF(G229="CLERK GRADE II",1,0))*75*12*BV229*(IF(I229&lt;=0,0,1))*BW229</f>
        <v>0</v>
      </c>
      <c r="AS229" s="574"/>
      <c r="AT229" s="574">
        <f t="shared" si="290"/>
        <v>0</v>
      </c>
      <c r="AU229" s="576" t="str">
        <f>IF(AND(I229=""),"",SUM(AL229:AT229)+AH229+AI229)</f>
        <v/>
      </c>
      <c r="AV229" s="576" t="str">
        <f>IF(AND(I229=""),"",AU229)</f>
        <v/>
      </c>
      <c r="AW229" s="574"/>
      <c r="AX229" s="574"/>
      <c r="AY229" s="576" t="str">
        <f>IF(AND(I229=""),"",AV229+AW229+AX229)</f>
        <v/>
      </c>
      <c r="AZ229" s="576" t="str">
        <f>IF(AND(I229=""),"",N229*BR229)</f>
        <v/>
      </c>
      <c r="BA229" s="576" t="str">
        <f>IF(AND(I229=""),"",N229*BS229)</f>
        <v/>
      </c>
      <c r="BB229" s="576" t="str">
        <f>IF(AND(I229=""),"",N229*BT229)</f>
        <v/>
      </c>
      <c r="BC229" s="576" t="str">
        <f>IF(AND(I229=""),"",N229*BU229)</f>
        <v/>
      </c>
      <c r="BD229" s="574" t="str">
        <f>IF(AND(I229=""),"",ROUND((AZ229+BA229)*$BD$10,0)*BV229)</f>
        <v/>
      </c>
      <c r="BE229" s="574"/>
      <c r="BF229" s="575">
        <v>0</v>
      </c>
      <c r="BG229" s="574" t="str">
        <f>IF(AND(I229=""),"",ROUND((AZ229+BA229)*$BG$10,0)*BV229)</f>
        <v/>
      </c>
      <c r="BH229" s="575">
        <f t="shared" ref="BH229:BH236" si="296">3387*2*BS229*BV229*(IF(I229&lt;=0,0,1))*(IF(H229&lt;=4800,1,0))</f>
        <v>0</v>
      </c>
      <c r="BI229" s="574">
        <f>IF(AND(I229=""),0,ROUND((AG229+ROUND(AG229*$AL$10,0))/2,0)*(IF(O229="FIX PAY",0,1)))</f>
        <v>0</v>
      </c>
      <c r="BJ229" s="574">
        <f t="shared" ref="BJ229:BJ236" si="297">IF(G229="CLERK GRADE I",1,IF(G229="CLERK GRADE II",1,0))*75*12*BV229*(IF(I229&lt;=0,0,1))*BW229</f>
        <v>0</v>
      </c>
      <c r="BK229" s="574">
        <f t="shared" ref="BK229:BK236" si="298">IF(AND(G229=""),0,(IF(G229="ASSISTANT",12,IF(G229="CLERK GRADE I",12,IF(G229="CLERK GRADE II",12,IF(G229="FIELDMAN &amp; FIELD REC",12,IF(G229="LAB BOY",12,IF(G229="JAMADAR",12,IF(G229="PEON",12,10))))))))*(MINA(ROUND(AG229*6%,0),600))*(IF($V229="yes",1,)))</f>
        <v>0</v>
      </c>
      <c r="BL229" s="574" t="str">
        <f t="shared" ref="BL229:BL236" si="299">IF(AND(I229=""),"",(IF(G229="LAB BOY",150,IF(G229="JAMADAR",150,IF(G229="PEON",150,0))))*12*BV229*(IF(I229&lt;=0,0,1)))</f>
        <v/>
      </c>
      <c r="BM229" s="576" t="str">
        <f>IF(AND(I229=""),"",SUM(BD229:BL229)+AZ229+BA229)</f>
        <v/>
      </c>
      <c r="BN229" s="576" t="str">
        <f>IF(AND(I229=""),"",BM229)</f>
        <v/>
      </c>
      <c r="BO229" s="574"/>
      <c r="BP229" s="574"/>
      <c r="BQ229" s="576" t="str">
        <f>IF(AND(I229=""),"",BN229+BO229+BP229)</f>
        <v/>
      </c>
      <c r="BR229" s="567">
        <f t="shared" ref="BR229:BR236" si="300">(IF(G229="PRINCIPAL",1,IF(G229="H M",1,IF(G229="AGRICULTURE INST",1,IF(G229="TEACHER-1ST",1,IF(G229="PTI  I  (13)",1,IF(G229="AGRICULTURE TEACH",1,IF(G229="INSTRUCTOR",1,0))))))))+(IF(G229="JR TEACHER",1,IF(G229="LIBRARIAN I",1,0)))*(IF(O229="FIX PAY",0,1))</f>
        <v>0</v>
      </c>
      <c r="BS229" s="567">
        <f t="shared" ref="BS229:BS236" si="301">IF(BR229&lt;=0,1,0)*(IF(O229="FIX PAY",0,1))</f>
        <v>1</v>
      </c>
      <c r="BT229" s="567">
        <f t="shared" ref="BT229:BT236" si="302">(IF(G229="PRINCIPAL (16)",1,IF(G229="V P (14)",1,IF(G229="H M (14)",1,IF(G229="AGRICULTURE INST (13)",1,IF(G229="TEACHER-1ST (13)",1,IF(G229="PTI  I  (13)",1,IF(G229="AGRICULTURE TEACH (13)",1,IF(G229="INSTRUCTOR (13)",1,0))))))))+(IF(G229="JR TEACHER (13)",1,IF(G229="LIBRARIAN I (13)",1,0))))*(IF(O229="FIX PAY",1,0))</f>
        <v>0</v>
      </c>
      <c r="BU229" s="567">
        <f t="shared" ref="BU229:BU236" si="303">IF(BT229&lt;=0,1,0)*(IF(O229="FIX PAY",1,0))</f>
        <v>0</v>
      </c>
      <c r="BV229" s="567">
        <f t="shared" ref="BV229:BV236" si="304">IF(O229="FIX PAY",1,0)</f>
        <v>0</v>
      </c>
      <c r="BW229" s="567">
        <f t="shared" ref="BW229:BW236" si="305">IF(Y229="No",0,1)</f>
        <v>1</v>
      </c>
      <c r="BX229" s="552">
        <f t="shared" ref="BX229:BX236" si="306">IF((ROUND((SUMPRODUCT(MID(0&amp;E229,LARGE(INDEX(ISNUMBER(--MID(E229,ROW($1:$25),1))* ROW($1:$25),0),ROW($1:$25))+1,1)*10^ROW($1:$25)/10)),-8)/100000000)&gt;=2004,1,0)</f>
        <v>0</v>
      </c>
      <c r="BY229" s="577">
        <f t="shared" ref="BY229:BY236" si="307">IF(I229&lt;=0,0,1)</f>
        <v>1</v>
      </c>
      <c r="BZ229" s="552">
        <f t="shared" ref="BZ229:BZ236" si="308">IF(O229="SANVIDA",1,0)</f>
        <v>0</v>
      </c>
      <c r="CA229" s="552">
        <f t="shared" ref="CA229:CA236" si="309">IF(BZ229&gt;0,I229,0)</f>
        <v>0</v>
      </c>
      <c r="CB229" s="539" t="str">
        <f>IF(AND(E229=""),"",IF(AND(E229&lt;=0),"",IF((ROUND((SUMPRODUCT(MID(0&amp;E229,LARGE(INDEX(ISNUMBER(--MID(E229,ROW($1:$70),1))* ROW($1:$70),0),ROW($1:$70))+1,1)*10^ROW($1:$70)/10)),-8)/100000000)&lt;2004,1,0)))</f>
        <v/>
      </c>
      <c r="CC229" s="1071"/>
      <c r="CD229" s="539" t="str">
        <f>IF(I229="","",1)</f>
        <v/>
      </c>
      <c r="CE229" s="539"/>
      <c r="CF229" s="539"/>
      <c r="CG229" s="539"/>
      <c r="CH229" s="539"/>
      <c r="CI229" s="539"/>
      <c r="CJ229" s="539"/>
      <c r="CK229" s="539"/>
      <c r="CL229" s="539"/>
      <c r="CM229" s="539"/>
      <c r="CN229" s="539"/>
      <c r="CO229" s="539"/>
      <c r="CP229" s="539"/>
      <c r="CQ229" s="539"/>
      <c r="CR229" s="539"/>
      <c r="CS229" s="539"/>
      <c r="CT229" s="539"/>
      <c r="CU229" s="539"/>
      <c r="CV229" s="539"/>
      <c r="CW229" s="539"/>
      <c r="CX229" s="539"/>
      <c r="CY229" s="539"/>
      <c r="CZ229" s="539"/>
    </row>
    <row r="230" spans="1:104" s="568" customFormat="1">
      <c r="A230" s="568" t="str">
        <f t="shared" ref="A230:A293" si="310">CD230</f>
        <v/>
      </c>
      <c r="B230" s="683">
        <v>2202</v>
      </c>
      <c r="C230" s="684">
        <v>2</v>
      </c>
      <c r="D230" s="685" t="str">
        <f>IF(ISNA(VLOOKUP(C230,Master!BD$61:BP$108,3,FALSE)),"",VLOOKUP(C230,Master!BD$61:BP$108,3,FALSE))</f>
        <v/>
      </c>
      <c r="E230" s="686" t="str">
        <f>IF(ISNA(VLOOKUP(C230,Master!BD$61:BP$108,7,FALSE)),"",VLOOKUP(C230,Master!BD$61:BP$108,7,FALSE))</f>
        <v/>
      </c>
      <c r="F230" s="686" t="str">
        <f>IF(ISNA(VLOOKUP(C230,Master!BD$61:BP$108,8,FALSE)),"",VLOOKUP(C230,Master!BD$61:BP$108,8,FALSE))</f>
        <v/>
      </c>
      <c r="G230" s="688" t="str">
        <f>IF(ISNA(VLOOKUP(C230,Master!BD$61:BP$108,4,FALSE)),"",VLOOKUP(C230,Master!BD$61:BP$108,4,FALSE))</f>
        <v/>
      </c>
      <c r="H230" s="711" t="str">
        <f>IF(ISNA(VLOOKUP(C230,Master!BD$61:BP$108,5,FALSE)),"",VLOOKUP(C230,Master!BD$61:BP$108,5,FALSE))</f>
        <v/>
      </c>
      <c r="I230" s="690" t="str">
        <f t="shared" si="292"/>
        <v/>
      </c>
      <c r="J230" s="684" t="str">
        <f t="shared" ref="J230:J236" si="311">IF(AND(H230=""),"",I230*12)</f>
        <v/>
      </c>
      <c r="K230" s="911" t="str">
        <f t="shared" ref="K230:K236" si="312">IF(AND(H230=""),"","Not Applicable")</f>
        <v/>
      </c>
      <c r="L230" s="684" t="str">
        <f t="shared" ref="L230:L236" si="313">IF(AND(H230=""),"","0")</f>
        <v/>
      </c>
      <c r="M230" s="684" t="str">
        <f>IF(AND(H230=""),"",VLOOKUP(D230,'Fix Pay'!$B$9:$K$116,10,0))</f>
        <v/>
      </c>
      <c r="N230" s="684" t="str">
        <f>IF(AND(H230=""),"",VLOOKUP(D230,'Fix Pay'!$B$9:$K$116,9,0))</f>
        <v/>
      </c>
      <c r="O230" s="712" t="str">
        <f t="shared" ref="O230:O236" si="314">IF(AND(H230=""),"","FIX PAY")</f>
        <v/>
      </c>
      <c r="P230" s="582"/>
      <c r="Q230" s="582"/>
      <c r="R230" s="582"/>
      <c r="S230" s="582"/>
      <c r="T230" s="582">
        <v>0</v>
      </c>
      <c r="U230" s="541"/>
      <c r="V230" s="583"/>
      <c r="W230" s="571"/>
      <c r="X230" s="571"/>
      <c r="Y230" s="583"/>
      <c r="Z230" s="571">
        <f>'[2]Data Entry'!BJ60</f>
        <v>0</v>
      </c>
      <c r="AA230" s="575"/>
      <c r="AB230" s="575"/>
      <c r="AC230" s="575"/>
      <c r="AD230" s="575"/>
      <c r="AE230" s="575"/>
      <c r="AF230" s="575"/>
      <c r="AG230" s="576" t="str">
        <f t="shared" ref="AG230:AG236" si="315">IF(AND(I230=""),"",(IF(O230="FIX PAY",0,(I230-ROUNDUP(ROUND((I230*3%)-(I230*3%)*3%,0),-1)))))</f>
        <v/>
      </c>
      <c r="AH230" s="576" t="str">
        <f t="shared" ref="AH230:AH236" si="316">IF(AND(I230=""),"",$M230*$BR230)</f>
        <v/>
      </c>
      <c r="AI230" s="576" t="str">
        <f t="shared" ref="AI230:AI236" si="317">IF(AND(I230=""),"",$M230*$BS230)</f>
        <v/>
      </c>
      <c r="AJ230" s="576" t="str">
        <f t="shared" ref="AJ230:AJ236" si="318">IF(AND(I230=""),"",$M230*$BT230)</f>
        <v/>
      </c>
      <c r="AK230" s="576" t="str">
        <f t="shared" ref="AK230:AK236" si="319">IF(AND(I230=""),"",$M230*$BU230)</f>
        <v/>
      </c>
      <c r="AL230" s="574" t="str">
        <f t="shared" ref="AL230:AL236" si="320">IF(AND(I230=""),"",ROUND((AH230+AI230)*$AL$10,0)*BV230)</f>
        <v/>
      </c>
      <c r="AM230" s="574">
        <v>0</v>
      </c>
      <c r="AN230" s="575">
        <v>0</v>
      </c>
      <c r="AO230" s="574" t="str">
        <f t="shared" ref="AO230:AO236" si="321">IF(AND(I230=""),"",ROUND((AH230+AI230)*$AO$10,0)*BV230)</f>
        <v/>
      </c>
      <c r="AP230" s="575">
        <f t="shared" si="293"/>
        <v>0</v>
      </c>
      <c r="AQ230" s="574">
        <f t="shared" si="294"/>
        <v>0</v>
      </c>
      <c r="AR230" s="574">
        <f t="shared" si="295"/>
        <v>0</v>
      </c>
      <c r="AS230" s="574"/>
      <c r="AT230" s="574">
        <f t="shared" si="290"/>
        <v>0</v>
      </c>
      <c r="AU230" s="576" t="str">
        <f t="shared" ref="AU230:AU236" si="322">IF(AND(I230=""),"",SUM(AL230:AT230)+AH230+AI230)</f>
        <v/>
      </c>
      <c r="AV230" s="576" t="str">
        <f t="shared" ref="AV230:AV236" si="323">IF(AND(I230=""),"",AU230)</f>
        <v/>
      </c>
      <c r="AW230" s="574"/>
      <c r="AX230" s="574"/>
      <c r="AY230" s="576" t="str">
        <f t="shared" ref="AY230:AY236" si="324">IF(AND(I230=""),"",AV230+AW230+AX230)</f>
        <v/>
      </c>
      <c r="AZ230" s="576" t="str">
        <f t="shared" ref="AZ230:AZ236" si="325">IF(AND(I230=""),"",N230*BR230)</f>
        <v/>
      </c>
      <c r="BA230" s="576" t="str">
        <f t="shared" ref="BA230:BA236" si="326">IF(AND(I230=""),"",N230*BS230)</f>
        <v/>
      </c>
      <c r="BB230" s="576" t="str">
        <f t="shared" ref="BB230:BB236" si="327">IF(AND(I230=""),"",N230*BT230)</f>
        <v/>
      </c>
      <c r="BC230" s="576" t="str">
        <f t="shared" ref="BC230:BC236" si="328">IF(AND(I230=""),"",N230*BU230)</f>
        <v/>
      </c>
      <c r="BD230" s="574" t="str">
        <f t="shared" ref="BD230:BD236" si="329">IF(AND(I230=""),"",ROUND((AZ230+BA230)*$BD$10,0)*BV230)</f>
        <v/>
      </c>
      <c r="BE230" s="574"/>
      <c r="BF230" s="575">
        <v>0</v>
      </c>
      <c r="BG230" s="574" t="str">
        <f t="shared" ref="BG230:BG236" si="330">IF(AND(I230=""),"",ROUND((AZ230+BA230)*$BG$10,0)*BV230)</f>
        <v/>
      </c>
      <c r="BH230" s="575">
        <f t="shared" si="296"/>
        <v>0</v>
      </c>
      <c r="BI230" s="574">
        <f t="shared" ref="BI230:BI236" si="331">IF(AND(I230=""),0,ROUND((AG230+ROUND(AG230*$AL$10,0))/2,0)*(IF(O230="FIX PAY",0,1)))</f>
        <v>0</v>
      </c>
      <c r="BJ230" s="574">
        <f t="shared" si="297"/>
        <v>0</v>
      </c>
      <c r="BK230" s="574">
        <f t="shared" si="298"/>
        <v>0</v>
      </c>
      <c r="BL230" s="574" t="str">
        <f t="shared" si="299"/>
        <v/>
      </c>
      <c r="BM230" s="576" t="str">
        <f t="shared" ref="BM230:BM236" si="332">IF(AND(I230=""),"",SUM(BD230:BL230)+AZ230+BA230)</f>
        <v/>
      </c>
      <c r="BN230" s="576" t="str">
        <f t="shared" ref="BN230:BN236" si="333">IF(AND(I230=""),"",BM230)</f>
        <v/>
      </c>
      <c r="BO230" s="574"/>
      <c r="BP230" s="574"/>
      <c r="BQ230" s="576" t="str">
        <f t="shared" ref="BQ230:BQ236" si="334">IF(AND(I230=""),"",BN230+BO230+BP230)</f>
        <v/>
      </c>
      <c r="BR230" s="567">
        <f t="shared" si="300"/>
        <v>0</v>
      </c>
      <c r="BS230" s="567">
        <f t="shared" si="301"/>
        <v>1</v>
      </c>
      <c r="BT230" s="567">
        <f t="shared" si="302"/>
        <v>0</v>
      </c>
      <c r="BU230" s="567">
        <f t="shared" si="303"/>
        <v>0</v>
      </c>
      <c r="BV230" s="567">
        <f t="shared" si="304"/>
        <v>0</v>
      </c>
      <c r="BW230" s="567">
        <f t="shared" si="305"/>
        <v>1</v>
      </c>
      <c r="BX230" s="552">
        <f t="shared" si="306"/>
        <v>0</v>
      </c>
      <c r="BY230" s="577">
        <f t="shared" si="307"/>
        <v>1</v>
      </c>
      <c r="BZ230" s="552">
        <f t="shared" si="308"/>
        <v>0</v>
      </c>
      <c r="CA230" s="552">
        <f t="shared" si="309"/>
        <v>0</v>
      </c>
      <c r="CB230" s="539" t="str">
        <f>IF(AND(E230=""),"",IF(AND(E230&lt;=0),"",IF((ROUND((SUMPRODUCT(MID(0&amp;E230,LARGE(INDEX(ISNUMBER(--MID(E230,ROW($1:$70),1))* ROW($1:$70),0),ROW($1:$70))+1,1)*10^ROW($1:$70)/10)),-8)/100000000)&lt;2004,1,0)))</f>
        <v/>
      </c>
      <c r="CC230" s="1071"/>
      <c r="CD230" s="539" t="str">
        <f>IF(I230="","",MAX(CD229)+1)</f>
        <v/>
      </c>
      <c r="CE230" s="539"/>
      <c r="CF230" s="539"/>
      <c r="CG230" s="539"/>
      <c r="CH230" s="539"/>
      <c r="CI230" s="539"/>
      <c r="CJ230" s="539"/>
      <c r="CK230" s="539"/>
      <c r="CL230" s="539"/>
      <c r="CM230" s="539"/>
      <c r="CN230" s="539"/>
      <c r="CO230" s="539"/>
      <c r="CP230" s="539"/>
      <c r="CQ230" s="539"/>
      <c r="CR230" s="539"/>
      <c r="CS230" s="539"/>
      <c r="CT230" s="539"/>
      <c r="CU230" s="539"/>
      <c r="CV230" s="539"/>
      <c r="CW230" s="539"/>
      <c r="CX230" s="539"/>
      <c r="CY230" s="539"/>
      <c r="CZ230" s="539"/>
    </row>
    <row r="231" spans="1:104" s="568" customFormat="1">
      <c r="A231" s="568" t="str">
        <f t="shared" si="310"/>
        <v/>
      </c>
      <c r="B231" s="683">
        <v>2202</v>
      </c>
      <c r="C231" s="684">
        <v>3</v>
      </c>
      <c r="D231" s="685" t="str">
        <f>IF(ISNA(VLOOKUP(C231,Master!BD$61:BP$108,3,FALSE)),"",VLOOKUP(C231,Master!BD$61:BP$108,3,FALSE))</f>
        <v/>
      </c>
      <c r="E231" s="686" t="str">
        <f>IF(ISNA(VLOOKUP(C231,Master!BD$61:BP$108,7,FALSE)),"",VLOOKUP(C231,Master!BD$61:BP$108,7,FALSE))</f>
        <v/>
      </c>
      <c r="F231" s="686" t="str">
        <f>IF(ISNA(VLOOKUP(C231,Master!BD$61:BP$108,8,FALSE)),"",VLOOKUP(C231,Master!BD$61:BP$108,8,FALSE))</f>
        <v/>
      </c>
      <c r="G231" s="688" t="str">
        <f>IF(ISNA(VLOOKUP(C231,Master!BD$61:BP$108,4,FALSE)),"",VLOOKUP(C231,Master!BD$61:BP$108,4,FALSE))</f>
        <v/>
      </c>
      <c r="H231" s="711" t="str">
        <f>IF(ISNA(VLOOKUP(C231,Master!BD$61:BP$108,5,FALSE)),"",VLOOKUP(C231,Master!BD$61:BP$108,5,FALSE))</f>
        <v/>
      </c>
      <c r="I231" s="690" t="str">
        <f t="shared" si="292"/>
        <v/>
      </c>
      <c r="J231" s="684" t="str">
        <f t="shared" si="311"/>
        <v/>
      </c>
      <c r="K231" s="911" t="str">
        <f t="shared" si="312"/>
        <v/>
      </c>
      <c r="L231" s="684" t="str">
        <f t="shared" si="313"/>
        <v/>
      </c>
      <c r="M231" s="684" t="str">
        <f>IF(AND(H231=""),"",VLOOKUP(D231,'Fix Pay'!$B$9:$K$116,10,0))</f>
        <v/>
      </c>
      <c r="N231" s="684" t="str">
        <f>IF(AND(H231=""),"",VLOOKUP(D231,'Fix Pay'!$B$9:$K$116,9,0))</f>
        <v/>
      </c>
      <c r="O231" s="712" t="str">
        <f t="shared" si="314"/>
        <v/>
      </c>
      <c r="P231" s="582"/>
      <c r="Q231" s="582"/>
      <c r="R231" s="582"/>
      <c r="S231" s="582"/>
      <c r="T231" s="582">
        <v>0</v>
      </c>
      <c r="U231" s="541"/>
      <c r="V231" s="583"/>
      <c r="W231" s="571"/>
      <c r="X231" s="571"/>
      <c r="Y231" s="583"/>
      <c r="Z231" s="571">
        <f>'[2]Data Entry'!BJ61</f>
        <v>0</v>
      </c>
      <c r="AA231" s="575"/>
      <c r="AB231" s="575"/>
      <c r="AC231" s="575"/>
      <c r="AD231" s="575"/>
      <c r="AE231" s="575"/>
      <c r="AF231" s="575"/>
      <c r="AG231" s="576" t="str">
        <f t="shared" si="315"/>
        <v/>
      </c>
      <c r="AH231" s="576" t="str">
        <f t="shared" si="316"/>
        <v/>
      </c>
      <c r="AI231" s="576" t="str">
        <f t="shared" si="317"/>
        <v/>
      </c>
      <c r="AJ231" s="576" t="str">
        <f t="shared" si="318"/>
        <v/>
      </c>
      <c r="AK231" s="576" t="str">
        <f t="shared" si="319"/>
        <v/>
      </c>
      <c r="AL231" s="574" t="str">
        <f t="shared" si="320"/>
        <v/>
      </c>
      <c r="AM231" s="574">
        <v>0</v>
      </c>
      <c r="AN231" s="575">
        <v>0</v>
      </c>
      <c r="AO231" s="574" t="str">
        <f t="shared" si="321"/>
        <v/>
      </c>
      <c r="AP231" s="575">
        <f t="shared" si="293"/>
        <v>0</v>
      </c>
      <c r="AQ231" s="574">
        <f t="shared" si="294"/>
        <v>0</v>
      </c>
      <c r="AR231" s="574">
        <f t="shared" si="295"/>
        <v>0</v>
      </c>
      <c r="AS231" s="574"/>
      <c r="AT231" s="574">
        <f t="shared" si="290"/>
        <v>0</v>
      </c>
      <c r="AU231" s="576" t="str">
        <f t="shared" si="322"/>
        <v/>
      </c>
      <c r="AV231" s="576" t="str">
        <f t="shared" si="323"/>
        <v/>
      </c>
      <c r="AW231" s="574"/>
      <c r="AX231" s="574"/>
      <c r="AY231" s="576" t="str">
        <f t="shared" si="324"/>
        <v/>
      </c>
      <c r="AZ231" s="576" t="str">
        <f t="shared" si="325"/>
        <v/>
      </c>
      <c r="BA231" s="576" t="str">
        <f t="shared" si="326"/>
        <v/>
      </c>
      <c r="BB231" s="576" t="str">
        <f t="shared" si="327"/>
        <v/>
      </c>
      <c r="BC231" s="576" t="str">
        <f t="shared" si="328"/>
        <v/>
      </c>
      <c r="BD231" s="574" t="str">
        <f t="shared" si="329"/>
        <v/>
      </c>
      <c r="BE231" s="574"/>
      <c r="BF231" s="575">
        <v>0</v>
      </c>
      <c r="BG231" s="574" t="str">
        <f t="shared" si="330"/>
        <v/>
      </c>
      <c r="BH231" s="575">
        <f t="shared" si="296"/>
        <v>0</v>
      </c>
      <c r="BI231" s="574">
        <f t="shared" si="331"/>
        <v>0</v>
      </c>
      <c r="BJ231" s="574">
        <f t="shared" si="297"/>
        <v>0</v>
      </c>
      <c r="BK231" s="574">
        <f t="shared" si="298"/>
        <v>0</v>
      </c>
      <c r="BL231" s="574" t="str">
        <f t="shared" si="299"/>
        <v/>
      </c>
      <c r="BM231" s="576" t="str">
        <f t="shared" si="332"/>
        <v/>
      </c>
      <c r="BN231" s="576" t="str">
        <f t="shared" si="333"/>
        <v/>
      </c>
      <c r="BO231" s="574"/>
      <c r="BP231" s="574"/>
      <c r="BQ231" s="576" t="str">
        <f t="shared" si="334"/>
        <v/>
      </c>
      <c r="BR231" s="567">
        <f t="shared" si="300"/>
        <v>0</v>
      </c>
      <c r="BS231" s="567">
        <f t="shared" si="301"/>
        <v>1</v>
      </c>
      <c r="BT231" s="567">
        <f t="shared" si="302"/>
        <v>0</v>
      </c>
      <c r="BU231" s="567">
        <f t="shared" si="303"/>
        <v>0</v>
      </c>
      <c r="BV231" s="567">
        <f t="shared" si="304"/>
        <v>0</v>
      </c>
      <c r="BW231" s="567">
        <f t="shared" si="305"/>
        <v>1</v>
      </c>
      <c r="BX231" s="552">
        <f t="shared" si="306"/>
        <v>0</v>
      </c>
      <c r="BY231" s="577">
        <f t="shared" si="307"/>
        <v>1</v>
      </c>
      <c r="BZ231" s="552">
        <f t="shared" si="308"/>
        <v>0</v>
      </c>
      <c r="CA231" s="552">
        <f t="shared" si="309"/>
        <v>0</v>
      </c>
      <c r="CB231" s="539" t="str">
        <f>IF(AND(E231=""),"",IF(AND(E231&lt;=0),"",IF((ROUND((SUMPRODUCT(MID(0&amp;E231,LARGE(INDEX(ISNUMBER(--MID(E231,ROW($1:$70),1))* ROW($1:$70),0),ROW($1:$70))+1,1)*10^ROW($1:$70)/10)),-8)/100000000)&lt;2004,1,0)))</f>
        <v/>
      </c>
      <c r="CC231" s="1071"/>
      <c r="CD231" s="539" t="str">
        <f>IF(I231="","",MAX($CD$229:CD230)+1)</f>
        <v/>
      </c>
      <c r="CE231" s="539"/>
      <c r="CF231" s="539"/>
      <c r="CG231" s="539"/>
      <c r="CH231" s="539"/>
      <c r="CI231" s="539"/>
      <c r="CJ231" s="539"/>
      <c r="CK231" s="539"/>
      <c r="CL231" s="539"/>
      <c r="CM231" s="539"/>
      <c r="CN231" s="539"/>
      <c r="CO231" s="539"/>
      <c r="CP231" s="539"/>
      <c r="CQ231" s="539"/>
      <c r="CR231" s="539"/>
      <c r="CS231" s="539"/>
      <c r="CT231" s="539"/>
      <c r="CU231" s="539"/>
      <c r="CV231" s="539"/>
      <c r="CW231" s="539"/>
      <c r="CX231" s="539"/>
      <c r="CY231" s="539"/>
      <c r="CZ231" s="539"/>
    </row>
    <row r="232" spans="1:104" s="568" customFormat="1">
      <c r="A232" s="568" t="str">
        <f t="shared" si="310"/>
        <v/>
      </c>
      <c r="B232" s="683">
        <v>2202</v>
      </c>
      <c r="C232" s="684">
        <v>4</v>
      </c>
      <c r="D232" s="685" t="str">
        <f>IF(ISNA(VLOOKUP(C232,Master!BD$61:BP$108,3,FALSE)),"",VLOOKUP(C232,Master!BD$61:BP$108,3,FALSE))</f>
        <v/>
      </c>
      <c r="E232" s="686" t="str">
        <f>IF(ISNA(VLOOKUP(C232,Master!BD$61:BP$108,7,FALSE)),"",VLOOKUP(C232,Master!BD$61:BP$108,7,FALSE))</f>
        <v/>
      </c>
      <c r="F232" s="686" t="str">
        <f>IF(ISNA(VLOOKUP(C232,Master!BD$61:BP$108,8,FALSE)),"",VLOOKUP(C232,Master!BD$61:BP$108,8,FALSE))</f>
        <v/>
      </c>
      <c r="G232" s="688" t="str">
        <f>IF(ISNA(VLOOKUP(C232,Master!BD$61:BP$108,4,FALSE)),"",VLOOKUP(C232,Master!BD$61:BP$108,4,FALSE))</f>
        <v/>
      </c>
      <c r="H232" s="711" t="str">
        <f>IF(ISNA(VLOOKUP(C232,Master!BD$61:BP$108,5,FALSE)),"",VLOOKUP(C232,Master!BD$61:BP$108,5,FALSE))</f>
        <v/>
      </c>
      <c r="I232" s="690" t="str">
        <f t="shared" si="292"/>
        <v/>
      </c>
      <c r="J232" s="684" t="str">
        <f t="shared" si="311"/>
        <v/>
      </c>
      <c r="K232" s="911" t="str">
        <f t="shared" si="312"/>
        <v/>
      </c>
      <c r="L232" s="684" t="str">
        <f t="shared" si="313"/>
        <v/>
      </c>
      <c r="M232" s="684" t="str">
        <f>IF(AND(H232=""),"",VLOOKUP(D232,'Fix Pay'!$B$9:$K$116,10,0))</f>
        <v/>
      </c>
      <c r="N232" s="684" t="str">
        <f>IF(AND(H232=""),"",VLOOKUP(D232,'Fix Pay'!$B$9:$K$116,9,0))</f>
        <v/>
      </c>
      <c r="O232" s="712" t="str">
        <f t="shared" si="314"/>
        <v/>
      </c>
      <c r="P232" s="582"/>
      <c r="Q232" s="582"/>
      <c r="R232" s="582"/>
      <c r="S232" s="582"/>
      <c r="T232" s="582">
        <v>0</v>
      </c>
      <c r="U232" s="541"/>
      <c r="V232" s="583"/>
      <c r="W232" s="571"/>
      <c r="X232" s="571"/>
      <c r="Y232" s="583"/>
      <c r="Z232" s="571">
        <f>'[2]Data Entry'!BJ62</f>
        <v>0</v>
      </c>
      <c r="AA232" s="575"/>
      <c r="AB232" s="575"/>
      <c r="AC232" s="575"/>
      <c r="AD232" s="575"/>
      <c r="AE232" s="575"/>
      <c r="AF232" s="575"/>
      <c r="AG232" s="576" t="str">
        <f t="shared" si="315"/>
        <v/>
      </c>
      <c r="AH232" s="576" t="str">
        <f t="shared" si="316"/>
        <v/>
      </c>
      <c r="AI232" s="576" t="str">
        <f t="shared" si="317"/>
        <v/>
      </c>
      <c r="AJ232" s="576" t="str">
        <f t="shared" si="318"/>
        <v/>
      </c>
      <c r="AK232" s="576" t="str">
        <f t="shared" si="319"/>
        <v/>
      </c>
      <c r="AL232" s="574" t="str">
        <f t="shared" si="320"/>
        <v/>
      </c>
      <c r="AM232" s="574">
        <v>0</v>
      </c>
      <c r="AN232" s="575">
        <v>0</v>
      </c>
      <c r="AO232" s="574" t="str">
        <f t="shared" si="321"/>
        <v/>
      </c>
      <c r="AP232" s="575">
        <f t="shared" si="293"/>
        <v>0</v>
      </c>
      <c r="AQ232" s="574">
        <f t="shared" si="294"/>
        <v>0</v>
      </c>
      <c r="AR232" s="574">
        <f t="shared" si="295"/>
        <v>0</v>
      </c>
      <c r="AS232" s="574"/>
      <c r="AT232" s="574">
        <f t="shared" si="290"/>
        <v>0</v>
      </c>
      <c r="AU232" s="576" t="str">
        <f t="shared" si="322"/>
        <v/>
      </c>
      <c r="AV232" s="576" t="str">
        <f t="shared" si="323"/>
        <v/>
      </c>
      <c r="AW232" s="574"/>
      <c r="AX232" s="574"/>
      <c r="AY232" s="576" t="str">
        <f t="shared" si="324"/>
        <v/>
      </c>
      <c r="AZ232" s="576" t="str">
        <f t="shared" si="325"/>
        <v/>
      </c>
      <c r="BA232" s="576" t="str">
        <f t="shared" si="326"/>
        <v/>
      </c>
      <c r="BB232" s="576" t="str">
        <f t="shared" si="327"/>
        <v/>
      </c>
      <c r="BC232" s="576" t="str">
        <f t="shared" si="328"/>
        <v/>
      </c>
      <c r="BD232" s="574" t="str">
        <f t="shared" si="329"/>
        <v/>
      </c>
      <c r="BE232" s="574"/>
      <c r="BF232" s="575">
        <v>0</v>
      </c>
      <c r="BG232" s="574" t="str">
        <f t="shared" si="330"/>
        <v/>
      </c>
      <c r="BH232" s="575">
        <f t="shared" si="296"/>
        <v>0</v>
      </c>
      <c r="BI232" s="574">
        <f t="shared" si="331"/>
        <v>0</v>
      </c>
      <c r="BJ232" s="574">
        <f t="shared" si="297"/>
        <v>0</v>
      </c>
      <c r="BK232" s="574">
        <f t="shared" si="298"/>
        <v>0</v>
      </c>
      <c r="BL232" s="574" t="str">
        <f t="shared" si="299"/>
        <v/>
      </c>
      <c r="BM232" s="576" t="str">
        <f t="shared" si="332"/>
        <v/>
      </c>
      <c r="BN232" s="576" t="str">
        <f t="shared" si="333"/>
        <v/>
      </c>
      <c r="BO232" s="574"/>
      <c r="BP232" s="574"/>
      <c r="BQ232" s="576" t="str">
        <f t="shared" si="334"/>
        <v/>
      </c>
      <c r="BR232" s="567">
        <f t="shared" si="300"/>
        <v>0</v>
      </c>
      <c r="BS232" s="567">
        <f t="shared" si="301"/>
        <v>1</v>
      </c>
      <c r="BT232" s="567">
        <f t="shared" si="302"/>
        <v>0</v>
      </c>
      <c r="BU232" s="567">
        <f t="shared" si="303"/>
        <v>0</v>
      </c>
      <c r="BV232" s="567">
        <f t="shared" si="304"/>
        <v>0</v>
      </c>
      <c r="BW232" s="567">
        <f t="shared" si="305"/>
        <v>1</v>
      </c>
      <c r="BX232" s="552">
        <f t="shared" si="306"/>
        <v>0</v>
      </c>
      <c r="BY232" s="577">
        <f t="shared" si="307"/>
        <v>1</v>
      </c>
      <c r="BZ232" s="552">
        <f t="shared" si="308"/>
        <v>0</v>
      </c>
      <c r="CA232" s="552">
        <f t="shared" si="309"/>
        <v>0</v>
      </c>
      <c r="CB232" s="539" t="str">
        <f>IF(AND(E232=""),"",IF(AND(E232&lt;=0),"",IF((ROUND((SUMPRODUCT(MID(0&amp;E232,LARGE(INDEX(ISNUMBER(--MID(E232,ROW($1:$70),1))* ROW($1:$70),0),ROW($1:$70))+1,1)*10^ROW($1:$70)/10)),-8)/100000000)&lt;2004,1,0)))</f>
        <v/>
      </c>
      <c r="CC232" s="1071"/>
      <c r="CD232" s="539" t="str">
        <f>IF(I232="","",MAX($CD$229:CD231)+1)</f>
        <v/>
      </c>
      <c r="CE232" s="539"/>
      <c r="CF232" s="539"/>
      <c r="CG232" s="539"/>
      <c r="CH232" s="539"/>
      <c r="CI232" s="539"/>
      <c r="CJ232" s="539"/>
      <c r="CK232" s="539"/>
      <c r="CL232" s="539"/>
      <c r="CM232" s="539"/>
      <c r="CN232" s="539"/>
      <c r="CO232" s="539"/>
      <c r="CP232" s="539"/>
      <c r="CQ232" s="539"/>
      <c r="CR232" s="539"/>
      <c r="CS232" s="539"/>
      <c r="CT232" s="539"/>
      <c r="CU232" s="539"/>
      <c r="CV232" s="539"/>
      <c r="CW232" s="539"/>
      <c r="CX232" s="539"/>
      <c r="CY232" s="539"/>
      <c r="CZ232" s="539"/>
    </row>
    <row r="233" spans="1:104" s="568" customFormat="1">
      <c r="A233" s="568" t="str">
        <f t="shared" si="310"/>
        <v/>
      </c>
      <c r="B233" s="683">
        <v>2202</v>
      </c>
      <c r="C233" s="684">
        <v>5</v>
      </c>
      <c r="D233" s="685" t="str">
        <f>IF(ISNA(VLOOKUP(C233,Master!BD$61:BP$108,3,FALSE)),"",VLOOKUP(C233,Master!BD$61:BP$108,3,FALSE))</f>
        <v/>
      </c>
      <c r="E233" s="686" t="str">
        <f>IF(ISNA(VLOOKUP(C233,Master!BD$61:BP$108,7,FALSE)),"",VLOOKUP(C233,Master!BD$61:BP$108,7,FALSE))</f>
        <v/>
      </c>
      <c r="F233" s="686" t="str">
        <f>IF(ISNA(VLOOKUP(C233,Master!BD$61:BP$108,8,FALSE)),"",VLOOKUP(C233,Master!BD$61:BP$108,8,FALSE))</f>
        <v/>
      </c>
      <c r="G233" s="688" t="str">
        <f>IF(ISNA(VLOOKUP(C233,Master!BD$61:BP$108,4,FALSE)),"",VLOOKUP(C233,Master!BD$61:BP$108,4,FALSE))</f>
        <v/>
      </c>
      <c r="H233" s="711" t="str">
        <f>IF(ISNA(VLOOKUP(C233,Master!BD$61:BP$108,5,FALSE)),"",VLOOKUP(C233,Master!BD$61:BP$108,5,FALSE))</f>
        <v/>
      </c>
      <c r="I233" s="690" t="str">
        <f t="shared" si="292"/>
        <v/>
      </c>
      <c r="J233" s="684" t="str">
        <f t="shared" si="311"/>
        <v/>
      </c>
      <c r="K233" s="911" t="str">
        <f t="shared" si="312"/>
        <v/>
      </c>
      <c r="L233" s="684" t="str">
        <f t="shared" si="313"/>
        <v/>
      </c>
      <c r="M233" s="684" t="str">
        <f>IF(AND(H233=""),"",VLOOKUP(D233,'Fix Pay'!$B$9:$K$116,10,0))</f>
        <v/>
      </c>
      <c r="N233" s="684" t="str">
        <f>IF(AND(H233=""),"",VLOOKUP(D233,'Fix Pay'!$B$9:$K$116,9,0))</f>
        <v/>
      </c>
      <c r="O233" s="712" t="str">
        <f t="shared" si="314"/>
        <v/>
      </c>
      <c r="P233" s="582"/>
      <c r="Q233" s="582"/>
      <c r="R233" s="582"/>
      <c r="S233" s="582"/>
      <c r="T233" s="582">
        <v>0</v>
      </c>
      <c r="U233" s="541"/>
      <c r="V233" s="583"/>
      <c r="W233" s="571"/>
      <c r="X233" s="571"/>
      <c r="Y233" s="583"/>
      <c r="Z233" s="571">
        <f>'[2]Data Entry'!BJ63</f>
        <v>0</v>
      </c>
      <c r="AA233" s="575"/>
      <c r="AB233" s="575"/>
      <c r="AC233" s="575"/>
      <c r="AD233" s="575"/>
      <c r="AE233" s="575"/>
      <c r="AF233" s="575"/>
      <c r="AG233" s="576" t="str">
        <f t="shared" si="315"/>
        <v/>
      </c>
      <c r="AH233" s="576" t="str">
        <f t="shared" si="316"/>
        <v/>
      </c>
      <c r="AI233" s="576" t="str">
        <f t="shared" si="317"/>
        <v/>
      </c>
      <c r="AJ233" s="576" t="str">
        <f t="shared" si="318"/>
        <v/>
      </c>
      <c r="AK233" s="576" t="str">
        <f t="shared" si="319"/>
        <v/>
      </c>
      <c r="AL233" s="574" t="str">
        <f t="shared" si="320"/>
        <v/>
      </c>
      <c r="AM233" s="574">
        <v>0</v>
      </c>
      <c r="AN233" s="575">
        <v>0</v>
      </c>
      <c r="AO233" s="574" t="str">
        <f t="shared" si="321"/>
        <v/>
      </c>
      <c r="AP233" s="575">
        <f t="shared" si="293"/>
        <v>0</v>
      </c>
      <c r="AQ233" s="574">
        <f t="shared" si="294"/>
        <v>0</v>
      </c>
      <c r="AR233" s="574">
        <f t="shared" si="295"/>
        <v>0</v>
      </c>
      <c r="AS233" s="574"/>
      <c r="AT233" s="574">
        <f t="shared" si="290"/>
        <v>0</v>
      </c>
      <c r="AU233" s="576" t="str">
        <f t="shared" si="322"/>
        <v/>
      </c>
      <c r="AV233" s="576" t="str">
        <f t="shared" si="323"/>
        <v/>
      </c>
      <c r="AW233" s="574"/>
      <c r="AX233" s="574"/>
      <c r="AY233" s="576" t="str">
        <f t="shared" si="324"/>
        <v/>
      </c>
      <c r="AZ233" s="576" t="str">
        <f t="shared" si="325"/>
        <v/>
      </c>
      <c r="BA233" s="576" t="str">
        <f t="shared" si="326"/>
        <v/>
      </c>
      <c r="BB233" s="576" t="str">
        <f t="shared" si="327"/>
        <v/>
      </c>
      <c r="BC233" s="576" t="str">
        <f t="shared" si="328"/>
        <v/>
      </c>
      <c r="BD233" s="574" t="str">
        <f t="shared" si="329"/>
        <v/>
      </c>
      <c r="BE233" s="574"/>
      <c r="BF233" s="575">
        <v>0</v>
      </c>
      <c r="BG233" s="574" t="str">
        <f t="shared" si="330"/>
        <v/>
      </c>
      <c r="BH233" s="575">
        <f t="shared" si="296"/>
        <v>0</v>
      </c>
      <c r="BI233" s="574">
        <f t="shared" si="331"/>
        <v>0</v>
      </c>
      <c r="BJ233" s="574">
        <f t="shared" si="297"/>
        <v>0</v>
      </c>
      <c r="BK233" s="574">
        <f t="shared" si="298"/>
        <v>0</v>
      </c>
      <c r="BL233" s="574" t="str">
        <f t="shared" si="299"/>
        <v/>
      </c>
      <c r="BM233" s="576" t="str">
        <f t="shared" si="332"/>
        <v/>
      </c>
      <c r="BN233" s="576" t="str">
        <f t="shared" si="333"/>
        <v/>
      </c>
      <c r="BO233" s="574"/>
      <c r="BP233" s="574"/>
      <c r="BQ233" s="576" t="str">
        <f t="shared" si="334"/>
        <v/>
      </c>
      <c r="BR233" s="567">
        <f t="shared" si="300"/>
        <v>0</v>
      </c>
      <c r="BS233" s="567">
        <f t="shared" si="301"/>
        <v>1</v>
      </c>
      <c r="BT233" s="567">
        <f t="shared" si="302"/>
        <v>0</v>
      </c>
      <c r="BU233" s="567">
        <f t="shared" si="303"/>
        <v>0</v>
      </c>
      <c r="BV233" s="567">
        <f t="shared" si="304"/>
        <v>0</v>
      </c>
      <c r="BW233" s="567">
        <f t="shared" si="305"/>
        <v>1</v>
      </c>
      <c r="BX233" s="552">
        <f t="shared" si="306"/>
        <v>0</v>
      </c>
      <c r="BY233" s="577">
        <f t="shared" si="307"/>
        <v>1</v>
      </c>
      <c r="BZ233" s="552">
        <f t="shared" si="308"/>
        <v>0</v>
      </c>
      <c r="CA233" s="552">
        <f t="shared" si="309"/>
        <v>0</v>
      </c>
      <c r="CB233" s="539" t="str">
        <f>IF(AND(E233=""),"",IF(AND(E233&lt;=0),"",IF((ROUND((SUMPRODUCT(MID(0&amp;E233,LARGE(INDEX(ISNUMBER(--MID(E233,ROW($1:$70),1))* ROW($1:$70),0),ROW($1:$70))+1,1)*10^ROW($1:$70)/10)),-8)/100000000)&lt;2004,1,0)))</f>
        <v/>
      </c>
      <c r="CC233" s="1071"/>
      <c r="CD233" s="539" t="str">
        <f>IF(I233="","",MAX($CD$229:CD232)+1)</f>
        <v/>
      </c>
      <c r="CE233" s="539"/>
      <c r="CF233" s="539"/>
      <c r="CG233" s="539"/>
      <c r="CH233" s="539"/>
      <c r="CI233" s="539"/>
      <c r="CJ233" s="539"/>
      <c r="CK233" s="539"/>
      <c r="CL233" s="539"/>
      <c r="CM233" s="539"/>
      <c r="CN233" s="539"/>
      <c r="CO233" s="539"/>
      <c r="CP233" s="539"/>
      <c r="CQ233" s="539"/>
      <c r="CR233" s="539"/>
      <c r="CS233" s="539"/>
      <c r="CT233" s="539"/>
      <c r="CU233" s="539"/>
      <c r="CV233" s="539"/>
      <c r="CW233" s="539"/>
      <c r="CX233" s="539"/>
      <c r="CY233" s="539"/>
      <c r="CZ233" s="539"/>
    </row>
    <row r="234" spans="1:104" s="568" customFormat="1">
      <c r="A234" s="568" t="str">
        <f t="shared" si="310"/>
        <v/>
      </c>
      <c r="B234" s="683">
        <v>2202</v>
      </c>
      <c r="C234" s="684">
        <v>6</v>
      </c>
      <c r="D234" s="685" t="str">
        <f>IF(ISNA(VLOOKUP(C234,Master!BD$61:BP$108,3,FALSE)),"",VLOOKUP(C234,Master!BD$61:BP$108,3,FALSE))</f>
        <v/>
      </c>
      <c r="E234" s="686" t="str">
        <f>IF(ISNA(VLOOKUP(C234,Master!BD$61:BP$108,7,FALSE)),"",VLOOKUP(C234,Master!BD$61:BP$108,7,FALSE))</f>
        <v/>
      </c>
      <c r="F234" s="686" t="str">
        <f>IF(ISNA(VLOOKUP(C234,Master!BD$61:BP$108,8,FALSE)),"",VLOOKUP(C234,Master!BD$61:BP$108,8,FALSE))</f>
        <v/>
      </c>
      <c r="G234" s="688" t="str">
        <f>IF(ISNA(VLOOKUP(C234,Master!BD$61:BP$108,4,FALSE)),"",VLOOKUP(C234,Master!BD$61:BP$108,4,FALSE))</f>
        <v/>
      </c>
      <c r="H234" s="711" t="str">
        <f>IF(ISNA(VLOOKUP(C234,Master!BD$61:BP$108,5,FALSE)),"",VLOOKUP(C234,Master!BD$61:BP$108,5,FALSE))</f>
        <v/>
      </c>
      <c r="I234" s="690" t="str">
        <f t="shared" si="292"/>
        <v/>
      </c>
      <c r="J234" s="684" t="str">
        <f t="shared" si="311"/>
        <v/>
      </c>
      <c r="K234" s="911" t="str">
        <f t="shared" si="312"/>
        <v/>
      </c>
      <c r="L234" s="684" t="str">
        <f t="shared" si="313"/>
        <v/>
      </c>
      <c r="M234" s="684" t="str">
        <f>IF(AND(H234=""),"",VLOOKUP(D234,'Fix Pay'!$B$9:$K$116,10,0))</f>
        <v/>
      </c>
      <c r="N234" s="684" t="str">
        <f>IF(AND(H234=""),"",VLOOKUP(D234,'Fix Pay'!$B$9:$K$116,9,0))</f>
        <v/>
      </c>
      <c r="O234" s="712" t="str">
        <f t="shared" si="314"/>
        <v/>
      </c>
      <c r="P234" s="582"/>
      <c r="Q234" s="582"/>
      <c r="R234" s="582"/>
      <c r="S234" s="582"/>
      <c r="T234" s="582">
        <v>0</v>
      </c>
      <c r="U234" s="541"/>
      <c r="V234" s="583"/>
      <c r="W234" s="571"/>
      <c r="X234" s="571"/>
      <c r="Y234" s="583"/>
      <c r="Z234" s="571">
        <f>'[2]Data Entry'!BJ64</f>
        <v>0</v>
      </c>
      <c r="AA234" s="575"/>
      <c r="AB234" s="575"/>
      <c r="AC234" s="575"/>
      <c r="AD234" s="575"/>
      <c r="AE234" s="575"/>
      <c r="AF234" s="575"/>
      <c r="AG234" s="576" t="str">
        <f t="shared" si="315"/>
        <v/>
      </c>
      <c r="AH234" s="576" t="str">
        <f t="shared" si="316"/>
        <v/>
      </c>
      <c r="AI234" s="576" t="str">
        <f t="shared" si="317"/>
        <v/>
      </c>
      <c r="AJ234" s="576" t="str">
        <f t="shared" si="318"/>
        <v/>
      </c>
      <c r="AK234" s="576" t="str">
        <f t="shared" si="319"/>
        <v/>
      </c>
      <c r="AL234" s="574" t="str">
        <f t="shared" si="320"/>
        <v/>
      </c>
      <c r="AM234" s="574">
        <v>0</v>
      </c>
      <c r="AN234" s="575">
        <v>0</v>
      </c>
      <c r="AO234" s="574" t="str">
        <f t="shared" si="321"/>
        <v/>
      </c>
      <c r="AP234" s="575">
        <f t="shared" si="293"/>
        <v>0</v>
      </c>
      <c r="AQ234" s="574">
        <f t="shared" si="294"/>
        <v>0</v>
      </c>
      <c r="AR234" s="574">
        <f t="shared" si="295"/>
        <v>0</v>
      </c>
      <c r="AS234" s="574"/>
      <c r="AT234" s="574">
        <f t="shared" si="290"/>
        <v>0</v>
      </c>
      <c r="AU234" s="576" t="str">
        <f t="shared" si="322"/>
        <v/>
      </c>
      <c r="AV234" s="576" t="str">
        <f t="shared" si="323"/>
        <v/>
      </c>
      <c r="AW234" s="574"/>
      <c r="AX234" s="574"/>
      <c r="AY234" s="576" t="str">
        <f t="shared" si="324"/>
        <v/>
      </c>
      <c r="AZ234" s="576" t="str">
        <f t="shared" si="325"/>
        <v/>
      </c>
      <c r="BA234" s="576" t="str">
        <f t="shared" si="326"/>
        <v/>
      </c>
      <c r="BB234" s="576" t="str">
        <f t="shared" si="327"/>
        <v/>
      </c>
      <c r="BC234" s="576" t="str">
        <f t="shared" si="328"/>
        <v/>
      </c>
      <c r="BD234" s="574" t="str">
        <f t="shared" si="329"/>
        <v/>
      </c>
      <c r="BE234" s="574"/>
      <c r="BF234" s="575">
        <v>0</v>
      </c>
      <c r="BG234" s="574" t="str">
        <f t="shared" si="330"/>
        <v/>
      </c>
      <c r="BH234" s="575">
        <f t="shared" si="296"/>
        <v>0</v>
      </c>
      <c r="BI234" s="574">
        <f t="shared" si="331"/>
        <v>0</v>
      </c>
      <c r="BJ234" s="574">
        <f t="shared" si="297"/>
        <v>0</v>
      </c>
      <c r="BK234" s="574">
        <f t="shared" si="298"/>
        <v>0</v>
      </c>
      <c r="BL234" s="574" t="str">
        <f t="shared" si="299"/>
        <v/>
      </c>
      <c r="BM234" s="576" t="str">
        <f t="shared" si="332"/>
        <v/>
      </c>
      <c r="BN234" s="576" t="str">
        <f t="shared" si="333"/>
        <v/>
      </c>
      <c r="BO234" s="574"/>
      <c r="BP234" s="574"/>
      <c r="BQ234" s="576" t="str">
        <f t="shared" si="334"/>
        <v/>
      </c>
      <c r="BR234" s="567">
        <f t="shared" si="300"/>
        <v>0</v>
      </c>
      <c r="BS234" s="567">
        <f t="shared" si="301"/>
        <v>1</v>
      </c>
      <c r="BT234" s="567">
        <f t="shared" si="302"/>
        <v>0</v>
      </c>
      <c r="BU234" s="567">
        <f t="shared" si="303"/>
        <v>0</v>
      </c>
      <c r="BV234" s="567">
        <f t="shared" si="304"/>
        <v>0</v>
      </c>
      <c r="BW234" s="567">
        <f t="shared" si="305"/>
        <v>1</v>
      </c>
      <c r="BX234" s="552">
        <f t="shared" si="306"/>
        <v>0</v>
      </c>
      <c r="BY234" s="577">
        <f t="shared" si="307"/>
        <v>1</v>
      </c>
      <c r="BZ234" s="552">
        <f t="shared" si="308"/>
        <v>0</v>
      </c>
      <c r="CA234" s="552">
        <f t="shared" si="309"/>
        <v>0</v>
      </c>
      <c r="CB234" s="539" t="str">
        <f>IF(AND(E234=""),"",IF(AND(E234&lt;=0),"",IF((ROUND((SUMPRODUCT(MID(0&amp;E234,LARGE(INDEX(ISNUMBER(--MID(E234,ROW($1:$70),1))* ROW($1:$70),0),ROW($1:$70))+1,1)*10^ROW($1:$70)/10)),-8)/100000000)&lt;2004,1,0)))</f>
        <v/>
      </c>
      <c r="CC234" s="1071"/>
      <c r="CD234" s="539" t="str">
        <f>IF(I234="","",MAX($CD$229:CD233)+1)</f>
        <v/>
      </c>
      <c r="CE234" s="539"/>
      <c r="CF234" s="539"/>
      <c r="CG234" s="539"/>
      <c r="CH234" s="539"/>
      <c r="CI234" s="539"/>
      <c r="CJ234" s="539"/>
      <c r="CK234" s="539"/>
      <c r="CL234" s="539"/>
      <c r="CM234" s="539"/>
      <c r="CN234" s="539"/>
      <c r="CO234" s="539"/>
      <c r="CP234" s="539"/>
      <c r="CQ234" s="539"/>
      <c r="CR234" s="539"/>
      <c r="CS234" s="539"/>
      <c r="CT234" s="539"/>
      <c r="CU234" s="539"/>
      <c r="CV234" s="539"/>
      <c r="CW234" s="539"/>
      <c r="CX234" s="539"/>
      <c r="CY234" s="539"/>
      <c r="CZ234" s="539"/>
    </row>
    <row r="235" spans="1:104" s="568" customFormat="1">
      <c r="A235" s="568" t="str">
        <f t="shared" si="310"/>
        <v/>
      </c>
      <c r="B235" s="683">
        <v>2202</v>
      </c>
      <c r="C235" s="684">
        <v>7</v>
      </c>
      <c r="D235" s="685" t="str">
        <f>IF(ISNA(VLOOKUP(C235,Master!BD$61:BP$108,3,FALSE)),"",VLOOKUP(C235,Master!BD$61:BP$108,3,FALSE))</f>
        <v/>
      </c>
      <c r="E235" s="686" t="str">
        <f>IF(ISNA(VLOOKUP(C235,Master!BD$61:BP$108,7,FALSE)),"",VLOOKUP(C235,Master!BD$61:BP$108,7,FALSE))</f>
        <v/>
      </c>
      <c r="F235" s="686" t="str">
        <f>IF(ISNA(VLOOKUP(C235,Master!BD$61:BP$108,8,FALSE)),"",VLOOKUP(C235,Master!BD$61:BP$108,8,FALSE))</f>
        <v/>
      </c>
      <c r="G235" s="688" t="str">
        <f>IF(ISNA(VLOOKUP(C235,Master!BD$61:BP$108,4,FALSE)),"",VLOOKUP(C235,Master!BD$61:BP$108,4,FALSE))</f>
        <v/>
      </c>
      <c r="H235" s="711" t="str">
        <f>IF(ISNA(VLOOKUP(C235,Master!BD$61:BP$108,5,FALSE)),"",VLOOKUP(C235,Master!BD$61:BP$108,5,FALSE))</f>
        <v/>
      </c>
      <c r="I235" s="690" t="str">
        <f t="shared" si="292"/>
        <v/>
      </c>
      <c r="J235" s="684" t="str">
        <f t="shared" si="311"/>
        <v/>
      </c>
      <c r="K235" s="911" t="str">
        <f t="shared" si="312"/>
        <v/>
      </c>
      <c r="L235" s="684" t="str">
        <f t="shared" si="313"/>
        <v/>
      </c>
      <c r="M235" s="684" t="str">
        <f>IF(AND(H235=""),"",VLOOKUP(D235,'Fix Pay'!$B$9:$K$116,10,0))</f>
        <v/>
      </c>
      <c r="N235" s="684" t="str">
        <f>IF(AND(H235=""),"",VLOOKUP(D235,'Fix Pay'!$B$9:$K$116,9,0))</f>
        <v/>
      </c>
      <c r="O235" s="712" t="str">
        <f t="shared" si="314"/>
        <v/>
      </c>
      <c r="P235" s="582"/>
      <c r="Q235" s="582"/>
      <c r="R235" s="582"/>
      <c r="S235" s="582"/>
      <c r="T235" s="582">
        <v>0</v>
      </c>
      <c r="U235" s="541"/>
      <c r="V235" s="583"/>
      <c r="W235" s="571"/>
      <c r="X235" s="571"/>
      <c r="Y235" s="583"/>
      <c r="Z235" s="571">
        <f>'[2]Data Entry'!BJ65</f>
        <v>0</v>
      </c>
      <c r="AA235" s="575"/>
      <c r="AB235" s="575"/>
      <c r="AC235" s="575"/>
      <c r="AD235" s="575"/>
      <c r="AE235" s="575"/>
      <c r="AF235" s="575"/>
      <c r="AG235" s="576" t="str">
        <f t="shared" si="315"/>
        <v/>
      </c>
      <c r="AH235" s="576" t="str">
        <f t="shared" si="316"/>
        <v/>
      </c>
      <c r="AI235" s="576" t="str">
        <f t="shared" si="317"/>
        <v/>
      </c>
      <c r="AJ235" s="576" t="str">
        <f t="shared" si="318"/>
        <v/>
      </c>
      <c r="AK235" s="576" t="str">
        <f t="shared" si="319"/>
        <v/>
      </c>
      <c r="AL235" s="574" t="str">
        <f t="shared" si="320"/>
        <v/>
      </c>
      <c r="AM235" s="574">
        <v>0</v>
      </c>
      <c r="AN235" s="575">
        <v>0</v>
      </c>
      <c r="AO235" s="574" t="str">
        <f t="shared" si="321"/>
        <v/>
      </c>
      <c r="AP235" s="575">
        <f t="shared" si="293"/>
        <v>0</v>
      </c>
      <c r="AQ235" s="574">
        <f t="shared" si="294"/>
        <v>0</v>
      </c>
      <c r="AR235" s="574">
        <f t="shared" si="295"/>
        <v>0</v>
      </c>
      <c r="AS235" s="574"/>
      <c r="AT235" s="574">
        <f t="shared" si="290"/>
        <v>0</v>
      </c>
      <c r="AU235" s="576" t="str">
        <f t="shared" si="322"/>
        <v/>
      </c>
      <c r="AV235" s="576" t="str">
        <f t="shared" si="323"/>
        <v/>
      </c>
      <c r="AW235" s="574"/>
      <c r="AX235" s="574"/>
      <c r="AY235" s="576" t="str">
        <f t="shared" si="324"/>
        <v/>
      </c>
      <c r="AZ235" s="576" t="str">
        <f t="shared" si="325"/>
        <v/>
      </c>
      <c r="BA235" s="576" t="str">
        <f t="shared" si="326"/>
        <v/>
      </c>
      <c r="BB235" s="576" t="str">
        <f t="shared" si="327"/>
        <v/>
      </c>
      <c r="BC235" s="576" t="str">
        <f t="shared" si="328"/>
        <v/>
      </c>
      <c r="BD235" s="574" t="str">
        <f t="shared" si="329"/>
        <v/>
      </c>
      <c r="BE235" s="574"/>
      <c r="BF235" s="575">
        <v>0</v>
      </c>
      <c r="BG235" s="574" t="str">
        <f t="shared" si="330"/>
        <v/>
      </c>
      <c r="BH235" s="575">
        <f t="shared" si="296"/>
        <v>0</v>
      </c>
      <c r="BI235" s="574">
        <f t="shared" si="331"/>
        <v>0</v>
      </c>
      <c r="BJ235" s="574">
        <f t="shared" si="297"/>
        <v>0</v>
      </c>
      <c r="BK235" s="574">
        <f t="shared" si="298"/>
        <v>0</v>
      </c>
      <c r="BL235" s="574" t="str">
        <f t="shared" si="299"/>
        <v/>
      </c>
      <c r="BM235" s="576" t="str">
        <f t="shared" si="332"/>
        <v/>
      </c>
      <c r="BN235" s="576" t="str">
        <f t="shared" si="333"/>
        <v/>
      </c>
      <c r="BO235" s="574"/>
      <c r="BP235" s="574"/>
      <c r="BQ235" s="576" t="str">
        <f t="shared" si="334"/>
        <v/>
      </c>
      <c r="BR235" s="567">
        <f t="shared" si="300"/>
        <v>0</v>
      </c>
      <c r="BS235" s="567">
        <f t="shared" si="301"/>
        <v>1</v>
      </c>
      <c r="BT235" s="567">
        <f t="shared" si="302"/>
        <v>0</v>
      </c>
      <c r="BU235" s="567">
        <f t="shared" si="303"/>
        <v>0</v>
      </c>
      <c r="BV235" s="567">
        <f t="shared" si="304"/>
        <v>0</v>
      </c>
      <c r="BW235" s="567">
        <f t="shared" si="305"/>
        <v>1</v>
      </c>
      <c r="BX235" s="552">
        <f t="shared" si="306"/>
        <v>0</v>
      </c>
      <c r="BY235" s="577">
        <f t="shared" si="307"/>
        <v>1</v>
      </c>
      <c r="BZ235" s="552">
        <f t="shared" si="308"/>
        <v>0</v>
      </c>
      <c r="CA235" s="552">
        <f t="shared" si="309"/>
        <v>0</v>
      </c>
      <c r="CB235" s="539" t="str">
        <f>IF(AND(E235=""),"",IF(AND(E235&lt;=0),"",IF((ROUND((SUMPRODUCT(MID(0&amp;E235,LARGE(INDEX(ISNUMBER(--MID(E235,ROW($1:$70),1))* ROW($1:$70),0),ROW($1:$70))+1,1)*10^ROW($1:$70)/10)),-8)/100000000)&lt;2004,1,0)))</f>
        <v/>
      </c>
      <c r="CC235" s="1071"/>
      <c r="CD235" s="539" t="str">
        <f>IF(I235="","",MAX($CD$229:CD234)+1)</f>
        <v/>
      </c>
      <c r="CE235" s="539"/>
      <c r="CF235" s="539"/>
      <c r="CG235" s="539"/>
      <c r="CH235" s="539"/>
      <c r="CI235" s="539"/>
      <c r="CJ235" s="539"/>
      <c r="CK235" s="539"/>
      <c r="CL235" s="539"/>
      <c r="CM235" s="539"/>
      <c r="CN235" s="539"/>
      <c r="CO235" s="539"/>
      <c r="CP235" s="539"/>
      <c r="CQ235" s="539"/>
      <c r="CR235" s="539"/>
      <c r="CS235" s="539"/>
      <c r="CT235" s="539"/>
      <c r="CU235" s="539"/>
      <c r="CV235" s="539"/>
      <c r="CW235" s="539"/>
      <c r="CX235" s="539"/>
      <c r="CY235" s="539"/>
      <c r="CZ235" s="539"/>
    </row>
    <row r="236" spans="1:104" s="568" customFormat="1">
      <c r="A236" s="568" t="str">
        <f t="shared" si="310"/>
        <v/>
      </c>
      <c r="B236" s="683">
        <v>2202</v>
      </c>
      <c r="C236" s="684">
        <v>8</v>
      </c>
      <c r="D236" s="685" t="str">
        <f>IF(ISNA(VLOOKUP(C236,Master!BD$61:BP$108,3,FALSE)),"",VLOOKUP(C236,Master!BD$61:BP$108,3,FALSE))</f>
        <v/>
      </c>
      <c r="E236" s="686" t="str">
        <f>IF(ISNA(VLOOKUP(C236,Master!BD$61:BP$108,7,FALSE)),"",VLOOKUP(C236,Master!BD$61:BP$108,7,FALSE))</f>
        <v/>
      </c>
      <c r="F236" s="686" t="str">
        <f>IF(ISNA(VLOOKUP(C236,Master!BD$61:BP$108,8,FALSE)),"",VLOOKUP(C236,Master!BD$61:BP$108,8,FALSE))</f>
        <v/>
      </c>
      <c r="G236" s="688" t="str">
        <f>IF(ISNA(VLOOKUP(C236,Master!BD$61:BP$108,4,FALSE)),"",VLOOKUP(C236,Master!BD$61:BP$108,4,FALSE))</f>
        <v/>
      </c>
      <c r="H236" s="711" t="str">
        <f>IF(ISNA(VLOOKUP(C236,Master!BD$61:BP$108,5,FALSE)),"",VLOOKUP(C236,Master!BD$61:BP$108,5,FALSE))</f>
        <v/>
      </c>
      <c r="I236" s="690" t="str">
        <f t="shared" si="292"/>
        <v/>
      </c>
      <c r="J236" s="684" t="str">
        <f t="shared" si="311"/>
        <v/>
      </c>
      <c r="K236" s="911" t="str">
        <f t="shared" si="312"/>
        <v/>
      </c>
      <c r="L236" s="684" t="str">
        <f t="shared" si="313"/>
        <v/>
      </c>
      <c r="M236" s="684" t="str">
        <f>IF(AND(H236=""),"",VLOOKUP(D236,'Fix Pay'!$B$9:$K$116,10,0))</f>
        <v/>
      </c>
      <c r="N236" s="684" t="str">
        <f>IF(AND(H236=""),"",VLOOKUP(D236,'Fix Pay'!$B$9:$K$116,9,0))</f>
        <v/>
      </c>
      <c r="O236" s="712" t="str">
        <f t="shared" si="314"/>
        <v/>
      </c>
      <c r="P236" s="582"/>
      <c r="Q236" s="582"/>
      <c r="R236" s="582"/>
      <c r="S236" s="582"/>
      <c r="T236" s="582">
        <v>0</v>
      </c>
      <c r="U236" s="541"/>
      <c r="V236" s="583"/>
      <c r="W236" s="571"/>
      <c r="X236" s="571"/>
      <c r="Y236" s="583"/>
      <c r="Z236" s="571">
        <f>'[2]Data Entry'!BJ66</f>
        <v>0</v>
      </c>
      <c r="AA236" s="575"/>
      <c r="AB236" s="575"/>
      <c r="AC236" s="575"/>
      <c r="AD236" s="575"/>
      <c r="AE236" s="575"/>
      <c r="AF236" s="575"/>
      <c r="AG236" s="576" t="str">
        <f t="shared" si="315"/>
        <v/>
      </c>
      <c r="AH236" s="576" t="str">
        <f t="shared" si="316"/>
        <v/>
      </c>
      <c r="AI236" s="576" t="str">
        <f t="shared" si="317"/>
        <v/>
      </c>
      <c r="AJ236" s="576" t="str">
        <f t="shared" si="318"/>
        <v/>
      </c>
      <c r="AK236" s="576" t="str">
        <f t="shared" si="319"/>
        <v/>
      </c>
      <c r="AL236" s="574" t="str">
        <f t="shared" si="320"/>
        <v/>
      </c>
      <c r="AM236" s="574">
        <v>0</v>
      </c>
      <c r="AN236" s="575">
        <v>0</v>
      </c>
      <c r="AO236" s="574" t="str">
        <f t="shared" si="321"/>
        <v/>
      </c>
      <c r="AP236" s="575">
        <f t="shared" si="293"/>
        <v>0</v>
      </c>
      <c r="AQ236" s="574">
        <f t="shared" si="294"/>
        <v>0</v>
      </c>
      <c r="AR236" s="574">
        <f t="shared" si="295"/>
        <v>0</v>
      </c>
      <c r="AS236" s="574"/>
      <c r="AT236" s="574">
        <f t="shared" si="290"/>
        <v>0</v>
      </c>
      <c r="AU236" s="576" t="str">
        <f t="shared" si="322"/>
        <v/>
      </c>
      <c r="AV236" s="576" t="str">
        <f t="shared" si="323"/>
        <v/>
      </c>
      <c r="AW236" s="574"/>
      <c r="AX236" s="574"/>
      <c r="AY236" s="576" t="str">
        <f t="shared" si="324"/>
        <v/>
      </c>
      <c r="AZ236" s="576" t="str">
        <f t="shared" si="325"/>
        <v/>
      </c>
      <c r="BA236" s="576" t="str">
        <f t="shared" si="326"/>
        <v/>
      </c>
      <c r="BB236" s="576" t="str">
        <f t="shared" si="327"/>
        <v/>
      </c>
      <c r="BC236" s="576" t="str">
        <f t="shared" si="328"/>
        <v/>
      </c>
      <c r="BD236" s="574" t="str">
        <f t="shared" si="329"/>
        <v/>
      </c>
      <c r="BE236" s="574"/>
      <c r="BF236" s="575">
        <v>0</v>
      </c>
      <c r="BG236" s="574" t="str">
        <f t="shared" si="330"/>
        <v/>
      </c>
      <c r="BH236" s="575">
        <f t="shared" si="296"/>
        <v>0</v>
      </c>
      <c r="BI236" s="574">
        <f t="shared" si="331"/>
        <v>0</v>
      </c>
      <c r="BJ236" s="574">
        <f t="shared" si="297"/>
        <v>0</v>
      </c>
      <c r="BK236" s="574">
        <f t="shared" si="298"/>
        <v>0</v>
      </c>
      <c r="BL236" s="574" t="str">
        <f t="shared" si="299"/>
        <v/>
      </c>
      <c r="BM236" s="576" t="str">
        <f t="shared" si="332"/>
        <v/>
      </c>
      <c r="BN236" s="576" t="str">
        <f t="shared" si="333"/>
        <v/>
      </c>
      <c r="BO236" s="574"/>
      <c r="BP236" s="574"/>
      <c r="BQ236" s="576" t="str">
        <f t="shared" si="334"/>
        <v/>
      </c>
      <c r="BR236" s="567">
        <f t="shared" si="300"/>
        <v>0</v>
      </c>
      <c r="BS236" s="567">
        <f t="shared" si="301"/>
        <v>1</v>
      </c>
      <c r="BT236" s="567">
        <f t="shared" si="302"/>
        <v>0</v>
      </c>
      <c r="BU236" s="567">
        <f t="shared" si="303"/>
        <v>0</v>
      </c>
      <c r="BV236" s="567">
        <f t="shared" si="304"/>
        <v>0</v>
      </c>
      <c r="BW236" s="567">
        <f t="shared" si="305"/>
        <v>1</v>
      </c>
      <c r="BX236" s="552">
        <f t="shared" si="306"/>
        <v>0</v>
      </c>
      <c r="BY236" s="577">
        <f t="shared" si="307"/>
        <v>1</v>
      </c>
      <c r="BZ236" s="552">
        <f t="shared" si="308"/>
        <v>0</v>
      </c>
      <c r="CA236" s="552">
        <f t="shared" si="309"/>
        <v>0</v>
      </c>
      <c r="CB236" s="539" t="str">
        <f>IF(AND(E236=""),"",IF(AND(E236&lt;=0),"",IF((ROUND((SUMPRODUCT(MID(0&amp;E236,LARGE(INDEX(ISNUMBER(--MID(E236,ROW($1:$70),1))* ROW($1:$70),0),ROW($1:$70))+1,1)*10^ROW($1:$70)/10)),-8)/100000000)&lt;2004,1,0)))</f>
        <v/>
      </c>
      <c r="CC236" s="1071"/>
      <c r="CD236" s="539" t="str">
        <f>IF(I236="","",MAX($CD$229:CD235)+1)</f>
        <v/>
      </c>
      <c r="CE236" s="539"/>
      <c r="CF236" s="539"/>
      <c r="CG236" s="539"/>
      <c r="CH236" s="539"/>
      <c r="CI236" s="539"/>
      <c r="CJ236" s="539"/>
      <c r="CK236" s="539"/>
      <c r="CL236" s="539"/>
      <c r="CM236" s="539"/>
      <c r="CN236" s="539"/>
      <c r="CO236" s="539"/>
      <c r="CP236" s="539"/>
      <c r="CQ236" s="539"/>
      <c r="CR236" s="539"/>
      <c r="CS236" s="539"/>
      <c r="CT236" s="539"/>
      <c r="CU236" s="539"/>
      <c r="CV236" s="539"/>
      <c r="CW236" s="539"/>
      <c r="CX236" s="539"/>
      <c r="CY236" s="539"/>
      <c r="CZ236" s="539"/>
    </row>
    <row r="237" spans="1:104" s="568" customFormat="1">
      <c r="A237" s="568">
        <f t="shared" si="310"/>
        <v>0</v>
      </c>
      <c r="B237" s="693"/>
      <c r="C237" s="758"/>
      <c r="D237" s="758"/>
      <c r="E237" s="758"/>
      <c r="F237" s="758"/>
      <c r="G237" s="754" t="s">
        <v>178</v>
      </c>
      <c r="H237" s="756"/>
      <c r="I237" s="761"/>
      <c r="J237" s="764">
        <f>SUM(J229:J236)</f>
        <v>0</v>
      </c>
      <c r="K237" s="764"/>
      <c r="L237" s="764">
        <f>SUM(L229:L236)</f>
        <v>0</v>
      </c>
      <c r="M237" s="764">
        <f>SUM(M229:M236)</f>
        <v>0</v>
      </c>
      <c r="N237" s="764">
        <f>SUM(N229:N236)</f>
        <v>0</v>
      </c>
      <c r="O237" s="763"/>
      <c r="P237" s="581"/>
      <c r="Q237" s="580"/>
      <c r="R237" s="580"/>
      <c r="S237" s="580"/>
      <c r="T237" s="580"/>
      <c r="U237" s="541"/>
      <c r="V237" s="583"/>
      <c r="W237" s="574"/>
      <c r="X237" s="574"/>
      <c r="Y237" s="583"/>
      <c r="Z237" s="574"/>
      <c r="AA237" s="574"/>
      <c r="AB237" s="574"/>
      <c r="AC237" s="574"/>
      <c r="AD237" s="574"/>
      <c r="AE237" s="574"/>
      <c r="AF237" s="574"/>
      <c r="AG237" s="576"/>
      <c r="AH237" s="576"/>
      <c r="AI237" s="576"/>
      <c r="AJ237" s="576"/>
      <c r="AK237" s="576"/>
      <c r="AL237" s="574"/>
      <c r="AM237" s="574"/>
      <c r="AN237" s="574"/>
      <c r="AO237" s="574"/>
      <c r="AP237" s="574"/>
      <c r="AQ237" s="574"/>
      <c r="AR237" s="574"/>
      <c r="AS237" s="574"/>
      <c r="AT237" s="574">
        <f t="shared" si="290"/>
        <v>0</v>
      </c>
      <c r="AU237" s="576"/>
      <c r="AV237" s="576"/>
      <c r="AW237" s="574"/>
      <c r="AX237" s="574"/>
      <c r="AY237" s="576"/>
      <c r="AZ237" s="576"/>
      <c r="BA237" s="576"/>
      <c r="BB237" s="576"/>
      <c r="BC237" s="576"/>
      <c r="BD237" s="574"/>
      <c r="BE237" s="574"/>
      <c r="BF237" s="574"/>
      <c r="BG237" s="574"/>
      <c r="BH237" s="575"/>
      <c r="BI237" s="574"/>
      <c r="BJ237" s="574"/>
      <c r="BK237" s="574"/>
      <c r="BL237" s="574"/>
      <c r="BM237" s="576"/>
      <c r="BN237" s="576"/>
      <c r="BO237" s="574"/>
      <c r="BP237" s="574"/>
      <c r="BQ237" s="576"/>
      <c r="BR237" s="567"/>
      <c r="BS237" s="567"/>
      <c r="BT237" s="567"/>
      <c r="BU237" s="567"/>
      <c r="BV237" s="567"/>
      <c r="BW237" s="567"/>
      <c r="BX237" s="552"/>
      <c r="BY237" s="552"/>
      <c r="BZ237" s="552"/>
      <c r="CA237" s="552"/>
      <c r="CB237" s="539"/>
      <c r="CC237" s="1071"/>
      <c r="CD237" s="539"/>
      <c r="CE237" s="539"/>
      <c r="CF237" s="539"/>
      <c r="CG237" s="539"/>
      <c r="CH237" s="539"/>
      <c r="CI237" s="539"/>
      <c r="CJ237" s="539"/>
      <c r="CK237" s="539"/>
      <c r="CL237" s="539"/>
      <c r="CM237" s="539"/>
      <c r="CN237" s="539"/>
      <c r="CO237" s="539"/>
      <c r="CP237" s="539"/>
      <c r="CQ237" s="539"/>
      <c r="CR237" s="539"/>
      <c r="CS237" s="539"/>
      <c r="CT237" s="539"/>
      <c r="CU237" s="539"/>
      <c r="CV237" s="539"/>
      <c r="CW237" s="539"/>
      <c r="CX237" s="539"/>
      <c r="CY237" s="539"/>
      <c r="CZ237" s="539"/>
    </row>
    <row r="238" spans="1:104" s="568" customFormat="1" ht="12.75" customHeight="1">
      <c r="A238" s="568">
        <f t="shared" si="310"/>
        <v>0</v>
      </c>
      <c r="B238" s="713"/>
      <c r="C238" s="1093" t="s">
        <v>179</v>
      </c>
      <c r="D238" s="1093"/>
      <c r="E238" s="1093"/>
      <c r="F238" s="1093"/>
      <c r="G238" s="1093"/>
      <c r="H238" s="1093"/>
      <c r="I238" s="1093"/>
      <c r="J238" s="1093"/>
      <c r="K238" s="1093"/>
      <c r="L238" s="1093"/>
      <c r="M238" s="1093"/>
      <c r="N238" s="1093"/>
      <c r="O238" s="1094"/>
      <c r="P238" s="767"/>
      <c r="Q238" s="580"/>
      <c r="R238" s="580"/>
      <c r="S238" s="580"/>
      <c r="T238" s="580"/>
      <c r="U238" s="541"/>
      <c r="V238" s="583"/>
      <c r="W238" s="574"/>
      <c r="X238" s="574"/>
      <c r="Y238" s="583"/>
      <c r="Z238" s="574"/>
      <c r="AA238" s="574"/>
      <c r="AB238" s="574"/>
      <c r="AC238" s="574"/>
      <c r="AD238" s="574"/>
      <c r="AE238" s="574"/>
      <c r="AF238" s="574"/>
      <c r="AG238" s="576"/>
      <c r="AH238" s="576"/>
      <c r="AI238" s="576"/>
      <c r="AJ238" s="576"/>
      <c r="AK238" s="576"/>
      <c r="AL238" s="574"/>
      <c r="AM238" s="574"/>
      <c r="AN238" s="574"/>
      <c r="AO238" s="574"/>
      <c r="AP238" s="574"/>
      <c r="AQ238" s="574"/>
      <c r="AR238" s="574"/>
      <c r="AS238" s="574"/>
      <c r="AT238" s="574">
        <f t="shared" si="290"/>
        <v>0</v>
      </c>
      <c r="AU238" s="576"/>
      <c r="AV238" s="576"/>
      <c r="AW238" s="574"/>
      <c r="AX238" s="574"/>
      <c r="AY238" s="576"/>
      <c r="AZ238" s="576"/>
      <c r="BA238" s="576"/>
      <c r="BB238" s="576"/>
      <c r="BC238" s="576"/>
      <c r="BD238" s="574"/>
      <c r="BE238" s="574"/>
      <c r="BF238" s="574"/>
      <c r="BG238" s="574"/>
      <c r="BH238" s="575"/>
      <c r="BI238" s="574"/>
      <c r="BJ238" s="574"/>
      <c r="BK238" s="574"/>
      <c r="BL238" s="574"/>
      <c r="BM238" s="576"/>
      <c r="BN238" s="576"/>
      <c r="BO238" s="574"/>
      <c r="BP238" s="574"/>
      <c r="BQ238" s="576"/>
      <c r="BR238" s="567"/>
      <c r="BS238" s="567"/>
      <c r="BT238" s="567"/>
      <c r="BU238" s="567"/>
      <c r="BV238" s="567"/>
      <c r="BW238" s="567"/>
      <c r="BX238" s="552"/>
      <c r="BY238" s="552"/>
      <c r="BZ238" s="552"/>
      <c r="CA238" s="552"/>
      <c r="CB238" s="539"/>
      <c r="CC238" s="1071"/>
      <c r="CD238" s="539"/>
      <c r="CE238" s="539"/>
      <c r="CF238" s="539"/>
      <c r="CG238" s="539"/>
      <c r="CH238" s="539"/>
      <c r="CI238" s="539"/>
      <c r="CJ238" s="539"/>
      <c r="CK238" s="539"/>
      <c r="CL238" s="539"/>
      <c r="CM238" s="539"/>
      <c r="CN238" s="539"/>
      <c r="CO238" s="539"/>
      <c r="CP238" s="539"/>
      <c r="CQ238" s="539"/>
      <c r="CR238" s="539"/>
      <c r="CS238" s="539"/>
      <c r="CT238" s="539"/>
      <c r="CU238" s="539"/>
      <c r="CV238" s="539"/>
      <c r="CW238" s="539"/>
      <c r="CX238" s="539"/>
      <c r="CY238" s="539"/>
      <c r="CZ238" s="539"/>
    </row>
    <row r="239" spans="1:104" s="568" customFormat="1" ht="16.149999999999999" customHeight="1">
      <c r="A239" s="568" t="str">
        <f t="shared" si="310"/>
        <v/>
      </c>
      <c r="B239" s="683">
        <v>2202</v>
      </c>
      <c r="C239" s="684">
        <v>1</v>
      </c>
      <c r="D239" s="685" t="str">
        <f>IF(ISNA(VLOOKUP(C239,Master!BQ$61:CC$286,3,FALSE)),"",VLOOKUP(C239,Master!BQ$61:CC$286,3,FALSE))</f>
        <v/>
      </c>
      <c r="E239" s="686" t="str">
        <f>IF(ISNA(VLOOKUP(C239,Master!BQ$61:CC$286,7,FALSE)),"",VLOOKUP(C239,Master!BQ$61:CC$286,7,FALSE))</f>
        <v/>
      </c>
      <c r="F239" s="687" t="str">
        <f>IF(ISNA(VLOOKUP(C239,Master!BQ$61:CC$286,8,FALSE)),"",VLOOKUP(C239,Master!BQ$61:CC$286,8,FALSE))</f>
        <v/>
      </c>
      <c r="G239" s="688" t="str">
        <f>IF(ISNA(VLOOKUP(C239,Master!BQ$61:CC$286,4,FALSE)),"",VLOOKUP(C239,Master!BQ$61:CC$286,4,FALSE))</f>
        <v/>
      </c>
      <c r="H239" s="711" t="str">
        <f>IF(ISNA(VLOOKUP(C239,Master!BQ$61:CC$286,5,FALSE)),"",VLOOKUP(C239,Master!BQ$61:CC$286,5,FALSE))</f>
        <v/>
      </c>
      <c r="I239" s="690" t="str">
        <f t="shared" ref="I239:I302" si="335">IF(H239="","",IF(H239=1,12400,IF(H239=2,12600,IF(H239=3,12800,IF(H239=4,13500,IF(H239=5,14600,IF(H239=6,15100,IF(H239=7,15700,IF(H239=8,18500,IF(H239=9,20100,IF(H239=10,23700,IF(H239=11,26500,IF(H239=12,31100,IF(H239=13,39300,IF(H239=14,42500,IF(H239=15,42500,IF(H239=16,47200,IF(H239=17,49700,IF(H239=18,52800,IF(H239=19,56000,IF(H239=20,62300,IF(H239=21,86200,IF(H239=22,90800,IF(H239=23,102100,IF(H239=24, 104200,0)))))))))))))))))))))))))</f>
        <v/>
      </c>
      <c r="J239" s="684" t="str">
        <f>IF(AND(H239=""),"",I239*12)</f>
        <v/>
      </c>
      <c r="K239" s="686" t="str">
        <f>IF(AND(H239=""),"","Not Applicable")</f>
        <v/>
      </c>
      <c r="L239" s="684" t="str">
        <f>IF(AND(H239=""),"","0")</f>
        <v/>
      </c>
      <c r="M239" s="684" t="str">
        <f>IF(AND(H239=""),"",VLOOKUP(D239,'Fix Pay'!$B$9:$K$116,10,0))</f>
        <v/>
      </c>
      <c r="N239" s="684" t="str">
        <f>IF(AND(H239=""),"",VLOOKUP(D239,'Fix Pay'!$B$9:$K$116,9,0))</f>
        <v/>
      </c>
      <c r="O239" s="712" t="str">
        <f>IF(AND(H239=""),"","FIX PAY")</f>
        <v/>
      </c>
      <c r="P239" s="582"/>
      <c r="Q239" s="582"/>
      <c r="R239" s="582"/>
      <c r="S239" s="582"/>
      <c r="T239" s="582">
        <v>0</v>
      </c>
      <c r="U239" s="541"/>
      <c r="V239" s="570" t="str">
        <f>IF(ISNA(VLOOKUP(C239,Master!BQ$61:CC$286,10,FALSE)),"",VLOOKUP(C239,Master!BQ$61:CC$286,10,FALSE))</f>
        <v/>
      </c>
      <c r="W239" s="573"/>
      <c r="X239" s="573"/>
      <c r="Y239" s="574" t="str">
        <f>IF(ISNA(VLOOKUP(C239,Master!BQ$61:CC$286,11,FALSE)),"",VLOOKUP(C239,Master!BQ$61:CC$286,11,FALSE))</f>
        <v/>
      </c>
      <c r="Z239" s="574" t="str">
        <f>IF(ISNA(VLOOKUP(C239,Master!BQ$61:CC$286,9,FALSE)),"",VLOOKUP(C239,Master!BQ$61:CC$286,9,FALSE))</f>
        <v/>
      </c>
      <c r="AA239" s="575">
        <f>IF(Z239="MALE",1,0)*(IF(G239="JAMADAR",1,0))*(IF(I239&lt;=0,0,1))</f>
        <v>0</v>
      </c>
      <c r="AB239" s="575">
        <f>IF(Z239="FEMALE",1,0)*(IF(G239="JAMADAR",1,0))*(IF(I239&lt;=0,0,1))</f>
        <v>0</v>
      </c>
      <c r="AC239" s="575">
        <f>IF(Z239="MALE",1,0)*(IF(G239="LAB BOY",1,0))*(IF(I239&lt;=0,0,1))</f>
        <v>0</v>
      </c>
      <c r="AD239" s="575">
        <f>IF(Z239="FEMALE",1,0)*(IF(G239="LAB BOY",1,0))*(IF(I239&lt;=0,0,1))</f>
        <v>0</v>
      </c>
      <c r="AE239" s="575">
        <f>IF(Z239="MALE",1,0)*(IF(G239="PEON",1,0))*(IF(I239&lt;=0,0,1))</f>
        <v>0</v>
      </c>
      <c r="AF239" s="575">
        <f>IF(Z239="FEMALE",1,0)*(IF(G239="PEON",1,0))*(IF(I239&lt;=0,0,1))</f>
        <v>0</v>
      </c>
      <c r="AG239" s="576" t="str">
        <f>IF(AND(I239=""),"",I239-ROUNDUP(ROUND((I239*3%)-(I239*3%)*2.9%,-2),0))</f>
        <v/>
      </c>
      <c r="AH239" s="576" t="str">
        <f>IF(AND(I239=""),"",$M239*$BR239)</f>
        <v/>
      </c>
      <c r="AI239" s="576" t="str">
        <f>IF(AND(I239=""),"",$M239*$BS239)</f>
        <v/>
      </c>
      <c r="AJ239" s="576" t="str">
        <f>IF(AND(I239=""),"",$M239*$BT239)</f>
        <v/>
      </c>
      <c r="AK239" s="576" t="str">
        <f>IF(AND(I239=""),"",$M239*$BU239)</f>
        <v/>
      </c>
      <c r="AL239" s="574" t="str">
        <f>IF(AND(I239=""),"",ROUND((AH239+AI239)*$AL$10,0)*BV239)</f>
        <v/>
      </c>
      <c r="AM239" s="574">
        <v>0</v>
      </c>
      <c r="AN239" s="575">
        <v>0</v>
      </c>
      <c r="AO239" s="574" t="str">
        <f>IF(AND(I239=""),"",ROUND((AH239+AI239)*$AO$10,0)*BV239)</f>
        <v/>
      </c>
      <c r="AP239" s="575">
        <f>$G$222*BS239*BV239*(IF(I239&lt;=0,0,1))*(IF(H239&lt;=4800,1,0))</f>
        <v>0</v>
      </c>
      <c r="AQ239" s="574">
        <f>IF(AND(I239=""),0,ROUND((I239+ROUND(I239*$AL$10,0))/2,0)*(IF(O239="FIX PAY",0,1)))</f>
        <v>0</v>
      </c>
      <c r="AR239" s="574">
        <f>IF(G239="CLERK GRADE I",1,IF(G239="CLERK GRADE II",1,0))*75*12*BV239*(IF(I239&lt;=0,0,1))*BW239</f>
        <v>0</v>
      </c>
      <c r="AS239" s="574">
        <f>IF(AND(I239=""),0,(IF(G239="ASSISTANT",12,IF(G239="CLERK GRADE I",12,IF(G239="CLERK GRADE II",12,IF(G239="FIELDMAN &amp; FIELD REC",12,IF(G239="LAB BOY",12,IF(G239="JAMADAR",12,IF(G239="PEON",12,10))))))))*(MINA(ROUND(I239*6%,0),600))*(IF($V239="yes",1,0)))</f>
        <v>0</v>
      </c>
      <c r="AT239" s="574">
        <f t="shared" si="290"/>
        <v>0</v>
      </c>
      <c r="AU239" s="576">
        <f>IF(AND(G239=""),0,SUM(AL239:AT239)+AH239+AI239)</f>
        <v>0</v>
      </c>
      <c r="AV239" s="576">
        <f>IF(AND(G239=""),0,AU239)</f>
        <v>0</v>
      </c>
      <c r="AW239" s="574"/>
      <c r="AX239" s="574"/>
      <c r="AY239" s="576">
        <f>AV239+AW239+AX239</f>
        <v>0</v>
      </c>
      <c r="AZ239" s="576">
        <f>IF(AND(G239=""),0,N239*BR239)</f>
        <v>0</v>
      </c>
      <c r="BA239" s="576">
        <f>IF(AND(G239=""),0,N239*BS239)</f>
        <v>0</v>
      </c>
      <c r="BB239" s="576">
        <f>IF(AND(G239=""),0,N239*BT239)</f>
        <v>0</v>
      </c>
      <c r="BC239" s="576">
        <f>IF(AND(G239=""),0,N239*BU239)</f>
        <v>0</v>
      </c>
      <c r="BD239" s="574">
        <f>ROUND((AZ239+BA239)*$BD$10,0)*BV239</f>
        <v>0</v>
      </c>
      <c r="BE239" s="574">
        <f>IF(AND(G239=""),0,ROUND((IF(O239="FIX PAY",0,AG239))*$BE$10*2,0)*BV239)</f>
        <v>0</v>
      </c>
      <c r="BF239" s="575">
        <v>0</v>
      </c>
      <c r="BG239" s="574">
        <f>ROUND((AZ239+BA239)*$BG$10,0)*BV239</f>
        <v>0</v>
      </c>
      <c r="BH239" s="575">
        <f>3387*2*BS239*BV239*(IF(I239&lt;=0,0,1))*(IF(H239&lt;=4800,1,0))</f>
        <v>0</v>
      </c>
      <c r="BI239" s="574">
        <f>IF(AND(I239=""),0,ROUND((AG239+ROUND(AG239*$AL$10,0))/2,0)*(IF(O239="FIX PAY",0,1)))</f>
        <v>0</v>
      </c>
      <c r="BJ239" s="574">
        <f>IF(G239="CLERK GRADE I",1,IF(G239="CLERK GRADE II",1,0))*75*12*BV239*(IF(I239&lt;=0,0,1))*BW239</f>
        <v>0</v>
      </c>
      <c r="BK239" s="574">
        <f>IF(AND(G239=""),0,(IF(G239="ASSISTANT",12,IF(G239="CLERK GRADE I",12,IF(G239="CLERK GRADE II",12,IF(G239="FIELDMAN &amp; FIELD REC",12,IF(G239="LAB BOY",12,IF(G239="JAMADAR",12,IF(G239="PEON",12,10))))))))*(MINA(ROUND(AG239*6%,0),600))*(IF($V239="yes",1,)))</f>
        <v>0</v>
      </c>
      <c r="BL239" s="574">
        <f>(IF(G239="LAB BOY",150,IF(G239="JAMADAR",150,IF(G239="PEON",150,0))))*12*BV239*(IF(I239&lt;=0,0,1))</f>
        <v>0</v>
      </c>
      <c r="BM239" s="576">
        <f>SUM(BD239:BL239)+AZ239+BA239</f>
        <v>0</v>
      </c>
      <c r="BN239" s="576">
        <f>BM239</f>
        <v>0</v>
      </c>
      <c r="BO239" s="574"/>
      <c r="BP239" s="574"/>
      <c r="BQ239" s="576">
        <f>BN239+BO239+BP239</f>
        <v>0</v>
      </c>
      <c r="BR239" s="567">
        <f>(IF(G239="PRINCIPAL",1,IF(G239="H M",1,IF(G239="AGRICULTURE INST",1,IF(G239="TEACHER-1ST",1,IF(G239="PTI  I  (13)",1,IF(G239="AGRICULTURE TEACH",1,IF(G239="INSTRUCTOR",1,0))))))))+(IF(G239="JR TEACHER",1,IF(G239="LIBRARIAN I",1,0)))*(IF(O239="FIX PAY",0,1))</f>
        <v>0</v>
      </c>
      <c r="BS239" s="567">
        <f>IF(BR239&lt;=0,1,0)*(IF(O239="FIX PAY",0,1))</f>
        <v>1</v>
      </c>
      <c r="BT239" s="567">
        <f>(IF(G239="PRINCIPAL (16)",1,IF(G239="V P (14)",1,IF(G239="H M (14)",1,IF(G239="AGRICULTURE INST (13)",1,IF(G239="TEACHER-1ST (13)",1,IF(G239="PTI  I  (13)",1,IF(G239="AGRICULTURE TEACH (13)",1,IF(G239="INSTRUCTOR (13)",1,0))))))))+(IF(G239="JR TEACHER (13)",1,IF(G239="LIBRARIAN I (13)",1,0))))*(IF(O239="FIX PAY",1,0))</f>
        <v>0</v>
      </c>
      <c r="BU239" s="567">
        <f>IF(BT239&lt;=0,1,0)*(IF(O239="FIX PAY",1,0))</f>
        <v>0</v>
      </c>
      <c r="BV239" s="567">
        <f>IF(O239="FIX PAY",1,0)</f>
        <v>0</v>
      </c>
      <c r="BW239" s="567">
        <f>IF(Y239="No",0,1)</f>
        <v>1</v>
      </c>
      <c r="BX239" s="552">
        <f t="shared" ref="BX239:BX270" si="336">IF((ROUND((SUMPRODUCT(MID(0&amp;E239,LARGE(INDEX(ISNUMBER(--MID(E239,ROW($1:$25),1))* ROW($1:$25),0),ROW($1:$25))+1,1)*10^ROW($1:$25)/10)),-8)/100000000)&gt;=2004,1,0)</f>
        <v>0</v>
      </c>
      <c r="BY239" s="577">
        <f>IF(I239&lt;=0,0,1)</f>
        <v>1</v>
      </c>
      <c r="BZ239" s="552">
        <f>IF(O239="SANVIDA",1,0)</f>
        <v>0</v>
      </c>
      <c r="CA239" s="552">
        <f>IF(BZ239&gt;0,I239,0)</f>
        <v>0</v>
      </c>
      <c r="CB239" s="539" t="str">
        <f>IF(AND(E239=""),"",IF(AND(E239&lt;=0),"",IF((ROUND((SUMPRODUCT(MID(0&amp;E239,LARGE(INDEX(ISNUMBER(--MID(E239,ROW($1:$70),1))* ROW($1:$70),0),ROW($1:$70))+1,1)*10^ROW($1:$70)/10)),-8)/100000000)&lt;2004,1,0)))</f>
        <v/>
      </c>
      <c r="CC239" s="1071"/>
      <c r="CD239" s="539" t="str">
        <f>IF(I239="","",MAX($CD$229:CD236)+1)</f>
        <v/>
      </c>
      <c r="CE239" s="539"/>
      <c r="CF239" s="539"/>
      <c r="CG239" s="539"/>
      <c r="CH239" s="539"/>
      <c r="CI239" s="539"/>
      <c r="CJ239" s="539"/>
      <c r="CK239" s="539"/>
      <c r="CL239" s="539"/>
      <c r="CM239" s="539"/>
      <c r="CN239" s="539"/>
      <c r="CO239" s="539"/>
      <c r="CP239" s="539"/>
      <c r="CQ239" s="539"/>
      <c r="CR239" s="539"/>
      <c r="CS239" s="539"/>
      <c r="CT239" s="539"/>
      <c r="CU239" s="539"/>
      <c r="CV239" s="539"/>
      <c r="CW239" s="539"/>
      <c r="CX239" s="539"/>
      <c r="CY239" s="539"/>
      <c r="CZ239" s="539"/>
    </row>
    <row r="240" spans="1:104" s="568" customFormat="1" ht="16.149999999999999" customHeight="1">
      <c r="A240" s="568" t="str">
        <f t="shared" si="310"/>
        <v/>
      </c>
      <c r="B240" s="683">
        <v>2202</v>
      </c>
      <c r="C240" s="684">
        <v>2</v>
      </c>
      <c r="D240" s="685" t="str">
        <f>IF(ISNA(VLOOKUP(C240,Master!BQ$61:CC$286,3,FALSE)),"",VLOOKUP(C240,Master!BQ$61:CC$286,3,FALSE))</f>
        <v/>
      </c>
      <c r="E240" s="686" t="str">
        <f>IF(ISNA(VLOOKUP(C240,Master!BQ$61:CC$286,7,FALSE)),"",VLOOKUP(C240,Master!BQ$61:CC$286,7,FALSE))</f>
        <v/>
      </c>
      <c r="F240" s="687" t="str">
        <f>IF(ISNA(VLOOKUP(C240,Master!BQ$61:CC$286,8,FALSE)),"",VLOOKUP(C240,Master!BQ$61:CC$286,8,FALSE))</f>
        <v/>
      </c>
      <c r="G240" s="688" t="str">
        <f>IF(ISNA(VLOOKUP(C240,Master!BQ$61:CC$286,4,FALSE)),"",VLOOKUP(C240,Master!BQ$61:CC$286,4,FALSE))</f>
        <v/>
      </c>
      <c r="H240" s="711" t="str">
        <f>IF(ISNA(VLOOKUP(C240,Master!BQ$61:CC$286,5,FALSE)),"",VLOOKUP(C240,Master!BQ$61:CC$286,5,FALSE))</f>
        <v/>
      </c>
      <c r="I240" s="690" t="str">
        <f t="shared" si="335"/>
        <v/>
      </c>
      <c r="J240" s="684" t="str">
        <f t="shared" ref="J240:J303" si="337">IF(AND(H240=""),"",I240*12)</f>
        <v/>
      </c>
      <c r="K240" s="686" t="str">
        <f t="shared" ref="K240:K303" si="338">IF(AND(H240=""),"","Not Applicable")</f>
        <v/>
      </c>
      <c r="L240" s="684" t="str">
        <f t="shared" ref="L240:L303" si="339">IF(AND(H240=""),"","0")</f>
        <v/>
      </c>
      <c r="M240" s="684" t="str">
        <f>IF(AND(H240=""),"",VLOOKUP(D240,'Fix Pay'!$B$9:$K$116,10,0))</f>
        <v/>
      </c>
      <c r="N240" s="684" t="str">
        <f>IF(AND(H240=""),"",VLOOKUP(D240,'Fix Pay'!$B$9:$K$116,9,0))</f>
        <v/>
      </c>
      <c r="O240" s="712" t="str">
        <f t="shared" ref="O240:O303" si="340">IF(AND(H240=""),"","FIX PAY")</f>
        <v/>
      </c>
      <c r="P240" s="582"/>
      <c r="Q240" s="582"/>
      <c r="R240" s="582"/>
      <c r="S240" s="582"/>
      <c r="T240" s="582">
        <v>0</v>
      </c>
      <c r="U240" s="541"/>
      <c r="V240" s="570" t="str">
        <f>IF(ISNA(VLOOKUP(C240,Master!BQ$61:CC$286,10,FALSE)),"",VLOOKUP(C240,Master!BQ$61:CC$286,10,FALSE))</f>
        <v/>
      </c>
      <c r="W240" s="573"/>
      <c r="X240" s="573"/>
      <c r="Y240" s="574" t="str">
        <f>IF(ISNA(VLOOKUP(C240,Master!BQ$61:CC$286,11,FALSE)),"",VLOOKUP(C240,Master!BQ$61:CC$286,11,FALSE))</f>
        <v/>
      </c>
      <c r="Z240" s="574" t="str">
        <f>IF(ISNA(VLOOKUP(C240,Master!BQ$61:CC$286,9,FALSE)),"",VLOOKUP(C240,Master!BQ$61:CC$286,9,FALSE))</f>
        <v/>
      </c>
      <c r="AA240" s="575">
        <f t="shared" ref="AA240:AA303" si="341">IF(Z240="MALE",1,0)*(IF(G240="JAMADAR",1,0))*(IF(I240&lt;=0,0,1))</f>
        <v>0</v>
      </c>
      <c r="AB240" s="575">
        <f t="shared" ref="AB240:AB303" si="342">IF(Z240="FEMALE",1,0)*(IF(G240="JAMADAR",1,0))*(IF(I240&lt;=0,0,1))</f>
        <v>0</v>
      </c>
      <c r="AC240" s="575">
        <f t="shared" ref="AC240:AC303" si="343">IF(Z240="MALE",1,0)*(IF(G240="LAB BOY",1,0))*(IF(I240&lt;=0,0,1))</f>
        <v>0</v>
      </c>
      <c r="AD240" s="575">
        <f t="shared" ref="AD240:AD303" si="344">IF(Z240="FEMALE",1,0)*(IF(G240="LAB BOY",1,0))*(IF(I240&lt;=0,0,1))</f>
        <v>0</v>
      </c>
      <c r="AE240" s="575">
        <f t="shared" ref="AE240:AE303" si="345">IF(Z240="MALE",1,0)*(IF(G240="PEON",1,0))*(IF(I240&lt;=0,0,1))</f>
        <v>0</v>
      </c>
      <c r="AF240" s="575">
        <f t="shared" ref="AF240:AF303" si="346">IF(Z240="FEMALE",1,0)*(IF(G240="PEON",1,0))*(IF(I240&lt;=0,0,1))</f>
        <v>0</v>
      </c>
      <c r="AG240" s="576" t="str">
        <f t="shared" ref="AG240:AG303" si="347">IF(AND(I240=""),"",I240-ROUNDUP(ROUND((I240*3%)-(I240*3%)*2.9%,-2),0))</f>
        <v/>
      </c>
      <c r="AH240" s="576" t="str">
        <f t="shared" ref="AH240:AH303" si="348">IF(AND(I240=""),"",$M240*$BR240)</f>
        <v/>
      </c>
      <c r="AI240" s="576" t="str">
        <f t="shared" ref="AI240:AI303" si="349">IF(AND(I240=""),"",$M240*$BS240)</f>
        <v/>
      </c>
      <c r="AJ240" s="576" t="str">
        <f t="shared" ref="AJ240:AJ303" si="350">IF(AND(I240=""),"",$M240*$BT240)</f>
        <v/>
      </c>
      <c r="AK240" s="576" t="str">
        <f t="shared" ref="AK240:AK303" si="351">IF(AND(I240=""),"",$M240*$BU240)</f>
        <v/>
      </c>
      <c r="AL240" s="574" t="str">
        <f t="shared" ref="AL240:AL303" si="352">IF(AND(I240=""),"",ROUND((AH240+AI240)*$AL$10,0)*BV240)</f>
        <v/>
      </c>
      <c r="AM240" s="574">
        <v>0</v>
      </c>
      <c r="AN240" s="575">
        <v>0</v>
      </c>
      <c r="AO240" s="574" t="str">
        <f t="shared" ref="AO240:AO303" si="353">IF(AND(I240=""),"",ROUND((AH240+AI240)*$AO$10,0)*BV240)</f>
        <v/>
      </c>
      <c r="AP240" s="575">
        <f t="shared" ref="AP240:AP303" si="354">$G$222*BS240*BV240*(IF(I240&lt;=0,0,1))*(IF(H240&lt;=4800,1,0))</f>
        <v>0</v>
      </c>
      <c r="AQ240" s="574">
        <f t="shared" ref="AQ240:AQ303" si="355">IF(AND(I240=""),0,ROUND((I240+ROUND(I240*$AL$10,0))/2,0)*(IF(O240="FIX PAY",0,1)))</f>
        <v>0</v>
      </c>
      <c r="AR240" s="574">
        <f t="shared" ref="AR240:AR303" si="356">IF(G240="CLERK GRADE I",1,IF(G240="CLERK GRADE II",1,0))*75*12*BV240*(IF(I240&lt;=0,0,1))*BW240</f>
        <v>0</v>
      </c>
      <c r="AS240" s="574">
        <f t="shared" ref="AS240:AS303" si="357">IF(AND(I240=""),0,(IF(G240="ASSISTANT",12,IF(G240="CLERK GRADE I",12,IF(G240="CLERK GRADE II",12,IF(G240="FIELDMAN &amp; FIELD REC",12,IF(G240="LAB BOY",12,IF(G240="JAMADAR",12,IF(G240="PEON",12,10))))))))*(MINA(ROUND(I240*6%,0),600))*(IF($V240="yes",1,0)))</f>
        <v>0</v>
      </c>
      <c r="AT240" s="574">
        <f t="shared" si="290"/>
        <v>0</v>
      </c>
      <c r="AU240" s="576">
        <f t="shared" ref="AU240:AU303" si="358">IF(AND(G240=""),0,SUM(AL240:AT240)+AH240+AI240)</f>
        <v>0</v>
      </c>
      <c r="AV240" s="576">
        <f t="shared" ref="AV240:AV303" si="359">IF(AND(G240=""),0,AU240)</f>
        <v>0</v>
      </c>
      <c r="AW240" s="574"/>
      <c r="AX240" s="574"/>
      <c r="AY240" s="576">
        <f t="shared" ref="AY240:AY303" si="360">AV240+AW240+AX240</f>
        <v>0</v>
      </c>
      <c r="AZ240" s="576">
        <f t="shared" ref="AZ240:AZ303" si="361">IF(AND(G240=""),0,N240*BR240)</f>
        <v>0</v>
      </c>
      <c r="BA240" s="576">
        <f t="shared" ref="BA240:BA303" si="362">IF(AND(G240=""),0,N240*BS240)</f>
        <v>0</v>
      </c>
      <c r="BB240" s="576">
        <f t="shared" ref="BB240:BB303" si="363">IF(AND(G240=""),0,N240*BT240)</f>
        <v>0</v>
      </c>
      <c r="BC240" s="576">
        <f t="shared" ref="BC240:BC303" si="364">IF(AND(G240=""),0,N240*BU240)</f>
        <v>0</v>
      </c>
      <c r="BD240" s="574">
        <f t="shared" ref="BD240:BD303" si="365">ROUND((AZ240+BA240)*$BD$10,0)*BV240</f>
        <v>0</v>
      </c>
      <c r="BE240" s="574">
        <f t="shared" ref="BE240:BE303" si="366">IF(AND(G240=""),0,ROUND((IF(O240="FIX PAY",0,AG240))*$BE$10*2,0)*BV240)</f>
        <v>0</v>
      </c>
      <c r="BF240" s="575">
        <v>0</v>
      </c>
      <c r="BG240" s="574">
        <f t="shared" ref="BG240:BG303" si="367">ROUND((AZ240+BA240)*$BG$10,0)*BV240</f>
        <v>0</v>
      </c>
      <c r="BH240" s="575">
        <f t="shared" ref="BH240:BH303" si="368">3387*2*BS240*BV240*(IF(I240&lt;=0,0,1))*(IF(H240&lt;=4800,1,0))</f>
        <v>0</v>
      </c>
      <c r="BI240" s="574">
        <f t="shared" ref="BI240:BI303" si="369">IF(AND(I240=""),0,ROUND((AG240+ROUND(AG240*$AL$10,0))/2,0)*(IF(O240="FIX PAY",0,1)))</f>
        <v>0</v>
      </c>
      <c r="BJ240" s="574">
        <f t="shared" ref="BJ240:BJ303" si="370">IF(G240="CLERK GRADE I",1,IF(G240="CLERK GRADE II",1,0))*75*12*BV240*(IF(I240&lt;=0,0,1))*BW240</f>
        <v>0</v>
      </c>
      <c r="BK240" s="574">
        <f t="shared" ref="BK240:BK303" si="371">IF(AND(G240=""),0,(IF(G240="ASSISTANT",12,IF(G240="CLERK GRADE I",12,IF(G240="CLERK GRADE II",12,IF(G240="FIELDMAN &amp; FIELD REC",12,IF(G240="LAB BOY",12,IF(G240="JAMADAR",12,IF(G240="PEON",12,10))))))))*(MINA(ROUND(AG240*6%,0),600))*(IF($V240="yes",1,)))</f>
        <v>0</v>
      </c>
      <c r="BL240" s="574">
        <f t="shared" ref="BL240:BL303" si="372">(IF(G240="LAB BOY",150,IF(G240="JAMADAR",150,IF(G240="PEON",150,0))))*12*BV240*(IF(I240&lt;=0,0,1))</f>
        <v>0</v>
      </c>
      <c r="BM240" s="576">
        <f t="shared" ref="BM240:BM303" si="373">SUM(BD240:BL240)+AZ240+BA240</f>
        <v>0</v>
      </c>
      <c r="BN240" s="576">
        <f t="shared" ref="BN240:BN303" si="374">BM240</f>
        <v>0</v>
      </c>
      <c r="BO240" s="574"/>
      <c r="BP240" s="574"/>
      <c r="BQ240" s="576">
        <f t="shared" ref="BQ240:BQ303" si="375">BN240+BO240+BP240</f>
        <v>0</v>
      </c>
      <c r="BR240" s="567">
        <f t="shared" ref="BR240:BR303" si="376">(IF(G240="PRINCIPAL",1,IF(G240="H M",1,IF(G240="AGRICULTURE INST",1,IF(G240="TEACHER-1ST",1,IF(G240="PTI  I  (13)",1,IF(G240="AGRICULTURE TEACH",1,IF(G240="INSTRUCTOR",1,0))))))))+(IF(G240="JR TEACHER",1,IF(G240="LIBRARIAN I",1,0)))*(IF(O240="FIX PAY",0,1))</f>
        <v>0</v>
      </c>
      <c r="BS240" s="567">
        <f t="shared" ref="BS240:BS303" si="377">IF(BR240&lt;=0,1,0)*(IF(O240="FIX PAY",0,1))</f>
        <v>1</v>
      </c>
      <c r="BT240" s="567">
        <f t="shared" ref="BT240:BT303" si="378">(IF(G240="PRINCIPAL (16)",1,IF(G240="V P (14)",1,IF(G240="H M (14)",1,IF(G240="AGRICULTURE INST (13)",1,IF(G240="TEACHER-1ST (13)",1,IF(G240="PTI  I  (13)",1,IF(G240="AGRICULTURE TEACH (13)",1,IF(G240="INSTRUCTOR (13)",1,0))))))))+(IF(G240="JR TEACHER (13)",1,IF(G240="LIBRARIAN I (13)",1,0))))*(IF(O240="FIX PAY",1,0))</f>
        <v>0</v>
      </c>
      <c r="BU240" s="567">
        <f t="shared" ref="BU240:BU303" si="379">IF(BT240&lt;=0,1,0)*(IF(O240="FIX PAY",1,0))</f>
        <v>0</v>
      </c>
      <c r="BV240" s="567">
        <f t="shared" ref="BV240:BV303" si="380">IF(O240="FIX PAY",1,0)</f>
        <v>0</v>
      </c>
      <c r="BW240" s="567">
        <f t="shared" ref="BW240:BW303" si="381">IF(Y240="No",0,1)</f>
        <v>1</v>
      </c>
      <c r="BX240" s="552">
        <f t="shared" si="336"/>
        <v>0</v>
      </c>
      <c r="BY240" s="577">
        <f t="shared" ref="BY240:BY303" si="382">IF(I240&lt;=0,0,1)</f>
        <v>1</v>
      </c>
      <c r="BZ240" s="552">
        <f t="shared" ref="BZ240:BZ303" si="383">IF(O240="SANVIDA",1,0)</f>
        <v>0</v>
      </c>
      <c r="CA240" s="552">
        <f t="shared" ref="CA240:CA303" si="384">IF(BZ240&gt;0,I240,0)</f>
        <v>0</v>
      </c>
      <c r="CB240" s="539" t="str">
        <f>IF(AND(E240=""),"",IF(AND(E240&lt;=0),"",IF((ROUND((SUMPRODUCT(MID(0&amp;E240,LARGE(INDEX(ISNUMBER(--MID(E240,ROW($1:$70),1))* ROW($1:$70),0),ROW($1:$70))+1,1)*10^ROW($1:$70)/10)),-8)/100000000)&lt;2004,1,0)))</f>
        <v/>
      </c>
      <c r="CC240" s="1071"/>
      <c r="CD240" s="539" t="str">
        <f>IF(I240="","",MAX($CD$229:$CD$236,CD239)+1)</f>
        <v/>
      </c>
      <c r="CE240" s="539"/>
      <c r="CF240" s="539"/>
      <c r="CG240" s="539"/>
      <c r="CH240" s="539"/>
      <c r="CI240" s="539"/>
      <c r="CJ240" s="539"/>
      <c r="CK240" s="539"/>
      <c r="CL240" s="539"/>
      <c r="CM240" s="539"/>
      <c r="CN240" s="539"/>
      <c r="CO240" s="539"/>
      <c r="CP240" s="539"/>
      <c r="CQ240" s="539"/>
      <c r="CR240" s="539"/>
      <c r="CS240" s="539"/>
      <c r="CT240" s="539"/>
      <c r="CU240" s="539"/>
      <c r="CV240" s="539"/>
      <c r="CW240" s="539"/>
      <c r="CX240" s="539"/>
      <c r="CY240" s="539"/>
      <c r="CZ240" s="539"/>
    </row>
    <row r="241" spans="1:104" s="568" customFormat="1" ht="16.149999999999999" customHeight="1">
      <c r="A241" s="568" t="str">
        <f t="shared" si="310"/>
        <v/>
      </c>
      <c r="B241" s="683">
        <v>2202</v>
      </c>
      <c r="C241" s="684">
        <v>3</v>
      </c>
      <c r="D241" s="685" t="str">
        <f>IF(ISNA(VLOOKUP(C241,Master!BQ$61:CC$286,3,FALSE)),"",VLOOKUP(C241,Master!BQ$61:CC$286,3,FALSE))</f>
        <v/>
      </c>
      <c r="E241" s="686" t="str">
        <f>IF(ISNA(VLOOKUP(C241,Master!BQ$61:CC$286,7,FALSE)),"",VLOOKUP(C241,Master!BQ$61:CC$286,7,FALSE))</f>
        <v/>
      </c>
      <c r="F241" s="687" t="str">
        <f>IF(ISNA(VLOOKUP(C241,Master!BQ$61:CC$286,8,FALSE)),"",VLOOKUP(C241,Master!BQ$61:CC$286,8,FALSE))</f>
        <v/>
      </c>
      <c r="G241" s="688" t="str">
        <f>IF(ISNA(VLOOKUP(C241,Master!BQ$61:CC$286,4,FALSE)),"",VLOOKUP(C241,Master!BQ$61:CC$286,4,FALSE))</f>
        <v/>
      </c>
      <c r="H241" s="711" t="str">
        <f>IF(ISNA(VLOOKUP(C241,Master!BQ$61:CC$286,5,FALSE)),"",VLOOKUP(C241,Master!BQ$61:CC$286,5,FALSE))</f>
        <v/>
      </c>
      <c r="I241" s="690" t="str">
        <f t="shared" si="335"/>
        <v/>
      </c>
      <c r="J241" s="684" t="str">
        <f t="shared" si="337"/>
        <v/>
      </c>
      <c r="K241" s="686" t="str">
        <f t="shared" si="338"/>
        <v/>
      </c>
      <c r="L241" s="684" t="str">
        <f t="shared" si="339"/>
        <v/>
      </c>
      <c r="M241" s="684" t="str">
        <f>IF(AND(H241=""),"",VLOOKUP(D241,'Fix Pay'!$B$9:$K$116,10,0))</f>
        <v/>
      </c>
      <c r="N241" s="684" t="str">
        <f>IF(AND(H241=""),"",VLOOKUP(D241,'Fix Pay'!$B$9:$K$116,9,0))</f>
        <v/>
      </c>
      <c r="O241" s="712" t="str">
        <f t="shared" si="340"/>
        <v/>
      </c>
      <c r="P241" s="582"/>
      <c r="Q241" s="582"/>
      <c r="R241" s="582"/>
      <c r="S241" s="582"/>
      <c r="T241" s="582">
        <v>0</v>
      </c>
      <c r="U241" s="541"/>
      <c r="V241" s="570" t="str">
        <f>IF(ISNA(VLOOKUP(C241,Master!BQ$61:CC$286,10,FALSE)),"",VLOOKUP(C241,Master!BQ$61:CC$286,10,FALSE))</f>
        <v/>
      </c>
      <c r="W241" s="573"/>
      <c r="X241" s="573"/>
      <c r="Y241" s="574" t="str">
        <f>IF(ISNA(VLOOKUP(C241,Master!BQ$61:CC$286,11,FALSE)),"",VLOOKUP(C241,Master!BQ$61:CC$286,11,FALSE))</f>
        <v/>
      </c>
      <c r="Z241" s="574" t="str">
        <f>IF(ISNA(VLOOKUP(C241,Master!BQ$61:CC$286,9,FALSE)),"",VLOOKUP(C241,Master!BQ$61:CC$286,9,FALSE))</f>
        <v/>
      </c>
      <c r="AA241" s="575">
        <f t="shared" si="341"/>
        <v>0</v>
      </c>
      <c r="AB241" s="575">
        <f t="shared" si="342"/>
        <v>0</v>
      </c>
      <c r="AC241" s="575">
        <f t="shared" si="343"/>
        <v>0</v>
      </c>
      <c r="AD241" s="575">
        <f t="shared" si="344"/>
        <v>0</v>
      </c>
      <c r="AE241" s="575">
        <f t="shared" si="345"/>
        <v>0</v>
      </c>
      <c r="AF241" s="575">
        <f t="shared" si="346"/>
        <v>0</v>
      </c>
      <c r="AG241" s="576" t="str">
        <f t="shared" si="347"/>
        <v/>
      </c>
      <c r="AH241" s="576" t="str">
        <f t="shared" si="348"/>
        <v/>
      </c>
      <c r="AI241" s="576" t="str">
        <f t="shared" si="349"/>
        <v/>
      </c>
      <c r="AJ241" s="576" t="str">
        <f t="shared" si="350"/>
        <v/>
      </c>
      <c r="AK241" s="576" t="str">
        <f t="shared" si="351"/>
        <v/>
      </c>
      <c r="AL241" s="574" t="str">
        <f t="shared" si="352"/>
        <v/>
      </c>
      <c r="AM241" s="574">
        <v>0</v>
      </c>
      <c r="AN241" s="575">
        <v>0</v>
      </c>
      <c r="AO241" s="574" t="str">
        <f t="shared" si="353"/>
        <v/>
      </c>
      <c r="AP241" s="575">
        <f t="shared" si="354"/>
        <v>0</v>
      </c>
      <c r="AQ241" s="574">
        <f t="shared" si="355"/>
        <v>0</v>
      </c>
      <c r="AR241" s="574">
        <f t="shared" si="356"/>
        <v>0</v>
      </c>
      <c r="AS241" s="574">
        <f t="shared" si="357"/>
        <v>0</v>
      </c>
      <c r="AT241" s="574">
        <f t="shared" si="290"/>
        <v>0</v>
      </c>
      <c r="AU241" s="576">
        <f t="shared" si="358"/>
        <v>0</v>
      </c>
      <c r="AV241" s="576">
        <f t="shared" si="359"/>
        <v>0</v>
      </c>
      <c r="AW241" s="574"/>
      <c r="AX241" s="574"/>
      <c r="AY241" s="576">
        <f t="shared" si="360"/>
        <v>0</v>
      </c>
      <c r="AZ241" s="576">
        <f t="shared" si="361"/>
        <v>0</v>
      </c>
      <c r="BA241" s="576">
        <f t="shared" si="362"/>
        <v>0</v>
      </c>
      <c r="BB241" s="576">
        <f t="shared" si="363"/>
        <v>0</v>
      </c>
      <c r="BC241" s="576">
        <f t="shared" si="364"/>
        <v>0</v>
      </c>
      <c r="BD241" s="574">
        <f t="shared" si="365"/>
        <v>0</v>
      </c>
      <c r="BE241" s="574">
        <f t="shared" si="366"/>
        <v>0</v>
      </c>
      <c r="BF241" s="575">
        <v>0</v>
      </c>
      <c r="BG241" s="574">
        <f t="shared" si="367"/>
        <v>0</v>
      </c>
      <c r="BH241" s="575">
        <f t="shared" si="368"/>
        <v>0</v>
      </c>
      <c r="BI241" s="574">
        <f t="shared" si="369"/>
        <v>0</v>
      </c>
      <c r="BJ241" s="574">
        <f t="shared" si="370"/>
        <v>0</v>
      </c>
      <c r="BK241" s="574">
        <f t="shared" si="371"/>
        <v>0</v>
      </c>
      <c r="BL241" s="574">
        <f t="shared" si="372"/>
        <v>0</v>
      </c>
      <c r="BM241" s="576">
        <f t="shared" si="373"/>
        <v>0</v>
      </c>
      <c r="BN241" s="576">
        <f t="shared" si="374"/>
        <v>0</v>
      </c>
      <c r="BO241" s="574"/>
      <c r="BP241" s="574"/>
      <c r="BQ241" s="576">
        <f t="shared" si="375"/>
        <v>0</v>
      </c>
      <c r="BR241" s="567">
        <f t="shared" si="376"/>
        <v>0</v>
      </c>
      <c r="BS241" s="567">
        <f t="shared" si="377"/>
        <v>1</v>
      </c>
      <c r="BT241" s="567">
        <f t="shared" si="378"/>
        <v>0</v>
      </c>
      <c r="BU241" s="567">
        <f t="shared" si="379"/>
        <v>0</v>
      </c>
      <c r="BV241" s="567">
        <f t="shared" si="380"/>
        <v>0</v>
      </c>
      <c r="BW241" s="567">
        <f t="shared" si="381"/>
        <v>1</v>
      </c>
      <c r="BX241" s="552">
        <f t="shared" si="336"/>
        <v>0</v>
      </c>
      <c r="BY241" s="577">
        <f t="shared" si="382"/>
        <v>1</v>
      </c>
      <c r="BZ241" s="552">
        <f t="shared" si="383"/>
        <v>0</v>
      </c>
      <c r="CA241" s="552">
        <f t="shared" si="384"/>
        <v>0</v>
      </c>
      <c r="CB241" s="539" t="str">
        <f>IF(AND(E241=""),"",IF(AND(E241&lt;=0),"",IF((ROUND((SUMPRODUCT(MID(0&amp;E241,LARGE(INDEX(ISNUMBER(--MID(E241,ROW($1:$70),1))* ROW($1:$70),0),ROW($1:$70))+1,1)*10^ROW($1:$70)/10)),-8)/100000000)&lt;2004,1,0)))</f>
        <v/>
      </c>
      <c r="CC241" s="1071"/>
      <c r="CD241" s="539" t="str">
        <f>IF(I241="","",MAX($CD$229:$CD$236,$CD$239:CD240)+1)</f>
        <v/>
      </c>
      <c r="CE241" s="539"/>
      <c r="CF241" s="539"/>
      <c r="CG241" s="539"/>
      <c r="CH241" s="539"/>
      <c r="CI241" s="539"/>
      <c r="CJ241" s="539"/>
      <c r="CK241" s="539"/>
      <c r="CL241" s="539"/>
      <c r="CM241" s="539"/>
      <c r="CN241" s="539"/>
      <c r="CO241" s="539"/>
      <c r="CP241" s="539"/>
      <c r="CQ241" s="539"/>
      <c r="CR241" s="539"/>
      <c r="CS241" s="539"/>
      <c r="CT241" s="539"/>
      <c r="CU241" s="539"/>
      <c r="CV241" s="539"/>
      <c r="CW241" s="539"/>
      <c r="CX241" s="539"/>
      <c r="CY241" s="539"/>
      <c r="CZ241" s="539"/>
    </row>
    <row r="242" spans="1:104" s="568" customFormat="1" ht="16.149999999999999" customHeight="1">
      <c r="A242" s="568" t="str">
        <f t="shared" si="310"/>
        <v/>
      </c>
      <c r="B242" s="683">
        <v>2202</v>
      </c>
      <c r="C242" s="684">
        <v>4</v>
      </c>
      <c r="D242" s="685" t="str">
        <f>IF(ISNA(VLOOKUP(C242,Master!BQ$61:CC$286,3,FALSE)),"",VLOOKUP(C242,Master!BQ$61:CC$286,3,FALSE))</f>
        <v/>
      </c>
      <c r="E242" s="686" t="str">
        <f>IF(ISNA(VLOOKUP(C242,Master!BQ$61:CC$286,7,FALSE)),"",VLOOKUP(C242,Master!BQ$61:CC$286,7,FALSE))</f>
        <v/>
      </c>
      <c r="F242" s="687" t="str">
        <f>IF(ISNA(VLOOKUP(C242,Master!BQ$61:CC$286,8,FALSE)),"",VLOOKUP(C242,Master!BQ$61:CC$286,8,FALSE))</f>
        <v/>
      </c>
      <c r="G242" s="688" t="str">
        <f>IF(ISNA(VLOOKUP(C242,Master!BQ$61:CC$286,4,FALSE)),"",VLOOKUP(C242,Master!BQ$61:CC$286,4,FALSE))</f>
        <v/>
      </c>
      <c r="H242" s="711" t="str">
        <f>IF(ISNA(VLOOKUP(C242,Master!BQ$61:CC$286,5,FALSE)),"",VLOOKUP(C242,Master!BQ$61:CC$286,5,FALSE))</f>
        <v/>
      </c>
      <c r="I242" s="690" t="str">
        <f t="shared" si="335"/>
        <v/>
      </c>
      <c r="J242" s="684" t="str">
        <f t="shared" si="337"/>
        <v/>
      </c>
      <c r="K242" s="686" t="str">
        <f t="shared" si="338"/>
        <v/>
      </c>
      <c r="L242" s="684" t="str">
        <f t="shared" si="339"/>
        <v/>
      </c>
      <c r="M242" s="684" t="str">
        <f>IF(AND(H242=""),"",VLOOKUP(D242,'Fix Pay'!$B$9:$K$116,10,0))</f>
        <v/>
      </c>
      <c r="N242" s="684" t="str">
        <f>IF(AND(H242=""),"",VLOOKUP(D242,'Fix Pay'!$B$9:$K$116,9,0))</f>
        <v/>
      </c>
      <c r="O242" s="712" t="str">
        <f t="shared" si="340"/>
        <v/>
      </c>
      <c r="P242" s="582"/>
      <c r="Q242" s="582"/>
      <c r="R242" s="582"/>
      <c r="S242" s="582"/>
      <c r="T242" s="582">
        <v>0</v>
      </c>
      <c r="U242" s="541"/>
      <c r="V242" s="570" t="str">
        <f>IF(ISNA(VLOOKUP(C242,Master!BQ$61:CC$286,10,FALSE)),"",VLOOKUP(C242,Master!BQ$61:CC$286,10,FALSE))</f>
        <v/>
      </c>
      <c r="W242" s="573"/>
      <c r="X242" s="573"/>
      <c r="Y242" s="574" t="str">
        <f>IF(ISNA(VLOOKUP(C242,Master!BQ$61:CC$286,11,FALSE)),"",VLOOKUP(C242,Master!BQ$61:CC$286,11,FALSE))</f>
        <v/>
      </c>
      <c r="Z242" s="574" t="str">
        <f>IF(ISNA(VLOOKUP(C242,Master!BQ$61:CC$286,9,FALSE)),"",VLOOKUP(C242,Master!BQ$61:CC$286,9,FALSE))</f>
        <v/>
      </c>
      <c r="AA242" s="575">
        <f t="shared" si="341"/>
        <v>0</v>
      </c>
      <c r="AB242" s="575">
        <f t="shared" si="342"/>
        <v>0</v>
      </c>
      <c r="AC242" s="575">
        <f t="shared" si="343"/>
        <v>0</v>
      </c>
      <c r="AD242" s="575">
        <f t="shared" si="344"/>
        <v>0</v>
      </c>
      <c r="AE242" s="575">
        <f t="shared" si="345"/>
        <v>0</v>
      </c>
      <c r="AF242" s="575">
        <f t="shared" si="346"/>
        <v>0</v>
      </c>
      <c r="AG242" s="576" t="str">
        <f t="shared" si="347"/>
        <v/>
      </c>
      <c r="AH242" s="576" t="str">
        <f t="shared" si="348"/>
        <v/>
      </c>
      <c r="AI242" s="576" t="str">
        <f t="shared" si="349"/>
        <v/>
      </c>
      <c r="AJ242" s="576" t="str">
        <f t="shared" si="350"/>
        <v/>
      </c>
      <c r="AK242" s="576" t="str">
        <f t="shared" si="351"/>
        <v/>
      </c>
      <c r="AL242" s="574" t="str">
        <f t="shared" si="352"/>
        <v/>
      </c>
      <c r="AM242" s="574">
        <v>0</v>
      </c>
      <c r="AN242" s="575">
        <v>0</v>
      </c>
      <c r="AO242" s="574" t="str">
        <f t="shared" si="353"/>
        <v/>
      </c>
      <c r="AP242" s="575">
        <f t="shared" si="354"/>
        <v>0</v>
      </c>
      <c r="AQ242" s="574">
        <f t="shared" si="355"/>
        <v>0</v>
      </c>
      <c r="AR242" s="574">
        <f t="shared" si="356"/>
        <v>0</v>
      </c>
      <c r="AS242" s="574">
        <f t="shared" si="357"/>
        <v>0</v>
      </c>
      <c r="AT242" s="574">
        <f t="shared" si="290"/>
        <v>0</v>
      </c>
      <c r="AU242" s="576">
        <f t="shared" si="358"/>
        <v>0</v>
      </c>
      <c r="AV242" s="576">
        <f t="shared" si="359"/>
        <v>0</v>
      </c>
      <c r="AW242" s="574"/>
      <c r="AX242" s="574"/>
      <c r="AY242" s="576">
        <f t="shared" si="360"/>
        <v>0</v>
      </c>
      <c r="AZ242" s="576">
        <f t="shared" si="361"/>
        <v>0</v>
      </c>
      <c r="BA242" s="576">
        <f t="shared" si="362"/>
        <v>0</v>
      </c>
      <c r="BB242" s="576">
        <f t="shared" si="363"/>
        <v>0</v>
      </c>
      <c r="BC242" s="576">
        <f t="shared" si="364"/>
        <v>0</v>
      </c>
      <c r="BD242" s="574">
        <f t="shared" si="365"/>
        <v>0</v>
      </c>
      <c r="BE242" s="574">
        <f t="shared" si="366"/>
        <v>0</v>
      </c>
      <c r="BF242" s="575">
        <v>0</v>
      </c>
      <c r="BG242" s="574">
        <f t="shared" si="367"/>
        <v>0</v>
      </c>
      <c r="BH242" s="575">
        <f t="shared" si="368"/>
        <v>0</v>
      </c>
      <c r="BI242" s="574">
        <f t="shared" si="369"/>
        <v>0</v>
      </c>
      <c r="BJ242" s="574">
        <f t="shared" si="370"/>
        <v>0</v>
      </c>
      <c r="BK242" s="574">
        <f t="shared" si="371"/>
        <v>0</v>
      </c>
      <c r="BL242" s="574">
        <f t="shared" si="372"/>
        <v>0</v>
      </c>
      <c r="BM242" s="576">
        <f t="shared" si="373"/>
        <v>0</v>
      </c>
      <c r="BN242" s="576">
        <f t="shared" si="374"/>
        <v>0</v>
      </c>
      <c r="BO242" s="574"/>
      <c r="BP242" s="574"/>
      <c r="BQ242" s="576">
        <f t="shared" si="375"/>
        <v>0</v>
      </c>
      <c r="BR242" s="567">
        <f t="shared" si="376"/>
        <v>0</v>
      </c>
      <c r="BS242" s="567">
        <f t="shared" si="377"/>
        <v>1</v>
      </c>
      <c r="BT242" s="567">
        <f t="shared" si="378"/>
        <v>0</v>
      </c>
      <c r="BU242" s="567">
        <f t="shared" si="379"/>
        <v>0</v>
      </c>
      <c r="BV242" s="567">
        <f t="shared" si="380"/>
        <v>0</v>
      </c>
      <c r="BW242" s="567">
        <f t="shared" si="381"/>
        <v>1</v>
      </c>
      <c r="BX242" s="552">
        <f t="shared" si="336"/>
        <v>0</v>
      </c>
      <c r="BY242" s="577">
        <f t="shared" si="382"/>
        <v>1</v>
      </c>
      <c r="BZ242" s="552">
        <f t="shared" si="383"/>
        <v>0</v>
      </c>
      <c r="CA242" s="552">
        <f t="shared" si="384"/>
        <v>0</v>
      </c>
      <c r="CB242" s="539" t="str">
        <f>IF(AND(E242=""),"",IF(AND(E242&lt;=0),"",IF((ROUND((SUMPRODUCT(MID(0&amp;E242,LARGE(INDEX(ISNUMBER(--MID(E242,ROW($1:$70),1))* ROW($1:$70),0),ROW($1:$70))+1,1)*10^ROW($1:$70)/10)),-8)/100000000)&lt;2004,1,0)))</f>
        <v/>
      </c>
      <c r="CC242" s="1071"/>
      <c r="CD242" s="539" t="str">
        <f>IF(I242="","",MAX($CD$229:$CD$236,$CD$239:CD241)+1)</f>
        <v/>
      </c>
      <c r="CE242" s="539"/>
      <c r="CF242" s="539"/>
      <c r="CG242" s="539"/>
      <c r="CH242" s="539"/>
      <c r="CI242" s="539"/>
      <c r="CJ242" s="539"/>
      <c r="CK242" s="539"/>
      <c r="CL242" s="539"/>
      <c r="CM242" s="539"/>
      <c r="CN242" s="539"/>
      <c r="CO242" s="539"/>
      <c r="CP242" s="539"/>
      <c r="CQ242" s="539"/>
      <c r="CR242" s="539"/>
      <c r="CS242" s="539"/>
      <c r="CT242" s="539"/>
      <c r="CU242" s="539"/>
      <c r="CV242" s="539"/>
      <c r="CW242" s="539"/>
      <c r="CX242" s="539"/>
      <c r="CY242" s="539"/>
      <c r="CZ242" s="539"/>
    </row>
    <row r="243" spans="1:104" s="568" customFormat="1" ht="16.149999999999999" customHeight="1">
      <c r="A243" s="568" t="str">
        <f t="shared" si="310"/>
        <v/>
      </c>
      <c r="B243" s="683">
        <v>2202</v>
      </c>
      <c r="C243" s="684">
        <v>5</v>
      </c>
      <c r="D243" s="685" t="str">
        <f>IF(ISNA(VLOOKUP(C243,Master!BQ$61:CC$286,3,FALSE)),"",VLOOKUP(C243,Master!BQ$61:CC$286,3,FALSE))</f>
        <v/>
      </c>
      <c r="E243" s="686" t="str">
        <f>IF(ISNA(VLOOKUP(C243,Master!BQ$61:CC$286,7,FALSE)),"",VLOOKUP(C243,Master!BQ$61:CC$286,7,FALSE))</f>
        <v/>
      </c>
      <c r="F243" s="687" t="str">
        <f>IF(ISNA(VLOOKUP(C243,Master!BQ$61:CC$286,8,FALSE)),"",VLOOKUP(C243,Master!BQ$61:CC$286,8,FALSE))</f>
        <v/>
      </c>
      <c r="G243" s="688" t="str">
        <f>IF(ISNA(VLOOKUP(C243,Master!BQ$61:CC$286,4,FALSE)),"",VLOOKUP(C243,Master!BQ$61:CC$286,4,FALSE))</f>
        <v/>
      </c>
      <c r="H243" s="711" t="str">
        <f>IF(ISNA(VLOOKUP(C243,Master!BQ$61:CC$286,5,FALSE)),"",VLOOKUP(C243,Master!BQ$61:CC$286,5,FALSE))</f>
        <v/>
      </c>
      <c r="I243" s="690" t="str">
        <f t="shared" si="335"/>
        <v/>
      </c>
      <c r="J243" s="684" t="str">
        <f t="shared" si="337"/>
        <v/>
      </c>
      <c r="K243" s="686" t="str">
        <f t="shared" si="338"/>
        <v/>
      </c>
      <c r="L243" s="684" t="str">
        <f t="shared" si="339"/>
        <v/>
      </c>
      <c r="M243" s="684" t="str">
        <f>IF(AND(H243=""),"",VLOOKUP(D243,'Fix Pay'!$B$9:$K$116,10,0))</f>
        <v/>
      </c>
      <c r="N243" s="684" t="str">
        <f>IF(AND(H243=""),"",VLOOKUP(D243,'Fix Pay'!$B$9:$K$116,9,0))</f>
        <v/>
      </c>
      <c r="O243" s="712" t="str">
        <f t="shared" si="340"/>
        <v/>
      </c>
      <c r="P243" s="582"/>
      <c r="Q243" s="582"/>
      <c r="R243" s="582"/>
      <c r="S243" s="582"/>
      <c r="T243" s="582">
        <v>0</v>
      </c>
      <c r="U243" s="541"/>
      <c r="V243" s="570" t="str">
        <f>IF(ISNA(VLOOKUP(C243,Master!BQ$61:CC$286,10,FALSE)),"",VLOOKUP(C243,Master!BQ$61:CC$286,10,FALSE))</f>
        <v/>
      </c>
      <c r="W243" s="573"/>
      <c r="X243" s="573"/>
      <c r="Y243" s="574" t="str">
        <f>IF(ISNA(VLOOKUP(C243,Master!BQ$61:CC$286,11,FALSE)),"",VLOOKUP(C243,Master!BQ$61:CC$286,11,FALSE))</f>
        <v/>
      </c>
      <c r="Z243" s="574" t="str">
        <f>IF(ISNA(VLOOKUP(C243,Master!BQ$61:CC$286,9,FALSE)),"",VLOOKUP(C243,Master!BQ$61:CC$286,9,FALSE))</f>
        <v/>
      </c>
      <c r="AA243" s="575">
        <f t="shared" si="341"/>
        <v>0</v>
      </c>
      <c r="AB243" s="575">
        <f t="shared" si="342"/>
        <v>0</v>
      </c>
      <c r="AC243" s="575">
        <f t="shared" si="343"/>
        <v>0</v>
      </c>
      <c r="AD243" s="575">
        <f t="shared" si="344"/>
        <v>0</v>
      </c>
      <c r="AE243" s="575">
        <f t="shared" si="345"/>
        <v>0</v>
      </c>
      <c r="AF243" s="575">
        <f t="shared" si="346"/>
        <v>0</v>
      </c>
      <c r="AG243" s="576" t="str">
        <f t="shared" si="347"/>
        <v/>
      </c>
      <c r="AH243" s="576" t="str">
        <f t="shared" si="348"/>
        <v/>
      </c>
      <c r="AI243" s="576" t="str">
        <f t="shared" si="349"/>
        <v/>
      </c>
      <c r="AJ243" s="576" t="str">
        <f t="shared" si="350"/>
        <v/>
      </c>
      <c r="AK243" s="576" t="str">
        <f t="shared" si="351"/>
        <v/>
      </c>
      <c r="AL243" s="574" t="str">
        <f t="shared" si="352"/>
        <v/>
      </c>
      <c r="AM243" s="574">
        <v>0</v>
      </c>
      <c r="AN243" s="575">
        <v>0</v>
      </c>
      <c r="AO243" s="574" t="str">
        <f t="shared" si="353"/>
        <v/>
      </c>
      <c r="AP243" s="575">
        <f t="shared" si="354"/>
        <v>0</v>
      </c>
      <c r="AQ243" s="574">
        <f t="shared" si="355"/>
        <v>0</v>
      </c>
      <c r="AR243" s="574">
        <f t="shared" si="356"/>
        <v>0</v>
      </c>
      <c r="AS243" s="574">
        <f t="shared" si="357"/>
        <v>0</v>
      </c>
      <c r="AT243" s="574">
        <f t="shared" si="290"/>
        <v>0</v>
      </c>
      <c r="AU243" s="576">
        <f t="shared" si="358"/>
        <v>0</v>
      </c>
      <c r="AV243" s="576">
        <f t="shared" si="359"/>
        <v>0</v>
      </c>
      <c r="AW243" s="574"/>
      <c r="AX243" s="574"/>
      <c r="AY243" s="576">
        <f t="shared" si="360"/>
        <v>0</v>
      </c>
      <c r="AZ243" s="576">
        <f t="shared" si="361"/>
        <v>0</v>
      </c>
      <c r="BA243" s="576">
        <f t="shared" si="362"/>
        <v>0</v>
      </c>
      <c r="BB243" s="576">
        <f t="shared" si="363"/>
        <v>0</v>
      </c>
      <c r="BC243" s="576">
        <f t="shared" si="364"/>
        <v>0</v>
      </c>
      <c r="BD243" s="574">
        <f t="shared" si="365"/>
        <v>0</v>
      </c>
      <c r="BE243" s="574">
        <f t="shared" si="366"/>
        <v>0</v>
      </c>
      <c r="BF243" s="575">
        <v>0</v>
      </c>
      <c r="BG243" s="574">
        <f t="shared" si="367"/>
        <v>0</v>
      </c>
      <c r="BH243" s="575">
        <f t="shared" si="368"/>
        <v>0</v>
      </c>
      <c r="BI243" s="574">
        <f t="shared" si="369"/>
        <v>0</v>
      </c>
      <c r="BJ243" s="574">
        <f t="shared" si="370"/>
        <v>0</v>
      </c>
      <c r="BK243" s="574">
        <f t="shared" si="371"/>
        <v>0</v>
      </c>
      <c r="BL243" s="574">
        <f t="shared" si="372"/>
        <v>0</v>
      </c>
      <c r="BM243" s="576">
        <f t="shared" si="373"/>
        <v>0</v>
      </c>
      <c r="BN243" s="576">
        <f t="shared" si="374"/>
        <v>0</v>
      </c>
      <c r="BO243" s="574"/>
      <c r="BP243" s="574"/>
      <c r="BQ243" s="576">
        <f t="shared" si="375"/>
        <v>0</v>
      </c>
      <c r="BR243" s="567">
        <f t="shared" si="376"/>
        <v>0</v>
      </c>
      <c r="BS243" s="567">
        <f t="shared" si="377"/>
        <v>1</v>
      </c>
      <c r="BT243" s="567">
        <f t="shared" si="378"/>
        <v>0</v>
      </c>
      <c r="BU243" s="567">
        <f t="shared" si="379"/>
        <v>0</v>
      </c>
      <c r="BV243" s="567">
        <f t="shared" si="380"/>
        <v>0</v>
      </c>
      <c r="BW243" s="567">
        <f t="shared" si="381"/>
        <v>1</v>
      </c>
      <c r="BX243" s="552">
        <f t="shared" si="336"/>
        <v>0</v>
      </c>
      <c r="BY243" s="577">
        <f t="shared" si="382"/>
        <v>1</v>
      </c>
      <c r="BZ243" s="552">
        <f t="shared" si="383"/>
        <v>0</v>
      </c>
      <c r="CA243" s="552">
        <f t="shared" si="384"/>
        <v>0</v>
      </c>
      <c r="CB243" s="539" t="str">
        <f>IF(AND(E243=""),"",IF(AND(E243&lt;=0),"",IF((ROUND((SUMPRODUCT(MID(0&amp;E243,LARGE(INDEX(ISNUMBER(--MID(E243,ROW($1:$70),1))* ROW($1:$70),0),ROW($1:$70))+1,1)*10^ROW($1:$70)/10)),-8)/100000000)&lt;2004,1,0)))</f>
        <v/>
      </c>
      <c r="CC243" s="1071"/>
      <c r="CD243" s="539" t="str">
        <f>IF(I243="","",MAX($CD$229:$CD$236,$CD$239:CD242)+1)</f>
        <v/>
      </c>
      <c r="CE243" s="539"/>
      <c r="CF243" s="539"/>
      <c r="CG243" s="539"/>
      <c r="CH243" s="539"/>
      <c r="CI243" s="539"/>
      <c r="CJ243" s="539"/>
      <c r="CK243" s="539"/>
      <c r="CL243" s="539"/>
      <c r="CM243" s="539"/>
      <c r="CN243" s="539"/>
      <c r="CO243" s="539"/>
      <c r="CP243" s="539"/>
      <c r="CQ243" s="539"/>
      <c r="CR243" s="539"/>
      <c r="CS243" s="539"/>
      <c r="CT243" s="539"/>
      <c r="CU243" s="539"/>
      <c r="CV243" s="539"/>
      <c r="CW243" s="539"/>
      <c r="CX243" s="539"/>
      <c r="CY243" s="539"/>
      <c r="CZ243" s="539"/>
    </row>
    <row r="244" spans="1:104" s="568" customFormat="1" ht="16.149999999999999" customHeight="1">
      <c r="A244" s="568" t="str">
        <f t="shared" si="310"/>
        <v/>
      </c>
      <c r="B244" s="683">
        <v>2202</v>
      </c>
      <c r="C244" s="684">
        <v>6</v>
      </c>
      <c r="D244" s="685" t="str">
        <f>IF(ISNA(VLOOKUP(C244,Master!BQ$61:CC$286,3,FALSE)),"",VLOOKUP(C244,Master!BQ$61:CC$286,3,FALSE))</f>
        <v/>
      </c>
      <c r="E244" s="686" t="str">
        <f>IF(ISNA(VLOOKUP(C244,Master!BQ$61:CC$286,7,FALSE)),"",VLOOKUP(C244,Master!BQ$61:CC$286,7,FALSE))</f>
        <v/>
      </c>
      <c r="F244" s="687" t="str">
        <f>IF(ISNA(VLOOKUP(C244,Master!BQ$61:CC$286,8,FALSE)),"",VLOOKUP(C244,Master!BQ$61:CC$286,8,FALSE))</f>
        <v/>
      </c>
      <c r="G244" s="688" t="str">
        <f>IF(ISNA(VLOOKUP(C244,Master!BQ$61:CC$286,4,FALSE)),"",VLOOKUP(C244,Master!BQ$61:CC$286,4,FALSE))</f>
        <v/>
      </c>
      <c r="H244" s="711" t="str">
        <f>IF(ISNA(VLOOKUP(C244,Master!BQ$61:CC$286,5,FALSE)),"",VLOOKUP(C244,Master!BQ$61:CC$286,5,FALSE))</f>
        <v/>
      </c>
      <c r="I244" s="690" t="str">
        <f t="shared" si="335"/>
        <v/>
      </c>
      <c r="J244" s="684" t="str">
        <f t="shared" si="337"/>
        <v/>
      </c>
      <c r="K244" s="686" t="str">
        <f t="shared" si="338"/>
        <v/>
      </c>
      <c r="L244" s="684" t="str">
        <f t="shared" si="339"/>
        <v/>
      </c>
      <c r="M244" s="684" t="str">
        <f>IF(AND(H244=""),"",VLOOKUP(D244,'Fix Pay'!$B$9:$K$116,10,0))</f>
        <v/>
      </c>
      <c r="N244" s="684" t="str">
        <f>IF(AND(H244=""),"",VLOOKUP(D244,'Fix Pay'!$B$9:$K$116,9,0))</f>
        <v/>
      </c>
      <c r="O244" s="712" t="str">
        <f t="shared" si="340"/>
        <v/>
      </c>
      <c r="P244" s="582"/>
      <c r="Q244" s="582"/>
      <c r="R244" s="582"/>
      <c r="S244" s="582"/>
      <c r="T244" s="582">
        <v>0</v>
      </c>
      <c r="U244" s="541"/>
      <c r="V244" s="570" t="str">
        <f>IF(ISNA(VLOOKUP(C244,Master!BQ$61:CC$286,10,FALSE)),"",VLOOKUP(C244,Master!BQ$61:CC$286,10,FALSE))</f>
        <v/>
      </c>
      <c r="W244" s="573"/>
      <c r="X244" s="573"/>
      <c r="Y244" s="574" t="str">
        <f>IF(ISNA(VLOOKUP(C244,Master!BQ$61:CC$286,11,FALSE)),"",VLOOKUP(C244,Master!BQ$61:CC$286,11,FALSE))</f>
        <v/>
      </c>
      <c r="Z244" s="574" t="str">
        <f>IF(ISNA(VLOOKUP(C244,Master!BQ$61:CC$286,9,FALSE)),"",VLOOKUP(C244,Master!BQ$61:CC$286,9,FALSE))</f>
        <v/>
      </c>
      <c r="AA244" s="575">
        <f t="shared" si="341"/>
        <v>0</v>
      </c>
      <c r="AB244" s="575">
        <f t="shared" si="342"/>
        <v>0</v>
      </c>
      <c r="AC244" s="575">
        <f t="shared" si="343"/>
        <v>0</v>
      </c>
      <c r="AD244" s="575">
        <f t="shared" si="344"/>
        <v>0</v>
      </c>
      <c r="AE244" s="575">
        <f t="shared" si="345"/>
        <v>0</v>
      </c>
      <c r="AF244" s="575">
        <f t="shared" si="346"/>
        <v>0</v>
      </c>
      <c r="AG244" s="576" t="str">
        <f t="shared" si="347"/>
        <v/>
      </c>
      <c r="AH244" s="576" t="str">
        <f t="shared" si="348"/>
        <v/>
      </c>
      <c r="AI244" s="576" t="str">
        <f t="shared" si="349"/>
        <v/>
      </c>
      <c r="AJ244" s="576" t="str">
        <f t="shared" si="350"/>
        <v/>
      </c>
      <c r="AK244" s="576" t="str">
        <f t="shared" si="351"/>
        <v/>
      </c>
      <c r="AL244" s="574" t="str">
        <f t="shared" si="352"/>
        <v/>
      </c>
      <c r="AM244" s="574">
        <v>0</v>
      </c>
      <c r="AN244" s="575">
        <v>0</v>
      </c>
      <c r="AO244" s="574" t="str">
        <f t="shared" si="353"/>
        <v/>
      </c>
      <c r="AP244" s="575">
        <f t="shared" si="354"/>
        <v>0</v>
      </c>
      <c r="AQ244" s="574">
        <f t="shared" si="355"/>
        <v>0</v>
      </c>
      <c r="AR244" s="574">
        <f t="shared" si="356"/>
        <v>0</v>
      </c>
      <c r="AS244" s="574">
        <f t="shared" si="357"/>
        <v>0</v>
      </c>
      <c r="AT244" s="574">
        <f t="shared" si="290"/>
        <v>0</v>
      </c>
      <c r="AU244" s="576">
        <f t="shared" si="358"/>
        <v>0</v>
      </c>
      <c r="AV244" s="576">
        <f t="shared" si="359"/>
        <v>0</v>
      </c>
      <c r="AW244" s="574"/>
      <c r="AX244" s="574"/>
      <c r="AY244" s="576">
        <f t="shared" si="360"/>
        <v>0</v>
      </c>
      <c r="AZ244" s="576">
        <f t="shared" si="361"/>
        <v>0</v>
      </c>
      <c r="BA244" s="576">
        <f t="shared" si="362"/>
        <v>0</v>
      </c>
      <c r="BB244" s="576">
        <f t="shared" si="363"/>
        <v>0</v>
      </c>
      <c r="BC244" s="576">
        <f t="shared" si="364"/>
        <v>0</v>
      </c>
      <c r="BD244" s="574">
        <f t="shared" si="365"/>
        <v>0</v>
      </c>
      <c r="BE244" s="574">
        <f t="shared" si="366"/>
        <v>0</v>
      </c>
      <c r="BF244" s="575">
        <v>0</v>
      </c>
      <c r="BG244" s="574">
        <f t="shared" si="367"/>
        <v>0</v>
      </c>
      <c r="BH244" s="575">
        <f t="shared" si="368"/>
        <v>0</v>
      </c>
      <c r="BI244" s="574">
        <f t="shared" si="369"/>
        <v>0</v>
      </c>
      <c r="BJ244" s="574">
        <f t="shared" si="370"/>
        <v>0</v>
      </c>
      <c r="BK244" s="574">
        <f t="shared" si="371"/>
        <v>0</v>
      </c>
      <c r="BL244" s="574">
        <f t="shared" si="372"/>
        <v>0</v>
      </c>
      <c r="BM244" s="576">
        <f t="shared" si="373"/>
        <v>0</v>
      </c>
      <c r="BN244" s="576">
        <f t="shared" si="374"/>
        <v>0</v>
      </c>
      <c r="BO244" s="574"/>
      <c r="BP244" s="574"/>
      <c r="BQ244" s="576">
        <f t="shared" si="375"/>
        <v>0</v>
      </c>
      <c r="BR244" s="567">
        <f t="shared" si="376"/>
        <v>0</v>
      </c>
      <c r="BS244" s="567">
        <f t="shared" si="377"/>
        <v>1</v>
      </c>
      <c r="BT244" s="567">
        <f t="shared" si="378"/>
        <v>0</v>
      </c>
      <c r="BU244" s="567">
        <f t="shared" si="379"/>
        <v>0</v>
      </c>
      <c r="BV244" s="567">
        <f t="shared" si="380"/>
        <v>0</v>
      </c>
      <c r="BW244" s="567">
        <f t="shared" si="381"/>
        <v>1</v>
      </c>
      <c r="BX244" s="552">
        <f t="shared" si="336"/>
        <v>0</v>
      </c>
      <c r="BY244" s="577">
        <f t="shared" si="382"/>
        <v>1</v>
      </c>
      <c r="BZ244" s="552">
        <f t="shared" si="383"/>
        <v>0</v>
      </c>
      <c r="CA244" s="552">
        <f t="shared" si="384"/>
        <v>0</v>
      </c>
      <c r="CB244" s="539" t="str">
        <f>IF(AND(E244=""),"",IF(AND(E244&lt;=0),"",IF((ROUND((SUMPRODUCT(MID(0&amp;E244,LARGE(INDEX(ISNUMBER(--MID(E244,ROW($1:$70),1))* ROW($1:$70),0),ROW($1:$70))+1,1)*10^ROW($1:$70)/10)),-8)/100000000)&lt;2004,1,0)))</f>
        <v/>
      </c>
      <c r="CC244" s="1071"/>
      <c r="CD244" s="539" t="str">
        <f>IF(I244="","",MAX($CD$229:$CD$236,$CD$239:CD243)+1)</f>
        <v/>
      </c>
      <c r="CE244" s="539"/>
      <c r="CF244" s="539"/>
      <c r="CG244" s="539"/>
      <c r="CH244" s="539"/>
      <c r="CI244" s="539"/>
      <c r="CJ244" s="539"/>
      <c r="CK244" s="539"/>
      <c r="CL244" s="539"/>
      <c r="CM244" s="539"/>
      <c r="CN244" s="539"/>
      <c r="CO244" s="539"/>
      <c r="CP244" s="539"/>
      <c r="CQ244" s="539"/>
      <c r="CR244" s="539"/>
      <c r="CS244" s="539"/>
      <c r="CT244" s="539"/>
      <c r="CU244" s="539"/>
      <c r="CV244" s="539"/>
      <c r="CW244" s="539"/>
      <c r="CX244" s="539"/>
      <c r="CY244" s="539"/>
      <c r="CZ244" s="539"/>
    </row>
    <row r="245" spans="1:104" s="568" customFormat="1" ht="16.149999999999999" customHeight="1">
      <c r="A245" s="568" t="str">
        <f t="shared" si="310"/>
        <v/>
      </c>
      <c r="B245" s="683">
        <v>2202</v>
      </c>
      <c r="C245" s="684">
        <v>7</v>
      </c>
      <c r="D245" s="685" t="str">
        <f>IF(ISNA(VLOOKUP(C245,Master!BQ$61:CC$286,3,FALSE)),"",VLOOKUP(C245,Master!BQ$61:CC$286,3,FALSE))</f>
        <v/>
      </c>
      <c r="E245" s="686" t="str">
        <f>IF(ISNA(VLOOKUP(C245,Master!BQ$61:CC$286,7,FALSE)),"",VLOOKUP(C245,Master!BQ$61:CC$286,7,FALSE))</f>
        <v/>
      </c>
      <c r="F245" s="687" t="str">
        <f>IF(ISNA(VLOOKUP(C245,Master!BQ$61:CC$286,8,FALSE)),"",VLOOKUP(C245,Master!BQ$61:CC$286,8,FALSE))</f>
        <v/>
      </c>
      <c r="G245" s="688" t="str">
        <f>IF(ISNA(VLOOKUP(C245,Master!BQ$61:CC$286,4,FALSE)),"",VLOOKUP(C245,Master!BQ$61:CC$286,4,FALSE))</f>
        <v/>
      </c>
      <c r="H245" s="711" t="str">
        <f>IF(ISNA(VLOOKUP(C245,Master!BQ$61:CC$286,5,FALSE)),"",VLOOKUP(C245,Master!BQ$61:CC$286,5,FALSE))</f>
        <v/>
      </c>
      <c r="I245" s="690" t="str">
        <f t="shared" si="335"/>
        <v/>
      </c>
      <c r="J245" s="684" t="str">
        <f t="shared" si="337"/>
        <v/>
      </c>
      <c r="K245" s="686" t="str">
        <f t="shared" si="338"/>
        <v/>
      </c>
      <c r="L245" s="684" t="str">
        <f t="shared" si="339"/>
        <v/>
      </c>
      <c r="M245" s="684" t="str">
        <f>IF(AND(H245=""),"",VLOOKUP(D245,'Fix Pay'!$B$9:$K$116,10,0))</f>
        <v/>
      </c>
      <c r="N245" s="684" t="str">
        <f>IF(AND(H245=""),"",VLOOKUP(D245,'Fix Pay'!$B$9:$K$116,9,0))</f>
        <v/>
      </c>
      <c r="O245" s="712" t="str">
        <f t="shared" si="340"/>
        <v/>
      </c>
      <c r="P245" s="582"/>
      <c r="Q245" s="582"/>
      <c r="R245" s="582"/>
      <c r="S245" s="582"/>
      <c r="T245" s="582">
        <v>0</v>
      </c>
      <c r="U245" s="541"/>
      <c r="V245" s="570" t="str">
        <f>IF(ISNA(VLOOKUP(C245,Master!BQ$61:CC$286,10,FALSE)),"",VLOOKUP(C245,Master!BQ$61:CC$286,10,FALSE))</f>
        <v/>
      </c>
      <c r="W245" s="573"/>
      <c r="X245" s="573"/>
      <c r="Y245" s="574" t="str">
        <f>IF(ISNA(VLOOKUP(C245,Master!BQ$61:CC$286,11,FALSE)),"",VLOOKUP(C245,Master!BQ$61:CC$286,11,FALSE))</f>
        <v/>
      </c>
      <c r="Z245" s="574" t="str">
        <f>IF(ISNA(VLOOKUP(C245,Master!BQ$61:CC$286,9,FALSE)),"",VLOOKUP(C245,Master!BQ$61:CC$286,9,FALSE))</f>
        <v/>
      </c>
      <c r="AA245" s="575">
        <f t="shared" si="341"/>
        <v>0</v>
      </c>
      <c r="AB245" s="575">
        <f t="shared" si="342"/>
        <v>0</v>
      </c>
      <c r="AC245" s="575">
        <f t="shared" si="343"/>
        <v>0</v>
      </c>
      <c r="AD245" s="575">
        <f t="shared" si="344"/>
        <v>0</v>
      </c>
      <c r="AE245" s="575">
        <f t="shared" si="345"/>
        <v>0</v>
      </c>
      <c r="AF245" s="575">
        <f t="shared" si="346"/>
        <v>0</v>
      </c>
      <c r="AG245" s="576" t="str">
        <f t="shared" si="347"/>
        <v/>
      </c>
      <c r="AH245" s="576" t="str">
        <f t="shared" si="348"/>
        <v/>
      </c>
      <c r="AI245" s="576" t="str">
        <f t="shared" si="349"/>
        <v/>
      </c>
      <c r="AJ245" s="576" t="str">
        <f t="shared" si="350"/>
        <v/>
      </c>
      <c r="AK245" s="576" t="str">
        <f t="shared" si="351"/>
        <v/>
      </c>
      <c r="AL245" s="574" t="str">
        <f t="shared" si="352"/>
        <v/>
      </c>
      <c r="AM245" s="574">
        <v>0</v>
      </c>
      <c r="AN245" s="575">
        <v>0</v>
      </c>
      <c r="AO245" s="574" t="str">
        <f t="shared" si="353"/>
        <v/>
      </c>
      <c r="AP245" s="575">
        <f t="shared" si="354"/>
        <v>0</v>
      </c>
      <c r="AQ245" s="574">
        <f t="shared" si="355"/>
        <v>0</v>
      </c>
      <c r="AR245" s="574">
        <f t="shared" si="356"/>
        <v>0</v>
      </c>
      <c r="AS245" s="574">
        <f t="shared" si="357"/>
        <v>0</v>
      </c>
      <c r="AT245" s="574">
        <f t="shared" si="290"/>
        <v>0</v>
      </c>
      <c r="AU245" s="576">
        <f t="shared" si="358"/>
        <v>0</v>
      </c>
      <c r="AV245" s="576">
        <f t="shared" si="359"/>
        <v>0</v>
      </c>
      <c r="AW245" s="574"/>
      <c r="AX245" s="574"/>
      <c r="AY245" s="576">
        <f t="shared" si="360"/>
        <v>0</v>
      </c>
      <c r="AZ245" s="576">
        <f t="shared" si="361"/>
        <v>0</v>
      </c>
      <c r="BA245" s="576">
        <f t="shared" si="362"/>
        <v>0</v>
      </c>
      <c r="BB245" s="576">
        <f t="shared" si="363"/>
        <v>0</v>
      </c>
      <c r="BC245" s="576">
        <f t="shared" si="364"/>
        <v>0</v>
      </c>
      <c r="BD245" s="574">
        <f t="shared" si="365"/>
        <v>0</v>
      </c>
      <c r="BE245" s="574">
        <f t="shared" si="366"/>
        <v>0</v>
      </c>
      <c r="BF245" s="575">
        <v>0</v>
      </c>
      <c r="BG245" s="574">
        <f t="shared" si="367"/>
        <v>0</v>
      </c>
      <c r="BH245" s="575">
        <f t="shared" si="368"/>
        <v>0</v>
      </c>
      <c r="BI245" s="574">
        <f t="shared" si="369"/>
        <v>0</v>
      </c>
      <c r="BJ245" s="574">
        <f t="shared" si="370"/>
        <v>0</v>
      </c>
      <c r="BK245" s="574">
        <f t="shared" si="371"/>
        <v>0</v>
      </c>
      <c r="BL245" s="574">
        <f t="shared" si="372"/>
        <v>0</v>
      </c>
      <c r="BM245" s="576">
        <f t="shared" si="373"/>
        <v>0</v>
      </c>
      <c r="BN245" s="576">
        <f t="shared" si="374"/>
        <v>0</v>
      </c>
      <c r="BO245" s="574"/>
      <c r="BP245" s="574"/>
      <c r="BQ245" s="576">
        <f t="shared" si="375"/>
        <v>0</v>
      </c>
      <c r="BR245" s="567">
        <f t="shared" si="376"/>
        <v>0</v>
      </c>
      <c r="BS245" s="567">
        <f t="shared" si="377"/>
        <v>1</v>
      </c>
      <c r="BT245" s="567">
        <f t="shared" si="378"/>
        <v>0</v>
      </c>
      <c r="BU245" s="567">
        <f t="shared" si="379"/>
        <v>0</v>
      </c>
      <c r="BV245" s="567">
        <f t="shared" si="380"/>
        <v>0</v>
      </c>
      <c r="BW245" s="567">
        <f t="shared" si="381"/>
        <v>1</v>
      </c>
      <c r="BX245" s="552">
        <f t="shared" si="336"/>
        <v>0</v>
      </c>
      <c r="BY245" s="577">
        <f t="shared" si="382"/>
        <v>1</v>
      </c>
      <c r="BZ245" s="552">
        <f t="shared" si="383"/>
        <v>0</v>
      </c>
      <c r="CA245" s="552">
        <f t="shared" si="384"/>
        <v>0</v>
      </c>
      <c r="CB245" s="539" t="str">
        <f>IF(AND(E245=""),"",IF(AND(E245&lt;=0),"",IF((ROUND((SUMPRODUCT(MID(0&amp;E245,LARGE(INDEX(ISNUMBER(--MID(E245,ROW($1:$70),1))* ROW($1:$70),0),ROW($1:$70))+1,1)*10^ROW($1:$70)/10)),-8)/100000000)&lt;2004,1,0)))</f>
        <v/>
      </c>
      <c r="CC245" s="1071"/>
      <c r="CD245" s="539" t="str">
        <f>IF(I245="","",MAX($CD$229:$CD$236,$CD$239:CD244)+1)</f>
        <v/>
      </c>
      <c r="CE245" s="539"/>
      <c r="CF245" s="539"/>
      <c r="CG245" s="539"/>
      <c r="CH245" s="539"/>
      <c r="CI245" s="539"/>
      <c r="CJ245" s="539"/>
      <c r="CK245" s="539"/>
      <c r="CL245" s="539"/>
      <c r="CM245" s="539"/>
      <c r="CN245" s="539"/>
      <c r="CO245" s="539"/>
      <c r="CP245" s="539"/>
      <c r="CQ245" s="539"/>
      <c r="CR245" s="539"/>
      <c r="CS245" s="539"/>
      <c r="CT245" s="539"/>
      <c r="CU245" s="539"/>
      <c r="CV245" s="539"/>
      <c r="CW245" s="539"/>
      <c r="CX245" s="539"/>
      <c r="CY245" s="539"/>
      <c r="CZ245" s="539"/>
    </row>
    <row r="246" spans="1:104" s="568" customFormat="1" ht="16.149999999999999" customHeight="1">
      <c r="A246" s="568" t="str">
        <f t="shared" si="310"/>
        <v/>
      </c>
      <c r="B246" s="683">
        <v>2202</v>
      </c>
      <c r="C246" s="684">
        <v>8</v>
      </c>
      <c r="D246" s="685" t="str">
        <f>IF(ISNA(VLOOKUP(C246,Master!BQ$61:CC$286,3,FALSE)),"",VLOOKUP(C246,Master!BQ$61:CC$286,3,FALSE))</f>
        <v/>
      </c>
      <c r="E246" s="686" t="str">
        <f>IF(ISNA(VLOOKUP(C246,Master!BQ$61:CC$286,7,FALSE)),"",VLOOKUP(C246,Master!BQ$61:CC$286,7,FALSE))</f>
        <v/>
      </c>
      <c r="F246" s="687" t="str">
        <f>IF(ISNA(VLOOKUP(C246,Master!BQ$61:CC$286,8,FALSE)),"",VLOOKUP(C246,Master!BQ$61:CC$286,8,FALSE))</f>
        <v/>
      </c>
      <c r="G246" s="688" t="str">
        <f>IF(ISNA(VLOOKUP(C246,Master!BQ$61:CC$286,4,FALSE)),"",VLOOKUP(C246,Master!BQ$61:CC$286,4,FALSE))</f>
        <v/>
      </c>
      <c r="H246" s="711" t="str">
        <f>IF(ISNA(VLOOKUP(C246,Master!BQ$61:CC$286,5,FALSE)),"",VLOOKUP(C246,Master!BQ$61:CC$286,5,FALSE))</f>
        <v/>
      </c>
      <c r="I246" s="690" t="str">
        <f t="shared" si="335"/>
        <v/>
      </c>
      <c r="J246" s="684" t="str">
        <f t="shared" si="337"/>
        <v/>
      </c>
      <c r="K246" s="686" t="str">
        <f t="shared" si="338"/>
        <v/>
      </c>
      <c r="L246" s="684" t="str">
        <f t="shared" si="339"/>
        <v/>
      </c>
      <c r="M246" s="684" t="str">
        <f>IF(AND(H246=""),"",VLOOKUP(D246,'Fix Pay'!$B$9:$K$116,10,0))</f>
        <v/>
      </c>
      <c r="N246" s="684" t="str">
        <f>IF(AND(H246=""),"",VLOOKUP(D246,'Fix Pay'!$B$9:$K$116,9,0))</f>
        <v/>
      </c>
      <c r="O246" s="712" t="str">
        <f t="shared" si="340"/>
        <v/>
      </c>
      <c r="P246" s="582"/>
      <c r="Q246" s="582"/>
      <c r="R246" s="582"/>
      <c r="S246" s="582"/>
      <c r="T246" s="582">
        <v>0</v>
      </c>
      <c r="U246" s="541"/>
      <c r="V246" s="570" t="str">
        <f>IF(ISNA(VLOOKUP(C246,Master!BQ$61:CC$286,10,FALSE)),"",VLOOKUP(C246,Master!BQ$61:CC$286,10,FALSE))</f>
        <v/>
      </c>
      <c r="W246" s="573"/>
      <c r="X246" s="573"/>
      <c r="Y246" s="574" t="str">
        <f>IF(ISNA(VLOOKUP(C246,Master!BQ$61:CC$286,11,FALSE)),"",VLOOKUP(C246,Master!BQ$61:CC$286,11,FALSE))</f>
        <v/>
      </c>
      <c r="Z246" s="574" t="str">
        <f>IF(ISNA(VLOOKUP(C246,Master!BQ$61:CC$286,9,FALSE)),"",VLOOKUP(C246,Master!BQ$61:CC$286,9,FALSE))</f>
        <v/>
      </c>
      <c r="AA246" s="575">
        <f t="shared" si="341"/>
        <v>0</v>
      </c>
      <c r="AB246" s="575">
        <f t="shared" si="342"/>
        <v>0</v>
      </c>
      <c r="AC246" s="575">
        <f t="shared" si="343"/>
        <v>0</v>
      </c>
      <c r="AD246" s="575">
        <f t="shared" si="344"/>
        <v>0</v>
      </c>
      <c r="AE246" s="575">
        <f t="shared" si="345"/>
        <v>0</v>
      </c>
      <c r="AF246" s="575">
        <f t="shared" si="346"/>
        <v>0</v>
      </c>
      <c r="AG246" s="576" t="str">
        <f t="shared" si="347"/>
        <v/>
      </c>
      <c r="AH246" s="576" t="str">
        <f t="shared" si="348"/>
        <v/>
      </c>
      <c r="AI246" s="576" t="str">
        <f t="shared" si="349"/>
        <v/>
      </c>
      <c r="AJ246" s="576" t="str">
        <f t="shared" si="350"/>
        <v/>
      </c>
      <c r="AK246" s="576" t="str">
        <f t="shared" si="351"/>
        <v/>
      </c>
      <c r="AL246" s="574" t="str">
        <f t="shared" si="352"/>
        <v/>
      </c>
      <c r="AM246" s="574">
        <v>0</v>
      </c>
      <c r="AN246" s="575">
        <v>0</v>
      </c>
      <c r="AO246" s="574" t="str">
        <f t="shared" si="353"/>
        <v/>
      </c>
      <c r="AP246" s="575">
        <f t="shared" si="354"/>
        <v>0</v>
      </c>
      <c r="AQ246" s="574">
        <f t="shared" si="355"/>
        <v>0</v>
      </c>
      <c r="AR246" s="574">
        <f t="shared" si="356"/>
        <v>0</v>
      </c>
      <c r="AS246" s="574">
        <f t="shared" si="357"/>
        <v>0</v>
      </c>
      <c r="AT246" s="574">
        <f t="shared" si="290"/>
        <v>0</v>
      </c>
      <c r="AU246" s="576">
        <f t="shared" si="358"/>
        <v>0</v>
      </c>
      <c r="AV246" s="576">
        <f t="shared" si="359"/>
        <v>0</v>
      </c>
      <c r="AW246" s="574"/>
      <c r="AX246" s="574"/>
      <c r="AY246" s="576">
        <f t="shared" si="360"/>
        <v>0</v>
      </c>
      <c r="AZ246" s="576">
        <f t="shared" si="361"/>
        <v>0</v>
      </c>
      <c r="BA246" s="576">
        <f t="shared" si="362"/>
        <v>0</v>
      </c>
      <c r="BB246" s="576">
        <f t="shared" si="363"/>
        <v>0</v>
      </c>
      <c r="BC246" s="576">
        <f t="shared" si="364"/>
        <v>0</v>
      </c>
      <c r="BD246" s="574">
        <f t="shared" si="365"/>
        <v>0</v>
      </c>
      <c r="BE246" s="574">
        <f t="shared" si="366"/>
        <v>0</v>
      </c>
      <c r="BF246" s="575">
        <v>0</v>
      </c>
      <c r="BG246" s="574">
        <f t="shared" si="367"/>
        <v>0</v>
      </c>
      <c r="BH246" s="575">
        <f t="shared" si="368"/>
        <v>0</v>
      </c>
      <c r="BI246" s="574">
        <f t="shared" si="369"/>
        <v>0</v>
      </c>
      <c r="BJ246" s="574">
        <f t="shared" si="370"/>
        <v>0</v>
      </c>
      <c r="BK246" s="574">
        <f t="shared" si="371"/>
        <v>0</v>
      </c>
      <c r="BL246" s="574">
        <f t="shared" si="372"/>
        <v>0</v>
      </c>
      <c r="BM246" s="576">
        <f t="shared" si="373"/>
        <v>0</v>
      </c>
      <c r="BN246" s="576">
        <f t="shared" si="374"/>
        <v>0</v>
      </c>
      <c r="BO246" s="574"/>
      <c r="BP246" s="574"/>
      <c r="BQ246" s="576">
        <f t="shared" si="375"/>
        <v>0</v>
      </c>
      <c r="BR246" s="567">
        <f t="shared" si="376"/>
        <v>0</v>
      </c>
      <c r="BS246" s="567">
        <f t="shared" si="377"/>
        <v>1</v>
      </c>
      <c r="BT246" s="567">
        <f t="shared" si="378"/>
        <v>0</v>
      </c>
      <c r="BU246" s="567">
        <f t="shared" si="379"/>
        <v>0</v>
      </c>
      <c r="BV246" s="567">
        <f t="shared" si="380"/>
        <v>0</v>
      </c>
      <c r="BW246" s="567">
        <f t="shared" si="381"/>
        <v>1</v>
      </c>
      <c r="BX246" s="552">
        <f t="shared" si="336"/>
        <v>0</v>
      </c>
      <c r="BY246" s="577">
        <f t="shared" si="382"/>
        <v>1</v>
      </c>
      <c r="BZ246" s="552">
        <f t="shared" si="383"/>
        <v>0</v>
      </c>
      <c r="CA246" s="552">
        <f t="shared" si="384"/>
        <v>0</v>
      </c>
      <c r="CB246" s="539" t="str">
        <f>IF(AND(E246=""),"",IF(AND(E246&lt;=0),"",IF((ROUND((SUMPRODUCT(MID(0&amp;E246,LARGE(INDEX(ISNUMBER(--MID(E246,ROW($1:$70),1))* ROW($1:$70),0),ROW($1:$70))+1,1)*10^ROW($1:$70)/10)),-8)/100000000)&lt;2004,1,0)))</f>
        <v/>
      </c>
      <c r="CC246" s="1071"/>
      <c r="CD246" s="539" t="str">
        <f>IF(I246="","",MAX($CD$229:$CD$236,$CD$239:CD245)+1)</f>
        <v/>
      </c>
      <c r="CE246" s="539"/>
      <c r="CF246" s="539"/>
      <c r="CG246" s="539"/>
      <c r="CH246" s="539"/>
      <c r="CI246" s="539"/>
      <c r="CJ246" s="539"/>
      <c r="CK246" s="539"/>
      <c r="CL246" s="539"/>
      <c r="CM246" s="539"/>
      <c r="CN246" s="539"/>
      <c r="CO246" s="539"/>
      <c r="CP246" s="539"/>
      <c r="CQ246" s="539"/>
      <c r="CR246" s="539"/>
      <c r="CS246" s="539"/>
      <c r="CT246" s="539"/>
      <c r="CU246" s="539"/>
      <c r="CV246" s="539"/>
      <c r="CW246" s="539"/>
      <c r="CX246" s="539"/>
      <c r="CY246" s="539"/>
      <c r="CZ246" s="539"/>
    </row>
    <row r="247" spans="1:104" s="568" customFormat="1" ht="16.149999999999999" customHeight="1">
      <c r="A247" s="568" t="str">
        <f t="shared" si="310"/>
        <v/>
      </c>
      <c r="B247" s="683">
        <v>2202</v>
      </c>
      <c r="C247" s="684">
        <v>9</v>
      </c>
      <c r="D247" s="685" t="str">
        <f>IF(ISNA(VLOOKUP(C247,Master!BQ$61:CC$286,3,FALSE)),"",VLOOKUP(C247,Master!BQ$61:CC$286,3,FALSE))</f>
        <v/>
      </c>
      <c r="E247" s="686" t="str">
        <f>IF(ISNA(VLOOKUP(C247,Master!BQ$61:CC$286,7,FALSE)),"",VLOOKUP(C247,Master!BQ$61:CC$286,7,FALSE))</f>
        <v/>
      </c>
      <c r="F247" s="687" t="str">
        <f>IF(ISNA(VLOOKUP(C247,Master!BQ$61:CC$286,8,FALSE)),"",VLOOKUP(C247,Master!BQ$61:CC$286,8,FALSE))</f>
        <v/>
      </c>
      <c r="G247" s="688" t="str">
        <f>IF(ISNA(VLOOKUP(C247,Master!BQ$61:CC$286,4,FALSE)),"",VLOOKUP(C247,Master!BQ$61:CC$286,4,FALSE))</f>
        <v/>
      </c>
      <c r="H247" s="711" t="str">
        <f>IF(ISNA(VLOOKUP(C247,Master!BQ$61:CC$286,5,FALSE)),"",VLOOKUP(C247,Master!BQ$61:CC$286,5,FALSE))</f>
        <v/>
      </c>
      <c r="I247" s="690" t="str">
        <f t="shared" si="335"/>
        <v/>
      </c>
      <c r="J247" s="684" t="str">
        <f t="shared" si="337"/>
        <v/>
      </c>
      <c r="K247" s="686" t="str">
        <f t="shared" si="338"/>
        <v/>
      </c>
      <c r="L247" s="684" t="str">
        <f t="shared" si="339"/>
        <v/>
      </c>
      <c r="M247" s="684" t="str">
        <f>IF(AND(H247=""),"",VLOOKUP(D247,'Fix Pay'!$B$9:$K$116,10,0))</f>
        <v/>
      </c>
      <c r="N247" s="684" t="str">
        <f>IF(AND(H247=""),"",VLOOKUP(D247,'Fix Pay'!$B$9:$K$116,9,0))</f>
        <v/>
      </c>
      <c r="O247" s="712" t="str">
        <f t="shared" si="340"/>
        <v/>
      </c>
      <c r="P247" s="582"/>
      <c r="Q247" s="582"/>
      <c r="R247" s="582"/>
      <c r="S247" s="582"/>
      <c r="T247" s="582">
        <v>0</v>
      </c>
      <c r="U247" s="541"/>
      <c r="V247" s="570" t="str">
        <f>IF(ISNA(VLOOKUP(C247,Master!BQ$61:CC$286,10,FALSE)),"",VLOOKUP(C247,Master!BQ$61:CC$286,10,FALSE))</f>
        <v/>
      </c>
      <c r="W247" s="573"/>
      <c r="X247" s="573"/>
      <c r="Y247" s="574" t="str">
        <f>IF(ISNA(VLOOKUP(C247,Master!BQ$61:CC$286,11,FALSE)),"",VLOOKUP(C247,Master!BQ$61:CC$286,11,FALSE))</f>
        <v/>
      </c>
      <c r="Z247" s="574" t="str">
        <f>IF(ISNA(VLOOKUP(C247,Master!BQ$61:CC$286,9,FALSE)),"",VLOOKUP(C247,Master!BQ$61:CC$286,9,FALSE))</f>
        <v/>
      </c>
      <c r="AA247" s="575">
        <f t="shared" si="341"/>
        <v>0</v>
      </c>
      <c r="AB247" s="575">
        <f t="shared" si="342"/>
        <v>0</v>
      </c>
      <c r="AC247" s="575">
        <f t="shared" si="343"/>
        <v>0</v>
      </c>
      <c r="AD247" s="575">
        <f t="shared" si="344"/>
        <v>0</v>
      </c>
      <c r="AE247" s="575">
        <f t="shared" si="345"/>
        <v>0</v>
      </c>
      <c r="AF247" s="575">
        <f t="shared" si="346"/>
        <v>0</v>
      </c>
      <c r="AG247" s="576" t="str">
        <f t="shared" si="347"/>
        <v/>
      </c>
      <c r="AH247" s="576" t="str">
        <f t="shared" si="348"/>
        <v/>
      </c>
      <c r="AI247" s="576" t="str">
        <f t="shared" si="349"/>
        <v/>
      </c>
      <c r="AJ247" s="576" t="str">
        <f t="shared" si="350"/>
        <v/>
      </c>
      <c r="AK247" s="576" t="str">
        <f t="shared" si="351"/>
        <v/>
      </c>
      <c r="AL247" s="574" t="str">
        <f t="shared" si="352"/>
        <v/>
      </c>
      <c r="AM247" s="574">
        <v>0</v>
      </c>
      <c r="AN247" s="575">
        <v>0</v>
      </c>
      <c r="AO247" s="574" t="str">
        <f t="shared" si="353"/>
        <v/>
      </c>
      <c r="AP247" s="575">
        <f t="shared" si="354"/>
        <v>0</v>
      </c>
      <c r="AQ247" s="574">
        <f t="shared" si="355"/>
        <v>0</v>
      </c>
      <c r="AR247" s="574">
        <f t="shared" si="356"/>
        <v>0</v>
      </c>
      <c r="AS247" s="574">
        <f t="shared" si="357"/>
        <v>0</v>
      </c>
      <c r="AT247" s="574">
        <f t="shared" si="290"/>
        <v>0</v>
      </c>
      <c r="AU247" s="576">
        <f t="shared" si="358"/>
        <v>0</v>
      </c>
      <c r="AV247" s="576">
        <f t="shared" si="359"/>
        <v>0</v>
      </c>
      <c r="AW247" s="574"/>
      <c r="AX247" s="574"/>
      <c r="AY247" s="576">
        <f t="shared" si="360"/>
        <v>0</v>
      </c>
      <c r="AZ247" s="576">
        <f t="shared" si="361"/>
        <v>0</v>
      </c>
      <c r="BA247" s="576">
        <f t="shared" si="362"/>
        <v>0</v>
      </c>
      <c r="BB247" s="576">
        <f t="shared" si="363"/>
        <v>0</v>
      </c>
      <c r="BC247" s="576">
        <f t="shared" si="364"/>
        <v>0</v>
      </c>
      <c r="BD247" s="574">
        <f t="shared" si="365"/>
        <v>0</v>
      </c>
      <c r="BE247" s="574">
        <f t="shared" si="366"/>
        <v>0</v>
      </c>
      <c r="BF247" s="575">
        <v>0</v>
      </c>
      <c r="BG247" s="574">
        <f t="shared" si="367"/>
        <v>0</v>
      </c>
      <c r="BH247" s="575">
        <f t="shared" si="368"/>
        <v>0</v>
      </c>
      <c r="BI247" s="574">
        <f t="shared" si="369"/>
        <v>0</v>
      </c>
      <c r="BJ247" s="574">
        <f t="shared" si="370"/>
        <v>0</v>
      </c>
      <c r="BK247" s="574">
        <f t="shared" si="371"/>
        <v>0</v>
      </c>
      <c r="BL247" s="574">
        <f t="shared" si="372"/>
        <v>0</v>
      </c>
      <c r="BM247" s="576">
        <f t="shared" si="373"/>
        <v>0</v>
      </c>
      <c r="BN247" s="576">
        <f t="shared" si="374"/>
        <v>0</v>
      </c>
      <c r="BO247" s="574"/>
      <c r="BP247" s="574"/>
      <c r="BQ247" s="576">
        <f t="shared" si="375"/>
        <v>0</v>
      </c>
      <c r="BR247" s="567">
        <f t="shared" si="376"/>
        <v>0</v>
      </c>
      <c r="BS247" s="567">
        <f t="shared" si="377"/>
        <v>1</v>
      </c>
      <c r="BT247" s="567">
        <f t="shared" si="378"/>
        <v>0</v>
      </c>
      <c r="BU247" s="567">
        <f t="shared" si="379"/>
        <v>0</v>
      </c>
      <c r="BV247" s="567">
        <f t="shared" si="380"/>
        <v>0</v>
      </c>
      <c r="BW247" s="567">
        <f t="shared" si="381"/>
        <v>1</v>
      </c>
      <c r="BX247" s="552">
        <f t="shared" si="336"/>
        <v>0</v>
      </c>
      <c r="BY247" s="577">
        <f t="shared" si="382"/>
        <v>1</v>
      </c>
      <c r="BZ247" s="552">
        <f t="shared" si="383"/>
        <v>0</v>
      </c>
      <c r="CA247" s="552">
        <f t="shared" si="384"/>
        <v>0</v>
      </c>
      <c r="CB247" s="539" t="str">
        <f>IF(AND(E247=""),"",IF(AND(E247&lt;=0),"",IF((ROUND((SUMPRODUCT(MID(0&amp;E247,LARGE(INDEX(ISNUMBER(--MID(E247,ROW($1:$70),1))* ROW($1:$70),0),ROW($1:$70))+1,1)*10^ROW($1:$70)/10)),-8)/100000000)&lt;2004,1,0)))</f>
        <v/>
      </c>
      <c r="CC247" s="1071"/>
      <c r="CD247" s="539" t="str">
        <f>IF(I247="","",MAX($CD$229:$CD$236,$CD$239:CD246)+1)</f>
        <v/>
      </c>
      <c r="CE247" s="539"/>
      <c r="CF247" s="539"/>
      <c r="CG247" s="539"/>
      <c r="CH247" s="539"/>
      <c r="CI247" s="539"/>
      <c r="CJ247" s="539"/>
      <c r="CK247" s="539"/>
      <c r="CL247" s="539"/>
      <c r="CM247" s="539"/>
      <c r="CN247" s="539"/>
      <c r="CO247" s="539"/>
      <c r="CP247" s="539"/>
      <c r="CQ247" s="539"/>
      <c r="CR247" s="539"/>
      <c r="CS247" s="539"/>
      <c r="CT247" s="539"/>
      <c r="CU247" s="539"/>
      <c r="CV247" s="539"/>
      <c r="CW247" s="539"/>
      <c r="CX247" s="539"/>
      <c r="CY247" s="539"/>
      <c r="CZ247" s="539"/>
    </row>
    <row r="248" spans="1:104" s="568" customFormat="1" ht="16.149999999999999" customHeight="1">
      <c r="A248" s="568" t="str">
        <f t="shared" si="310"/>
        <v/>
      </c>
      <c r="B248" s="683">
        <v>2202</v>
      </c>
      <c r="C248" s="684">
        <v>10</v>
      </c>
      <c r="D248" s="685" t="str">
        <f>IF(ISNA(VLOOKUP(C248,Master!BQ$61:CC$286,3,FALSE)),"",VLOOKUP(C248,Master!BQ$61:CC$286,3,FALSE))</f>
        <v/>
      </c>
      <c r="E248" s="686" t="str">
        <f>IF(ISNA(VLOOKUP(C248,Master!BQ$61:CC$286,7,FALSE)),"",VLOOKUP(C248,Master!BQ$61:CC$286,7,FALSE))</f>
        <v/>
      </c>
      <c r="F248" s="687" t="str">
        <f>IF(ISNA(VLOOKUP(C248,Master!BQ$61:CC$286,8,FALSE)),"",VLOOKUP(C248,Master!BQ$61:CC$286,8,FALSE))</f>
        <v/>
      </c>
      <c r="G248" s="688" t="str">
        <f>IF(ISNA(VLOOKUP(C248,Master!BQ$61:CC$286,4,FALSE)),"",VLOOKUP(C248,Master!BQ$61:CC$286,4,FALSE))</f>
        <v/>
      </c>
      <c r="H248" s="711" t="str">
        <f>IF(ISNA(VLOOKUP(C248,Master!BQ$61:CC$286,5,FALSE)),"",VLOOKUP(C248,Master!BQ$61:CC$286,5,FALSE))</f>
        <v/>
      </c>
      <c r="I248" s="690" t="str">
        <f t="shared" si="335"/>
        <v/>
      </c>
      <c r="J248" s="684" t="str">
        <f t="shared" si="337"/>
        <v/>
      </c>
      <c r="K248" s="686" t="str">
        <f t="shared" si="338"/>
        <v/>
      </c>
      <c r="L248" s="684" t="str">
        <f t="shared" si="339"/>
        <v/>
      </c>
      <c r="M248" s="684" t="str">
        <f>IF(AND(H248=""),"",VLOOKUP(D248,'Fix Pay'!$B$9:$K$116,10,0))</f>
        <v/>
      </c>
      <c r="N248" s="684" t="str">
        <f>IF(AND(H248=""),"",VLOOKUP(D248,'Fix Pay'!$B$9:$K$116,9,0))</f>
        <v/>
      </c>
      <c r="O248" s="712" t="str">
        <f t="shared" si="340"/>
        <v/>
      </c>
      <c r="P248" s="582"/>
      <c r="Q248" s="582"/>
      <c r="R248" s="582"/>
      <c r="S248" s="582"/>
      <c r="T248" s="582">
        <v>0</v>
      </c>
      <c r="U248" s="541"/>
      <c r="V248" s="570" t="str">
        <f>IF(ISNA(VLOOKUP(C248,Master!BQ$61:CC$286,10,FALSE)),"",VLOOKUP(C248,Master!BQ$61:CC$286,10,FALSE))</f>
        <v/>
      </c>
      <c r="W248" s="573"/>
      <c r="X248" s="573"/>
      <c r="Y248" s="574" t="str">
        <f>IF(ISNA(VLOOKUP(C248,Master!BQ$61:CC$286,11,FALSE)),"",VLOOKUP(C248,Master!BQ$61:CC$286,11,FALSE))</f>
        <v/>
      </c>
      <c r="Z248" s="574" t="str">
        <f>IF(ISNA(VLOOKUP(C248,Master!BQ$61:CC$286,9,FALSE)),"",VLOOKUP(C248,Master!BQ$61:CC$286,9,FALSE))</f>
        <v/>
      </c>
      <c r="AA248" s="575">
        <f t="shared" si="341"/>
        <v>0</v>
      </c>
      <c r="AB248" s="575">
        <f t="shared" si="342"/>
        <v>0</v>
      </c>
      <c r="AC248" s="575">
        <f t="shared" si="343"/>
        <v>0</v>
      </c>
      <c r="AD248" s="575">
        <f t="shared" si="344"/>
        <v>0</v>
      </c>
      <c r="AE248" s="575">
        <f t="shared" si="345"/>
        <v>0</v>
      </c>
      <c r="AF248" s="575">
        <f t="shared" si="346"/>
        <v>0</v>
      </c>
      <c r="AG248" s="576" t="str">
        <f t="shared" si="347"/>
        <v/>
      </c>
      <c r="AH248" s="576" t="str">
        <f t="shared" si="348"/>
        <v/>
      </c>
      <c r="AI248" s="576" t="str">
        <f t="shared" si="349"/>
        <v/>
      </c>
      <c r="AJ248" s="576" t="str">
        <f t="shared" si="350"/>
        <v/>
      </c>
      <c r="AK248" s="576" t="str">
        <f t="shared" si="351"/>
        <v/>
      </c>
      <c r="AL248" s="574" t="str">
        <f t="shared" si="352"/>
        <v/>
      </c>
      <c r="AM248" s="574">
        <v>0</v>
      </c>
      <c r="AN248" s="575">
        <v>0</v>
      </c>
      <c r="AO248" s="574" t="str">
        <f t="shared" si="353"/>
        <v/>
      </c>
      <c r="AP248" s="575">
        <f t="shared" si="354"/>
        <v>0</v>
      </c>
      <c r="AQ248" s="574">
        <f t="shared" si="355"/>
        <v>0</v>
      </c>
      <c r="AR248" s="574">
        <f t="shared" si="356"/>
        <v>0</v>
      </c>
      <c r="AS248" s="574">
        <f t="shared" si="357"/>
        <v>0</v>
      </c>
      <c r="AT248" s="574">
        <f t="shared" si="290"/>
        <v>0</v>
      </c>
      <c r="AU248" s="576">
        <f t="shared" si="358"/>
        <v>0</v>
      </c>
      <c r="AV248" s="576">
        <f t="shared" si="359"/>
        <v>0</v>
      </c>
      <c r="AW248" s="574"/>
      <c r="AX248" s="574"/>
      <c r="AY248" s="576">
        <f t="shared" si="360"/>
        <v>0</v>
      </c>
      <c r="AZ248" s="576">
        <f t="shared" si="361"/>
        <v>0</v>
      </c>
      <c r="BA248" s="576">
        <f t="shared" si="362"/>
        <v>0</v>
      </c>
      <c r="BB248" s="576">
        <f t="shared" si="363"/>
        <v>0</v>
      </c>
      <c r="BC248" s="576">
        <f t="shared" si="364"/>
        <v>0</v>
      </c>
      <c r="BD248" s="574">
        <f t="shared" si="365"/>
        <v>0</v>
      </c>
      <c r="BE248" s="574">
        <f t="shared" si="366"/>
        <v>0</v>
      </c>
      <c r="BF248" s="575">
        <v>0</v>
      </c>
      <c r="BG248" s="574">
        <f t="shared" si="367"/>
        <v>0</v>
      </c>
      <c r="BH248" s="575">
        <f t="shared" si="368"/>
        <v>0</v>
      </c>
      <c r="BI248" s="574">
        <f t="shared" si="369"/>
        <v>0</v>
      </c>
      <c r="BJ248" s="574">
        <f t="shared" si="370"/>
        <v>0</v>
      </c>
      <c r="BK248" s="574">
        <f t="shared" si="371"/>
        <v>0</v>
      </c>
      <c r="BL248" s="574">
        <f t="shared" si="372"/>
        <v>0</v>
      </c>
      <c r="BM248" s="576">
        <f t="shared" si="373"/>
        <v>0</v>
      </c>
      <c r="BN248" s="576">
        <f t="shared" si="374"/>
        <v>0</v>
      </c>
      <c r="BO248" s="574"/>
      <c r="BP248" s="574"/>
      <c r="BQ248" s="576">
        <f t="shared" si="375"/>
        <v>0</v>
      </c>
      <c r="BR248" s="567">
        <f t="shared" si="376"/>
        <v>0</v>
      </c>
      <c r="BS248" s="567">
        <f t="shared" si="377"/>
        <v>1</v>
      </c>
      <c r="BT248" s="567">
        <f t="shared" si="378"/>
        <v>0</v>
      </c>
      <c r="BU248" s="567">
        <f t="shared" si="379"/>
        <v>0</v>
      </c>
      <c r="BV248" s="567">
        <f t="shared" si="380"/>
        <v>0</v>
      </c>
      <c r="BW248" s="567">
        <f t="shared" si="381"/>
        <v>1</v>
      </c>
      <c r="BX248" s="552">
        <f t="shared" si="336"/>
        <v>0</v>
      </c>
      <c r="BY248" s="577">
        <f t="shared" si="382"/>
        <v>1</v>
      </c>
      <c r="BZ248" s="552">
        <f t="shared" si="383"/>
        <v>0</v>
      </c>
      <c r="CA248" s="552">
        <f t="shared" si="384"/>
        <v>0</v>
      </c>
      <c r="CB248" s="539" t="str">
        <f>IF(AND(E248=""),"",IF(AND(E248&lt;=0),"",IF((ROUND((SUMPRODUCT(MID(0&amp;E248,LARGE(INDEX(ISNUMBER(--MID(E248,ROW($1:$70),1))* ROW($1:$70),0),ROW($1:$70))+1,1)*10^ROW($1:$70)/10)),-8)/100000000)&lt;2004,1,0)))</f>
        <v/>
      </c>
      <c r="CC248" s="1071"/>
      <c r="CD248" s="539" t="str">
        <f>IF(I248="","",MAX($CD$229:$CD$236,$CD$239:CD247)+1)</f>
        <v/>
      </c>
      <c r="CE248" s="539"/>
      <c r="CF248" s="539"/>
      <c r="CG248" s="539"/>
      <c r="CH248" s="539"/>
      <c r="CI248" s="539"/>
      <c r="CJ248" s="539"/>
      <c r="CK248" s="539"/>
      <c r="CL248" s="539"/>
      <c r="CM248" s="539"/>
      <c r="CN248" s="539"/>
      <c r="CO248" s="539"/>
      <c r="CP248" s="539"/>
      <c r="CQ248" s="539"/>
      <c r="CR248" s="539"/>
      <c r="CS248" s="539"/>
      <c r="CT248" s="539"/>
      <c r="CU248" s="539"/>
      <c r="CV248" s="539"/>
      <c r="CW248" s="539"/>
      <c r="CX248" s="539"/>
      <c r="CY248" s="539"/>
      <c r="CZ248" s="539"/>
    </row>
    <row r="249" spans="1:104" s="568" customFormat="1" ht="16.149999999999999" customHeight="1">
      <c r="A249" s="568" t="str">
        <f t="shared" si="310"/>
        <v/>
      </c>
      <c r="B249" s="683">
        <v>2202</v>
      </c>
      <c r="C249" s="684">
        <v>11</v>
      </c>
      <c r="D249" s="685" t="str">
        <f>IF(ISNA(VLOOKUP(C249,Master!BQ$61:CC$286,3,FALSE)),"",VLOOKUP(C249,Master!BQ$61:CC$286,3,FALSE))</f>
        <v/>
      </c>
      <c r="E249" s="686" t="str">
        <f>IF(ISNA(VLOOKUP(C249,Master!BQ$61:CC$286,7,FALSE)),"",VLOOKUP(C249,Master!BQ$61:CC$286,7,FALSE))</f>
        <v/>
      </c>
      <c r="F249" s="687" t="str">
        <f>IF(ISNA(VLOOKUP(C249,Master!BQ$61:CC$286,8,FALSE)),"",VLOOKUP(C249,Master!BQ$61:CC$286,8,FALSE))</f>
        <v/>
      </c>
      <c r="G249" s="688" t="str">
        <f>IF(ISNA(VLOOKUP(C249,Master!BQ$61:CC$286,4,FALSE)),"",VLOOKUP(C249,Master!BQ$61:CC$286,4,FALSE))</f>
        <v/>
      </c>
      <c r="H249" s="711" t="str">
        <f>IF(ISNA(VLOOKUP(C249,Master!BQ$61:CC$286,5,FALSE)),"",VLOOKUP(C249,Master!BQ$61:CC$286,5,FALSE))</f>
        <v/>
      </c>
      <c r="I249" s="690" t="str">
        <f t="shared" si="335"/>
        <v/>
      </c>
      <c r="J249" s="684" t="str">
        <f t="shared" si="337"/>
        <v/>
      </c>
      <c r="K249" s="686" t="str">
        <f t="shared" si="338"/>
        <v/>
      </c>
      <c r="L249" s="684" t="str">
        <f t="shared" si="339"/>
        <v/>
      </c>
      <c r="M249" s="684" t="str">
        <f>IF(AND(H249=""),"",VLOOKUP(D249,'Fix Pay'!$B$9:$K$116,10,0))</f>
        <v/>
      </c>
      <c r="N249" s="684" t="str">
        <f>IF(AND(H249=""),"",VLOOKUP(D249,'Fix Pay'!$B$9:$K$116,9,0))</f>
        <v/>
      </c>
      <c r="O249" s="712" t="str">
        <f t="shared" si="340"/>
        <v/>
      </c>
      <c r="P249" s="582"/>
      <c r="Q249" s="582"/>
      <c r="R249" s="582"/>
      <c r="S249" s="582"/>
      <c r="T249" s="582">
        <v>0</v>
      </c>
      <c r="U249" s="541"/>
      <c r="V249" s="570" t="str">
        <f>IF(ISNA(VLOOKUP(C249,Master!BQ$61:CC$286,10,FALSE)),"",VLOOKUP(C249,Master!BQ$61:CC$286,10,FALSE))</f>
        <v/>
      </c>
      <c r="W249" s="573"/>
      <c r="X249" s="573"/>
      <c r="Y249" s="574" t="str">
        <f>IF(ISNA(VLOOKUP(C249,Master!BQ$61:CC$286,11,FALSE)),"",VLOOKUP(C249,Master!BQ$61:CC$286,11,FALSE))</f>
        <v/>
      </c>
      <c r="Z249" s="574" t="str">
        <f>IF(ISNA(VLOOKUP(C249,Master!BQ$61:CC$286,9,FALSE)),"",VLOOKUP(C249,Master!BQ$61:CC$286,9,FALSE))</f>
        <v/>
      </c>
      <c r="AA249" s="575">
        <f t="shared" si="341"/>
        <v>0</v>
      </c>
      <c r="AB249" s="575">
        <f t="shared" si="342"/>
        <v>0</v>
      </c>
      <c r="AC249" s="575">
        <f t="shared" si="343"/>
        <v>0</v>
      </c>
      <c r="AD249" s="575">
        <f t="shared" si="344"/>
        <v>0</v>
      </c>
      <c r="AE249" s="575">
        <f t="shared" si="345"/>
        <v>0</v>
      </c>
      <c r="AF249" s="575">
        <f t="shared" si="346"/>
        <v>0</v>
      </c>
      <c r="AG249" s="576" t="str">
        <f t="shared" si="347"/>
        <v/>
      </c>
      <c r="AH249" s="576" t="str">
        <f t="shared" si="348"/>
        <v/>
      </c>
      <c r="AI249" s="576" t="str">
        <f t="shared" si="349"/>
        <v/>
      </c>
      <c r="AJ249" s="576" t="str">
        <f t="shared" si="350"/>
        <v/>
      </c>
      <c r="AK249" s="576" t="str">
        <f t="shared" si="351"/>
        <v/>
      </c>
      <c r="AL249" s="574" t="str">
        <f t="shared" si="352"/>
        <v/>
      </c>
      <c r="AM249" s="574">
        <v>0</v>
      </c>
      <c r="AN249" s="575">
        <v>0</v>
      </c>
      <c r="AO249" s="574" t="str">
        <f t="shared" si="353"/>
        <v/>
      </c>
      <c r="AP249" s="575">
        <f t="shared" si="354"/>
        <v>0</v>
      </c>
      <c r="AQ249" s="574">
        <f t="shared" si="355"/>
        <v>0</v>
      </c>
      <c r="AR249" s="574">
        <f t="shared" si="356"/>
        <v>0</v>
      </c>
      <c r="AS249" s="574">
        <f t="shared" si="357"/>
        <v>0</v>
      </c>
      <c r="AT249" s="574">
        <f t="shared" si="290"/>
        <v>0</v>
      </c>
      <c r="AU249" s="576">
        <f t="shared" si="358"/>
        <v>0</v>
      </c>
      <c r="AV249" s="576">
        <f t="shared" si="359"/>
        <v>0</v>
      </c>
      <c r="AW249" s="574"/>
      <c r="AX249" s="574"/>
      <c r="AY249" s="576">
        <f t="shared" si="360"/>
        <v>0</v>
      </c>
      <c r="AZ249" s="576">
        <f t="shared" si="361"/>
        <v>0</v>
      </c>
      <c r="BA249" s="576">
        <f t="shared" si="362"/>
        <v>0</v>
      </c>
      <c r="BB249" s="576">
        <f t="shared" si="363"/>
        <v>0</v>
      </c>
      <c r="BC249" s="576">
        <f t="shared" si="364"/>
        <v>0</v>
      </c>
      <c r="BD249" s="574">
        <f t="shared" si="365"/>
        <v>0</v>
      </c>
      <c r="BE249" s="574">
        <f t="shared" si="366"/>
        <v>0</v>
      </c>
      <c r="BF249" s="575">
        <v>0</v>
      </c>
      <c r="BG249" s="574">
        <f t="shared" si="367"/>
        <v>0</v>
      </c>
      <c r="BH249" s="575">
        <f t="shared" si="368"/>
        <v>0</v>
      </c>
      <c r="BI249" s="574">
        <f t="shared" si="369"/>
        <v>0</v>
      </c>
      <c r="BJ249" s="574">
        <f t="shared" si="370"/>
        <v>0</v>
      </c>
      <c r="BK249" s="574">
        <f t="shared" si="371"/>
        <v>0</v>
      </c>
      <c r="BL249" s="574">
        <f t="shared" si="372"/>
        <v>0</v>
      </c>
      <c r="BM249" s="576">
        <f t="shared" si="373"/>
        <v>0</v>
      </c>
      <c r="BN249" s="576">
        <f t="shared" si="374"/>
        <v>0</v>
      </c>
      <c r="BO249" s="574"/>
      <c r="BP249" s="574"/>
      <c r="BQ249" s="576">
        <f t="shared" si="375"/>
        <v>0</v>
      </c>
      <c r="BR249" s="567">
        <f t="shared" si="376"/>
        <v>0</v>
      </c>
      <c r="BS249" s="567">
        <f t="shared" si="377"/>
        <v>1</v>
      </c>
      <c r="BT249" s="567">
        <f t="shared" si="378"/>
        <v>0</v>
      </c>
      <c r="BU249" s="567">
        <f t="shared" si="379"/>
        <v>0</v>
      </c>
      <c r="BV249" s="567">
        <f t="shared" si="380"/>
        <v>0</v>
      </c>
      <c r="BW249" s="567">
        <f t="shared" si="381"/>
        <v>1</v>
      </c>
      <c r="BX249" s="552">
        <f t="shared" si="336"/>
        <v>0</v>
      </c>
      <c r="BY249" s="577">
        <f t="shared" si="382"/>
        <v>1</v>
      </c>
      <c r="BZ249" s="552">
        <f t="shared" si="383"/>
        <v>0</v>
      </c>
      <c r="CA249" s="552">
        <f t="shared" si="384"/>
        <v>0</v>
      </c>
      <c r="CB249" s="539" t="str">
        <f>IF(AND(E249=""),"",IF(AND(E249&lt;=0),"",IF((ROUND((SUMPRODUCT(MID(0&amp;E249,LARGE(INDEX(ISNUMBER(--MID(E249,ROW($1:$70),1))* ROW($1:$70),0),ROW($1:$70))+1,1)*10^ROW($1:$70)/10)),-8)/100000000)&lt;2004,1,0)))</f>
        <v/>
      </c>
      <c r="CC249" s="1071"/>
      <c r="CD249" s="539" t="str">
        <f>IF(I249="","",MAX($CD$229:$CD$236,$CD$239:CD248)+1)</f>
        <v/>
      </c>
      <c r="CE249" s="539"/>
      <c r="CF249" s="539"/>
      <c r="CG249" s="539"/>
      <c r="CH249" s="539"/>
      <c r="CI249" s="539"/>
      <c r="CJ249" s="539"/>
      <c r="CK249" s="539"/>
      <c r="CL249" s="539"/>
      <c r="CM249" s="539"/>
      <c r="CN249" s="539"/>
      <c r="CO249" s="539"/>
      <c r="CP249" s="539"/>
      <c r="CQ249" s="539"/>
      <c r="CR249" s="539"/>
      <c r="CS249" s="539"/>
      <c r="CT249" s="539"/>
      <c r="CU249" s="539"/>
      <c r="CV249" s="539"/>
      <c r="CW249" s="539"/>
      <c r="CX249" s="539"/>
      <c r="CY249" s="539"/>
      <c r="CZ249" s="539"/>
    </row>
    <row r="250" spans="1:104" s="568" customFormat="1" ht="16.149999999999999" customHeight="1">
      <c r="A250" s="568" t="str">
        <f t="shared" si="310"/>
        <v/>
      </c>
      <c r="B250" s="683">
        <v>2202</v>
      </c>
      <c r="C250" s="684">
        <v>12</v>
      </c>
      <c r="D250" s="685" t="str">
        <f>IF(ISNA(VLOOKUP(C250,Master!BQ$61:CC$286,3,FALSE)),"",VLOOKUP(C250,Master!BQ$61:CC$286,3,FALSE))</f>
        <v/>
      </c>
      <c r="E250" s="686" t="str">
        <f>IF(ISNA(VLOOKUP(C250,Master!BQ$61:CC$286,7,FALSE)),"",VLOOKUP(C250,Master!BQ$61:CC$286,7,FALSE))</f>
        <v/>
      </c>
      <c r="F250" s="687" t="str">
        <f>IF(ISNA(VLOOKUP(C250,Master!BQ$61:CC$286,8,FALSE)),"",VLOOKUP(C250,Master!BQ$61:CC$286,8,FALSE))</f>
        <v/>
      </c>
      <c r="G250" s="688" t="str">
        <f>IF(ISNA(VLOOKUP(C250,Master!BQ$61:CC$286,4,FALSE)),"",VLOOKUP(C250,Master!BQ$61:CC$286,4,FALSE))</f>
        <v/>
      </c>
      <c r="H250" s="711" t="str">
        <f>IF(ISNA(VLOOKUP(C250,Master!BQ$61:CC$286,5,FALSE)),"",VLOOKUP(C250,Master!BQ$61:CC$286,5,FALSE))</f>
        <v/>
      </c>
      <c r="I250" s="690" t="str">
        <f t="shared" si="335"/>
        <v/>
      </c>
      <c r="J250" s="684" t="str">
        <f t="shared" si="337"/>
        <v/>
      </c>
      <c r="K250" s="686" t="str">
        <f t="shared" si="338"/>
        <v/>
      </c>
      <c r="L250" s="684" t="str">
        <f t="shared" si="339"/>
        <v/>
      </c>
      <c r="M250" s="684" t="str">
        <f>IF(AND(H250=""),"",VLOOKUP(D250,'Fix Pay'!$B$9:$K$116,10,0))</f>
        <v/>
      </c>
      <c r="N250" s="684" t="str">
        <f>IF(AND(H250=""),"",VLOOKUP(D250,'Fix Pay'!$B$9:$K$116,9,0))</f>
        <v/>
      </c>
      <c r="O250" s="712" t="str">
        <f t="shared" si="340"/>
        <v/>
      </c>
      <c r="P250" s="582"/>
      <c r="Q250" s="582"/>
      <c r="R250" s="582"/>
      <c r="S250" s="582"/>
      <c r="T250" s="582">
        <v>0</v>
      </c>
      <c r="U250" s="541"/>
      <c r="V250" s="570" t="str">
        <f>IF(ISNA(VLOOKUP(C250,Master!BQ$61:CC$286,10,FALSE)),"",VLOOKUP(C250,Master!BQ$61:CC$286,10,FALSE))</f>
        <v/>
      </c>
      <c r="W250" s="573"/>
      <c r="X250" s="573"/>
      <c r="Y250" s="574" t="str">
        <f>IF(ISNA(VLOOKUP(C250,Master!BQ$61:CC$286,11,FALSE)),"",VLOOKUP(C250,Master!BQ$61:CC$286,11,FALSE))</f>
        <v/>
      </c>
      <c r="Z250" s="574" t="str">
        <f>IF(ISNA(VLOOKUP(C250,Master!BQ$61:CC$286,9,FALSE)),"",VLOOKUP(C250,Master!BQ$61:CC$286,9,FALSE))</f>
        <v/>
      </c>
      <c r="AA250" s="575">
        <f t="shared" si="341"/>
        <v>0</v>
      </c>
      <c r="AB250" s="575">
        <f t="shared" si="342"/>
        <v>0</v>
      </c>
      <c r="AC250" s="575">
        <f t="shared" si="343"/>
        <v>0</v>
      </c>
      <c r="AD250" s="575">
        <f t="shared" si="344"/>
        <v>0</v>
      </c>
      <c r="AE250" s="575">
        <f t="shared" si="345"/>
        <v>0</v>
      </c>
      <c r="AF250" s="575">
        <f t="shared" si="346"/>
        <v>0</v>
      </c>
      <c r="AG250" s="576" t="str">
        <f t="shared" si="347"/>
        <v/>
      </c>
      <c r="AH250" s="576" t="str">
        <f t="shared" si="348"/>
        <v/>
      </c>
      <c r="AI250" s="576" t="str">
        <f t="shared" si="349"/>
        <v/>
      </c>
      <c r="AJ250" s="576" t="str">
        <f t="shared" si="350"/>
        <v/>
      </c>
      <c r="AK250" s="576" t="str">
        <f t="shared" si="351"/>
        <v/>
      </c>
      <c r="AL250" s="574" t="str">
        <f t="shared" si="352"/>
        <v/>
      </c>
      <c r="AM250" s="574">
        <v>0</v>
      </c>
      <c r="AN250" s="575">
        <v>0</v>
      </c>
      <c r="AO250" s="574" t="str">
        <f t="shared" si="353"/>
        <v/>
      </c>
      <c r="AP250" s="575">
        <f t="shared" si="354"/>
        <v>0</v>
      </c>
      <c r="AQ250" s="574">
        <f t="shared" si="355"/>
        <v>0</v>
      </c>
      <c r="AR250" s="574">
        <f t="shared" si="356"/>
        <v>0</v>
      </c>
      <c r="AS250" s="574">
        <f t="shared" si="357"/>
        <v>0</v>
      </c>
      <c r="AT250" s="574">
        <f t="shared" si="290"/>
        <v>0</v>
      </c>
      <c r="AU250" s="576">
        <f t="shared" si="358"/>
        <v>0</v>
      </c>
      <c r="AV250" s="576">
        <f t="shared" si="359"/>
        <v>0</v>
      </c>
      <c r="AW250" s="574"/>
      <c r="AX250" s="574"/>
      <c r="AY250" s="576">
        <f t="shared" si="360"/>
        <v>0</v>
      </c>
      <c r="AZ250" s="576">
        <f t="shared" si="361"/>
        <v>0</v>
      </c>
      <c r="BA250" s="576">
        <f t="shared" si="362"/>
        <v>0</v>
      </c>
      <c r="BB250" s="576">
        <f t="shared" si="363"/>
        <v>0</v>
      </c>
      <c r="BC250" s="576">
        <f t="shared" si="364"/>
        <v>0</v>
      </c>
      <c r="BD250" s="574">
        <f t="shared" si="365"/>
        <v>0</v>
      </c>
      <c r="BE250" s="574">
        <f t="shared" si="366"/>
        <v>0</v>
      </c>
      <c r="BF250" s="575">
        <v>0</v>
      </c>
      <c r="BG250" s="574">
        <f t="shared" si="367"/>
        <v>0</v>
      </c>
      <c r="BH250" s="575">
        <f t="shared" si="368"/>
        <v>0</v>
      </c>
      <c r="BI250" s="574">
        <f t="shared" si="369"/>
        <v>0</v>
      </c>
      <c r="BJ250" s="574">
        <f t="shared" si="370"/>
        <v>0</v>
      </c>
      <c r="BK250" s="574">
        <f t="shared" si="371"/>
        <v>0</v>
      </c>
      <c r="BL250" s="574">
        <f t="shared" si="372"/>
        <v>0</v>
      </c>
      <c r="BM250" s="576">
        <f t="shared" si="373"/>
        <v>0</v>
      </c>
      <c r="BN250" s="576">
        <f t="shared" si="374"/>
        <v>0</v>
      </c>
      <c r="BO250" s="574"/>
      <c r="BP250" s="574"/>
      <c r="BQ250" s="576">
        <f t="shared" si="375"/>
        <v>0</v>
      </c>
      <c r="BR250" s="567">
        <f t="shared" si="376"/>
        <v>0</v>
      </c>
      <c r="BS250" s="567">
        <f t="shared" si="377"/>
        <v>1</v>
      </c>
      <c r="BT250" s="567">
        <f t="shared" si="378"/>
        <v>0</v>
      </c>
      <c r="BU250" s="567">
        <f t="shared" si="379"/>
        <v>0</v>
      </c>
      <c r="BV250" s="567">
        <f t="shared" si="380"/>
        <v>0</v>
      </c>
      <c r="BW250" s="567">
        <f t="shared" si="381"/>
        <v>1</v>
      </c>
      <c r="BX250" s="552">
        <f t="shared" si="336"/>
        <v>0</v>
      </c>
      <c r="BY250" s="577">
        <f t="shared" si="382"/>
        <v>1</v>
      </c>
      <c r="BZ250" s="552">
        <f t="shared" si="383"/>
        <v>0</v>
      </c>
      <c r="CA250" s="552">
        <f t="shared" si="384"/>
        <v>0</v>
      </c>
      <c r="CB250" s="539" t="str">
        <f>IF(AND(E250=""),"",IF(AND(E250&lt;=0),"",IF((ROUND((SUMPRODUCT(MID(0&amp;E250,LARGE(INDEX(ISNUMBER(--MID(E250,ROW($1:$70),1))* ROW($1:$70),0),ROW($1:$70))+1,1)*10^ROW($1:$70)/10)),-8)/100000000)&lt;2004,1,0)))</f>
        <v/>
      </c>
      <c r="CC250" s="1071"/>
      <c r="CD250" s="539" t="str">
        <f>IF(I250="","",MAX($CD$229:$CD$236,$CD$239:CD249)+1)</f>
        <v/>
      </c>
      <c r="CE250" s="539"/>
      <c r="CF250" s="539"/>
      <c r="CG250" s="539"/>
      <c r="CH250" s="539"/>
      <c r="CI250" s="539"/>
      <c r="CJ250" s="539"/>
      <c r="CK250" s="539"/>
      <c r="CL250" s="539"/>
      <c r="CM250" s="539"/>
      <c r="CN250" s="539"/>
      <c r="CO250" s="539"/>
      <c r="CP250" s="539"/>
      <c r="CQ250" s="539"/>
      <c r="CR250" s="539"/>
      <c r="CS250" s="539"/>
      <c r="CT250" s="539"/>
      <c r="CU250" s="539"/>
      <c r="CV250" s="539"/>
      <c r="CW250" s="539"/>
      <c r="CX250" s="539"/>
      <c r="CY250" s="539"/>
      <c r="CZ250" s="539"/>
    </row>
    <row r="251" spans="1:104" s="568" customFormat="1" ht="16.149999999999999" customHeight="1">
      <c r="A251" s="568" t="str">
        <f t="shared" si="310"/>
        <v/>
      </c>
      <c r="B251" s="683">
        <v>2202</v>
      </c>
      <c r="C251" s="684">
        <v>13</v>
      </c>
      <c r="D251" s="685" t="str">
        <f>IF(ISNA(VLOOKUP(C251,Master!BQ$61:CC$286,3,FALSE)),"",VLOOKUP(C251,Master!BQ$61:CC$286,3,FALSE))</f>
        <v/>
      </c>
      <c r="E251" s="686" t="str">
        <f>IF(ISNA(VLOOKUP(C251,Master!BQ$61:CC$286,7,FALSE)),"",VLOOKUP(C251,Master!BQ$61:CC$286,7,FALSE))</f>
        <v/>
      </c>
      <c r="F251" s="687" t="str">
        <f>IF(ISNA(VLOOKUP(C251,Master!BQ$61:CC$286,8,FALSE)),"",VLOOKUP(C251,Master!BQ$61:CC$286,8,FALSE))</f>
        <v/>
      </c>
      <c r="G251" s="688" t="str">
        <f>IF(ISNA(VLOOKUP(C251,Master!BQ$61:CC$286,4,FALSE)),"",VLOOKUP(C251,Master!BQ$61:CC$286,4,FALSE))</f>
        <v/>
      </c>
      <c r="H251" s="711" t="str">
        <f>IF(ISNA(VLOOKUP(C251,Master!BQ$61:CC$286,5,FALSE)),"",VLOOKUP(C251,Master!BQ$61:CC$286,5,FALSE))</f>
        <v/>
      </c>
      <c r="I251" s="690" t="str">
        <f t="shared" si="335"/>
        <v/>
      </c>
      <c r="J251" s="684" t="str">
        <f t="shared" si="337"/>
        <v/>
      </c>
      <c r="K251" s="686" t="str">
        <f t="shared" si="338"/>
        <v/>
      </c>
      <c r="L251" s="684" t="str">
        <f t="shared" si="339"/>
        <v/>
      </c>
      <c r="M251" s="684" t="str">
        <f>IF(AND(H251=""),"",VLOOKUP(D251,'Fix Pay'!$B$9:$K$116,10,0))</f>
        <v/>
      </c>
      <c r="N251" s="684" t="str">
        <f>IF(AND(H251=""),"",VLOOKUP(D251,'Fix Pay'!$B$9:$K$116,9,0))</f>
        <v/>
      </c>
      <c r="O251" s="712" t="str">
        <f t="shared" si="340"/>
        <v/>
      </c>
      <c r="P251" s="582"/>
      <c r="Q251" s="582"/>
      <c r="R251" s="582"/>
      <c r="S251" s="582"/>
      <c r="T251" s="582">
        <v>0</v>
      </c>
      <c r="U251" s="541"/>
      <c r="V251" s="570" t="str">
        <f>IF(ISNA(VLOOKUP(C251,Master!BQ$61:CC$286,10,FALSE)),"",VLOOKUP(C251,Master!BQ$61:CC$286,10,FALSE))</f>
        <v/>
      </c>
      <c r="W251" s="573"/>
      <c r="X251" s="573"/>
      <c r="Y251" s="574" t="str">
        <f>IF(ISNA(VLOOKUP(C251,Master!BQ$61:CC$286,11,FALSE)),"",VLOOKUP(C251,Master!BQ$61:CC$286,11,FALSE))</f>
        <v/>
      </c>
      <c r="Z251" s="574" t="str">
        <f>IF(ISNA(VLOOKUP(C251,Master!BQ$61:CC$286,9,FALSE)),"",VLOOKUP(C251,Master!BQ$61:CC$286,9,FALSE))</f>
        <v/>
      </c>
      <c r="AA251" s="575">
        <f t="shared" si="341"/>
        <v>0</v>
      </c>
      <c r="AB251" s="575">
        <f t="shared" si="342"/>
        <v>0</v>
      </c>
      <c r="AC251" s="575">
        <f t="shared" si="343"/>
        <v>0</v>
      </c>
      <c r="AD251" s="575">
        <f t="shared" si="344"/>
        <v>0</v>
      </c>
      <c r="AE251" s="575">
        <f t="shared" si="345"/>
        <v>0</v>
      </c>
      <c r="AF251" s="575">
        <f t="shared" si="346"/>
        <v>0</v>
      </c>
      <c r="AG251" s="576" t="str">
        <f t="shared" si="347"/>
        <v/>
      </c>
      <c r="AH251" s="576" t="str">
        <f t="shared" si="348"/>
        <v/>
      </c>
      <c r="AI251" s="576" t="str">
        <f t="shared" si="349"/>
        <v/>
      </c>
      <c r="AJ251" s="576" t="str">
        <f t="shared" si="350"/>
        <v/>
      </c>
      <c r="AK251" s="576" t="str">
        <f t="shared" si="351"/>
        <v/>
      </c>
      <c r="AL251" s="574" t="str">
        <f t="shared" si="352"/>
        <v/>
      </c>
      <c r="AM251" s="574">
        <v>0</v>
      </c>
      <c r="AN251" s="575">
        <v>0</v>
      </c>
      <c r="AO251" s="574" t="str">
        <f t="shared" si="353"/>
        <v/>
      </c>
      <c r="AP251" s="575">
        <f t="shared" si="354"/>
        <v>0</v>
      </c>
      <c r="AQ251" s="574">
        <f t="shared" si="355"/>
        <v>0</v>
      </c>
      <c r="AR251" s="574">
        <f t="shared" si="356"/>
        <v>0</v>
      </c>
      <c r="AS251" s="574">
        <f t="shared" si="357"/>
        <v>0</v>
      </c>
      <c r="AT251" s="574">
        <f t="shared" si="290"/>
        <v>0</v>
      </c>
      <c r="AU251" s="576">
        <f t="shared" si="358"/>
        <v>0</v>
      </c>
      <c r="AV251" s="576">
        <f t="shared" si="359"/>
        <v>0</v>
      </c>
      <c r="AW251" s="574"/>
      <c r="AX251" s="574"/>
      <c r="AY251" s="576">
        <f t="shared" si="360"/>
        <v>0</v>
      </c>
      <c r="AZ251" s="576">
        <f t="shared" si="361"/>
        <v>0</v>
      </c>
      <c r="BA251" s="576">
        <f t="shared" si="362"/>
        <v>0</v>
      </c>
      <c r="BB251" s="576">
        <f t="shared" si="363"/>
        <v>0</v>
      </c>
      <c r="BC251" s="576">
        <f t="shared" si="364"/>
        <v>0</v>
      </c>
      <c r="BD251" s="574">
        <f t="shared" si="365"/>
        <v>0</v>
      </c>
      <c r="BE251" s="574">
        <f t="shared" si="366"/>
        <v>0</v>
      </c>
      <c r="BF251" s="575">
        <v>0</v>
      </c>
      <c r="BG251" s="574">
        <f t="shared" si="367"/>
        <v>0</v>
      </c>
      <c r="BH251" s="575">
        <f t="shared" si="368"/>
        <v>0</v>
      </c>
      <c r="BI251" s="574">
        <f t="shared" si="369"/>
        <v>0</v>
      </c>
      <c r="BJ251" s="574">
        <f t="shared" si="370"/>
        <v>0</v>
      </c>
      <c r="BK251" s="574">
        <f t="shared" si="371"/>
        <v>0</v>
      </c>
      <c r="BL251" s="574">
        <f t="shared" si="372"/>
        <v>0</v>
      </c>
      <c r="BM251" s="576">
        <f t="shared" si="373"/>
        <v>0</v>
      </c>
      <c r="BN251" s="576">
        <f t="shared" si="374"/>
        <v>0</v>
      </c>
      <c r="BO251" s="574"/>
      <c r="BP251" s="574"/>
      <c r="BQ251" s="576">
        <f t="shared" si="375"/>
        <v>0</v>
      </c>
      <c r="BR251" s="567">
        <f t="shared" si="376"/>
        <v>0</v>
      </c>
      <c r="BS251" s="567">
        <f t="shared" si="377"/>
        <v>1</v>
      </c>
      <c r="BT251" s="567">
        <f t="shared" si="378"/>
        <v>0</v>
      </c>
      <c r="BU251" s="567">
        <f t="shared" si="379"/>
        <v>0</v>
      </c>
      <c r="BV251" s="567">
        <f t="shared" si="380"/>
        <v>0</v>
      </c>
      <c r="BW251" s="567">
        <f t="shared" si="381"/>
        <v>1</v>
      </c>
      <c r="BX251" s="552">
        <f t="shared" si="336"/>
        <v>0</v>
      </c>
      <c r="BY251" s="577">
        <f t="shared" si="382"/>
        <v>1</v>
      </c>
      <c r="BZ251" s="552">
        <f t="shared" si="383"/>
        <v>0</v>
      </c>
      <c r="CA251" s="552">
        <f t="shared" si="384"/>
        <v>0</v>
      </c>
      <c r="CB251" s="539" t="str">
        <f>IF(AND(E251=""),"",IF(AND(E251&lt;=0),"",IF((ROUND((SUMPRODUCT(MID(0&amp;E251,LARGE(INDEX(ISNUMBER(--MID(E251,ROW($1:$70),1))* ROW($1:$70),0),ROW($1:$70))+1,1)*10^ROW($1:$70)/10)),-8)/100000000)&lt;2004,1,0)))</f>
        <v/>
      </c>
      <c r="CC251" s="1071"/>
      <c r="CD251" s="539" t="str">
        <f>IF(I251="","",MAX($CD$229:$CD$236,$CD$239:CD250)+1)</f>
        <v/>
      </c>
      <c r="CE251" s="539"/>
      <c r="CF251" s="539"/>
      <c r="CG251" s="539"/>
      <c r="CH251" s="539"/>
      <c r="CI251" s="539"/>
      <c r="CJ251" s="539"/>
      <c r="CK251" s="539"/>
      <c r="CL251" s="539"/>
      <c r="CM251" s="539"/>
      <c r="CN251" s="539"/>
      <c r="CO251" s="539"/>
      <c r="CP251" s="539"/>
      <c r="CQ251" s="539"/>
      <c r="CR251" s="539"/>
      <c r="CS251" s="539"/>
      <c r="CT251" s="539"/>
      <c r="CU251" s="539"/>
      <c r="CV251" s="539"/>
      <c r="CW251" s="539"/>
      <c r="CX251" s="539"/>
      <c r="CY251" s="539"/>
      <c r="CZ251" s="539"/>
    </row>
    <row r="252" spans="1:104" s="568" customFormat="1" ht="16.149999999999999" customHeight="1">
      <c r="A252" s="568" t="str">
        <f t="shared" si="310"/>
        <v/>
      </c>
      <c r="B252" s="683">
        <v>2202</v>
      </c>
      <c r="C252" s="684">
        <v>14</v>
      </c>
      <c r="D252" s="685" t="str">
        <f>IF(ISNA(VLOOKUP(C252,Master!BQ$61:CC$286,3,FALSE)),"",VLOOKUP(C252,Master!BQ$61:CC$286,3,FALSE))</f>
        <v/>
      </c>
      <c r="E252" s="686" t="str">
        <f>IF(ISNA(VLOOKUP(C252,Master!BQ$61:CC$286,7,FALSE)),"",VLOOKUP(C252,Master!BQ$61:CC$286,7,FALSE))</f>
        <v/>
      </c>
      <c r="F252" s="687" t="str">
        <f>IF(ISNA(VLOOKUP(C252,Master!BQ$61:CC$286,8,FALSE)),"",VLOOKUP(C252,Master!BQ$61:CC$286,8,FALSE))</f>
        <v/>
      </c>
      <c r="G252" s="688" t="str">
        <f>IF(ISNA(VLOOKUP(C252,Master!BQ$61:CC$286,4,FALSE)),"",VLOOKUP(C252,Master!BQ$61:CC$286,4,FALSE))</f>
        <v/>
      </c>
      <c r="H252" s="711" t="str">
        <f>IF(ISNA(VLOOKUP(C252,Master!BQ$61:CC$286,5,FALSE)),"",VLOOKUP(C252,Master!BQ$61:CC$286,5,FALSE))</f>
        <v/>
      </c>
      <c r="I252" s="690" t="str">
        <f t="shared" si="335"/>
        <v/>
      </c>
      <c r="J252" s="684" t="str">
        <f t="shared" si="337"/>
        <v/>
      </c>
      <c r="K252" s="686" t="str">
        <f t="shared" si="338"/>
        <v/>
      </c>
      <c r="L252" s="684" t="str">
        <f t="shared" si="339"/>
        <v/>
      </c>
      <c r="M252" s="684" t="str">
        <f>IF(AND(H252=""),"",VLOOKUP(D252,'Fix Pay'!$B$9:$K$116,10,0))</f>
        <v/>
      </c>
      <c r="N252" s="684" t="str">
        <f>IF(AND(H252=""),"",VLOOKUP(D252,'Fix Pay'!$B$9:$K$116,9,0))</f>
        <v/>
      </c>
      <c r="O252" s="712" t="str">
        <f t="shared" si="340"/>
        <v/>
      </c>
      <c r="P252" s="582"/>
      <c r="Q252" s="582"/>
      <c r="R252" s="582"/>
      <c r="S252" s="582"/>
      <c r="T252" s="582">
        <v>0</v>
      </c>
      <c r="U252" s="541"/>
      <c r="V252" s="570" t="str">
        <f>IF(ISNA(VLOOKUP(C252,Master!BQ$61:CC$286,10,FALSE)),"",VLOOKUP(C252,Master!BQ$61:CC$286,10,FALSE))</f>
        <v/>
      </c>
      <c r="W252" s="573"/>
      <c r="X252" s="573"/>
      <c r="Y252" s="574" t="str">
        <f>IF(ISNA(VLOOKUP(C252,Master!BQ$61:CC$286,11,FALSE)),"",VLOOKUP(C252,Master!BQ$61:CC$286,11,FALSE))</f>
        <v/>
      </c>
      <c r="Z252" s="574" t="str">
        <f>IF(ISNA(VLOOKUP(C252,Master!BQ$61:CC$286,9,FALSE)),"",VLOOKUP(C252,Master!BQ$61:CC$286,9,FALSE))</f>
        <v/>
      </c>
      <c r="AA252" s="575">
        <f t="shared" si="341"/>
        <v>0</v>
      </c>
      <c r="AB252" s="575">
        <f t="shared" si="342"/>
        <v>0</v>
      </c>
      <c r="AC252" s="575">
        <f t="shared" si="343"/>
        <v>0</v>
      </c>
      <c r="AD252" s="575">
        <f t="shared" si="344"/>
        <v>0</v>
      </c>
      <c r="AE252" s="575">
        <f t="shared" si="345"/>
        <v>0</v>
      </c>
      <c r="AF252" s="575">
        <f t="shared" si="346"/>
        <v>0</v>
      </c>
      <c r="AG252" s="576" t="str">
        <f t="shared" si="347"/>
        <v/>
      </c>
      <c r="AH252" s="576" t="str">
        <f t="shared" si="348"/>
        <v/>
      </c>
      <c r="AI252" s="576" t="str">
        <f t="shared" si="349"/>
        <v/>
      </c>
      <c r="AJ252" s="576" t="str">
        <f t="shared" si="350"/>
        <v/>
      </c>
      <c r="AK252" s="576" t="str">
        <f t="shared" si="351"/>
        <v/>
      </c>
      <c r="AL252" s="574" t="str">
        <f t="shared" si="352"/>
        <v/>
      </c>
      <c r="AM252" s="574">
        <v>0</v>
      </c>
      <c r="AN252" s="575">
        <v>0</v>
      </c>
      <c r="AO252" s="574" t="str">
        <f t="shared" si="353"/>
        <v/>
      </c>
      <c r="AP252" s="575">
        <f t="shared" si="354"/>
        <v>0</v>
      </c>
      <c r="AQ252" s="574">
        <f t="shared" si="355"/>
        <v>0</v>
      </c>
      <c r="AR252" s="574">
        <f t="shared" si="356"/>
        <v>0</v>
      </c>
      <c r="AS252" s="574">
        <f t="shared" si="357"/>
        <v>0</v>
      </c>
      <c r="AT252" s="574">
        <f t="shared" si="290"/>
        <v>0</v>
      </c>
      <c r="AU252" s="576">
        <f t="shared" si="358"/>
        <v>0</v>
      </c>
      <c r="AV252" s="576">
        <f t="shared" si="359"/>
        <v>0</v>
      </c>
      <c r="AW252" s="574"/>
      <c r="AX252" s="574"/>
      <c r="AY252" s="576">
        <f t="shared" si="360"/>
        <v>0</v>
      </c>
      <c r="AZ252" s="576">
        <f t="shared" si="361"/>
        <v>0</v>
      </c>
      <c r="BA252" s="576">
        <f t="shared" si="362"/>
        <v>0</v>
      </c>
      <c r="BB252" s="576">
        <f t="shared" si="363"/>
        <v>0</v>
      </c>
      <c r="BC252" s="576">
        <f t="shared" si="364"/>
        <v>0</v>
      </c>
      <c r="BD252" s="574">
        <f t="shared" si="365"/>
        <v>0</v>
      </c>
      <c r="BE252" s="574">
        <f t="shared" si="366"/>
        <v>0</v>
      </c>
      <c r="BF252" s="575">
        <v>0</v>
      </c>
      <c r="BG252" s="574">
        <f t="shared" si="367"/>
        <v>0</v>
      </c>
      <c r="BH252" s="575">
        <f t="shared" si="368"/>
        <v>0</v>
      </c>
      <c r="BI252" s="574">
        <f t="shared" si="369"/>
        <v>0</v>
      </c>
      <c r="BJ252" s="574">
        <f t="shared" si="370"/>
        <v>0</v>
      </c>
      <c r="BK252" s="574">
        <f t="shared" si="371"/>
        <v>0</v>
      </c>
      <c r="BL252" s="574">
        <f t="shared" si="372"/>
        <v>0</v>
      </c>
      <c r="BM252" s="576">
        <f t="shared" si="373"/>
        <v>0</v>
      </c>
      <c r="BN252" s="576">
        <f t="shared" si="374"/>
        <v>0</v>
      </c>
      <c r="BO252" s="574"/>
      <c r="BP252" s="574"/>
      <c r="BQ252" s="576">
        <f t="shared" si="375"/>
        <v>0</v>
      </c>
      <c r="BR252" s="567">
        <f t="shared" si="376"/>
        <v>0</v>
      </c>
      <c r="BS252" s="567">
        <f t="shared" si="377"/>
        <v>1</v>
      </c>
      <c r="BT252" s="567">
        <f t="shared" si="378"/>
        <v>0</v>
      </c>
      <c r="BU252" s="567">
        <f t="shared" si="379"/>
        <v>0</v>
      </c>
      <c r="BV252" s="567">
        <f t="shared" si="380"/>
        <v>0</v>
      </c>
      <c r="BW252" s="567">
        <f t="shared" si="381"/>
        <v>1</v>
      </c>
      <c r="BX252" s="552">
        <f t="shared" si="336"/>
        <v>0</v>
      </c>
      <c r="BY252" s="577">
        <f t="shared" si="382"/>
        <v>1</v>
      </c>
      <c r="BZ252" s="552">
        <f t="shared" si="383"/>
        <v>0</v>
      </c>
      <c r="CA252" s="552">
        <f t="shared" si="384"/>
        <v>0</v>
      </c>
      <c r="CB252" s="539" t="str">
        <f>IF(AND(E252=""),"",IF(AND(E252&lt;=0),"",IF((ROUND((SUMPRODUCT(MID(0&amp;E252,LARGE(INDEX(ISNUMBER(--MID(E252,ROW($1:$70),1))* ROW($1:$70),0),ROW($1:$70))+1,1)*10^ROW($1:$70)/10)),-8)/100000000)&lt;2004,1,0)))</f>
        <v/>
      </c>
      <c r="CC252" s="1071"/>
      <c r="CD252" s="539" t="str">
        <f>IF(I252="","",MAX($CD$229:$CD$236,$CD$239:CD251)+1)</f>
        <v/>
      </c>
      <c r="CE252" s="539"/>
      <c r="CF252" s="539"/>
      <c r="CG252" s="539"/>
      <c r="CH252" s="539"/>
      <c r="CI252" s="539"/>
      <c r="CJ252" s="539"/>
      <c r="CK252" s="539"/>
      <c r="CL252" s="539"/>
      <c r="CM252" s="539"/>
      <c r="CN252" s="539"/>
      <c r="CO252" s="539"/>
      <c r="CP252" s="539"/>
      <c r="CQ252" s="539"/>
      <c r="CR252" s="539"/>
      <c r="CS252" s="539"/>
      <c r="CT252" s="539"/>
      <c r="CU252" s="539"/>
      <c r="CV252" s="539"/>
      <c r="CW252" s="539"/>
      <c r="CX252" s="539"/>
      <c r="CY252" s="539"/>
      <c r="CZ252" s="539"/>
    </row>
    <row r="253" spans="1:104" s="568" customFormat="1" ht="16.149999999999999" customHeight="1">
      <c r="A253" s="568" t="str">
        <f t="shared" si="310"/>
        <v/>
      </c>
      <c r="B253" s="683">
        <v>2202</v>
      </c>
      <c r="C253" s="684">
        <v>15</v>
      </c>
      <c r="D253" s="685" t="str">
        <f>IF(ISNA(VLOOKUP(C253,Master!BQ$61:CC$286,3,FALSE)),"",VLOOKUP(C253,Master!BQ$61:CC$286,3,FALSE))</f>
        <v/>
      </c>
      <c r="E253" s="686" t="str">
        <f>IF(ISNA(VLOOKUP(C253,Master!BQ$61:CC$286,7,FALSE)),"",VLOOKUP(C253,Master!BQ$61:CC$286,7,FALSE))</f>
        <v/>
      </c>
      <c r="F253" s="687" t="str">
        <f>IF(ISNA(VLOOKUP(C253,Master!BQ$61:CC$286,8,FALSE)),"",VLOOKUP(C253,Master!BQ$61:CC$286,8,FALSE))</f>
        <v/>
      </c>
      <c r="G253" s="688" t="str">
        <f>IF(ISNA(VLOOKUP(C253,Master!BQ$61:CC$286,4,FALSE)),"",VLOOKUP(C253,Master!BQ$61:CC$286,4,FALSE))</f>
        <v/>
      </c>
      <c r="H253" s="711" t="str">
        <f>IF(ISNA(VLOOKUP(C253,Master!BQ$61:CC$286,5,FALSE)),"",VLOOKUP(C253,Master!BQ$61:CC$286,5,FALSE))</f>
        <v/>
      </c>
      <c r="I253" s="690" t="str">
        <f t="shared" si="335"/>
        <v/>
      </c>
      <c r="J253" s="684" t="str">
        <f t="shared" si="337"/>
        <v/>
      </c>
      <c r="K253" s="686" t="str">
        <f t="shared" si="338"/>
        <v/>
      </c>
      <c r="L253" s="684" t="str">
        <f t="shared" si="339"/>
        <v/>
      </c>
      <c r="M253" s="684" t="str">
        <f>IF(AND(H253=""),"",VLOOKUP(D253,'Fix Pay'!$B$9:$K$116,10,0))</f>
        <v/>
      </c>
      <c r="N253" s="684" t="str">
        <f>IF(AND(H253=""),"",VLOOKUP(D253,'Fix Pay'!$B$9:$K$116,9,0))</f>
        <v/>
      </c>
      <c r="O253" s="712" t="str">
        <f t="shared" si="340"/>
        <v/>
      </c>
      <c r="P253" s="582"/>
      <c r="Q253" s="582"/>
      <c r="R253" s="582"/>
      <c r="S253" s="582"/>
      <c r="T253" s="582">
        <v>0</v>
      </c>
      <c r="U253" s="541"/>
      <c r="V253" s="570" t="str">
        <f>IF(ISNA(VLOOKUP(C253,Master!BQ$61:CC$286,10,FALSE)),"",VLOOKUP(C253,Master!BQ$61:CC$286,10,FALSE))</f>
        <v/>
      </c>
      <c r="W253" s="573"/>
      <c r="X253" s="573"/>
      <c r="Y253" s="574" t="str">
        <f>IF(ISNA(VLOOKUP(C253,Master!BQ$61:CC$286,11,FALSE)),"",VLOOKUP(C253,Master!BQ$61:CC$286,11,FALSE))</f>
        <v/>
      </c>
      <c r="Z253" s="574" t="str">
        <f>IF(ISNA(VLOOKUP(C253,Master!BQ$61:CC$286,9,FALSE)),"",VLOOKUP(C253,Master!BQ$61:CC$286,9,FALSE))</f>
        <v/>
      </c>
      <c r="AA253" s="575">
        <f t="shared" si="341"/>
        <v>0</v>
      </c>
      <c r="AB253" s="575">
        <f t="shared" si="342"/>
        <v>0</v>
      </c>
      <c r="AC253" s="575">
        <f t="shared" si="343"/>
        <v>0</v>
      </c>
      <c r="AD253" s="575">
        <f t="shared" si="344"/>
        <v>0</v>
      </c>
      <c r="AE253" s="575">
        <f t="shared" si="345"/>
        <v>0</v>
      </c>
      <c r="AF253" s="575">
        <f t="shared" si="346"/>
        <v>0</v>
      </c>
      <c r="AG253" s="576" t="str">
        <f t="shared" si="347"/>
        <v/>
      </c>
      <c r="AH253" s="576" t="str">
        <f t="shared" si="348"/>
        <v/>
      </c>
      <c r="AI253" s="576" t="str">
        <f t="shared" si="349"/>
        <v/>
      </c>
      <c r="AJ253" s="576" t="str">
        <f t="shared" si="350"/>
        <v/>
      </c>
      <c r="AK253" s="576" t="str">
        <f t="shared" si="351"/>
        <v/>
      </c>
      <c r="AL253" s="574" t="str">
        <f t="shared" si="352"/>
        <v/>
      </c>
      <c r="AM253" s="574">
        <v>0</v>
      </c>
      <c r="AN253" s="575">
        <v>0</v>
      </c>
      <c r="AO253" s="574" t="str">
        <f t="shared" si="353"/>
        <v/>
      </c>
      <c r="AP253" s="575">
        <f t="shared" si="354"/>
        <v>0</v>
      </c>
      <c r="AQ253" s="574">
        <f t="shared" si="355"/>
        <v>0</v>
      </c>
      <c r="AR253" s="574">
        <f t="shared" si="356"/>
        <v>0</v>
      </c>
      <c r="AS253" s="574">
        <f t="shared" si="357"/>
        <v>0</v>
      </c>
      <c r="AT253" s="574">
        <f t="shared" si="290"/>
        <v>0</v>
      </c>
      <c r="AU253" s="576">
        <f t="shared" si="358"/>
        <v>0</v>
      </c>
      <c r="AV253" s="576">
        <f t="shared" si="359"/>
        <v>0</v>
      </c>
      <c r="AW253" s="574"/>
      <c r="AX253" s="574"/>
      <c r="AY253" s="576">
        <f t="shared" si="360"/>
        <v>0</v>
      </c>
      <c r="AZ253" s="576">
        <f t="shared" si="361"/>
        <v>0</v>
      </c>
      <c r="BA253" s="576">
        <f t="shared" si="362"/>
        <v>0</v>
      </c>
      <c r="BB253" s="576">
        <f t="shared" si="363"/>
        <v>0</v>
      </c>
      <c r="BC253" s="576">
        <f t="shared" si="364"/>
        <v>0</v>
      </c>
      <c r="BD253" s="574">
        <f t="shared" si="365"/>
        <v>0</v>
      </c>
      <c r="BE253" s="574">
        <f t="shared" si="366"/>
        <v>0</v>
      </c>
      <c r="BF253" s="575">
        <v>0</v>
      </c>
      <c r="BG253" s="574">
        <f t="shared" si="367"/>
        <v>0</v>
      </c>
      <c r="BH253" s="575">
        <f t="shared" si="368"/>
        <v>0</v>
      </c>
      <c r="BI253" s="574">
        <f t="shared" si="369"/>
        <v>0</v>
      </c>
      <c r="BJ253" s="574">
        <f t="shared" si="370"/>
        <v>0</v>
      </c>
      <c r="BK253" s="574">
        <f t="shared" si="371"/>
        <v>0</v>
      </c>
      <c r="BL253" s="574">
        <f t="shared" si="372"/>
        <v>0</v>
      </c>
      <c r="BM253" s="576">
        <f t="shared" si="373"/>
        <v>0</v>
      </c>
      <c r="BN253" s="576">
        <f t="shared" si="374"/>
        <v>0</v>
      </c>
      <c r="BO253" s="574"/>
      <c r="BP253" s="574"/>
      <c r="BQ253" s="576">
        <f t="shared" si="375"/>
        <v>0</v>
      </c>
      <c r="BR253" s="567">
        <f t="shared" si="376"/>
        <v>0</v>
      </c>
      <c r="BS253" s="567">
        <f t="shared" si="377"/>
        <v>1</v>
      </c>
      <c r="BT253" s="567">
        <f t="shared" si="378"/>
        <v>0</v>
      </c>
      <c r="BU253" s="567">
        <f t="shared" si="379"/>
        <v>0</v>
      </c>
      <c r="BV253" s="567">
        <f t="shared" si="380"/>
        <v>0</v>
      </c>
      <c r="BW253" s="567">
        <f t="shared" si="381"/>
        <v>1</v>
      </c>
      <c r="BX253" s="552">
        <f t="shared" si="336"/>
        <v>0</v>
      </c>
      <c r="BY253" s="577">
        <f t="shared" si="382"/>
        <v>1</v>
      </c>
      <c r="BZ253" s="552">
        <f t="shared" si="383"/>
        <v>0</v>
      </c>
      <c r="CA253" s="552">
        <f t="shared" si="384"/>
        <v>0</v>
      </c>
      <c r="CB253" s="539" t="str">
        <f>IF(AND(E253=""),"",IF(AND(E253&lt;=0),"",IF((ROUND((SUMPRODUCT(MID(0&amp;E253,LARGE(INDEX(ISNUMBER(--MID(E253,ROW($1:$70),1))* ROW($1:$70),0),ROW($1:$70))+1,1)*10^ROW($1:$70)/10)),-8)/100000000)&lt;2004,1,0)))</f>
        <v/>
      </c>
      <c r="CC253" s="1071"/>
      <c r="CD253" s="539" t="str">
        <f>IF(I253="","",MAX($CD$229:$CD$236,$CD$239:CD252)+1)</f>
        <v/>
      </c>
      <c r="CE253" s="539"/>
      <c r="CF253" s="539"/>
      <c r="CG253" s="539"/>
      <c r="CH253" s="539"/>
      <c r="CI253" s="539"/>
      <c r="CJ253" s="539"/>
      <c r="CK253" s="539"/>
      <c r="CL253" s="539"/>
      <c r="CM253" s="539"/>
      <c r="CN253" s="539"/>
      <c r="CO253" s="539"/>
      <c r="CP253" s="539"/>
      <c r="CQ253" s="539"/>
      <c r="CR253" s="539"/>
      <c r="CS253" s="539"/>
      <c r="CT253" s="539"/>
      <c r="CU253" s="539"/>
      <c r="CV253" s="539"/>
      <c r="CW253" s="539"/>
      <c r="CX253" s="539"/>
      <c r="CY253" s="539"/>
      <c r="CZ253" s="539"/>
    </row>
    <row r="254" spans="1:104" s="568" customFormat="1" ht="16.149999999999999" hidden="1" customHeight="1">
      <c r="A254" s="568" t="str">
        <f t="shared" si="310"/>
        <v/>
      </c>
      <c r="B254" s="683">
        <v>2202</v>
      </c>
      <c r="C254" s="684">
        <v>16</v>
      </c>
      <c r="D254" s="685" t="str">
        <f>IF(ISNA(VLOOKUP(C254,Master!BQ$61:CC$286,3,FALSE)),"",VLOOKUP(C254,Master!BQ$61:CC$286,3,FALSE))</f>
        <v/>
      </c>
      <c r="E254" s="686" t="str">
        <f>IF(ISNA(VLOOKUP(C254,Master!BQ$61:CC$286,7,FALSE)),"",VLOOKUP(C254,Master!BQ$61:CC$286,7,FALSE))</f>
        <v/>
      </c>
      <c r="F254" s="687" t="str">
        <f>IF(ISNA(VLOOKUP(C254,Master!BQ$61:CC$286,8,FALSE)),"",VLOOKUP(C254,Master!BQ$61:CC$286,8,FALSE))</f>
        <v/>
      </c>
      <c r="G254" s="688" t="str">
        <f>IF(ISNA(VLOOKUP(C254,Master!BQ$61:CC$286,4,FALSE)),"",VLOOKUP(C254,Master!BQ$61:CC$286,4,FALSE))</f>
        <v/>
      </c>
      <c r="H254" s="711" t="str">
        <f>IF(ISNA(VLOOKUP(C254,Master!BQ$61:CC$286,5,FALSE)),"",VLOOKUP(C254,Master!BQ$61:CC$286,5,FALSE))</f>
        <v/>
      </c>
      <c r="I254" s="690" t="str">
        <f t="shared" si="335"/>
        <v/>
      </c>
      <c r="J254" s="684" t="str">
        <f t="shared" si="337"/>
        <v/>
      </c>
      <c r="K254" s="686" t="str">
        <f t="shared" si="338"/>
        <v/>
      </c>
      <c r="L254" s="684" t="str">
        <f t="shared" si="339"/>
        <v/>
      </c>
      <c r="M254" s="684" t="str">
        <f>IF(AND(H254=""),"",VLOOKUP(D254,'Fix Pay'!$B$9:$K$116,10,0))</f>
        <v/>
      </c>
      <c r="N254" s="684" t="str">
        <f>IF(AND(H254=""),"",VLOOKUP(D254,'Fix Pay'!$B$9:$K$116,9,0))</f>
        <v/>
      </c>
      <c r="O254" s="712" t="str">
        <f t="shared" si="340"/>
        <v/>
      </c>
      <c r="P254" s="582"/>
      <c r="Q254" s="582"/>
      <c r="R254" s="582"/>
      <c r="S254" s="582"/>
      <c r="T254" s="582">
        <v>0</v>
      </c>
      <c r="U254" s="541"/>
      <c r="V254" s="570" t="str">
        <f>IF(ISNA(VLOOKUP(C254,Master!BQ$61:CC$286,10,FALSE)),"",VLOOKUP(C254,Master!BQ$61:CC$286,10,FALSE))</f>
        <v/>
      </c>
      <c r="W254" s="573"/>
      <c r="X254" s="573"/>
      <c r="Y254" s="574" t="str">
        <f>IF(ISNA(VLOOKUP(C254,Master!BQ$61:CC$286,11,FALSE)),"",VLOOKUP(C254,Master!BQ$61:CC$286,11,FALSE))</f>
        <v/>
      </c>
      <c r="Z254" s="574" t="str">
        <f>IF(ISNA(VLOOKUP(C254,Master!BQ$61:CC$286,9,FALSE)),"",VLOOKUP(C254,Master!BQ$61:CC$286,9,FALSE))</f>
        <v/>
      </c>
      <c r="AA254" s="575">
        <f t="shared" si="341"/>
        <v>0</v>
      </c>
      <c r="AB254" s="575">
        <f t="shared" si="342"/>
        <v>0</v>
      </c>
      <c r="AC254" s="575">
        <f t="shared" si="343"/>
        <v>0</v>
      </c>
      <c r="AD254" s="575">
        <f t="shared" si="344"/>
        <v>0</v>
      </c>
      <c r="AE254" s="575">
        <f t="shared" si="345"/>
        <v>0</v>
      </c>
      <c r="AF254" s="575">
        <f t="shared" si="346"/>
        <v>0</v>
      </c>
      <c r="AG254" s="576" t="str">
        <f t="shared" si="347"/>
        <v/>
      </c>
      <c r="AH254" s="576" t="str">
        <f t="shared" si="348"/>
        <v/>
      </c>
      <c r="AI254" s="576" t="str">
        <f t="shared" si="349"/>
        <v/>
      </c>
      <c r="AJ254" s="576" t="str">
        <f t="shared" si="350"/>
        <v/>
      </c>
      <c r="AK254" s="576" t="str">
        <f t="shared" si="351"/>
        <v/>
      </c>
      <c r="AL254" s="574" t="str">
        <f t="shared" si="352"/>
        <v/>
      </c>
      <c r="AM254" s="574">
        <v>0</v>
      </c>
      <c r="AN254" s="575">
        <v>0</v>
      </c>
      <c r="AO254" s="574" t="str">
        <f t="shared" si="353"/>
        <v/>
      </c>
      <c r="AP254" s="575">
        <f t="shared" si="354"/>
        <v>0</v>
      </c>
      <c r="AQ254" s="574">
        <f t="shared" si="355"/>
        <v>0</v>
      </c>
      <c r="AR254" s="574">
        <f t="shared" si="356"/>
        <v>0</v>
      </c>
      <c r="AS254" s="574">
        <f t="shared" si="357"/>
        <v>0</v>
      </c>
      <c r="AT254" s="574">
        <f t="shared" si="290"/>
        <v>0</v>
      </c>
      <c r="AU254" s="576">
        <f t="shared" si="358"/>
        <v>0</v>
      </c>
      <c r="AV254" s="576">
        <f t="shared" si="359"/>
        <v>0</v>
      </c>
      <c r="AW254" s="574"/>
      <c r="AX254" s="574"/>
      <c r="AY254" s="576">
        <f t="shared" si="360"/>
        <v>0</v>
      </c>
      <c r="AZ254" s="576">
        <f t="shared" si="361"/>
        <v>0</v>
      </c>
      <c r="BA254" s="576">
        <f t="shared" si="362"/>
        <v>0</v>
      </c>
      <c r="BB254" s="576">
        <f t="shared" si="363"/>
        <v>0</v>
      </c>
      <c r="BC254" s="576">
        <f t="shared" si="364"/>
        <v>0</v>
      </c>
      <c r="BD254" s="574">
        <f t="shared" si="365"/>
        <v>0</v>
      </c>
      <c r="BE254" s="574">
        <f t="shared" si="366"/>
        <v>0</v>
      </c>
      <c r="BF254" s="575">
        <v>0</v>
      </c>
      <c r="BG254" s="574">
        <f t="shared" si="367"/>
        <v>0</v>
      </c>
      <c r="BH254" s="575">
        <f t="shared" si="368"/>
        <v>0</v>
      </c>
      <c r="BI254" s="574">
        <f t="shared" si="369"/>
        <v>0</v>
      </c>
      <c r="BJ254" s="574">
        <f t="shared" si="370"/>
        <v>0</v>
      </c>
      <c r="BK254" s="574">
        <f t="shared" si="371"/>
        <v>0</v>
      </c>
      <c r="BL254" s="574">
        <f t="shared" si="372"/>
        <v>0</v>
      </c>
      <c r="BM254" s="576">
        <f t="shared" si="373"/>
        <v>0</v>
      </c>
      <c r="BN254" s="576">
        <f t="shared" si="374"/>
        <v>0</v>
      </c>
      <c r="BO254" s="574"/>
      <c r="BP254" s="574"/>
      <c r="BQ254" s="576">
        <f t="shared" si="375"/>
        <v>0</v>
      </c>
      <c r="BR254" s="567">
        <f t="shared" si="376"/>
        <v>0</v>
      </c>
      <c r="BS254" s="567">
        <f t="shared" si="377"/>
        <v>1</v>
      </c>
      <c r="BT254" s="567">
        <f t="shared" si="378"/>
        <v>0</v>
      </c>
      <c r="BU254" s="567">
        <f t="shared" si="379"/>
        <v>0</v>
      </c>
      <c r="BV254" s="567">
        <f t="shared" si="380"/>
        <v>0</v>
      </c>
      <c r="BW254" s="567">
        <f t="shared" si="381"/>
        <v>1</v>
      </c>
      <c r="BX254" s="552">
        <f t="shared" si="336"/>
        <v>0</v>
      </c>
      <c r="BY254" s="577">
        <f t="shared" si="382"/>
        <v>1</v>
      </c>
      <c r="BZ254" s="552">
        <f t="shared" si="383"/>
        <v>0</v>
      </c>
      <c r="CA254" s="552">
        <f t="shared" si="384"/>
        <v>0</v>
      </c>
      <c r="CB254" s="539" t="str">
        <f>IF(AND(E254=""),"",IF(AND(E254&lt;=0),"",IF((ROUND((SUMPRODUCT(MID(0&amp;E254,LARGE(INDEX(ISNUMBER(--MID(E254,ROW($1:$70),1))* ROW($1:$70),0),ROW($1:$70))+1,1)*10^ROW($1:$70)/10)),-8)/100000000)&lt;2004,1,0)))</f>
        <v/>
      </c>
      <c r="CC254" s="1071"/>
      <c r="CD254" s="539" t="str">
        <f>IF(I254="","",MAX($CD$229:$CD$236,$CD$239:CD253)+1)</f>
        <v/>
      </c>
      <c r="CE254" s="539"/>
      <c r="CF254" s="539"/>
      <c r="CG254" s="539"/>
      <c r="CH254" s="539"/>
      <c r="CI254" s="539"/>
      <c r="CJ254" s="539"/>
      <c r="CK254" s="539"/>
      <c r="CL254" s="539"/>
      <c r="CM254" s="539"/>
      <c r="CN254" s="539"/>
      <c r="CO254" s="539"/>
      <c r="CP254" s="539"/>
      <c r="CQ254" s="539"/>
      <c r="CR254" s="539"/>
      <c r="CS254" s="539"/>
      <c r="CT254" s="539"/>
      <c r="CU254" s="539"/>
      <c r="CV254" s="539"/>
      <c r="CW254" s="539"/>
      <c r="CX254" s="539"/>
      <c r="CY254" s="539"/>
      <c r="CZ254" s="539"/>
    </row>
    <row r="255" spans="1:104" s="568" customFormat="1" ht="16.149999999999999" hidden="1" customHeight="1">
      <c r="A255" s="568" t="str">
        <f t="shared" si="310"/>
        <v/>
      </c>
      <c r="B255" s="683">
        <v>2202</v>
      </c>
      <c r="C255" s="684">
        <v>17</v>
      </c>
      <c r="D255" s="685" t="str">
        <f>IF(ISNA(VLOOKUP(C255,Master!BQ$61:CC$286,3,FALSE)),"",VLOOKUP(C255,Master!BQ$61:CC$286,3,FALSE))</f>
        <v/>
      </c>
      <c r="E255" s="686" t="str">
        <f>IF(ISNA(VLOOKUP(C255,Master!BQ$61:CC$286,7,FALSE)),"",VLOOKUP(C255,Master!BQ$61:CC$286,7,FALSE))</f>
        <v/>
      </c>
      <c r="F255" s="687" t="str">
        <f>IF(ISNA(VLOOKUP(C255,Master!BQ$61:CC$286,8,FALSE)),"",VLOOKUP(C255,Master!BQ$61:CC$286,8,FALSE))</f>
        <v/>
      </c>
      <c r="G255" s="688" t="str">
        <f>IF(ISNA(VLOOKUP(C255,Master!BQ$61:CC$286,4,FALSE)),"",VLOOKUP(C255,Master!BQ$61:CC$286,4,FALSE))</f>
        <v/>
      </c>
      <c r="H255" s="711" t="str">
        <f>IF(ISNA(VLOOKUP(C255,Master!BQ$61:CC$286,5,FALSE)),"",VLOOKUP(C255,Master!BQ$61:CC$286,5,FALSE))</f>
        <v/>
      </c>
      <c r="I255" s="690" t="str">
        <f t="shared" si="335"/>
        <v/>
      </c>
      <c r="J255" s="684" t="str">
        <f t="shared" si="337"/>
        <v/>
      </c>
      <c r="K255" s="686" t="str">
        <f t="shared" si="338"/>
        <v/>
      </c>
      <c r="L255" s="684" t="str">
        <f t="shared" si="339"/>
        <v/>
      </c>
      <c r="M255" s="684" t="str">
        <f>IF(AND(H255=""),"",VLOOKUP(D255,'Fix Pay'!$B$9:$K$116,10,0))</f>
        <v/>
      </c>
      <c r="N255" s="684" t="str">
        <f>IF(AND(H255=""),"",VLOOKUP(D255,'Fix Pay'!$B$9:$K$116,9,0))</f>
        <v/>
      </c>
      <c r="O255" s="712" t="str">
        <f t="shared" si="340"/>
        <v/>
      </c>
      <c r="P255" s="582"/>
      <c r="Q255" s="582"/>
      <c r="R255" s="582"/>
      <c r="S255" s="582"/>
      <c r="T255" s="582">
        <v>0</v>
      </c>
      <c r="U255" s="541"/>
      <c r="V255" s="570" t="str">
        <f>IF(ISNA(VLOOKUP(C255,Master!BQ$61:CC$286,10,FALSE)),"",VLOOKUP(C255,Master!BQ$61:CC$286,10,FALSE))</f>
        <v/>
      </c>
      <c r="W255" s="573"/>
      <c r="X255" s="573"/>
      <c r="Y255" s="574" t="str">
        <f>IF(ISNA(VLOOKUP(C255,Master!BQ$61:CC$286,11,FALSE)),"",VLOOKUP(C255,Master!BQ$61:CC$286,11,FALSE))</f>
        <v/>
      </c>
      <c r="Z255" s="574" t="str">
        <f>IF(ISNA(VLOOKUP(C255,Master!BQ$61:CC$286,9,FALSE)),"",VLOOKUP(C255,Master!BQ$61:CC$286,9,FALSE))</f>
        <v/>
      </c>
      <c r="AA255" s="575">
        <f t="shared" si="341"/>
        <v>0</v>
      </c>
      <c r="AB255" s="575">
        <f t="shared" si="342"/>
        <v>0</v>
      </c>
      <c r="AC255" s="575">
        <f t="shared" si="343"/>
        <v>0</v>
      </c>
      <c r="AD255" s="575">
        <f t="shared" si="344"/>
        <v>0</v>
      </c>
      <c r="AE255" s="575">
        <f t="shared" si="345"/>
        <v>0</v>
      </c>
      <c r="AF255" s="575">
        <f t="shared" si="346"/>
        <v>0</v>
      </c>
      <c r="AG255" s="576" t="str">
        <f t="shared" si="347"/>
        <v/>
      </c>
      <c r="AH255" s="576" t="str">
        <f t="shared" si="348"/>
        <v/>
      </c>
      <c r="AI255" s="576" t="str">
        <f t="shared" si="349"/>
        <v/>
      </c>
      <c r="AJ255" s="576" t="str">
        <f t="shared" si="350"/>
        <v/>
      </c>
      <c r="AK255" s="576" t="str">
        <f t="shared" si="351"/>
        <v/>
      </c>
      <c r="AL255" s="574" t="str">
        <f t="shared" si="352"/>
        <v/>
      </c>
      <c r="AM255" s="574">
        <v>0</v>
      </c>
      <c r="AN255" s="575">
        <v>0</v>
      </c>
      <c r="AO255" s="574" t="str">
        <f t="shared" si="353"/>
        <v/>
      </c>
      <c r="AP255" s="575">
        <f t="shared" si="354"/>
        <v>0</v>
      </c>
      <c r="AQ255" s="574">
        <f t="shared" si="355"/>
        <v>0</v>
      </c>
      <c r="AR255" s="574">
        <f t="shared" si="356"/>
        <v>0</v>
      </c>
      <c r="AS255" s="574">
        <f t="shared" si="357"/>
        <v>0</v>
      </c>
      <c r="AT255" s="574">
        <f t="shared" si="290"/>
        <v>0</v>
      </c>
      <c r="AU255" s="576">
        <f t="shared" si="358"/>
        <v>0</v>
      </c>
      <c r="AV255" s="576">
        <f t="shared" si="359"/>
        <v>0</v>
      </c>
      <c r="AW255" s="574"/>
      <c r="AX255" s="574"/>
      <c r="AY255" s="576">
        <f t="shared" si="360"/>
        <v>0</v>
      </c>
      <c r="AZ255" s="576">
        <f t="shared" si="361"/>
        <v>0</v>
      </c>
      <c r="BA255" s="576">
        <f t="shared" si="362"/>
        <v>0</v>
      </c>
      <c r="BB255" s="576">
        <f t="shared" si="363"/>
        <v>0</v>
      </c>
      <c r="BC255" s="576">
        <f t="shared" si="364"/>
        <v>0</v>
      </c>
      <c r="BD255" s="574">
        <f t="shared" si="365"/>
        <v>0</v>
      </c>
      <c r="BE255" s="574">
        <f t="shared" si="366"/>
        <v>0</v>
      </c>
      <c r="BF255" s="575">
        <v>0</v>
      </c>
      <c r="BG255" s="574">
        <f t="shared" si="367"/>
        <v>0</v>
      </c>
      <c r="BH255" s="575">
        <f t="shared" si="368"/>
        <v>0</v>
      </c>
      <c r="BI255" s="574">
        <f t="shared" si="369"/>
        <v>0</v>
      </c>
      <c r="BJ255" s="574">
        <f t="shared" si="370"/>
        <v>0</v>
      </c>
      <c r="BK255" s="574">
        <f t="shared" si="371"/>
        <v>0</v>
      </c>
      <c r="BL255" s="574">
        <f t="shared" si="372"/>
        <v>0</v>
      </c>
      <c r="BM255" s="576">
        <f t="shared" si="373"/>
        <v>0</v>
      </c>
      <c r="BN255" s="576">
        <f t="shared" si="374"/>
        <v>0</v>
      </c>
      <c r="BO255" s="574"/>
      <c r="BP255" s="574"/>
      <c r="BQ255" s="576">
        <f t="shared" si="375"/>
        <v>0</v>
      </c>
      <c r="BR255" s="567">
        <f t="shared" si="376"/>
        <v>0</v>
      </c>
      <c r="BS255" s="567">
        <f t="shared" si="377"/>
        <v>1</v>
      </c>
      <c r="BT255" s="567">
        <f t="shared" si="378"/>
        <v>0</v>
      </c>
      <c r="BU255" s="567">
        <f t="shared" si="379"/>
        <v>0</v>
      </c>
      <c r="BV255" s="567">
        <f t="shared" si="380"/>
        <v>0</v>
      </c>
      <c r="BW255" s="567">
        <f t="shared" si="381"/>
        <v>1</v>
      </c>
      <c r="BX255" s="552">
        <f t="shared" si="336"/>
        <v>0</v>
      </c>
      <c r="BY255" s="577">
        <f t="shared" si="382"/>
        <v>1</v>
      </c>
      <c r="BZ255" s="552">
        <f t="shared" si="383"/>
        <v>0</v>
      </c>
      <c r="CA255" s="552">
        <f t="shared" si="384"/>
        <v>0</v>
      </c>
      <c r="CB255" s="539" t="str">
        <f>IF(AND(E255=""),"",IF(AND(E255&lt;=0),"",IF((ROUND((SUMPRODUCT(MID(0&amp;E255,LARGE(INDEX(ISNUMBER(--MID(E255,ROW($1:$70),1))* ROW($1:$70),0),ROW($1:$70))+1,1)*10^ROW($1:$70)/10)),-8)/100000000)&lt;2004,1,0)))</f>
        <v/>
      </c>
      <c r="CC255" s="1071"/>
      <c r="CD255" s="539" t="str">
        <f>IF(I255="","",MAX($CD$229:$CD$236,$CD$239:CD254)+1)</f>
        <v/>
      </c>
      <c r="CE255" s="539"/>
      <c r="CF255" s="539"/>
      <c r="CG255" s="539"/>
      <c r="CH255" s="539"/>
      <c r="CI255" s="539"/>
      <c r="CJ255" s="539"/>
      <c r="CK255" s="539"/>
      <c r="CL255" s="539"/>
      <c r="CM255" s="539"/>
      <c r="CN255" s="539"/>
      <c r="CO255" s="539"/>
      <c r="CP255" s="539"/>
      <c r="CQ255" s="539"/>
      <c r="CR255" s="539"/>
      <c r="CS255" s="539"/>
      <c r="CT255" s="539"/>
      <c r="CU255" s="539"/>
      <c r="CV255" s="539"/>
      <c r="CW255" s="539"/>
      <c r="CX255" s="539"/>
      <c r="CY255" s="539"/>
      <c r="CZ255" s="539"/>
    </row>
    <row r="256" spans="1:104" s="568" customFormat="1" ht="16.149999999999999" hidden="1" customHeight="1">
      <c r="A256" s="568" t="str">
        <f t="shared" si="310"/>
        <v/>
      </c>
      <c r="B256" s="683">
        <v>2202</v>
      </c>
      <c r="C256" s="684">
        <v>18</v>
      </c>
      <c r="D256" s="685" t="str">
        <f>IF(ISNA(VLOOKUP(C256,Master!BQ$61:CC$286,3,FALSE)),"",VLOOKUP(C256,Master!BQ$61:CC$286,3,FALSE))</f>
        <v/>
      </c>
      <c r="E256" s="686" t="str">
        <f>IF(ISNA(VLOOKUP(C256,Master!BQ$61:CC$286,7,FALSE)),"",VLOOKUP(C256,Master!BQ$61:CC$286,7,FALSE))</f>
        <v/>
      </c>
      <c r="F256" s="687" t="str">
        <f>IF(ISNA(VLOOKUP(C256,Master!BQ$61:CC$286,8,FALSE)),"",VLOOKUP(C256,Master!BQ$61:CC$286,8,FALSE))</f>
        <v/>
      </c>
      <c r="G256" s="688" t="str">
        <f>IF(ISNA(VLOOKUP(C256,Master!BQ$61:CC$286,4,FALSE)),"",VLOOKUP(C256,Master!BQ$61:CC$286,4,FALSE))</f>
        <v/>
      </c>
      <c r="H256" s="711" t="str">
        <f>IF(ISNA(VLOOKUP(C256,Master!BQ$61:CC$286,5,FALSE)),"",VLOOKUP(C256,Master!BQ$61:CC$286,5,FALSE))</f>
        <v/>
      </c>
      <c r="I256" s="690" t="str">
        <f t="shared" si="335"/>
        <v/>
      </c>
      <c r="J256" s="684" t="str">
        <f t="shared" si="337"/>
        <v/>
      </c>
      <c r="K256" s="686" t="str">
        <f t="shared" si="338"/>
        <v/>
      </c>
      <c r="L256" s="684" t="str">
        <f t="shared" si="339"/>
        <v/>
      </c>
      <c r="M256" s="684" t="str">
        <f>IF(AND(H256=""),"",VLOOKUP(D256,'Fix Pay'!$B$9:$K$116,10,0))</f>
        <v/>
      </c>
      <c r="N256" s="684" t="str">
        <f>IF(AND(H256=""),"",VLOOKUP(D256,'Fix Pay'!$B$9:$K$116,9,0))</f>
        <v/>
      </c>
      <c r="O256" s="712" t="str">
        <f t="shared" si="340"/>
        <v/>
      </c>
      <c r="P256" s="582"/>
      <c r="Q256" s="582"/>
      <c r="R256" s="582"/>
      <c r="S256" s="582"/>
      <c r="T256" s="582">
        <v>0</v>
      </c>
      <c r="U256" s="541"/>
      <c r="V256" s="570" t="str">
        <f>IF(ISNA(VLOOKUP(C256,Master!BQ$61:CC$286,10,FALSE)),"",VLOOKUP(C256,Master!BQ$61:CC$286,10,FALSE))</f>
        <v/>
      </c>
      <c r="W256" s="573"/>
      <c r="X256" s="573"/>
      <c r="Y256" s="574" t="str">
        <f>IF(ISNA(VLOOKUP(C256,Master!BQ$61:CC$286,11,FALSE)),"",VLOOKUP(C256,Master!BQ$61:CC$286,11,FALSE))</f>
        <v/>
      </c>
      <c r="Z256" s="574" t="str">
        <f>IF(ISNA(VLOOKUP(C256,Master!BQ$61:CC$286,9,FALSE)),"",VLOOKUP(C256,Master!BQ$61:CC$286,9,FALSE))</f>
        <v/>
      </c>
      <c r="AA256" s="575">
        <f t="shared" si="341"/>
        <v>0</v>
      </c>
      <c r="AB256" s="575">
        <f t="shared" si="342"/>
        <v>0</v>
      </c>
      <c r="AC256" s="575">
        <f t="shared" si="343"/>
        <v>0</v>
      </c>
      <c r="AD256" s="575">
        <f t="shared" si="344"/>
        <v>0</v>
      </c>
      <c r="AE256" s="575">
        <f t="shared" si="345"/>
        <v>0</v>
      </c>
      <c r="AF256" s="575">
        <f t="shared" si="346"/>
        <v>0</v>
      </c>
      <c r="AG256" s="576" t="str">
        <f t="shared" si="347"/>
        <v/>
      </c>
      <c r="AH256" s="576" t="str">
        <f t="shared" si="348"/>
        <v/>
      </c>
      <c r="AI256" s="576" t="str">
        <f t="shared" si="349"/>
        <v/>
      </c>
      <c r="AJ256" s="576" t="str">
        <f t="shared" si="350"/>
        <v/>
      </c>
      <c r="AK256" s="576" t="str">
        <f t="shared" si="351"/>
        <v/>
      </c>
      <c r="AL256" s="574" t="str">
        <f t="shared" si="352"/>
        <v/>
      </c>
      <c r="AM256" s="574">
        <v>0</v>
      </c>
      <c r="AN256" s="575">
        <v>0</v>
      </c>
      <c r="AO256" s="574" t="str">
        <f t="shared" si="353"/>
        <v/>
      </c>
      <c r="AP256" s="575">
        <f t="shared" si="354"/>
        <v>0</v>
      </c>
      <c r="AQ256" s="574">
        <f t="shared" si="355"/>
        <v>0</v>
      </c>
      <c r="AR256" s="574">
        <f t="shared" si="356"/>
        <v>0</v>
      </c>
      <c r="AS256" s="574">
        <f t="shared" si="357"/>
        <v>0</v>
      </c>
      <c r="AT256" s="574">
        <f t="shared" si="290"/>
        <v>0</v>
      </c>
      <c r="AU256" s="576">
        <f t="shared" si="358"/>
        <v>0</v>
      </c>
      <c r="AV256" s="576">
        <f t="shared" si="359"/>
        <v>0</v>
      </c>
      <c r="AW256" s="574"/>
      <c r="AX256" s="574"/>
      <c r="AY256" s="576">
        <f t="shared" si="360"/>
        <v>0</v>
      </c>
      <c r="AZ256" s="576">
        <f t="shared" si="361"/>
        <v>0</v>
      </c>
      <c r="BA256" s="576">
        <f t="shared" si="362"/>
        <v>0</v>
      </c>
      <c r="BB256" s="576">
        <f t="shared" si="363"/>
        <v>0</v>
      </c>
      <c r="BC256" s="576">
        <f t="shared" si="364"/>
        <v>0</v>
      </c>
      <c r="BD256" s="574">
        <f t="shared" si="365"/>
        <v>0</v>
      </c>
      <c r="BE256" s="574">
        <f t="shared" si="366"/>
        <v>0</v>
      </c>
      <c r="BF256" s="575">
        <v>0</v>
      </c>
      <c r="BG256" s="574">
        <f t="shared" si="367"/>
        <v>0</v>
      </c>
      <c r="BH256" s="575">
        <f t="shared" si="368"/>
        <v>0</v>
      </c>
      <c r="BI256" s="574">
        <f t="shared" si="369"/>
        <v>0</v>
      </c>
      <c r="BJ256" s="574">
        <f t="shared" si="370"/>
        <v>0</v>
      </c>
      <c r="BK256" s="574">
        <f t="shared" si="371"/>
        <v>0</v>
      </c>
      <c r="BL256" s="574">
        <f t="shared" si="372"/>
        <v>0</v>
      </c>
      <c r="BM256" s="576">
        <f t="shared" si="373"/>
        <v>0</v>
      </c>
      <c r="BN256" s="576">
        <f t="shared" si="374"/>
        <v>0</v>
      </c>
      <c r="BO256" s="574"/>
      <c r="BP256" s="574"/>
      <c r="BQ256" s="576">
        <f t="shared" si="375"/>
        <v>0</v>
      </c>
      <c r="BR256" s="567">
        <f t="shared" si="376"/>
        <v>0</v>
      </c>
      <c r="BS256" s="567">
        <f t="shared" si="377"/>
        <v>1</v>
      </c>
      <c r="BT256" s="567">
        <f t="shared" si="378"/>
        <v>0</v>
      </c>
      <c r="BU256" s="567">
        <f t="shared" si="379"/>
        <v>0</v>
      </c>
      <c r="BV256" s="567">
        <f t="shared" si="380"/>
        <v>0</v>
      </c>
      <c r="BW256" s="567">
        <f t="shared" si="381"/>
        <v>1</v>
      </c>
      <c r="BX256" s="552">
        <f t="shared" si="336"/>
        <v>0</v>
      </c>
      <c r="BY256" s="577">
        <f t="shared" si="382"/>
        <v>1</v>
      </c>
      <c r="BZ256" s="552">
        <f t="shared" si="383"/>
        <v>0</v>
      </c>
      <c r="CA256" s="552">
        <f t="shared" si="384"/>
        <v>0</v>
      </c>
      <c r="CB256" s="539" t="str">
        <f>IF(AND(E256=""),"",IF(AND(E256&lt;=0),"",IF((ROUND((SUMPRODUCT(MID(0&amp;E256,LARGE(INDEX(ISNUMBER(--MID(E256,ROW($1:$70),1))* ROW($1:$70),0),ROW($1:$70))+1,1)*10^ROW($1:$70)/10)),-8)/100000000)&lt;2004,1,0)))</f>
        <v/>
      </c>
      <c r="CC256" s="1071"/>
      <c r="CD256" s="539" t="str">
        <f>IF(I256="","",MAX($CD$229:$CD$236,$CD$239:CD255)+1)</f>
        <v/>
      </c>
      <c r="CE256" s="539"/>
      <c r="CF256" s="539"/>
      <c r="CG256" s="539"/>
      <c r="CH256" s="539"/>
      <c r="CI256" s="539"/>
      <c r="CJ256" s="539"/>
      <c r="CK256" s="539"/>
      <c r="CL256" s="539"/>
      <c r="CM256" s="539"/>
      <c r="CN256" s="539"/>
      <c r="CO256" s="539"/>
      <c r="CP256" s="539"/>
      <c r="CQ256" s="539"/>
      <c r="CR256" s="539"/>
      <c r="CS256" s="539"/>
      <c r="CT256" s="539"/>
      <c r="CU256" s="539"/>
      <c r="CV256" s="539"/>
      <c r="CW256" s="539"/>
      <c r="CX256" s="539"/>
      <c r="CY256" s="539"/>
      <c r="CZ256" s="539"/>
    </row>
    <row r="257" spans="1:104" s="568" customFormat="1" ht="16.149999999999999" hidden="1" customHeight="1">
      <c r="A257" s="568" t="str">
        <f t="shared" si="310"/>
        <v/>
      </c>
      <c r="B257" s="683">
        <v>2202</v>
      </c>
      <c r="C257" s="684">
        <v>19</v>
      </c>
      <c r="D257" s="685" t="str">
        <f>IF(ISNA(VLOOKUP(C257,Master!BQ$61:CC$286,3,FALSE)),"",VLOOKUP(C257,Master!BQ$61:CC$286,3,FALSE))</f>
        <v/>
      </c>
      <c r="E257" s="686" t="str">
        <f>IF(ISNA(VLOOKUP(C257,Master!BQ$61:CC$286,7,FALSE)),"",VLOOKUP(C257,Master!BQ$61:CC$286,7,FALSE))</f>
        <v/>
      </c>
      <c r="F257" s="687" t="str">
        <f>IF(ISNA(VLOOKUP(C257,Master!BQ$61:CC$286,8,FALSE)),"",VLOOKUP(C257,Master!BQ$61:CC$286,8,FALSE))</f>
        <v/>
      </c>
      <c r="G257" s="688" t="str">
        <f>IF(ISNA(VLOOKUP(C257,Master!BQ$61:CC$286,4,FALSE)),"",VLOOKUP(C257,Master!BQ$61:CC$286,4,FALSE))</f>
        <v/>
      </c>
      <c r="H257" s="711" t="str">
        <f>IF(ISNA(VLOOKUP(C257,Master!BQ$61:CC$286,5,FALSE)),"",VLOOKUP(C257,Master!BQ$61:CC$286,5,FALSE))</f>
        <v/>
      </c>
      <c r="I257" s="690" t="str">
        <f t="shared" si="335"/>
        <v/>
      </c>
      <c r="J257" s="684" t="str">
        <f t="shared" si="337"/>
        <v/>
      </c>
      <c r="K257" s="686" t="str">
        <f t="shared" si="338"/>
        <v/>
      </c>
      <c r="L257" s="684" t="str">
        <f t="shared" si="339"/>
        <v/>
      </c>
      <c r="M257" s="684" t="str">
        <f>IF(AND(H257=""),"",VLOOKUP(D257,'Fix Pay'!$B$9:$K$116,10,0))</f>
        <v/>
      </c>
      <c r="N257" s="684" t="str">
        <f>IF(AND(H257=""),"",VLOOKUP(D257,'Fix Pay'!$B$9:$K$116,9,0))</f>
        <v/>
      </c>
      <c r="O257" s="712" t="str">
        <f t="shared" si="340"/>
        <v/>
      </c>
      <c r="P257" s="582"/>
      <c r="Q257" s="582"/>
      <c r="R257" s="582"/>
      <c r="S257" s="582"/>
      <c r="T257" s="582">
        <v>0</v>
      </c>
      <c r="U257" s="541"/>
      <c r="V257" s="570" t="str">
        <f>IF(ISNA(VLOOKUP(C257,Master!BQ$61:CC$286,10,FALSE)),"",VLOOKUP(C257,Master!BQ$61:CC$286,10,FALSE))</f>
        <v/>
      </c>
      <c r="W257" s="573"/>
      <c r="X257" s="573"/>
      <c r="Y257" s="574" t="str">
        <f>IF(ISNA(VLOOKUP(C257,Master!BQ$61:CC$286,11,FALSE)),"",VLOOKUP(C257,Master!BQ$61:CC$286,11,FALSE))</f>
        <v/>
      </c>
      <c r="Z257" s="574" t="str">
        <f>IF(ISNA(VLOOKUP(C257,Master!BQ$61:CC$286,9,FALSE)),"",VLOOKUP(C257,Master!BQ$61:CC$286,9,FALSE))</f>
        <v/>
      </c>
      <c r="AA257" s="575">
        <f t="shared" si="341"/>
        <v>0</v>
      </c>
      <c r="AB257" s="575">
        <f t="shared" si="342"/>
        <v>0</v>
      </c>
      <c r="AC257" s="575">
        <f t="shared" si="343"/>
        <v>0</v>
      </c>
      <c r="AD257" s="575">
        <f t="shared" si="344"/>
        <v>0</v>
      </c>
      <c r="AE257" s="575">
        <f t="shared" si="345"/>
        <v>0</v>
      </c>
      <c r="AF257" s="575">
        <f t="shared" si="346"/>
        <v>0</v>
      </c>
      <c r="AG257" s="576" t="str">
        <f t="shared" si="347"/>
        <v/>
      </c>
      <c r="AH257" s="576" t="str">
        <f t="shared" si="348"/>
        <v/>
      </c>
      <c r="AI257" s="576" t="str">
        <f t="shared" si="349"/>
        <v/>
      </c>
      <c r="AJ257" s="576" t="str">
        <f t="shared" si="350"/>
        <v/>
      </c>
      <c r="AK257" s="576" t="str">
        <f t="shared" si="351"/>
        <v/>
      </c>
      <c r="AL257" s="574" t="str">
        <f t="shared" si="352"/>
        <v/>
      </c>
      <c r="AM257" s="574">
        <v>0</v>
      </c>
      <c r="AN257" s="575">
        <v>0</v>
      </c>
      <c r="AO257" s="574" t="str">
        <f t="shared" si="353"/>
        <v/>
      </c>
      <c r="AP257" s="575">
        <f t="shared" si="354"/>
        <v>0</v>
      </c>
      <c r="AQ257" s="574">
        <f t="shared" si="355"/>
        <v>0</v>
      </c>
      <c r="AR257" s="574">
        <f t="shared" si="356"/>
        <v>0</v>
      </c>
      <c r="AS257" s="574">
        <f t="shared" si="357"/>
        <v>0</v>
      </c>
      <c r="AT257" s="574">
        <f t="shared" si="290"/>
        <v>0</v>
      </c>
      <c r="AU257" s="576">
        <f t="shared" si="358"/>
        <v>0</v>
      </c>
      <c r="AV257" s="576">
        <f t="shared" si="359"/>
        <v>0</v>
      </c>
      <c r="AW257" s="574"/>
      <c r="AX257" s="574"/>
      <c r="AY257" s="576">
        <f t="shared" si="360"/>
        <v>0</v>
      </c>
      <c r="AZ257" s="576">
        <f t="shared" si="361"/>
        <v>0</v>
      </c>
      <c r="BA257" s="576">
        <f t="shared" si="362"/>
        <v>0</v>
      </c>
      <c r="BB257" s="576">
        <f t="shared" si="363"/>
        <v>0</v>
      </c>
      <c r="BC257" s="576">
        <f t="shared" si="364"/>
        <v>0</v>
      </c>
      <c r="BD257" s="574">
        <f t="shared" si="365"/>
        <v>0</v>
      </c>
      <c r="BE257" s="574">
        <f t="shared" si="366"/>
        <v>0</v>
      </c>
      <c r="BF257" s="575">
        <v>0</v>
      </c>
      <c r="BG257" s="574">
        <f t="shared" si="367"/>
        <v>0</v>
      </c>
      <c r="BH257" s="575">
        <f t="shared" si="368"/>
        <v>0</v>
      </c>
      <c r="BI257" s="574">
        <f t="shared" si="369"/>
        <v>0</v>
      </c>
      <c r="BJ257" s="574">
        <f t="shared" si="370"/>
        <v>0</v>
      </c>
      <c r="BK257" s="574">
        <f t="shared" si="371"/>
        <v>0</v>
      </c>
      <c r="BL257" s="574">
        <f t="shared" si="372"/>
        <v>0</v>
      </c>
      <c r="BM257" s="576">
        <f t="shared" si="373"/>
        <v>0</v>
      </c>
      <c r="BN257" s="576">
        <f t="shared" si="374"/>
        <v>0</v>
      </c>
      <c r="BO257" s="574"/>
      <c r="BP257" s="574"/>
      <c r="BQ257" s="576">
        <f t="shared" si="375"/>
        <v>0</v>
      </c>
      <c r="BR257" s="567">
        <f t="shared" si="376"/>
        <v>0</v>
      </c>
      <c r="BS257" s="567">
        <f t="shared" si="377"/>
        <v>1</v>
      </c>
      <c r="BT257" s="567">
        <f t="shared" si="378"/>
        <v>0</v>
      </c>
      <c r="BU257" s="567">
        <f t="shared" si="379"/>
        <v>0</v>
      </c>
      <c r="BV257" s="567">
        <f t="shared" si="380"/>
        <v>0</v>
      </c>
      <c r="BW257" s="567">
        <f t="shared" si="381"/>
        <v>1</v>
      </c>
      <c r="BX257" s="552">
        <f t="shared" si="336"/>
        <v>0</v>
      </c>
      <c r="BY257" s="577">
        <f t="shared" si="382"/>
        <v>1</v>
      </c>
      <c r="BZ257" s="552">
        <f t="shared" si="383"/>
        <v>0</v>
      </c>
      <c r="CA257" s="552">
        <f t="shared" si="384"/>
        <v>0</v>
      </c>
      <c r="CB257" s="539" t="str">
        <f>IF(AND(E257=""),"",IF(AND(E257&lt;=0),"",IF((ROUND((SUMPRODUCT(MID(0&amp;E257,LARGE(INDEX(ISNUMBER(--MID(E257,ROW($1:$70),1))* ROW($1:$70),0),ROW($1:$70))+1,1)*10^ROW($1:$70)/10)),-8)/100000000)&lt;2004,1,0)))</f>
        <v/>
      </c>
      <c r="CC257" s="1071"/>
      <c r="CD257" s="539" t="str">
        <f>IF(I257="","",MAX($CD$229:$CD$236,$CD$239:CD256)+1)</f>
        <v/>
      </c>
      <c r="CE257" s="539"/>
      <c r="CF257" s="539"/>
      <c r="CG257" s="539"/>
      <c r="CH257" s="539"/>
      <c r="CI257" s="539"/>
      <c r="CJ257" s="539"/>
      <c r="CK257" s="539"/>
      <c r="CL257" s="539"/>
      <c r="CM257" s="539"/>
      <c r="CN257" s="539"/>
      <c r="CO257" s="539"/>
      <c r="CP257" s="539"/>
      <c r="CQ257" s="539"/>
      <c r="CR257" s="539"/>
      <c r="CS257" s="539"/>
      <c r="CT257" s="539"/>
      <c r="CU257" s="539"/>
      <c r="CV257" s="539"/>
      <c r="CW257" s="539"/>
      <c r="CX257" s="539"/>
      <c r="CY257" s="539"/>
      <c r="CZ257" s="539"/>
    </row>
    <row r="258" spans="1:104" s="568" customFormat="1" ht="16.149999999999999" hidden="1" customHeight="1">
      <c r="A258" s="568" t="str">
        <f t="shared" si="310"/>
        <v/>
      </c>
      <c r="B258" s="683">
        <v>2202</v>
      </c>
      <c r="C258" s="684">
        <v>20</v>
      </c>
      <c r="D258" s="685" t="str">
        <f>IF(ISNA(VLOOKUP(C258,Master!BQ$61:CC$286,3,FALSE)),"",VLOOKUP(C258,Master!BQ$61:CC$286,3,FALSE))</f>
        <v/>
      </c>
      <c r="E258" s="686" t="str">
        <f>IF(ISNA(VLOOKUP(C258,Master!BQ$61:CC$286,7,FALSE)),"",VLOOKUP(C258,Master!BQ$61:CC$286,7,FALSE))</f>
        <v/>
      </c>
      <c r="F258" s="687" t="str">
        <f>IF(ISNA(VLOOKUP(C258,Master!BQ$61:CC$286,8,FALSE)),"",VLOOKUP(C258,Master!BQ$61:CC$286,8,FALSE))</f>
        <v/>
      </c>
      <c r="G258" s="688" t="str">
        <f>IF(ISNA(VLOOKUP(C258,Master!BQ$61:CC$286,4,FALSE)),"",VLOOKUP(C258,Master!BQ$61:CC$286,4,FALSE))</f>
        <v/>
      </c>
      <c r="H258" s="711" t="str">
        <f>IF(ISNA(VLOOKUP(C258,Master!BQ$61:CC$286,5,FALSE)),"",VLOOKUP(C258,Master!BQ$61:CC$286,5,FALSE))</f>
        <v/>
      </c>
      <c r="I258" s="690" t="str">
        <f t="shared" si="335"/>
        <v/>
      </c>
      <c r="J258" s="684" t="str">
        <f t="shared" si="337"/>
        <v/>
      </c>
      <c r="K258" s="686" t="str">
        <f t="shared" si="338"/>
        <v/>
      </c>
      <c r="L258" s="684" t="str">
        <f t="shared" si="339"/>
        <v/>
      </c>
      <c r="M258" s="684" t="str">
        <f>IF(AND(H258=""),"",VLOOKUP(D258,'Fix Pay'!$B$9:$K$116,10,0))</f>
        <v/>
      </c>
      <c r="N258" s="684" t="str">
        <f>IF(AND(H258=""),"",VLOOKUP(D258,'Fix Pay'!$B$9:$K$116,9,0))</f>
        <v/>
      </c>
      <c r="O258" s="712" t="str">
        <f t="shared" si="340"/>
        <v/>
      </c>
      <c r="P258" s="582"/>
      <c r="Q258" s="582"/>
      <c r="R258" s="582"/>
      <c r="S258" s="582"/>
      <c r="T258" s="582">
        <v>0</v>
      </c>
      <c r="U258" s="541"/>
      <c r="V258" s="570" t="str">
        <f>IF(ISNA(VLOOKUP(C258,Master!BQ$61:CC$286,10,FALSE)),"",VLOOKUP(C258,Master!BQ$61:CC$286,10,FALSE))</f>
        <v/>
      </c>
      <c r="W258" s="573"/>
      <c r="X258" s="573"/>
      <c r="Y258" s="574" t="str">
        <f>IF(ISNA(VLOOKUP(C258,Master!BQ$61:CC$286,11,FALSE)),"",VLOOKUP(C258,Master!BQ$61:CC$286,11,FALSE))</f>
        <v/>
      </c>
      <c r="Z258" s="574" t="str">
        <f>IF(ISNA(VLOOKUP(C258,Master!BQ$61:CC$286,9,FALSE)),"",VLOOKUP(C258,Master!BQ$61:CC$286,9,FALSE))</f>
        <v/>
      </c>
      <c r="AA258" s="575">
        <f t="shared" si="341"/>
        <v>0</v>
      </c>
      <c r="AB258" s="575">
        <f t="shared" si="342"/>
        <v>0</v>
      </c>
      <c r="AC258" s="575">
        <f t="shared" si="343"/>
        <v>0</v>
      </c>
      <c r="AD258" s="575">
        <f t="shared" si="344"/>
        <v>0</v>
      </c>
      <c r="AE258" s="575">
        <f t="shared" si="345"/>
        <v>0</v>
      </c>
      <c r="AF258" s="575">
        <f t="shared" si="346"/>
        <v>0</v>
      </c>
      <c r="AG258" s="576" t="str">
        <f t="shared" si="347"/>
        <v/>
      </c>
      <c r="AH258" s="576" t="str">
        <f t="shared" si="348"/>
        <v/>
      </c>
      <c r="AI258" s="576" t="str">
        <f t="shared" si="349"/>
        <v/>
      </c>
      <c r="AJ258" s="576" t="str">
        <f t="shared" si="350"/>
        <v/>
      </c>
      <c r="AK258" s="576" t="str">
        <f t="shared" si="351"/>
        <v/>
      </c>
      <c r="AL258" s="574" t="str">
        <f t="shared" si="352"/>
        <v/>
      </c>
      <c r="AM258" s="574">
        <v>0</v>
      </c>
      <c r="AN258" s="575">
        <v>0</v>
      </c>
      <c r="AO258" s="574" t="str">
        <f t="shared" si="353"/>
        <v/>
      </c>
      <c r="AP258" s="575">
        <f t="shared" si="354"/>
        <v>0</v>
      </c>
      <c r="AQ258" s="574">
        <f t="shared" si="355"/>
        <v>0</v>
      </c>
      <c r="AR258" s="574">
        <f t="shared" si="356"/>
        <v>0</v>
      </c>
      <c r="AS258" s="574">
        <f t="shared" si="357"/>
        <v>0</v>
      </c>
      <c r="AT258" s="574">
        <f t="shared" si="290"/>
        <v>0</v>
      </c>
      <c r="AU258" s="576">
        <f t="shared" si="358"/>
        <v>0</v>
      </c>
      <c r="AV258" s="576">
        <f t="shared" si="359"/>
        <v>0</v>
      </c>
      <c r="AW258" s="574"/>
      <c r="AX258" s="574"/>
      <c r="AY258" s="576">
        <f t="shared" si="360"/>
        <v>0</v>
      </c>
      <c r="AZ258" s="576">
        <f t="shared" si="361"/>
        <v>0</v>
      </c>
      <c r="BA258" s="576">
        <f t="shared" si="362"/>
        <v>0</v>
      </c>
      <c r="BB258" s="576">
        <f t="shared" si="363"/>
        <v>0</v>
      </c>
      <c r="BC258" s="576">
        <f t="shared" si="364"/>
        <v>0</v>
      </c>
      <c r="BD258" s="574">
        <f t="shared" si="365"/>
        <v>0</v>
      </c>
      <c r="BE258" s="574">
        <f t="shared" si="366"/>
        <v>0</v>
      </c>
      <c r="BF258" s="575">
        <v>0</v>
      </c>
      <c r="BG258" s="574">
        <f t="shared" si="367"/>
        <v>0</v>
      </c>
      <c r="BH258" s="575">
        <f t="shared" si="368"/>
        <v>0</v>
      </c>
      <c r="BI258" s="574">
        <f t="shared" si="369"/>
        <v>0</v>
      </c>
      <c r="BJ258" s="574">
        <f t="shared" si="370"/>
        <v>0</v>
      </c>
      <c r="BK258" s="574">
        <f t="shared" si="371"/>
        <v>0</v>
      </c>
      <c r="BL258" s="574">
        <f t="shared" si="372"/>
        <v>0</v>
      </c>
      <c r="BM258" s="576">
        <f t="shared" si="373"/>
        <v>0</v>
      </c>
      <c r="BN258" s="576">
        <f t="shared" si="374"/>
        <v>0</v>
      </c>
      <c r="BO258" s="574"/>
      <c r="BP258" s="574"/>
      <c r="BQ258" s="576">
        <f t="shared" si="375"/>
        <v>0</v>
      </c>
      <c r="BR258" s="567">
        <f t="shared" si="376"/>
        <v>0</v>
      </c>
      <c r="BS258" s="567">
        <f t="shared" si="377"/>
        <v>1</v>
      </c>
      <c r="BT258" s="567">
        <f t="shared" si="378"/>
        <v>0</v>
      </c>
      <c r="BU258" s="567">
        <f t="shared" si="379"/>
        <v>0</v>
      </c>
      <c r="BV258" s="567">
        <f t="shared" si="380"/>
        <v>0</v>
      </c>
      <c r="BW258" s="567">
        <f t="shared" si="381"/>
        <v>1</v>
      </c>
      <c r="BX258" s="552">
        <f t="shared" si="336"/>
        <v>0</v>
      </c>
      <c r="BY258" s="577">
        <f t="shared" si="382"/>
        <v>1</v>
      </c>
      <c r="BZ258" s="552">
        <f t="shared" si="383"/>
        <v>0</v>
      </c>
      <c r="CA258" s="552">
        <f t="shared" si="384"/>
        <v>0</v>
      </c>
      <c r="CB258" s="539" t="str">
        <f>IF(AND(E258=""),"",IF(AND(E258&lt;=0),"",IF((ROUND((SUMPRODUCT(MID(0&amp;E258,LARGE(INDEX(ISNUMBER(--MID(E258,ROW($1:$70),1))* ROW($1:$70),0),ROW($1:$70))+1,1)*10^ROW($1:$70)/10)),-8)/100000000)&lt;2004,1,0)))</f>
        <v/>
      </c>
      <c r="CC258" s="1071"/>
      <c r="CD258" s="539" t="str">
        <f>IF(I258="","",MAX($CD$229:$CD$236,$CD$239:CD257)+1)</f>
        <v/>
      </c>
      <c r="CE258" s="539"/>
      <c r="CF258" s="539"/>
      <c r="CG258" s="539"/>
      <c r="CH258" s="539"/>
      <c r="CI258" s="539"/>
      <c r="CJ258" s="539"/>
      <c r="CK258" s="539"/>
      <c r="CL258" s="539"/>
      <c r="CM258" s="539"/>
      <c r="CN258" s="539"/>
      <c r="CO258" s="539"/>
      <c r="CP258" s="539"/>
      <c r="CQ258" s="539"/>
      <c r="CR258" s="539"/>
      <c r="CS258" s="539"/>
      <c r="CT258" s="539"/>
      <c r="CU258" s="539"/>
      <c r="CV258" s="539"/>
      <c r="CW258" s="539"/>
      <c r="CX258" s="539"/>
      <c r="CY258" s="539"/>
      <c r="CZ258" s="539"/>
    </row>
    <row r="259" spans="1:104" s="568" customFormat="1" ht="16.149999999999999" hidden="1" customHeight="1">
      <c r="A259" s="568" t="str">
        <f t="shared" si="310"/>
        <v/>
      </c>
      <c r="B259" s="683">
        <v>2202</v>
      </c>
      <c r="C259" s="684">
        <v>21</v>
      </c>
      <c r="D259" s="685" t="str">
        <f>IF(ISNA(VLOOKUP(C259,Master!BQ$61:CC$286,3,FALSE)),"",VLOOKUP(C259,Master!BQ$61:CC$286,3,FALSE))</f>
        <v/>
      </c>
      <c r="E259" s="686" t="str">
        <f>IF(ISNA(VLOOKUP(C259,Master!BQ$61:CC$286,7,FALSE)),"",VLOOKUP(C259,Master!BQ$61:CC$286,7,FALSE))</f>
        <v/>
      </c>
      <c r="F259" s="687" t="str">
        <f>IF(ISNA(VLOOKUP(C259,Master!BQ$61:CC$286,8,FALSE)),"",VLOOKUP(C259,Master!BQ$61:CC$286,8,FALSE))</f>
        <v/>
      </c>
      <c r="G259" s="688" t="str">
        <f>IF(ISNA(VLOOKUP(C259,Master!BQ$61:CC$286,4,FALSE)),"",VLOOKUP(C259,Master!BQ$61:CC$286,4,FALSE))</f>
        <v/>
      </c>
      <c r="H259" s="711" t="str">
        <f>IF(ISNA(VLOOKUP(C259,Master!BQ$61:CC$286,5,FALSE)),"",VLOOKUP(C259,Master!BQ$61:CC$286,5,FALSE))</f>
        <v/>
      </c>
      <c r="I259" s="690" t="str">
        <f t="shared" si="335"/>
        <v/>
      </c>
      <c r="J259" s="684" t="str">
        <f t="shared" si="337"/>
        <v/>
      </c>
      <c r="K259" s="686" t="str">
        <f t="shared" si="338"/>
        <v/>
      </c>
      <c r="L259" s="684" t="str">
        <f t="shared" si="339"/>
        <v/>
      </c>
      <c r="M259" s="684" t="str">
        <f>IF(AND(H259=""),"",VLOOKUP(D259,'Fix Pay'!$B$9:$K$116,10,0))</f>
        <v/>
      </c>
      <c r="N259" s="684" t="str">
        <f>IF(AND(H259=""),"",VLOOKUP(D259,'Fix Pay'!$B$9:$K$116,9,0))</f>
        <v/>
      </c>
      <c r="O259" s="712" t="str">
        <f t="shared" si="340"/>
        <v/>
      </c>
      <c r="P259" s="582"/>
      <c r="Q259" s="582"/>
      <c r="R259" s="582"/>
      <c r="S259" s="582"/>
      <c r="T259" s="582">
        <v>0</v>
      </c>
      <c r="U259" s="541"/>
      <c r="V259" s="570" t="str">
        <f>IF(ISNA(VLOOKUP(C259,Master!BQ$61:CC$286,10,FALSE)),"",VLOOKUP(C259,Master!BQ$61:CC$286,10,FALSE))</f>
        <v/>
      </c>
      <c r="W259" s="573"/>
      <c r="X259" s="573"/>
      <c r="Y259" s="574" t="str">
        <f>IF(ISNA(VLOOKUP(C259,Master!BQ$61:CC$286,11,FALSE)),"",VLOOKUP(C259,Master!BQ$61:CC$286,11,FALSE))</f>
        <v/>
      </c>
      <c r="Z259" s="574" t="str">
        <f>IF(ISNA(VLOOKUP(C259,Master!BQ$61:CC$286,9,FALSE)),"",VLOOKUP(C259,Master!BQ$61:CC$286,9,FALSE))</f>
        <v/>
      </c>
      <c r="AA259" s="575">
        <f t="shared" si="341"/>
        <v>0</v>
      </c>
      <c r="AB259" s="575">
        <f t="shared" si="342"/>
        <v>0</v>
      </c>
      <c r="AC259" s="575">
        <f t="shared" si="343"/>
        <v>0</v>
      </c>
      <c r="AD259" s="575">
        <f t="shared" si="344"/>
        <v>0</v>
      </c>
      <c r="AE259" s="575">
        <f t="shared" si="345"/>
        <v>0</v>
      </c>
      <c r="AF259" s="575">
        <f t="shared" si="346"/>
        <v>0</v>
      </c>
      <c r="AG259" s="576" t="str">
        <f t="shared" si="347"/>
        <v/>
      </c>
      <c r="AH259" s="576" t="str">
        <f t="shared" si="348"/>
        <v/>
      </c>
      <c r="AI259" s="576" t="str">
        <f t="shared" si="349"/>
        <v/>
      </c>
      <c r="AJ259" s="576" t="str">
        <f t="shared" si="350"/>
        <v/>
      </c>
      <c r="AK259" s="576" t="str">
        <f t="shared" si="351"/>
        <v/>
      </c>
      <c r="AL259" s="574" t="str">
        <f t="shared" si="352"/>
        <v/>
      </c>
      <c r="AM259" s="574">
        <v>0</v>
      </c>
      <c r="AN259" s="575">
        <v>0</v>
      </c>
      <c r="AO259" s="574" t="str">
        <f t="shared" si="353"/>
        <v/>
      </c>
      <c r="AP259" s="575">
        <f t="shared" si="354"/>
        <v>0</v>
      </c>
      <c r="AQ259" s="574">
        <f t="shared" si="355"/>
        <v>0</v>
      </c>
      <c r="AR259" s="574">
        <f t="shared" si="356"/>
        <v>0</v>
      </c>
      <c r="AS259" s="574">
        <f t="shared" si="357"/>
        <v>0</v>
      </c>
      <c r="AT259" s="574">
        <f t="shared" si="290"/>
        <v>0</v>
      </c>
      <c r="AU259" s="576">
        <f t="shared" si="358"/>
        <v>0</v>
      </c>
      <c r="AV259" s="576">
        <f t="shared" si="359"/>
        <v>0</v>
      </c>
      <c r="AW259" s="574"/>
      <c r="AX259" s="574"/>
      <c r="AY259" s="576">
        <f t="shared" si="360"/>
        <v>0</v>
      </c>
      <c r="AZ259" s="576">
        <f t="shared" si="361"/>
        <v>0</v>
      </c>
      <c r="BA259" s="576">
        <f t="shared" si="362"/>
        <v>0</v>
      </c>
      <c r="BB259" s="576">
        <f t="shared" si="363"/>
        <v>0</v>
      </c>
      <c r="BC259" s="576">
        <f t="shared" si="364"/>
        <v>0</v>
      </c>
      <c r="BD259" s="574">
        <f t="shared" si="365"/>
        <v>0</v>
      </c>
      <c r="BE259" s="574">
        <f t="shared" si="366"/>
        <v>0</v>
      </c>
      <c r="BF259" s="575">
        <v>0</v>
      </c>
      <c r="BG259" s="574">
        <f t="shared" si="367"/>
        <v>0</v>
      </c>
      <c r="BH259" s="575">
        <f t="shared" si="368"/>
        <v>0</v>
      </c>
      <c r="BI259" s="574">
        <f t="shared" si="369"/>
        <v>0</v>
      </c>
      <c r="BJ259" s="574">
        <f t="shared" si="370"/>
        <v>0</v>
      </c>
      <c r="BK259" s="574">
        <f t="shared" si="371"/>
        <v>0</v>
      </c>
      <c r="BL259" s="574">
        <f t="shared" si="372"/>
        <v>0</v>
      </c>
      <c r="BM259" s="576">
        <f t="shared" si="373"/>
        <v>0</v>
      </c>
      <c r="BN259" s="576">
        <f t="shared" si="374"/>
        <v>0</v>
      </c>
      <c r="BO259" s="574"/>
      <c r="BP259" s="574"/>
      <c r="BQ259" s="576">
        <f t="shared" si="375"/>
        <v>0</v>
      </c>
      <c r="BR259" s="567">
        <f t="shared" si="376"/>
        <v>0</v>
      </c>
      <c r="BS259" s="567">
        <f t="shared" si="377"/>
        <v>1</v>
      </c>
      <c r="BT259" s="567">
        <f t="shared" si="378"/>
        <v>0</v>
      </c>
      <c r="BU259" s="567">
        <f t="shared" si="379"/>
        <v>0</v>
      </c>
      <c r="BV259" s="567">
        <f t="shared" si="380"/>
        <v>0</v>
      </c>
      <c r="BW259" s="567">
        <f t="shared" si="381"/>
        <v>1</v>
      </c>
      <c r="BX259" s="552">
        <f t="shared" si="336"/>
        <v>0</v>
      </c>
      <c r="BY259" s="577">
        <f t="shared" si="382"/>
        <v>1</v>
      </c>
      <c r="BZ259" s="552">
        <f t="shared" si="383"/>
        <v>0</v>
      </c>
      <c r="CA259" s="552">
        <f t="shared" si="384"/>
        <v>0</v>
      </c>
      <c r="CB259" s="539" t="str">
        <f>IF(AND(E259=""),"",IF(AND(E259&lt;=0),"",IF((ROUND((SUMPRODUCT(MID(0&amp;E259,LARGE(INDEX(ISNUMBER(--MID(E259,ROW($1:$70),1))* ROW($1:$70),0),ROW($1:$70))+1,1)*10^ROW($1:$70)/10)),-8)/100000000)&lt;2004,1,0)))</f>
        <v/>
      </c>
      <c r="CC259" s="1071"/>
      <c r="CD259" s="539" t="str">
        <f>IF(I259="","",MAX($CD$229:$CD$236,$CD$239:CD258)+1)</f>
        <v/>
      </c>
      <c r="CE259" s="539"/>
      <c r="CF259" s="539"/>
      <c r="CG259" s="539"/>
      <c r="CH259" s="539"/>
      <c r="CI259" s="539"/>
      <c r="CJ259" s="539"/>
      <c r="CK259" s="539"/>
      <c r="CL259" s="539"/>
      <c r="CM259" s="539"/>
      <c r="CN259" s="539"/>
      <c r="CO259" s="539"/>
      <c r="CP259" s="539"/>
      <c r="CQ259" s="539"/>
      <c r="CR259" s="539"/>
      <c r="CS259" s="539"/>
      <c r="CT259" s="539"/>
      <c r="CU259" s="539"/>
      <c r="CV259" s="539"/>
      <c r="CW259" s="539"/>
      <c r="CX259" s="539"/>
      <c r="CY259" s="539"/>
      <c r="CZ259" s="539"/>
    </row>
    <row r="260" spans="1:104" s="568" customFormat="1" ht="16.149999999999999" hidden="1" customHeight="1">
      <c r="A260" s="568" t="str">
        <f t="shared" si="310"/>
        <v/>
      </c>
      <c r="B260" s="683">
        <v>2202</v>
      </c>
      <c r="C260" s="684">
        <v>22</v>
      </c>
      <c r="D260" s="685" t="str">
        <f>IF(ISNA(VLOOKUP(C260,Master!BQ$61:CC$286,3,FALSE)),"",VLOOKUP(C260,Master!BQ$61:CC$286,3,FALSE))</f>
        <v/>
      </c>
      <c r="E260" s="686" t="str">
        <f>IF(ISNA(VLOOKUP(C260,Master!BQ$61:CC$286,7,FALSE)),"",VLOOKUP(C260,Master!BQ$61:CC$286,7,FALSE))</f>
        <v/>
      </c>
      <c r="F260" s="687" t="str">
        <f>IF(ISNA(VLOOKUP(C260,Master!BQ$61:CC$286,8,FALSE)),"",VLOOKUP(C260,Master!BQ$61:CC$286,8,FALSE))</f>
        <v/>
      </c>
      <c r="G260" s="688" t="str">
        <f>IF(ISNA(VLOOKUP(C260,Master!BQ$61:CC$286,4,FALSE)),"",VLOOKUP(C260,Master!BQ$61:CC$286,4,FALSE))</f>
        <v/>
      </c>
      <c r="H260" s="711" t="str">
        <f>IF(ISNA(VLOOKUP(C260,Master!BQ$61:CC$286,5,FALSE)),"",VLOOKUP(C260,Master!BQ$61:CC$286,5,FALSE))</f>
        <v/>
      </c>
      <c r="I260" s="690" t="str">
        <f t="shared" si="335"/>
        <v/>
      </c>
      <c r="J260" s="684" t="str">
        <f t="shared" si="337"/>
        <v/>
      </c>
      <c r="K260" s="686" t="str">
        <f t="shared" si="338"/>
        <v/>
      </c>
      <c r="L260" s="684" t="str">
        <f t="shared" si="339"/>
        <v/>
      </c>
      <c r="M260" s="684" t="str">
        <f>IF(AND(H260=""),"",VLOOKUP(D260,'Fix Pay'!$B$9:$K$116,10,0))</f>
        <v/>
      </c>
      <c r="N260" s="684" t="str">
        <f>IF(AND(H260=""),"",VLOOKUP(D260,'Fix Pay'!$B$9:$K$116,9,0))</f>
        <v/>
      </c>
      <c r="O260" s="712" t="str">
        <f t="shared" si="340"/>
        <v/>
      </c>
      <c r="P260" s="582"/>
      <c r="Q260" s="582"/>
      <c r="R260" s="582"/>
      <c r="S260" s="582"/>
      <c r="T260" s="582">
        <v>0</v>
      </c>
      <c r="U260" s="541"/>
      <c r="V260" s="570" t="str">
        <f>IF(ISNA(VLOOKUP(C260,Master!BQ$61:CC$286,10,FALSE)),"",VLOOKUP(C260,Master!BQ$61:CC$286,10,FALSE))</f>
        <v/>
      </c>
      <c r="W260" s="573"/>
      <c r="X260" s="573"/>
      <c r="Y260" s="574" t="str">
        <f>IF(ISNA(VLOOKUP(C260,Master!BQ$61:CC$286,11,FALSE)),"",VLOOKUP(C260,Master!BQ$61:CC$286,11,FALSE))</f>
        <v/>
      </c>
      <c r="Z260" s="574" t="str">
        <f>IF(ISNA(VLOOKUP(C260,Master!BQ$61:CC$286,9,FALSE)),"",VLOOKUP(C260,Master!BQ$61:CC$286,9,FALSE))</f>
        <v/>
      </c>
      <c r="AA260" s="575">
        <f t="shared" si="341"/>
        <v>0</v>
      </c>
      <c r="AB260" s="575">
        <f t="shared" si="342"/>
        <v>0</v>
      </c>
      <c r="AC260" s="575">
        <f t="shared" si="343"/>
        <v>0</v>
      </c>
      <c r="AD260" s="575">
        <f t="shared" si="344"/>
        <v>0</v>
      </c>
      <c r="AE260" s="575">
        <f t="shared" si="345"/>
        <v>0</v>
      </c>
      <c r="AF260" s="575">
        <f t="shared" si="346"/>
        <v>0</v>
      </c>
      <c r="AG260" s="576" t="str">
        <f t="shared" si="347"/>
        <v/>
      </c>
      <c r="AH260" s="576" t="str">
        <f t="shared" si="348"/>
        <v/>
      </c>
      <c r="AI260" s="576" t="str">
        <f t="shared" si="349"/>
        <v/>
      </c>
      <c r="AJ260" s="576" t="str">
        <f t="shared" si="350"/>
        <v/>
      </c>
      <c r="AK260" s="576" t="str">
        <f t="shared" si="351"/>
        <v/>
      </c>
      <c r="AL260" s="574" t="str">
        <f t="shared" si="352"/>
        <v/>
      </c>
      <c r="AM260" s="574">
        <v>0</v>
      </c>
      <c r="AN260" s="575">
        <v>0</v>
      </c>
      <c r="AO260" s="574" t="str">
        <f t="shared" si="353"/>
        <v/>
      </c>
      <c r="AP260" s="575">
        <f t="shared" si="354"/>
        <v>0</v>
      </c>
      <c r="AQ260" s="574">
        <f t="shared" si="355"/>
        <v>0</v>
      </c>
      <c r="AR260" s="574">
        <f t="shared" si="356"/>
        <v>0</v>
      </c>
      <c r="AS260" s="574">
        <f t="shared" si="357"/>
        <v>0</v>
      </c>
      <c r="AT260" s="574">
        <f t="shared" si="290"/>
        <v>0</v>
      </c>
      <c r="AU260" s="576">
        <f t="shared" si="358"/>
        <v>0</v>
      </c>
      <c r="AV260" s="576">
        <f t="shared" si="359"/>
        <v>0</v>
      </c>
      <c r="AW260" s="574"/>
      <c r="AX260" s="574"/>
      <c r="AY260" s="576">
        <f t="shared" si="360"/>
        <v>0</v>
      </c>
      <c r="AZ260" s="576">
        <f t="shared" si="361"/>
        <v>0</v>
      </c>
      <c r="BA260" s="576">
        <f t="shared" si="362"/>
        <v>0</v>
      </c>
      <c r="BB260" s="576">
        <f t="shared" si="363"/>
        <v>0</v>
      </c>
      <c r="BC260" s="576">
        <f t="shared" si="364"/>
        <v>0</v>
      </c>
      <c r="BD260" s="574">
        <f t="shared" si="365"/>
        <v>0</v>
      </c>
      <c r="BE260" s="574">
        <f t="shared" si="366"/>
        <v>0</v>
      </c>
      <c r="BF260" s="575">
        <v>0</v>
      </c>
      <c r="BG260" s="574">
        <f t="shared" si="367"/>
        <v>0</v>
      </c>
      <c r="BH260" s="575">
        <f t="shared" si="368"/>
        <v>0</v>
      </c>
      <c r="BI260" s="574">
        <f t="shared" si="369"/>
        <v>0</v>
      </c>
      <c r="BJ260" s="574">
        <f t="shared" si="370"/>
        <v>0</v>
      </c>
      <c r="BK260" s="574">
        <f t="shared" si="371"/>
        <v>0</v>
      </c>
      <c r="BL260" s="574">
        <f t="shared" si="372"/>
        <v>0</v>
      </c>
      <c r="BM260" s="576">
        <f t="shared" si="373"/>
        <v>0</v>
      </c>
      <c r="BN260" s="576">
        <f t="shared" si="374"/>
        <v>0</v>
      </c>
      <c r="BO260" s="574"/>
      <c r="BP260" s="574"/>
      <c r="BQ260" s="576">
        <f t="shared" si="375"/>
        <v>0</v>
      </c>
      <c r="BR260" s="567">
        <f t="shared" si="376"/>
        <v>0</v>
      </c>
      <c r="BS260" s="567">
        <f t="shared" si="377"/>
        <v>1</v>
      </c>
      <c r="BT260" s="567">
        <f t="shared" si="378"/>
        <v>0</v>
      </c>
      <c r="BU260" s="567">
        <f t="shared" si="379"/>
        <v>0</v>
      </c>
      <c r="BV260" s="567">
        <f t="shared" si="380"/>
        <v>0</v>
      </c>
      <c r="BW260" s="567">
        <f t="shared" si="381"/>
        <v>1</v>
      </c>
      <c r="BX260" s="552">
        <f t="shared" si="336"/>
        <v>0</v>
      </c>
      <c r="BY260" s="577">
        <f t="shared" si="382"/>
        <v>1</v>
      </c>
      <c r="BZ260" s="552">
        <f t="shared" si="383"/>
        <v>0</v>
      </c>
      <c r="CA260" s="552">
        <f t="shared" si="384"/>
        <v>0</v>
      </c>
      <c r="CB260" s="539" t="str">
        <f>IF(AND(E260=""),"",IF(AND(E260&lt;=0),"",IF((ROUND((SUMPRODUCT(MID(0&amp;E260,LARGE(INDEX(ISNUMBER(--MID(E260,ROW($1:$70),1))* ROW($1:$70),0),ROW($1:$70))+1,1)*10^ROW($1:$70)/10)),-8)/100000000)&lt;2004,1,0)))</f>
        <v/>
      </c>
      <c r="CC260" s="1071"/>
      <c r="CD260" s="539" t="str">
        <f>IF(I260="","",MAX($CD$229:$CD$236,$CD$239:CD259)+1)</f>
        <v/>
      </c>
      <c r="CE260" s="539"/>
      <c r="CF260" s="539"/>
      <c r="CG260" s="539"/>
      <c r="CH260" s="539"/>
      <c r="CI260" s="539"/>
      <c r="CJ260" s="539"/>
      <c r="CK260" s="539"/>
      <c r="CL260" s="539"/>
      <c r="CM260" s="539"/>
      <c r="CN260" s="539"/>
      <c r="CO260" s="539"/>
      <c r="CP260" s="539"/>
      <c r="CQ260" s="539"/>
      <c r="CR260" s="539"/>
      <c r="CS260" s="539"/>
      <c r="CT260" s="539"/>
      <c r="CU260" s="539"/>
      <c r="CV260" s="539"/>
      <c r="CW260" s="539"/>
      <c r="CX260" s="539"/>
      <c r="CY260" s="539"/>
      <c r="CZ260" s="539"/>
    </row>
    <row r="261" spans="1:104" s="568" customFormat="1" ht="16.149999999999999" hidden="1" customHeight="1">
      <c r="A261" s="568" t="str">
        <f t="shared" si="310"/>
        <v/>
      </c>
      <c r="B261" s="683">
        <v>2202</v>
      </c>
      <c r="C261" s="684">
        <v>23</v>
      </c>
      <c r="D261" s="685" t="str">
        <f>IF(ISNA(VLOOKUP(C261,Master!BQ$61:CC$286,3,FALSE)),"",VLOOKUP(C261,Master!BQ$61:CC$286,3,FALSE))</f>
        <v/>
      </c>
      <c r="E261" s="686" t="str">
        <f>IF(ISNA(VLOOKUP(C261,Master!BQ$61:CC$286,7,FALSE)),"",VLOOKUP(C261,Master!BQ$61:CC$286,7,FALSE))</f>
        <v/>
      </c>
      <c r="F261" s="687" t="str">
        <f>IF(ISNA(VLOOKUP(C261,Master!BQ$61:CC$286,8,FALSE)),"",VLOOKUP(C261,Master!BQ$61:CC$286,8,FALSE))</f>
        <v/>
      </c>
      <c r="G261" s="688" t="str">
        <f>IF(ISNA(VLOOKUP(C261,Master!BQ$61:CC$286,4,FALSE)),"",VLOOKUP(C261,Master!BQ$61:CC$286,4,FALSE))</f>
        <v/>
      </c>
      <c r="H261" s="711" t="str">
        <f>IF(ISNA(VLOOKUP(C261,Master!BQ$61:CC$286,5,FALSE)),"",VLOOKUP(C261,Master!BQ$61:CC$286,5,FALSE))</f>
        <v/>
      </c>
      <c r="I261" s="690" t="str">
        <f t="shared" si="335"/>
        <v/>
      </c>
      <c r="J261" s="684" t="str">
        <f t="shared" si="337"/>
        <v/>
      </c>
      <c r="K261" s="686" t="str">
        <f t="shared" si="338"/>
        <v/>
      </c>
      <c r="L261" s="684" t="str">
        <f t="shared" si="339"/>
        <v/>
      </c>
      <c r="M261" s="684" t="str">
        <f>IF(AND(H261=""),"",VLOOKUP(D261,'Fix Pay'!$B$9:$K$116,10,0))</f>
        <v/>
      </c>
      <c r="N261" s="684" t="str">
        <f>IF(AND(H261=""),"",VLOOKUP(D261,'Fix Pay'!$B$9:$K$116,9,0))</f>
        <v/>
      </c>
      <c r="O261" s="712" t="str">
        <f t="shared" si="340"/>
        <v/>
      </c>
      <c r="P261" s="582"/>
      <c r="Q261" s="582"/>
      <c r="R261" s="582"/>
      <c r="S261" s="582"/>
      <c r="T261" s="582">
        <v>0</v>
      </c>
      <c r="U261" s="541"/>
      <c r="V261" s="570" t="str">
        <f>IF(ISNA(VLOOKUP(C261,Master!BQ$61:CC$286,10,FALSE)),"",VLOOKUP(C261,Master!BQ$61:CC$286,10,FALSE))</f>
        <v/>
      </c>
      <c r="W261" s="573"/>
      <c r="X261" s="573"/>
      <c r="Y261" s="574" t="str">
        <f>IF(ISNA(VLOOKUP(C261,Master!BQ$61:CC$286,11,FALSE)),"",VLOOKUP(C261,Master!BQ$61:CC$286,11,FALSE))</f>
        <v/>
      </c>
      <c r="Z261" s="574" t="str">
        <f>IF(ISNA(VLOOKUP(C261,Master!BQ$61:CC$286,9,FALSE)),"",VLOOKUP(C261,Master!BQ$61:CC$286,9,FALSE))</f>
        <v/>
      </c>
      <c r="AA261" s="575">
        <f t="shared" si="341"/>
        <v>0</v>
      </c>
      <c r="AB261" s="575">
        <f t="shared" si="342"/>
        <v>0</v>
      </c>
      <c r="AC261" s="575">
        <f t="shared" si="343"/>
        <v>0</v>
      </c>
      <c r="AD261" s="575">
        <f t="shared" si="344"/>
        <v>0</v>
      </c>
      <c r="AE261" s="575">
        <f t="shared" si="345"/>
        <v>0</v>
      </c>
      <c r="AF261" s="575">
        <f t="shared" si="346"/>
        <v>0</v>
      </c>
      <c r="AG261" s="576" t="str">
        <f t="shared" si="347"/>
        <v/>
      </c>
      <c r="AH261" s="576" t="str">
        <f t="shared" si="348"/>
        <v/>
      </c>
      <c r="AI261" s="576" t="str">
        <f t="shared" si="349"/>
        <v/>
      </c>
      <c r="AJ261" s="576" t="str">
        <f t="shared" si="350"/>
        <v/>
      </c>
      <c r="AK261" s="576" t="str">
        <f t="shared" si="351"/>
        <v/>
      </c>
      <c r="AL261" s="574" t="str">
        <f t="shared" si="352"/>
        <v/>
      </c>
      <c r="AM261" s="574">
        <v>0</v>
      </c>
      <c r="AN261" s="575">
        <v>0</v>
      </c>
      <c r="AO261" s="574" t="str">
        <f t="shared" si="353"/>
        <v/>
      </c>
      <c r="AP261" s="575">
        <f t="shared" si="354"/>
        <v>0</v>
      </c>
      <c r="AQ261" s="574">
        <f t="shared" si="355"/>
        <v>0</v>
      </c>
      <c r="AR261" s="574">
        <f t="shared" si="356"/>
        <v>0</v>
      </c>
      <c r="AS261" s="574">
        <f t="shared" si="357"/>
        <v>0</v>
      </c>
      <c r="AT261" s="574">
        <f t="shared" si="290"/>
        <v>0</v>
      </c>
      <c r="AU261" s="576">
        <f t="shared" si="358"/>
        <v>0</v>
      </c>
      <c r="AV261" s="576">
        <f t="shared" si="359"/>
        <v>0</v>
      </c>
      <c r="AW261" s="574"/>
      <c r="AX261" s="574"/>
      <c r="AY261" s="576">
        <f t="shared" si="360"/>
        <v>0</v>
      </c>
      <c r="AZ261" s="576">
        <f t="shared" si="361"/>
        <v>0</v>
      </c>
      <c r="BA261" s="576">
        <f t="shared" si="362"/>
        <v>0</v>
      </c>
      <c r="BB261" s="576">
        <f t="shared" si="363"/>
        <v>0</v>
      </c>
      <c r="BC261" s="576">
        <f t="shared" si="364"/>
        <v>0</v>
      </c>
      <c r="BD261" s="574">
        <f t="shared" si="365"/>
        <v>0</v>
      </c>
      <c r="BE261" s="574">
        <f t="shared" si="366"/>
        <v>0</v>
      </c>
      <c r="BF261" s="575">
        <v>0</v>
      </c>
      <c r="BG261" s="574">
        <f t="shared" si="367"/>
        <v>0</v>
      </c>
      <c r="BH261" s="575">
        <f t="shared" si="368"/>
        <v>0</v>
      </c>
      <c r="BI261" s="574">
        <f t="shared" si="369"/>
        <v>0</v>
      </c>
      <c r="BJ261" s="574">
        <f t="shared" si="370"/>
        <v>0</v>
      </c>
      <c r="BK261" s="574">
        <f t="shared" si="371"/>
        <v>0</v>
      </c>
      <c r="BL261" s="574">
        <f t="shared" si="372"/>
        <v>0</v>
      </c>
      <c r="BM261" s="576">
        <f t="shared" si="373"/>
        <v>0</v>
      </c>
      <c r="BN261" s="576">
        <f t="shared" si="374"/>
        <v>0</v>
      </c>
      <c r="BO261" s="574"/>
      <c r="BP261" s="574"/>
      <c r="BQ261" s="576">
        <f t="shared" si="375"/>
        <v>0</v>
      </c>
      <c r="BR261" s="567">
        <f t="shared" si="376"/>
        <v>0</v>
      </c>
      <c r="BS261" s="567">
        <f t="shared" si="377"/>
        <v>1</v>
      </c>
      <c r="BT261" s="567">
        <f t="shared" si="378"/>
        <v>0</v>
      </c>
      <c r="BU261" s="567">
        <f t="shared" si="379"/>
        <v>0</v>
      </c>
      <c r="BV261" s="567">
        <f t="shared" si="380"/>
        <v>0</v>
      </c>
      <c r="BW261" s="567">
        <f t="shared" si="381"/>
        <v>1</v>
      </c>
      <c r="BX261" s="552">
        <f t="shared" si="336"/>
        <v>0</v>
      </c>
      <c r="BY261" s="577">
        <f t="shared" si="382"/>
        <v>1</v>
      </c>
      <c r="BZ261" s="552">
        <f t="shared" si="383"/>
        <v>0</v>
      </c>
      <c r="CA261" s="552">
        <f t="shared" si="384"/>
        <v>0</v>
      </c>
      <c r="CB261" s="539" t="str">
        <f>IF(AND(E261=""),"",IF(AND(E261&lt;=0),"",IF((ROUND((SUMPRODUCT(MID(0&amp;E261,LARGE(INDEX(ISNUMBER(--MID(E261,ROW($1:$70),1))* ROW($1:$70),0),ROW($1:$70))+1,1)*10^ROW($1:$70)/10)),-8)/100000000)&lt;2004,1,0)))</f>
        <v/>
      </c>
      <c r="CC261" s="1071"/>
      <c r="CD261" s="539" t="str">
        <f>IF(I261="","",MAX($CD$229:$CD$236,$CD$239:CD260)+1)</f>
        <v/>
      </c>
      <c r="CE261" s="539"/>
      <c r="CF261" s="539"/>
      <c r="CG261" s="539"/>
      <c r="CH261" s="539"/>
      <c r="CI261" s="539"/>
      <c r="CJ261" s="539"/>
      <c r="CK261" s="539"/>
      <c r="CL261" s="539"/>
      <c r="CM261" s="539"/>
      <c r="CN261" s="539"/>
      <c r="CO261" s="539"/>
      <c r="CP261" s="539"/>
      <c r="CQ261" s="539"/>
      <c r="CR261" s="539"/>
      <c r="CS261" s="539"/>
      <c r="CT261" s="539"/>
      <c r="CU261" s="539"/>
      <c r="CV261" s="539"/>
      <c r="CW261" s="539"/>
      <c r="CX261" s="539"/>
      <c r="CY261" s="539"/>
      <c r="CZ261" s="539"/>
    </row>
    <row r="262" spans="1:104" s="568" customFormat="1" ht="16.149999999999999" hidden="1" customHeight="1">
      <c r="A262" s="568" t="str">
        <f t="shared" si="310"/>
        <v/>
      </c>
      <c r="B262" s="683">
        <v>2202</v>
      </c>
      <c r="C262" s="684">
        <v>24</v>
      </c>
      <c r="D262" s="685" t="str">
        <f>IF(ISNA(VLOOKUP(C262,Master!BQ$61:CC$286,3,FALSE)),"",VLOOKUP(C262,Master!BQ$61:CC$286,3,FALSE))</f>
        <v/>
      </c>
      <c r="E262" s="686" t="str">
        <f>IF(ISNA(VLOOKUP(C262,Master!BQ$61:CC$286,7,FALSE)),"",VLOOKUP(C262,Master!BQ$61:CC$286,7,FALSE))</f>
        <v/>
      </c>
      <c r="F262" s="687" t="str">
        <f>IF(ISNA(VLOOKUP(C262,Master!BQ$61:CC$286,8,FALSE)),"",VLOOKUP(C262,Master!BQ$61:CC$286,8,FALSE))</f>
        <v/>
      </c>
      <c r="G262" s="688" t="str">
        <f>IF(ISNA(VLOOKUP(C262,Master!BQ$61:CC$286,4,FALSE)),"",VLOOKUP(C262,Master!BQ$61:CC$286,4,FALSE))</f>
        <v/>
      </c>
      <c r="H262" s="711" t="str">
        <f>IF(ISNA(VLOOKUP(C262,Master!BQ$61:CC$286,5,FALSE)),"",VLOOKUP(C262,Master!BQ$61:CC$286,5,FALSE))</f>
        <v/>
      </c>
      <c r="I262" s="690" t="str">
        <f t="shared" si="335"/>
        <v/>
      </c>
      <c r="J262" s="684" t="str">
        <f t="shared" si="337"/>
        <v/>
      </c>
      <c r="K262" s="686" t="str">
        <f t="shared" si="338"/>
        <v/>
      </c>
      <c r="L262" s="684" t="str">
        <f t="shared" si="339"/>
        <v/>
      </c>
      <c r="M262" s="684" t="str">
        <f>IF(AND(H262=""),"",VLOOKUP(D262,'Fix Pay'!$B$9:$K$116,10,0))</f>
        <v/>
      </c>
      <c r="N262" s="684" t="str">
        <f>IF(AND(H262=""),"",VLOOKUP(D262,'Fix Pay'!$B$9:$K$116,9,0))</f>
        <v/>
      </c>
      <c r="O262" s="712" t="str">
        <f t="shared" si="340"/>
        <v/>
      </c>
      <c r="P262" s="582"/>
      <c r="Q262" s="582"/>
      <c r="R262" s="582"/>
      <c r="S262" s="582"/>
      <c r="T262" s="582">
        <v>0</v>
      </c>
      <c r="U262" s="541"/>
      <c r="V262" s="570" t="str">
        <f>IF(ISNA(VLOOKUP(C262,Master!BQ$61:CC$286,10,FALSE)),"",VLOOKUP(C262,Master!BQ$61:CC$286,10,FALSE))</f>
        <v/>
      </c>
      <c r="W262" s="573"/>
      <c r="X262" s="573"/>
      <c r="Y262" s="574" t="str">
        <f>IF(ISNA(VLOOKUP(C262,Master!BQ$61:CC$286,11,FALSE)),"",VLOOKUP(C262,Master!BQ$61:CC$286,11,FALSE))</f>
        <v/>
      </c>
      <c r="Z262" s="574" t="str">
        <f>IF(ISNA(VLOOKUP(C262,Master!BQ$61:CC$286,9,FALSE)),"",VLOOKUP(C262,Master!BQ$61:CC$286,9,FALSE))</f>
        <v/>
      </c>
      <c r="AA262" s="575">
        <f t="shared" si="341"/>
        <v>0</v>
      </c>
      <c r="AB262" s="575">
        <f t="shared" si="342"/>
        <v>0</v>
      </c>
      <c r="AC262" s="575">
        <f t="shared" si="343"/>
        <v>0</v>
      </c>
      <c r="AD262" s="575">
        <f t="shared" si="344"/>
        <v>0</v>
      </c>
      <c r="AE262" s="575">
        <f t="shared" si="345"/>
        <v>0</v>
      </c>
      <c r="AF262" s="575">
        <f t="shared" si="346"/>
        <v>0</v>
      </c>
      <c r="AG262" s="576" t="str">
        <f t="shared" si="347"/>
        <v/>
      </c>
      <c r="AH262" s="576" t="str">
        <f t="shared" si="348"/>
        <v/>
      </c>
      <c r="AI262" s="576" t="str">
        <f t="shared" si="349"/>
        <v/>
      </c>
      <c r="AJ262" s="576" t="str">
        <f t="shared" si="350"/>
        <v/>
      </c>
      <c r="AK262" s="576" t="str">
        <f t="shared" si="351"/>
        <v/>
      </c>
      <c r="AL262" s="574" t="str">
        <f t="shared" si="352"/>
        <v/>
      </c>
      <c r="AM262" s="574">
        <v>0</v>
      </c>
      <c r="AN262" s="575">
        <v>0</v>
      </c>
      <c r="AO262" s="574" t="str">
        <f t="shared" si="353"/>
        <v/>
      </c>
      <c r="AP262" s="575">
        <f t="shared" si="354"/>
        <v>0</v>
      </c>
      <c r="AQ262" s="574">
        <f t="shared" si="355"/>
        <v>0</v>
      </c>
      <c r="AR262" s="574">
        <f t="shared" si="356"/>
        <v>0</v>
      </c>
      <c r="AS262" s="574">
        <f t="shared" si="357"/>
        <v>0</v>
      </c>
      <c r="AT262" s="574">
        <f t="shared" si="290"/>
        <v>0</v>
      </c>
      <c r="AU262" s="576">
        <f t="shared" si="358"/>
        <v>0</v>
      </c>
      <c r="AV262" s="576">
        <f t="shared" si="359"/>
        <v>0</v>
      </c>
      <c r="AW262" s="574"/>
      <c r="AX262" s="574"/>
      <c r="AY262" s="576">
        <f t="shared" si="360"/>
        <v>0</v>
      </c>
      <c r="AZ262" s="576">
        <f t="shared" si="361"/>
        <v>0</v>
      </c>
      <c r="BA262" s="576">
        <f t="shared" si="362"/>
        <v>0</v>
      </c>
      <c r="BB262" s="576">
        <f t="shared" si="363"/>
        <v>0</v>
      </c>
      <c r="BC262" s="576">
        <f t="shared" si="364"/>
        <v>0</v>
      </c>
      <c r="BD262" s="574">
        <f t="shared" si="365"/>
        <v>0</v>
      </c>
      <c r="BE262" s="574">
        <f t="shared" si="366"/>
        <v>0</v>
      </c>
      <c r="BF262" s="575">
        <v>0</v>
      </c>
      <c r="BG262" s="574">
        <f t="shared" si="367"/>
        <v>0</v>
      </c>
      <c r="BH262" s="575">
        <f t="shared" si="368"/>
        <v>0</v>
      </c>
      <c r="BI262" s="574">
        <f t="shared" si="369"/>
        <v>0</v>
      </c>
      <c r="BJ262" s="574">
        <f t="shared" si="370"/>
        <v>0</v>
      </c>
      <c r="BK262" s="574">
        <f t="shared" si="371"/>
        <v>0</v>
      </c>
      <c r="BL262" s="574">
        <f t="shared" si="372"/>
        <v>0</v>
      </c>
      <c r="BM262" s="576">
        <f t="shared" si="373"/>
        <v>0</v>
      </c>
      <c r="BN262" s="576">
        <f t="shared" si="374"/>
        <v>0</v>
      </c>
      <c r="BO262" s="574"/>
      <c r="BP262" s="574"/>
      <c r="BQ262" s="576">
        <f t="shared" si="375"/>
        <v>0</v>
      </c>
      <c r="BR262" s="567">
        <f t="shared" si="376"/>
        <v>0</v>
      </c>
      <c r="BS262" s="567">
        <f t="shared" si="377"/>
        <v>1</v>
      </c>
      <c r="BT262" s="567">
        <f t="shared" si="378"/>
        <v>0</v>
      </c>
      <c r="BU262" s="567">
        <f t="shared" si="379"/>
        <v>0</v>
      </c>
      <c r="BV262" s="567">
        <f t="shared" si="380"/>
        <v>0</v>
      </c>
      <c r="BW262" s="567">
        <f t="shared" si="381"/>
        <v>1</v>
      </c>
      <c r="BX262" s="552">
        <f t="shared" si="336"/>
        <v>0</v>
      </c>
      <c r="BY262" s="577">
        <f t="shared" si="382"/>
        <v>1</v>
      </c>
      <c r="BZ262" s="552">
        <f t="shared" si="383"/>
        <v>0</v>
      </c>
      <c r="CA262" s="552">
        <f t="shared" si="384"/>
        <v>0</v>
      </c>
      <c r="CB262" s="539" t="str">
        <f>IF(AND(E262=""),"",IF(AND(E262&lt;=0),"",IF((ROUND((SUMPRODUCT(MID(0&amp;E262,LARGE(INDEX(ISNUMBER(--MID(E262,ROW($1:$70),1))* ROW($1:$70),0),ROW($1:$70))+1,1)*10^ROW($1:$70)/10)),-8)/100000000)&lt;2004,1,0)))</f>
        <v/>
      </c>
      <c r="CC262" s="1071"/>
      <c r="CD262" s="539" t="str">
        <f>IF(I262="","",MAX($CD$229:$CD$236,$CD$239:CD261)+1)</f>
        <v/>
      </c>
      <c r="CE262" s="539"/>
      <c r="CF262" s="539"/>
      <c r="CG262" s="539"/>
      <c r="CH262" s="539"/>
      <c r="CI262" s="539"/>
      <c r="CJ262" s="539"/>
      <c r="CK262" s="539"/>
      <c r="CL262" s="539"/>
      <c r="CM262" s="539"/>
      <c r="CN262" s="539"/>
      <c r="CO262" s="539"/>
      <c r="CP262" s="539"/>
      <c r="CQ262" s="539"/>
      <c r="CR262" s="539"/>
      <c r="CS262" s="539"/>
      <c r="CT262" s="539"/>
      <c r="CU262" s="539"/>
      <c r="CV262" s="539"/>
      <c r="CW262" s="539"/>
      <c r="CX262" s="539"/>
      <c r="CY262" s="539"/>
      <c r="CZ262" s="539"/>
    </row>
    <row r="263" spans="1:104" s="568" customFormat="1" ht="15" hidden="1" customHeight="1">
      <c r="A263" s="568" t="str">
        <f t="shared" si="310"/>
        <v/>
      </c>
      <c r="B263" s="683">
        <v>2202</v>
      </c>
      <c r="C263" s="684">
        <v>25</v>
      </c>
      <c r="D263" s="685" t="str">
        <f>IF(ISNA(VLOOKUP(C263,Master!BQ$61:CC$286,3,FALSE)),"",VLOOKUP(C263,Master!BQ$61:CC$286,3,FALSE))</f>
        <v/>
      </c>
      <c r="E263" s="686" t="str">
        <f>IF(ISNA(VLOOKUP(C263,Master!BQ$61:CC$286,7,FALSE)),"",VLOOKUP(C263,Master!BQ$61:CC$286,7,FALSE))</f>
        <v/>
      </c>
      <c r="F263" s="687" t="str">
        <f>IF(ISNA(VLOOKUP(C263,Master!BQ$61:CC$286,8,FALSE)),"",VLOOKUP(C263,Master!BQ$61:CC$286,8,FALSE))</f>
        <v/>
      </c>
      <c r="G263" s="688" t="str">
        <f>IF(ISNA(VLOOKUP(C263,Master!BQ$61:CC$286,4,FALSE)),"",VLOOKUP(C263,Master!BQ$61:CC$286,4,FALSE))</f>
        <v/>
      </c>
      <c r="H263" s="711" t="str">
        <f>IF(ISNA(VLOOKUP(C263,Master!BQ$61:CC$286,5,FALSE)),"",VLOOKUP(C263,Master!BQ$61:CC$286,5,FALSE))</f>
        <v/>
      </c>
      <c r="I263" s="690" t="str">
        <f t="shared" si="335"/>
        <v/>
      </c>
      <c r="J263" s="684" t="str">
        <f t="shared" si="337"/>
        <v/>
      </c>
      <c r="K263" s="686" t="str">
        <f t="shared" si="338"/>
        <v/>
      </c>
      <c r="L263" s="684" t="str">
        <f t="shared" si="339"/>
        <v/>
      </c>
      <c r="M263" s="684" t="str">
        <f>IF(AND(H263=""),"",VLOOKUP(D263,'Fix Pay'!$B$9:$K$116,10,0))</f>
        <v/>
      </c>
      <c r="N263" s="684" t="str">
        <f>IF(AND(H263=""),"",VLOOKUP(D263,'Fix Pay'!$B$9:$K$116,9,0))</f>
        <v/>
      </c>
      <c r="O263" s="712" t="str">
        <f t="shared" si="340"/>
        <v/>
      </c>
      <c r="P263" s="582"/>
      <c r="Q263" s="582"/>
      <c r="R263" s="582"/>
      <c r="S263" s="582"/>
      <c r="T263" s="582">
        <v>0</v>
      </c>
      <c r="U263" s="541"/>
      <c r="V263" s="570" t="str">
        <f>IF(ISNA(VLOOKUP(C263,Master!BQ$61:CC$286,10,FALSE)),"",VLOOKUP(C263,Master!BQ$61:CC$286,10,FALSE))</f>
        <v/>
      </c>
      <c r="W263" s="573"/>
      <c r="X263" s="573"/>
      <c r="Y263" s="574" t="str">
        <f>IF(ISNA(VLOOKUP(C263,Master!BQ$61:CC$286,11,FALSE)),"",VLOOKUP(C263,Master!BQ$61:CC$286,11,FALSE))</f>
        <v/>
      </c>
      <c r="Z263" s="574" t="str">
        <f>IF(ISNA(VLOOKUP(C263,Master!BQ$61:CC$286,9,FALSE)),"",VLOOKUP(C263,Master!BQ$61:CC$286,9,FALSE))</f>
        <v/>
      </c>
      <c r="AA263" s="575">
        <f t="shared" si="341"/>
        <v>0</v>
      </c>
      <c r="AB263" s="575">
        <f t="shared" si="342"/>
        <v>0</v>
      </c>
      <c r="AC263" s="575">
        <f t="shared" si="343"/>
        <v>0</v>
      </c>
      <c r="AD263" s="575">
        <f t="shared" si="344"/>
        <v>0</v>
      </c>
      <c r="AE263" s="575">
        <f t="shared" si="345"/>
        <v>0</v>
      </c>
      <c r="AF263" s="575">
        <f t="shared" si="346"/>
        <v>0</v>
      </c>
      <c r="AG263" s="576" t="str">
        <f t="shared" si="347"/>
        <v/>
      </c>
      <c r="AH263" s="576" t="str">
        <f t="shared" si="348"/>
        <v/>
      </c>
      <c r="AI263" s="576" t="str">
        <f t="shared" si="349"/>
        <v/>
      </c>
      <c r="AJ263" s="576" t="str">
        <f t="shared" si="350"/>
        <v/>
      </c>
      <c r="AK263" s="576" t="str">
        <f t="shared" si="351"/>
        <v/>
      </c>
      <c r="AL263" s="574" t="str">
        <f t="shared" si="352"/>
        <v/>
      </c>
      <c r="AM263" s="574">
        <v>0</v>
      </c>
      <c r="AN263" s="575">
        <v>0</v>
      </c>
      <c r="AO263" s="574" t="str">
        <f t="shared" si="353"/>
        <v/>
      </c>
      <c r="AP263" s="575">
        <f t="shared" si="354"/>
        <v>0</v>
      </c>
      <c r="AQ263" s="574">
        <f t="shared" si="355"/>
        <v>0</v>
      </c>
      <c r="AR263" s="574">
        <f t="shared" si="356"/>
        <v>0</v>
      </c>
      <c r="AS263" s="574">
        <f t="shared" si="357"/>
        <v>0</v>
      </c>
      <c r="AT263" s="574">
        <f t="shared" si="290"/>
        <v>0</v>
      </c>
      <c r="AU263" s="576">
        <f t="shared" si="358"/>
        <v>0</v>
      </c>
      <c r="AV263" s="576">
        <f t="shared" si="359"/>
        <v>0</v>
      </c>
      <c r="AW263" s="574"/>
      <c r="AX263" s="574"/>
      <c r="AY263" s="576">
        <f t="shared" si="360"/>
        <v>0</v>
      </c>
      <c r="AZ263" s="576">
        <f t="shared" si="361"/>
        <v>0</v>
      </c>
      <c r="BA263" s="576">
        <f t="shared" si="362"/>
        <v>0</v>
      </c>
      <c r="BB263" s="576">
        <f t="shared" si="363"/>
        <v>0</v>
      </c>
      <c r="BC263" s="576">
        <f t="shared" si="364"/>
        <v>0</v>
      </c>
      <c r="BD263" s="574">
        <f t="shared" si="365"/>
        <v>0</v>
      </c>
      <c r="BE263" s="574">
        <f t="shared" si="366"/>
        <v>0</v>
      </c>
      <c r="BF263" s="575">
        <v>0</v>
      </c>
      <c r="BG263" s="574">
        <f t="shared" si="367"/>
        <v>0</v>
      </c>
      <c r="BH263" s="575">
        <f t="shared" si="368"/>
        <v>0</v>
      </c>
      <c r="BI263" s="574">
        <f t="shared" si="369"/>
        <v>0</v>
      </c>
      <c r="BJ263" s="574">
        <f t="shared" si="370"/>
        <v>0</v>
      </c>
      <c r="BK263" s="574">
        <f t="shared" si="371"/>
        <v>0</v>
      </c>
      <c r="BL263" s="574">
        <f t="shared" si="372"/>
        <v>0</v>
      </c>
      <c r="BM263" s="576">
        <f t="shared" si="373"/>
        <v>0</v>
      </c>
      <c r="BN263" s="576">
        <f t="shared" si="374"/>
        <v>0</v>
      </c>
      <c r="BO263" s="574"/>
      <c r="BP263" s="574"/>
      <c r="BQ263" s="576">
        <f t="shared" si="375"/>
        <v>0</v>
      </c>
      <c r="BR263" s="567">
        <f t="shared" si="376"/>
        <v>0</v>
      </c>
      <c r="BS263" s="567">
        <f t="shared" si="377"/>
        <v>1</v>
      </c>
      <c r="BT263" s="567">
        <f t="shared" si="378"/>
        <v>0</v>
      </c>
      <c r="BU263" s="567">
        <f t="shared" si="379"/>
        <v>0</v>
      </c>
      <c r="BV263" s="567">
        <f t="shared" si="380"/>
        <v>0</v>
      </c>
      <c r="BW263" s="567">
        <f t="shared" si="381"/>
        <v>1</v>
      </c>
      <c r="BX263" s="552">
        <f t="shared" si="336"/>
        <v>0</v>
      </c>
      <c r="BY263" s="577">
        <f t="shared" si="382"/>
        <v>1</v>
      </c>
      <c r="BZ263" s="552">
        <f t="shared" si="383"/>
        <v>0</v>
      </c>
      <c r="CA263" s="552">
        <f t="shared" si="384"/>
        <v>0</v>
      </c>
      <c r="CB263" s="539" t="str">
        <f>IF(AND(E263=""),"",IF(AND(E263&lt;=0),"",IF((ROUND((SUMPRODUCT(MID(0&amp;E263,LARGE(INDEX(ISNUMBER(--MID(E263,ROW($1:$70),1))* ROW($1:$70),0),ROW($1:$70))+1,1)*10^ROW($1:$70)/10)),-8)/100000000)&lt;2004,1,0)))</f>
        <v/>
      </c>
      <c r="CC263" s="1071"/>
      <c r="CD263" s="539" t="str">
        <f>IF(I263="","",MAX($CD$229:$CD$236,$CD$239:CD262)+1)</f>
        <v/>
      </c>
      <c r="CE263" s="539"/>
      <c r="CF263" s="539"/>
      <c r="CG263" s="539"/>
      <c r="CH263" s="539"/>
      <c r="CI263" s="539"/>
      <c r="CJ263" s="539"/>
      <c r="CK263" s="539"/>
      <c r="CL263" s="539"/>
      <c r="CM263" s="539"/>
      <c r="CN263" s="539"/>
      <c r="CO263" s="539"/>
      <c r="CP263" s="539"/>
      <c r="CQ263" s="539"/>
      <c r="CR263" s="539"/>
      <c r="CS263" s="539"/>
      <c r="CT263" s="539"/>
      <c r="CU263" s="539"/>
      <c r="CV263" s="539"/>
      <c r="CW263" s="539"/>
      <c r="CX263" s="539"/>
      <c r="CY263" s="539"/>
      <c r="CZ263" s="539"/>
    </row>
    <row r="264" spans="1:104" s="568" customFormat="1" ht="16.149999999999999" hidden="1" customHeight="1">
      <c r="A264" s="568" t="str">
        <f t="shared" si="310"/>
        <v/>
      </c>
      <c r="B264" s="683">
        <v>2202</v>
      </c>
      <c r="C264" s="684">
        <v>26</v>
      </c>
      <c r="D264" s="685" t="str">
        <f>IF(ISNA(VLOOKUP(C264,Master!BQ$61:CC$286,3,FALSE)),"",VLOOKUP(C264,Master!BQ$61:CC$286,3,FALSE))</f>
        <v/>
      </c>
      <c r="E264" s="686" t="str">
        <f>IF(ISNA(VLOOKUP(C264,Master!BQ$61:CC$286,7,FALSE)),"",VLOOKUP(C264,Master!BQ$61:CC$286,7,FALSE))</f>
        <v/>
      </c>
      <c r="F264" s="687" t="str">
        <f>IF(ISNA(VLOOKUP(C264,Master!BQ$61:CC$286,8,FALSE)),"",VLOOKUP(C264,Master!BQ$61:CC$286,8,FALSE))</f>
        <v/>
      </c>
      <c r="G264" s="688" t="str">
        <f>IF(ISNA(VLOOKUP(C264,Master!BQ$61:CC$286,4,FALSE)),"",VLOOKUP(C264,Master!BQ$61:CC$286,4,FALSE))</f>
        <v/>
      </c>
      <c r="H264" s="711" t="str">
        <f>IF(ISNA(VLOOKUP(C264,Master!BQ$61:CC$286,5,FALSE)),"",VLOOKUP(C264,Master!BQ$61:CC$286,5,FALSE))</f>
        <v/>
      </c>
      <c r="I264" s="690" t="str">
        <f t="shared" si="335"/>
        <v/>
      </c>
      <c r="J264" s="684" t="str">
        <f t="shared" si="337"/>
        <v/>
      </c>
      <c r="K264" s="686" t="str">
        <f t="shared" si="338"/>
        <v/>
      </c>
      <c r="L264" s="684" t="str">
        <f t="shared" si="339"/>
        <v/>
      </c>
      <c r="M264" s="684" t="str">
        <f>IF(AND(H264=""),"",VLOOKUP(D264,'Fix Pay'!$B$9:$K$116,10,0))</f>
        <v/>
      </c>
      <c r="N264" s="684" t="str">
        <f>IF(AND(H264=""),"",VLOOKUP(D264,'Fix Pay'!$B$9:$K$116,9,0))</f>
        <v/>
      </c>
      <c r="O264" s="712" t="str">
        <f t="shared" si="340"/>
        <v/>
      </c>
      <c r="P264" s="582"/>
      <c r="Q264" s="582"/>
      <c r="R264" s="582"/>
      <c r="S264" s="582"/>
      <c r="T264" s="582">
        <v>0</v>
      </c>
      <c r="U264" s="541"/>
      <c r="V264" s="570" t="str">
        <f>IF(ISNA(VLOOKUP(C264,Master!BQ$61:CC$286,10,FALSE)),"",VLOOKUP(C264,Master!BQ$61:CC$286,10,FALSE))</f>
        <v/>
      </c>
      <c r="W264" s="573"/>
      <c r="X264" s="573"/>
      <c r="Y264" s="574" t="str">
        <f>IF(ISNA(VLOOKUP(C264,Master!BQ$61:CC$286,11,FALSE)),"",VLOOKUP(C264,Master!BQ$61:CC$286,11,FALSE))</f>
        <v/>
      </c>
      <c r="Z264" s="574" t="str">
        <f>IF(ISNA(VLOOKUP(C264,Master!BQ$61:CC$286,9,FALSE)),"",VLOOKUP(C264,Master!BQ$61:CC$286,9,FALSE))</f>
        <v/>
      </c>
      <c r="AA264" s="575">
        <f t="shared" si="341"/>
        <v>0</v>
      </c>
      <c r="AB264" s="575">
        <f t="shared" si="342"/>
        <v>0</v>
      </c>
      <c r="AC264" s="575">
        <f t="shared" si="343"/>
        <v>0</v>
      </c>
      <c r="AD264" s="575">
        <f t="shared" si="344"/>
        <v>0</v>
      </c>
      <c r="AE264" s="575">
        <f t="shared" si="345"/>
        <v>0</v>
      </c>
      <c r="AF264" s="575">
        <f t="shared" si="346"/>
        <v>0</v>
      </c>
      <c r="AG264" s="576" t="str">
        <f t="shared" si="347"/>
        <v/>
      </c>
      <c r="AH264" s="576" t="str">
        <f t="shared" si="348"/>
        <v/>
      </c>
      <c r="AI264" s="576" t="str">
        <f t="shared" si="349"/>
        <v/>
      </c>
      <c r="AJ264" s="576" t="str">
        <f t="shared" si="350"/>
        <v/>
      </c>
      <c r="AK264" s="576" t="str">
        <f t="shared" si="351"/>
        <v/>
      </c>
      <c r="AL264" s="574" t="str">
        <f t="shared" si="352"/>
        <v/>
      </c>
      <c r="AM264" s="574">
        <v>0</v>
      </c>
      <c r="AN264" s="575">
        <v>0</v>
      </c>
      <c r="AO264" s="574" t="str">
        <f t="shared" si="353"/>
        <v/>
      </c>
      <c r="AP264" s="575">
        <f t="shared" si="354"/>
        <v>0</v>
      </c>
      <c r="AQ264" s="574">
        <f t="shared" si="355"/>
        <v>0</v>
      </c>
      <c r="AR264" s="574">
        <f t="shared" si="356"/>
        <v>0</v>
      </c>
      <c r="AS264" s="574">
        <f t="shared" si="357"/>
        <v>0</v>
      </c>
      <c r="AT264" s="574">
        <f t="shared" si="290"/>
        <v>0</v>
      </c>
      <c r="AU264" s="576">
        <f t="shared" si="358"/>
        <v>0</v>
      </c>
      <c r="AV264" s="576">
        <f t="shared" si="359"/>
        <v>0</v>
      </c>
      <c r="AW264" s="574"/>
      <c r="AX264" s="574"/>
      <c r="AY264" s="576">
        <f t="shared" si="360"/>
        <v>0</v>
      </c>
      <c r="AZ264" s="576">
        <f t="shared" si="361"/>
        <v>0</v>
      </c>
      <c r="BA264" s="576">
        <f t="shared" si="362"/>
        <v>0</v>
      </c>
      <c r="BB264" s="576">
        <f t="shared" si="363"/>
        <v>0</v>
      </c>
      <c r="BC264" s="576">
        <f t="shared" si="364"/>
        <v>0</v>
      </c>
      <c r="BD264" s="574">
        <f t="shared" si="365"/>
        <v>0</v>
      </c>
      <c r="BE264" s="574">
        <f t="shared" si="366"/>
        <v>0</v>
      </c>
      <c r="BF264" s="575">
        <v>0</v>
      </c>
      <c r="BG264" s="574">
        <f t="shared" si="367"/>
        <v>0</v>
      </c>
      <c r="BH264" s="575">
        <f t="shared" si="368"/>
        <v>0</v>
      </c>
      <c r="BI264" s="574">
        <f t="shared" si="369"/>
        <v>0</v>
      </c>
      <c r="BJ264" s="574">
        <f t="shared" si="370"/>
        <v>0</v>
      </c>
      <c r="BK264" s="574">
        <f t="shared" si="371"/>
        <v>0</v>
      </c>
      <c r="BL264" s="574">
        <f t="shared" si="372"/>
        <v>0</v>
      </c>
      <c r="BM264" s="576">
        <f t="shared" si="373"/>
        <v>0</v>
      </c>
      <c r="BN264" s="576">
        <f t="shared" si="374"/>
        <v>0</v>
      </c>
      <c r="BO264" s="574"/>
      <c r="BP264" s="574"/>
      <c r="BQ264" s="576">
        <f t="shared" si="375"/>
        <v>0</v>
      </c>
      <c r="BR264" s="567">
        <f t="shared" si="376"/>
        <v>0</v>
      </c>
      <c r="BS264" s="567">
        <f t="shared" si="377"/>
        <v>1</v>
      </c>
      <c r="BT264" s="567">
        <f t="shared" si="378"/>
        <v>0</v>
      </c>
      <c r="BU264" s="567">
        <f t="shared" si="379"/>
        <v>0</v>
      </c>
      <c r="BV264" s="567">
        <f t="shared" si="380"/>
        <v>0</v>
      </c>
      <c r="BW264" s="567">
        <f t="shared" si="381"/>
        <v>1</v>
      </c>
      <c r="BX264" s="552">
        <f t="shared" si="336"/>
        <v>0</v>
      </c>
      <c r="BY264" s="577">
        <f t="shared" si="382"/>
        <v>1</v>
      </c>
      <c r="BZ264" s="552">
        <f t="shared" si="383"/>
        <v>0</v>
      </c>
      <c r="CA264" s="552">
        <f t="shared" si="384"/>
        <v>0</v>
      </c>
      <c r="CB264" s="539" t="str">
        <f>IF(AND(E264=""),"",IF(AND(E264&lt;=0),"",IF((ROUND((SUMPRODUCT(MID(0&amp;E264,LARGE(INDEX(ISNUMBER(--MID(E264,ROW($1:$70),1))* ROW($1:$70),0),ROW($1:$70))+1,1)*10^ROW($1:$70)/10)),-8)/100000000)&lt;2004,1,0)))</f>
        <v/>
      </c>
      <c r="CC264" s="1071"/>
      <c r="CD264" s="539" t="str">
        <f>IF(I264="","",MAX($CD$229:$CD$236,$CD$239:CD263)+1)</f>
        <v/>
      </c>
      <c r="CE264" s="539"/>
      <c r="CF264" s="539"/>
      <c r="CG264" s="539"/>
      <c r="CH264" s="539"/>
      <c r="CI264" s="539"/>
      <c r="CJ264" s="539"/>
      <c r="CK264" s="539"/>
      <c r="CL264" s="539"/>
      <c r="CM264" s="539"/>
      <c r="CN264" s="539"/>
      <c r="CO264" s="539"/>
      <c r="CP264" s="539"/>
      <c r="CQ264" s="539"/>
      <c r="CR264" s="539"/>
      <c r="CS264" s="539"/>
      <c r="CT264" s="539"/>
      <c r="CU264" s="539"/>
      <c r="CV264" s="539"/>
      <c r="CW264" s="539"/>
      <c r="CX264" s="539"/>
      <c r="CY264" s="539"/>
      <c r="CZ264" s="539"/>
    </row>
    <row r="265" spans="1:104" s="568" customFormat="1" ht="16.149999999999999" hidden="1" customHeight="1">
      <c r="A265" s="568" t="str">
        <f t="shared" si="310"/>
        <v/>
      </c>
      <c r="B265" s="683">
        <v>2202</v>
      </c>
      <c r="C265" s="684">
        <v>27</v>
      </c>
      <c r="D265" s="685" t="str">
        <f>IF(ISNA(VLOOKUP(C265,Master!BQ$61:CC$286,3,FALSE)),"",VLOOKUP(C265,Master!BQ$61:CC$286,3,FALSE))</f>
        <v/>
      </c>
      <c r="E265" s="686" t="str">
        <f>IF(ISNA(VLOOKUP(C265,Master!BQ$61:CC$286,7,FALSE)),"",VLOOKUP(C265,Master!BQ$61:CC$286,7,FALSE))</f>
        <v/>
      </c>
      <c r="F265" s="687" t="str">
        <f>IF(ISNA(VLOOKUP(C265,Master!BQ$61:CC$286,8,FALSE)),"",VLOOKUP(C265,Master!BQ$61:CC$286,8,FALSE))</f>
        <v/>
      </c>
      <c r="G265" s="688" t="str">
        <f>IF(ISNA(VLOOKUP(C265,Master!BQ$61:CC$286,4,FALSE)),"",VLOOKUP(C265,Master!BQ$61:CC$286,4,FALSE))</f>
        <v/>
      </c>
      <c r="H265" s="711" t="str">
        <f>IF(ISNA(VLOOKUP(C265,Master!BQ$61:CC$286,5,FALSE)),"",VLOOKUP(C265,Master!BQ$61:CC$286,5,FALSE))</f>
        <v/>
      </c>
      <c r="I265" s="690" t="str">
        <f t="shared" si="335"/>
        <v/>
      </c>
      <c r="J265" s="684" t="str">
        <f t="shared" si="337"/>
        <v/>
      </c>
      <c r="K265" s="686" t="str">
        <f t="shared" si="338"/>
        <v/>
      </c>
      <c r="L265" s="684" t="str">
        <f t="shared" si="339"/>
        <v/>
      </c>
      <c r="M265" s="684" t="str">
        <f>IF(AND(H265=""),"",VLOOKUP(D265,'Fix Pay'!$B$9:$K$116,10,0))</f>
        <v/>
      </c>
      <c r="N265" s="684" t="str">
        <f>IF(AND(H265=""),"",VLOOKUP(D265,'Fix Pay'!$B$9:$K$116,9,0))</f>
        <v/>
      </c>
      <c r="O265" s="712" t="str">
        <f t="shared" si="340"/>
        <v/>
      </c>
      <c r="P265" s="582"/>
      <c r="Q265" s="582"/>
      <c r="R265" s="582"/>
      <c r="S265" s="582"/>
      <c r="T265" s="582">
        <v>0</v>
      </c>
      <c r="U265" s="541"/>
      <c r="V265" s="570" t="str">
        <f>IF(ISNA(VLOOKUP(C265,Master!BQ$61:CC$286,10,FALSE)),"",VLOOKUP(C265,Master!BQ$61:CC$286,10,FALSE))</f>
        <v/>
      </c>
      <c r="W265" s="573"/>
      <c r="X265" s="573"/>
      <c r="Y265" s="574" t="str">
        <f>IF(ISNA(VLOOKUP(C265,Master!BQ$61:CC$286,11,FALSE)),"",VLOOKUP(C265,Master!BQ$61:CC$286,11,FALSE))</f>
        <v/>
      </c>
      <c r="Z265" s="574" t="str">
        <f>IF(ISNA(VLOOKUP(C265,Master!BQ$61:CC$286,9,FALSE)),"",VLOOKUP(C265,Master!BQ$61:CC$286,9,FALSE))</f>
        <v/>
      </c>
      <c r="AA265" s="575">
        <f t="shared" si="341"/>
        <v>0</v>
      </c>
      <c r="AB265" s="575">
        <f t="shared" si="342"/>
        <v>0</v>
      </c>
      <c r="AC265" s="575">
        <f t="shared" si="343"/>
        <v>0</v>
      </c>
      <c r="AD265" s="575">
        <f t="shared" si="344"/>
        <v>0</v>
      </c>
      <c r="AE265" s="575">
        <f t="shared" si="345"/>
        <v>0</v>
      </c>
      <c r="AF265" s="575">
        <f t="shared" si="346"/>
        <v>0</v>
      </c>
      <c r="AG265" s="576" t="str">
        <f t="shared" si="347"/>
        <v/>
      </c>
      <c r="AH265" s="576" t="str">
        <f t="shared" si="348"/>
        <v/>
      </c>
      <c r="AI265" s="576" t="str">
        <f t="shared" si="349"/>
        <v/>
      </c>
      <c r="AJ265" s="576" t="str">
        <f t="shared" si="350"/>
        <v/>
      </c>
      <c r="AK265" s="576" t="str">
        <f t="shared" si="351"/>
        <v/>
      </c>
      <c r="AL265" s="574" t="str">
        <f t="shared" si="352"/>
        <v/>
      </c>
      <c r="AM265" s="574">
        <v>0</v>
      </c>
      <c r="AN265" s="575">
        <v>0</v>
      </c>
      <c r="AO265" s="574" t="str">
        <f t="shared" si="353"/>
        <v/>
      </c>
      <c r="AP265" s="575">
        <f t="shared" si="354"/>
        <v>0</v>
      </c>
      <c r="AQ265" s="574">
        <f t="shared" si="355"/>
        <v>0</v>
      </c>
      <c r="AR265" s="574">
        <f t="shared" si="356"/>
        <v>0</v>
      </c>
      <c r="AS265" s="574">
        <f t="shared" si="357"/>
        <v>0</v>
      </c>
      <c r="AT265" s="574">
        <f t="shared" si="290"/>
        <v>0</v>
      </c>
      <c r="AU265" s="576">
        <f t="shared" si="358"/>
        <v>0</v>
      </c>
      <c r="AV265" s="576">
        <f t="shared" si="359"/>
        <v>0</v>
      </c>
      <c r="AW265" s="574"/>
      <c r="AX265" s="574"/>
      <c r="AY265" s="576">
        <f t="shared" si="360"/>
        <v>0</v>
      </c>
      <c r="AZ265" s="576">
        <f t="shared" si="361"/>
        <v>0</v>
      </c>
      <c r="BA265" s="576">
        <f t="shared" si="362"/>
        <v>0</v>
      </c>
      <c r="BB265" s="576">
        <f t="shared" si="363"/>
        <v>0</v>
      </c>
      <c r="BC265" s="576">
        <f t="shared" si="364"/>
        <v>0</v>
      </c>
      <c r="BD265" s="574">
        <f t="shared" si="365"/>
        <v>0</v>
      </c>
      <c r="BE265" s="574">
        <f t="shared" si="366"/>
        <v>0</v>
      </c>
      <c r="BF265" s="575">
        <v>0</v>
      </c>
      <c r="BG265" s="574">
        <f t="shared" si="367"/>
        <v>0</v>
      </c>
      <c r="BH265" s="575">
        <f t="shared" si="368"/>
        <v>0</v>
      </c>
      <c r="BI265" s="574">
        <f t="shared" si="369"/>
        <v>0</v>
      </c>
      <c r="BJ265" s="574">
        <f t="shared" si="370"/>
        <v>0</v>
      </c>
      <c r="BK265" s="574">
        <f t="shared" si="371"/>
        <v>0</v>
      </c>
      <c r="BL265" s="574">
        <f t="shared" si="372"/>
        <v>0</v>
      </c>
      <c r="BM265" s="576">
        <f t="shared" si="373"/>
        <v>0</v>
      </c>
      <c r="BN265" s="576">
        <f t="shared" si="374"/>
        <v>0</v>
      </c>
      <c r="BO265" s="574"/>
      <c r="BP265" s="574"/>
      <c r="BQ265" s="576">
        <f t="shared" si="375"/>
        <v>0</v>
      </c>
      <c r="BR265" s="567">
        <f t="shared" si="376"/>
        <v>0</v>
      </c>
      <c r="BS265" s="567">
        <f t="shared" si="377"/>
        <v>1</v>
      </c>
      <c r="BT265" s="567">
        <f t="shared" si="378"/>
        <v>0</v>
      </c>
      <c r="BU265" s="567">
        <f t="shared" si="379"/>
        <v>0</v>
      </c>
      <c r="BV265" s="567">
        <f t="shared" si="380"/>
        <v>0</v>
      </c>
      <c r="BW265" s="567">
        <f t="shared" si="381"/>
        <v>1</v>
      </c>
      <c r="BX265" s="552">
        <f t="shared" si="336"/>
        <v>0</v>
      </c>
      <c r="BY265" s="577">
        <f t="shared" si="382"/>
        <v>1</v>
      </c>
      <c r="BZ265" s="552">
        <f t="shared" si="383"/>
        <v>0</v>
      </c>
      <c r="CA265" s="552">
        <f t="shared" si="384"/>
        <v>0</v>
      </c>
      <c r="CB265" s="539" t="str">
        <f>IF(AND(E265=""),"",IF(AND(E265&lt;=0),"",IF((ROUND((SUMPRODUCT(MID(0&amp;E265,LARGE(INDEX(ISNUMBER(--MID(E265,ROW($1:$70),1))* ROW($1:$70),0),ROW($1:$70))+1,1)*10^ROW($1:$70)/10)),-8)/100000000)&lt;2004,1,0)))</f>
        <v/>
      </c>
      <c r="CC265" s="1071"/>
      <c r="CD265" s="539" t="str">
        <f>IF(I265="","",MAX($CD$229:$CD$236,$CD$239:CD264)+1)</f>
        <v/>
      </c>
      <c r="CE265" s="539"/>
      <c r="CF265" s="539"/>
      <c r="CG265" s="539"/>
      <c r="CH265" s="539"/>
      <c r="CI265" s="539"/>
      <c r="CJ265" s="539"/>
      <c r="CK265" s="539"/>
      <c r="CL265" s="539"/>
      <c r="CM265" s="539"/>
      <c r="CN265" s="539"/>
      <c r="CO265" s="539"/>
      <c r="CP265" s="539"/>
      <c r="CQ265" s="539"/>
      <c r="CR265" s="539"/>
      <c r="CS265" s="539"/>
      <c r="CT265" s="539"/>
      <c r="CU265" s="539"/>
      <c r="CV265" s="539"/>
      <c r="CW265" s="539"/>
      <c r="CX265" s="539"/>
      <c r="CY265" s="539"/>
      <c r="CZ265" s="539"/>
    </row>
    <row r="266" spans="1:104" s="568" customFormat="1" ht="16.149999999999999" hidden="1" customHeight="1">
      <c r="A266" s="568" t="str">
        <f t="shared" si="310"/>
        <v/>
      </c>
      <c r="B266" s="683">
        <v>2202</v>
      </c>
      <c r="C266" s="684">
        <v>28</v>
      </c>
      <c r="D266" s="685" t="str">
        <f>IF(ISNA(VLOOKUP(C266,Master!BQ$61:CC$286,3,FALSE)),"",VLOOKUP(C266,Master!BQ$61:CC$286,3,FALSE))</f>
        <v/>
      </c>
      <c r="E266" s="686" t="str">
        <f>IF(ISNA(VLOOKUP(C266,Master!BQ$61:CC$286,7,FALSE)),"",VLOOKUP(C266,Master!BQ$61:CC$286,7,FALSE))</f>
        <v/>
      </c>
      <c r="F266" s="687" t="str">
        <f>IF(ISNA(VLOOKUP(C266,Master!BQ$61:CC$286,8,FALSE)),"",VLOOKUP(C266,Master!BQ$61:CC$286,8,FALSE))</f>
        <v/>
      </c>
      <c r="G266" s="688" t="str">
        <f>IF(ISNA(VLOOKUP(C266,Master!BQ$61:CC$286,4,FALSE)),"",VLOOKUP(C266,Master!BQ$61:CC$286,4,FALSE))</f>
        <v/>
      </c>
      <c r="H266" s="711" t="str">
        <f>IF(ISNA(VLOOKUP(C266,Master!BQ$61:CC$286,5,FALSE)),"",VLOOKUP(C266,Master!BQ$61:CC$286,5,FALSE))</f>
        <v/>
      </c>
      <c r="I266" s="690" t="str">
        <f t="shared" si="335"/>
        <v/>
      </c>
      <c r="J266" s="684" t="str">
        <f t="shared" si="337"/>
        <v/>
      </c>
      <c r="K266" s="686" t="str">
        <f t="shared" si="338"/>
        <v/>
      </c>
      <c r="L266" s="684" t="str">
        <f t="shared" si="339"/>
        <v/>
      </c>
      <c r="M266" s="684" t="str">
        <f>IF(AND(H266=""),"",VLOOKUP(D266,'Fix Pay'!$B$9:$K$116,10,0))</f>
        <v/>
      </c>
      <c r="N266" s="684" t="str">
        <f>IF(AND(H266=""),"",VLOOKUP(D266,'Fix Pay'!$B$9:$K$116,9,0))</f>
        <v/>
      </c>
      <c r="O266" s="712" t="str">
        <f t="shared" si="340"/>
        <v/>
      </c>
      <c r="P266" s="582"/>
      <c r="Q266" s="582"/>
      <c r="R266" s="582"/>
      <c r="S266" s="582"/>
      <c r="T266" s="582">
        <v>0</v>
      </c>
      <c r="U266" s="541"/>
      <c r="V266" s="570" t="str">
        <f>IF(ISNA(VLOOKUP(C266,Master!BQ$61:CC$286,10,FALSE)),"",VLOOKUP(C266,Master!BQ$61:CC$286,10,FALSE))</f>
        <v/>
      </c>
      <c r="W266" s="573"/>
      <c r="X266" s="573"/>
      <c r="Y266" s="574" t="str">
        <f>IF(ISNA(VLOOKUP(C266,Master!BQ$61:CC$286,11,FALSE)),"",VLOOKUP(C266,Master!BQ$61:CC$286,11,FALSE))</f>
        <v/>
      </c>
      <c r="Z266" s="574" t="str">
        <f>IF(ISNA(VLOOKUP(C266,Master!BQ$61:CC$286,9,FALSE)),"",VLOOKUP(C266,Master!BQ$61:CC$286,9,FALSE))</f>
        <v/>
      </c>
      <c r="AA266" s="575">
        <f t="shared" si="341"/>
        <v>0</v>
      </c>
      <c r="AB266" s="575">
        <f t="shared" si="342"/>
        <v>0</v>
      </c>
      <c r="AC266" s="575">
        <f t="shared" si="343"/>
        <v>0</v>
      </c>
      <c r="AD266" s="575">
        <f t="shared" si="344"/>
        <v>0</v>
      </c>
      <c r="AE266" s="575">
        <f t="shared" si="345"/>
        <v>0</v>
      </c>
      <c r="AF266" s="575">
        <f t="shared" si="346"/>
        <v>0</v>
      </c>
      <c r="AG266" s="576" t="str">
        <f t="shared" si="347"/>
        <v/>
      </c>
      <c r="AH266" s="576" t="str">
        <f t="shared" si="348"/>
        <v/>
      </c>
      <c r="AI266" s="576" t="str">
        <f t="shared" si="349"/>
        <v/>
      </c>
      <c r="AJ266" s="576" t="str">
        <f t="shared" si="350"/>
        <v/>
      </c>
      <c r="AK266" s="576" t="str">
        <f t="shared" si="351"/>
        <v/>
      </c>
      <c r="AL266" s="574" t="str">
        <f t="shared" si="352"/>
        <v/>
      </c>
      <c r="AM266" s="574">
        <v>0</v>
      </c>
      <c r="AN266" s="575">
        <v>0</v>
      </c>
      <c r="AO266" s="574" t="str">
        <f t="shared" si="353"/>
        <v/>
      </c>
      <c r="AP266" s="575">
        <f t="shared" si="354"/>
        <v>0</v>
      </c>
      <c r="AQ266" s="574">
        <f t="shared" si="355"/>
        <v>0</v>
      </c>
      <c r="AR266" s="574">
        <f t="shared" si="356"/>
        <v>0</v>
      </c>
      <c r="AS266" s="574">
        <f t="shared" si="357"/>
        <v>0</v>
      </c>
      <c r="AT266" s="574">
        <f t="shared" si="290"/>
        <v>0</v>
      </c>
      <c r="AU266" s="576">
        <f t="shared" si="358"/>
        <v>0</v>
      </c>
      <c r="AV266" s="576">
        <f t="shared" si="359"/>
        <v>0</v>
      </c>
      <c r="AW266" s="574"/>
      <c r="AX266" s="574"/>
      <c r="AY266" s="576">
        <f t="shared" si="360"/>
        <v>0</v>
      </c>
      <c r="AZ266" s="576">
        <f t="shared" si="361"/>
        <v>0</v>
      </c>
      <c r="BA266" s="576">
        <f t="shared" si="362"/>
        <v>0</v>
      </c>
      <c r="BB266" s="576">
        <f t="shared" si="363"/>
        <v>0</v>
      </c>
      <c r="BC266" s="576">
        <f t="shared" si="364"/>
        <v>0</v>
      </c>
      <c r="BD266" s="574">
        <f t="shared" si="365"/>
        <v>0</v>
      </c>
      <c r="BE266" s="574">
        <f t="shared" si="366"/>
        <v>0</v>
      </c>
      <c r="BF266" s="575">
        <v>0</v>
      </c>
      <c r="BG266" s="574">
        <f t="shared" si="367"/>
        <v>0</v>
      </c>
      <c r="BH266" s="575">
        <f t="shared" si="368"/>
        <v>0</v>
      </c>
      <c r="BI266" s="574">
        <f t="shared" si="369"/>
        <v>0</v>
      </c>
      <c r="BJ266" s="574">
        <f t="shared" si="370"/>
        <v>0</v>
      </c>
      <c r="BK266" s="574">
        <f t="shared" si="371"/>
        <v>0</v>
      </c>
      <c r="BL266" s="574">
        <f t="shared" si="372"/>
        <v>0</v>
      </c>
      <c r="BM266" s="576">
        <f t="shared" si="373"/>
        <v>0</v>
      </c>
      <c r="BN266" s="576">
        <f t="shared" si="374"/>
        <v>0</v>
      </c>
      <c r="BO266" s="574"/>
      <c r="BP266" s="574"/>
      <c r="BQ266" s="576">
        <f t="shared" si="375"/>
        <v>0</v>
      </c>
      <c r="BR266" s="567">
        <f t="shared" si="376"/>
        <v>0</v>
      </c>
      <c r="BS266" s="567">
        <f t="shared" si="377"/>
        <v>1</v>
      </c>
      <c r="BT266" s="567">
        <f t="shared" si="378"/>
        <v>0</v>
      </c>
      <c r="BU266" s="567">
        <f t="shared" si="379"/>
        <v>0</v>
      </c>
      <c r="BV266" s="567">
        <f t="shared" si="380"/>
        <v>0</v>
      </c>
      <c r="BW266" s="567">
        <f t="shared" si="381"/>
        <v>1</v>
      </c>
      <c r="BX266" s="552">
        <f t="shared" si="336"/>
        <v>0</v>
      </c>
      <c r="BY266" s="577">
        <f t="shared" si="382"/>
        <v>1</v>
      </c>
      <c r="BZ266" s="552">
        <f t="shared" si="383"/>
        <v>0</v>
      </c>
      <c r="CA266" s="552">
        <f t="shared" si="384"/>
        <v>0</v>
      </c>
      <c r="CB266" s="539" t="str">
        <f>IF(AND(E266=""),"",IF(AND(E266&lt;=0),"",IF((ROUND((SUMPRODUCT(MID(0&amp;E266,LARGE(INDEX(ISNUMBER(--MID(E266,ROW($1:$70),1))* ROW($1:$70),0),ROW($1:$70))+1,1)*10^ROW($1:$70)/10)),-8)/100000000)&lt;2004,1,0)))</f>
        <v/>
      </c>
      <c r="CC266" s="1071"/>
      <c r="CD266" s="539" t="str">
        <f>IF(I266="","",MAX($CD$229:$CD$236,$CD$239:CD265)+1)</f>
        <v/>
      </c>
      <c r="CE266" s="539"/>
      <c r="CF266" s="539"/>
      <c r="CG266" s="539"/>
      <c r="CH266" s="539"/>
      <c r="CI266" s="539"/>
      <c r="CJ266" s="539"/>
      <c r="CK266" s="539"/>
      <c r="CL266" s="539"/>
      <c r="CM266" s="539"/>
      <c r="CN266" s="539"/>
      <c r="CO266" s="539"/>
      <c r="CP266" s="539"/>
      <c r="CQ266" s="539"/>
      <c r="CR266" s="539"/>
      <c r="CS266" s="539"/>
      <c r="CT266" s="539"/>
      <c r="CU266" s="539"/>
      <c r="CV266" s="539"/>
      <c r="CW266" s="539"/>
      <c r="CX266" s="539"/>
      <c r="CY266" s="539"/>
      <c r="CZ266" s="539"/>
    </row>
    <row r="267" spans="1:104" s="568" customFormat="1" ht="16.149999999999999" hidden="1" customHeight="1">
      <c r="A267" s="568" t="str">
        <f t="shared" si="310"/>
        <v/>
      </c>
      <c r="B267" s="683">
        <v>2202</v>
      </c>
      <c r="C267" s="684">
        <v>29</v>
      </c>
      <c r="D267" s="685" t="str">
        <f>IF(ISNA(VLOOKUP(C267,Master!BQ$61:CC$286,3,FALSE)),"",VLOOKUP(C267,Master!BQ$61:CC$286,3,FALSE))</f>
        <v/>
      </c>
      <c r="E267" s="686" t="str">
        <f>IF(ISNA(VLOOKUP(C267,Master!BQ$61:CC$286,7,FALSE)),"",VLOOKUP(C267,Master!BQ$61:CC$286,7,FALSE))</f>
        <v/>
      </c>
      <c r="F267" s="687" t="str">
        <f>IF(ISNA(VLOOKUP(C267,Master!BQ$61:CC$286,8,FALSE)),"",VLOOKUP(C267,Master!BQ$61:CC$286,8,FALSE))</f>
        <v/>
      </c>
      <c r="G267" s="688" t="str">
        <f>IF(ISNA(VLOOKUP(C267,Master!BQ$61:CC$286,4,FALSE)),"",VLOOKUP(C267,Master!BQ$61:CC$286,4,FALSE))</f>
        <v/>
      </c>
      <c r="H267" s="711" t="str">
        <f>IF(ISNA(VLOOKUP(C267,Master!BQ$61:CC$286,5,FALSE)),"",VLOOKUP(C267,Master!BQ$61:CC$286,5,FALSE))</f>
        <v/>
      </c>
      <c r="I267" s="690" t="str">
        <f t="shared" si="335"/>
        <v/>
      </c>
      <c r="J267" s="684" t="str">
        <f t="shared" si="337"/>
        <v/>
      </c>
      <c r="K267" s="686" t="str">
        <f t="shared" si="338"/>
        <v/>
      </c>
      <c r="L267" s="684" t="str">
        <f t="shared" si="339"/>
        <v/>
      </c>
      <c r="M267" s="684" t="str">
        <f>IF(AND(H267=""),"",VLOOKUP(D267,'Fix Pay'!$B$9:$K$116,10,0))</f>
        <v/>
      </c>
      <c r="N267" s="684" t="str">
        <f>IF(AND(H267=""),"",VLOOKUP(D267,'Fix Pay'!$B$9:$K$116,9,0))</f>
        <v/>
      </c>
      <c r="O267" s="712" t="str">
        <f t="shared" si="340"/>
        <v/>
      </c>
      <c r="P267" s="582"/>
      <c r="Q267" s="582"/>
      <c r="R267" s="582"/>
      <c r="S267" s="582"/>
      <c r="T267" s="582">
        <v>0</v>
      </c>
      <c r="U267" s="541"/>
      <c r="V267" s="570" t="str">
        <f>IF(ISNA(VLOOKUP(C267,Master!BQ$61:CC$286,10,FALSE)),"",VLOOKUP(C267,Master!BQ$61:CC$286,10,FALSE))</f>
        <v/>
      </c>
      <c r="W267" s="573"/>
      <c r="X267" s="573"/>
      <c r="Y267" s="574" t="str">
        <f>IF(ISNA(VLOOKUP(C267,Master!BQ$61:CC$286,11,FALSE)),"",VLOOKUP(C267,Master!BQ$61:CC$286,11,FALSE))</f>
        <v/>
      </c>
      <c r="Z267" s="574" t="str">
        <f>IF(ISNA(VLOOKUP(C267,Master!BQ$61:CC$286,9,FALSE)),"",VLOOKUP(C267,Master!BQ$61:CC$286,9,FALSE))</f>
        <v/>
      </c>
      <c r="AA267" s="575">
        <f t="shared" si="341"/>
        <v>0</v>
      </c>
      <c r="AB267" s="575">
        <f t="shared" si="342"/>
        <v>0</v>
      </c>
      <c r="AC267" s="575">
        <f t="shared" si="343"/>
        <v>0</v>
      </c>
      <c r="AD267" s="575">
        <f t="shared" si="344"/>
        <v>0</v>
      </c>
      <c r="AE267" s="575">
        <f t="shared" si="345"/>
        <v>0</v>
      </c>
      <c r="AF267" s="575">
        <f t="shared" si="346"/>
        <v>0</v>
      </c>
      <c r="AG267" s="576" t="str">
        <f t="shared" si="347"/>
        <v/>
      </c>
      <c r="AH267" s="576" t="str">
        <f t="shared" si="348"/>
        <v/>
      </c>
      <c r="AI267" s="576" t="str">
        <f t="shared" si="349"/>
        <v/>
      </c>
      <c r="AJ267" s="576" t="str">
        <f t="shared" si="350"/>
        <v/>
      </c>
      <c r="AK267" s="576" t="str">
        <f t="shared" si="351"/>
        <v/>
      </c>
      <c r="AL267" s="574" t="str">
        <f t="shared" si="352"/>
        <v/>
      </c>
      <c r="AM267" s="574">
        <v>0</v>
      </c>
      <c r="AN267" s="575">
        <v>0</v>
      </c>
      <c r="AO267" s="574" t="str">
        <f t="shared" si="353"/>
        <v/>
      </c>
      <c r="AP267" s="575">
        <f t="shared" si="354"/>
        <v>0</v>
      </c>
      <c r="AQ267" s="574">
        <f t="shared" si="355"/>
        <v>0</v>
      </c>
      <c r="AR267" s="574">
        <f t="shared" si="356"/>
        <v>0</v>
      </c>
      <c r="AS267" s="574">
        <f t="shared" si="357"/>
        <v>0</v>
      </c>
      <c r="AT267" s="574">
        <f t="shared" si="290"/>
        <v>0</v>
      </c>
      <c r="AU267" s="576">
        <f t="shared" si="358"/>
        <v>0</v>
      </c>
      <c r="AV267" s="576">
        <f t="shared" si="359"/>
        <v>0</v>
      </c>
      <c r="AW267" s="574"/>
      <c r="AX267" s="574"/>
      <c r="AY267" s="576">
        <f t="shared" si="360"/>
        <v>0</v>
      </c>
      <c r="AZ267" s="576">
        <f t="shared" si="361"/>
        <v>0</v>
      </c>
      <c r="BA267" s="576">
        <f t="shared" si="362"/>
        <v>0</v>
      </c>
      <c r="BB267" s="576">
        <f t="shared" si="363"/>
        <v>0</v>
      </c>
      <c r="BC267" s="576">
        <f t="shared" si="364"/>
        <v>0</v>
      </c>
      <c r="BD267" s="574">
        <f t="shared" si="365"/>
        <v>0</v>
      </c>
      <c r="BE267" s="574">
        <f t="shared" si="366"/>
        <v>0</v>
      </c>
      <c r="BF267" s="575">
        <v>0</v>
      </c>
      <c r="BG267" s="574">
        <f t="shared" si="367"/>
        <v>0</v>
      </c>
      <c r="BH267" s="575">
        <f t="shared" si="368"/>
        <v>0</v>
      </c>
      <c r="BI267" s="574">
        <f t="shared" si="369"/>
        <v>0</v>
      </c>
      <c r="BJ267" s="574">
        <f t="shared" si="370"/>
        <v>0</v>
      </c>
      <c r="BK267" s="574">
        <f t="shared" si="371"/>
        <v>0</v>
      </c>
      <c r="BL267" s="574">
        <f t="shared" si="372"/>
        <v>0</v>
      </c>
      <c r="BM267" s="576">
        <f t="shared" si="373"/>
        <v>0</v>
      </c>
      <c r="BN267" s="576">
        <f t="shared" si="374"/>
        <v>0</v>
      </c>
      <c r="BO267" s="574"/>
      <c r="BP267" s="574"/>
      <c r="BQ267" s="576">
        <f t="shared" si="375"/>
        <v>0</v>
      </c>
      <c r="BR267" s="567">
        <f t="shared" si="376"/>
        <v>0</v>
      </c>
      <c r="BS267" s="567">
        <f t="shared" si="377"/>
        <v>1</v>
      </c>
      <c r="BT267" s="567">
        <f t="shared" si="378"/>
        <v>0</v>
      </c>
      <c r="BU267" s="567">
        <f t="shared" si="379"/>
        <v>0</v>
      </c>
      <c r="BV267" s="567">
        <f t="shared" si="380"/>
        <v>0</v>
      </c>
      <c r="BW267" s="567">
        <f t="shared" si="381"/>
        <v>1</v>
      </c>
      <c r="BX267" s="552">
        <f t="shared" si="336"/>
        <v>0</v>
      </c>
      <c r="BY267" s="577">
        <f t="shared" si="382"/>
        <v>1</v>
      </c>
      <c r="BZ267" s="552">
        <f t="shared" si="383"/>
        <v>0</v>
      </c>
      <c r="CA267" s="552">
        <f t="shared" si="384"/>
        <v>0</v>
      </c>
      <c r="CB267" s="539" t="str">
        <f>IF(AND(E267=""),"",IF(AND(E267&lt;=0),"",IF((ROUND((SUMPRODUCT(MID(0&amp;E267,LARGE(INDEX(ISNUMBER(--MID(E267,ROW($1:$70),1))* ROW($1:$70),0),ROW($1:$70))+1,1)*10^ROW($1:$70)/10)),-8)/100000000)&lt;2004,1,0)))</f>
        <v/>
      </c>
      <c r="CC267" s="1071"/>
      <c r="CD267" s="539" t="str">
        <f>IF(I267="","",MAX($CD$229:$CD$236,$CD$239:CD266)+1)</f>
        <v/>
      </c>
      <c r="CE267" s="539"/>
      <c r="CF267" s="539"/>
      <c r="CG267" s="539"/>
      <c r="CH267" s="539"/>
      <c r="CI267" s="539"/>
      <c r="CJ267" s="539"/>
      <c r="CK267" s="539"/>
      <c r="CL267" s="539"/>
      <c r="CM267" s="539"/>
      <c r="CN267" s="539"/>
      <c r="CO267" s="539"/>
      <c r="CP267" s="539"/>
      <c r="CQ267" s="539"/>
      <c r="CR267" s="539"/>
      <c r="CS267" s="539"/>
      <c r="CT267" s="539"/>
      <c r="CU267" s="539"/>
      <c r="CV267" s="539"/>
      <c r="CW267" s="539"/>
      <c r="CX267" s="539"/>
      <c r="CY267" s="539"/>
      <c r="CZ267" s="539"/>
    </row>
    <row r="268" spans="1:104" s="568" customFormat="1" ht="16.149999999999999" hidden="1" customHeight="1">
      <c r="A268" s="568" t="str">
        <f t="shared" si="310"/>
        <v/>
      </c>
      <c r="B268" s="683">
        <v>2202</v>
      </c>
      <c r="C268" s="684">
        <v>30</v>
      </c>
      <c r="D268" s="685" t="str">
        <f>IF(ISNA(VLOOKUP(C268,Master!BQ$61:CC$286,3,FALSE)),"",VLOOKUP(C268,Master!BQ$61:CC$286,3,FALSE))</f>
        <v/>
      </c>
      <c r="E268" s="686" t="str">
        <f>IF(ISNA(VLOOKUP(C268,Master!BQ$61:CC$286,7,FALSE)),"",VLOOKUP(C268,Master!BQ$61:CC$286,7,FALSE))</f>
        <v/>
      </c>
      <c r="F268" s="687" t="str">
        <f>IF(ISNA(VLOOKUP(C268,Master!BQ$61:CC$286,8,FALSE)),"",VLOOKUP(C268,Master!BQ$61:CC$286,8,FALSE))</f>
        <v/>
      </c>
      <c r="G268" s="688" t="str">
        <f>IF(ISNA(VLOOKUP(C268,Master!BQ$61:CC$286,4,FALSE)),"",VLOOKUP(C268,Master!BQ$61:CC$286,4,FALSE))</f>
        <v/>
      </c>
      <c r="H268" s="711" t="str">
        <f>IF(ISNA(VLOOKUP(C268,Master!BQ$61:CC$286,5,FALSE)),"",VLOOKUP(C268,Master!BQ$61:CC$286,5,FALSE))</f>
        <v/>
      </c>
      <c r="I268" s="690" t="str">
        <f t="shared" si="335"/>
        <v/>
      </c>
      <c r="J268" s="684" t="str">
        <f t="shared" si="337"/>
        <v/>
      </c>
      <c r="K268" s="686" t="str">
        <f t="shared" si="338"/>
        <v/>
      </c>
      <c r="L268" s="684" t="str">
        <f t="shared" si="339"/>
        <v/>
      </c>
      <c r="M268" s="684" t="str">
        <f>IF(AND(H268=""),"",VLOOKUP(D268,'Fix Pay'!$B$9:$K$116,10,0))</f>
        <v/>
      </c>
      <c r="N268" s="684" t="str">
        <f>IF(AND(H268=""),"",VLOOKUP(D268,'Fix Pay'!$B$9:$K$116,9,0))</f>
        <v/>
      </c>
      <c r="O268" s="712" t="str">
        <f t="shared" si="340"/>
        <v/>
      </c>
      <c r="P268" s="582"/>
      <c r="Q268" s="582"/>
      <c r="R268" s="582"/>
      <c r="S268" s="582"/>
      <c r="T268" s="582">
        <v>0</v>
      </c>
      <c r="U268" s="541"/>
      <c r="V268" s="570" t="str">
        <f>IF(ISNA(VLOOKUP(C268,Master!BQ$61:CC$286,10,FALSE)),"",VLOOKUP(C268,Master!BQ$61:CC$286,10,FALSE))</f>
        <v/>
      </c>
      <c r="W268" s="573"/>
      <c r="X268" s="573"/>
      <c r="Y268" s="574" t="str">
        <f>IF(ISNA(VLOOKUP(C268,Master!BQ$61:CC$286,11,FALSE)),"",VLOOKUP(C268,Master!BQ$61:CC$286,11,FALSE))</f>
        <v/>
      </c>
      <c r="Z268" s="574" t="str">
        <f>IF(ISNA(VLOOKUP(C268,Master!BQ$61:CC$286,9,FALSE)),"",VLOOKUP(C268,Master!BQ$61:CC$286,9,FALSE))</f>
        <v/>
      </c>
      <c r="AA268" s="575">
        <f t="shared" si="341"/>
        <v>0</v>
      </c>
      <c r="AB268" s="575">
        <f t="shared" si="342"/>
        <v>0</v>
      </c>
      <c r="AC268" s="575">
        <f t="shared" si="343"/>
        <v>0</v>
      </c>
      <c r="AD268" s="575">
        <f t="shared" si="344"/>
        <v>0</v>
      </c>
      <c r="AE268" s="575">
        <f t="shared" si="345"/>
        <v>0</v>
      </c>
      <c r="AF268" s="575">
        <f t="shared" si="346"/>
        <v>0</v>
      </c>
      <c r="AG268" s="576" t="str">
        <f t="shared" si="347"/>
        <v/>
      </c>
      <c r="AH268" s="576" t="str">
        <f t="shared" si="348"/>
        <v/>
      </c>
      <c r="AI268" s="576" t="str">
        <f t="shared" si="349"/>
        <v/>
      </c>
      <c r="AJ268" s="576" t="str">
        <f t="shared" si="350"/>
        <v/>
      </c>
      <c r="AK268" s="576" t="str">
        <f t="shared" si="351"/>
        <v/>
      </c>
      <c r="AL268" s="574" t="str">
        <f t="shared" si="352"/>
        <v/>
      </c>
      <c r="AM268" s="574">
        <v>0</v>
      </c>
      <c r="AN268" s="575">
        <v>0</v>
      </c>
      <c r="AO268" s="574" t="str">
        <f t="shared" si="353"/>
        <v/>
      </c>
      <c r="AP268" s="575">
        <f t="shared" si="354"/>
        <v>0</v>
      </c>
      <c r="AQ268" s="574">
        <f t="shared" si="355"/>
        <v>0</v>
      </c>
      <c r="AR268" s="574">
        <f t="shared" si="356"/>
        <v>0</v>
      </c>
      <c r="AS268" s="574">
        <f t="shared" si="357"/>
        <v>0</v>
      </c>
      <c r="AT268" s="574">
        <f t="shared" si="290"/>
        <v>0</v>
      </c>
      <c r="AU268" s="576">
        <f t="shared" si="358"/>
        <v>0</v>
      </c>
      <c r="AV268" s="576">
        <f t="shared" si="359"/>
        <v>0</v>
      </c>
      <c r="AW268" s="574"/>
      <c r="AX268" s="574"/>
      <c r="AY268" s="576">
        <f t="shared" si="360"/>
        <v>0</v>
      </c>
      <c r="AZ268" s="576">
        <f t="shared" si="361"/>
        <v>0</v>
      </c>
      <c r="BA268" s="576">
        <f t="shared" si="362"/>
        <v>0</v>
      </c>
      <c r="BB268" s="576">
        <f t="shared" si="363"/>
        <v>0</v>
      </c>
      <c r="BC268" s="576">
        <f t="shared" si="364"/>
        <v>0</v>
      </c>
      <c r="BD268" s="574">
        <f t="shared" si="365"/>
        <v>0</v>
      </c>
      <c r="BE268" s="574">
        <f t="shared" si="366"/>
        <v>0</v>
      </c>
      <c r="BF268" s="575">
        <v>0</v>
      </c>
      <c r="BG268" s="574">
        <f t="shared" si="367"/>
        <v>0</v>
      </c>
      <c r="BH268" s="575">
        <f t="shared" si="368"/>
        <v>0</v>
      </c>
      <c r="BI268" s="574">
        <f t="shared" si="369"/>
        <v>0</v>
      </c>
      <c r="BJ268" s="574">
        <f t="shared" si="370"/>
        <v>0</v>
      </c>
      <c r="BK268" s="574">
        <f t="shared" si="371"/>
        <v>0</v>
      </c>
      <c r="BL268" s="574">
        <f t="shared" si="372"/>
        <v>0</v>
      </c>
      <c r="BM268" s="576">
        <f t="shared" si="373"/>
        <v>0</v>
      </c>
      <c r="BN268" s="576">
        <f t="shared" si="374"/>
        <v>0</v>
      </c>
      <c r="BO268" s="574"/>
      <c r="BP268" s="574"/>
      <c r="BQ268" s="576">
        <f t="shared" si="375"/>
        <v>0</v>
      </c>
      <c r="BR268" s="567">
        <f t="shared" si="376"/>
        <v>0</v>
      </c>
      <c r="BS268" s="567">
        <f t="shared" si="377"/>
        <v>1</v>
      </c>
      <c r="BT268" s="567">
        <f t="shared" si="378"/>
        <v>0</v>
      </c>
      <c r="BU268" s="567">
        <f t="shared" si="379"/>
        <v>0</v>
      </c>
      <c r="BV268" s="567">
        <f t="shared" si="380"/>
        <v>0</v>
      </c>
      <c r="BW268" s="567">
        <f t="shared" si="381"/>
        <v>1</v>
      </c>
      <c r="BX268" s="552">
        <f t="shared" si="336"/>
        <v>0</v>
      </c>
      <c r="BY268" s="577">
        <f t="shared" si="382"/>
        <v>1</v>
      </c>
      <c r="BZ268" s="552">
        <f t="shared" si="383"/>
        <v>0</v>
      </c>
      <c r="CA268" s="552">
        <f t="shared" si="384"/>
        <v>0</v>
      </c>
      <c r="CB268" s="539" t="str">
        <f>IF(AND(E268=""),"",IF(AND(E268&lt;=0),"",IF((ROUND((SUMPRODUCT(MID(0&amp;E268,LARGE(INDEX(ISNUMBER(--MID(E268,ROW($1:$70),1))* ROW($1:$70),0),ROW($1:$70))+1,1)*10^ROW($1:$70)/10)),-8)/100000000)&lt;2004,1,0)))</f>
        <v/>
      </c>
      <c r="CC268" s="1071"/>
      <c r="CD268" s="539" t="str">
        <f>IF(I268="","",MAX($CD$229:$CD$236,$CD$239:CD267)+1)</f>
        <v/>
      </c>
      <c r="CE268" s="539"/>
      <c r="CF268" s="539"/>
      <c r="CG268" s="539"/>
      <c r="CH268" s="539"/>
      <c r="CI268" s="539"/>
      <c r="CJ268" s="539"/>
      <c r="CK268" s="539"/>
      <c r="CL268" s="539"/>
      <c r="CM268" s="539"/>
      <c r="CN268" s="539"/>
      <c r="CO268" s="539"/>
      <c r="CP268" s="539"/>
      <c r="CQ268" s="539"/>
      <c r="CR268" s="539"/>
      <c r="CS268" s="539"/>
      <c r="CT268" s="539"/>
      <c r="CU268" s="539"/>
      <c r="CV268" s="539"/>
      <c r="CW268" s="539"/>
      <c r="CX268" s="539"/>
      <c r="CY268" s="539"/>
      <c r="CZ268" s="539"/>
    </row>
    <row r="269" spans="1:104" s="568" customFormat="1" ht="16.149999999999999" hidden="1" customHeight="1">
      <c r="A269" s="568" t="str">
        <f t="shared" si="310"/>
        <v/>
      </c>
      <c r="B269" s="683">
        <v>2202</v>
      </c>
      <c r="C269" s="684">
        <v>31</v>
      </c>
      <c r="D269" s="685" t="str">
        <f>IF(ISNA(VLOOKUP(C269,Master!BQ$61:CC$286,3,FALSE)),"",VLOOKUP(C269,Master!BQ$61:CC$286,3,FALSE))</f>
        <v/>
      </c>
      <c r="E269" s="686" t="str">
        <f>IF(ISNA(VLOOKUP(C269,Master!BQ$61:CC$286,7,FALSE)),"",VLOOKUP(C269,Master!BQ$61:CC$286,7,FALSE))</f>
        <v/>
      </c>
      <c r="F269" s="687" t="str">
        <f>IF(ISNA(VLOOKUP(C269,Master!BQ$61:CC$286,8,FALSE)),"",VLOOKUP(C269,Master!BQ$61:CC$286,8,FALSE))</f>
        <v/>
      </c>
      <c r="G269" s="688" t="str">
        <f>IF(ISNA(VLOOKUP(C269,Master!BQ$61:CC$286,4,FALSE)),"",VLOOKUP(C269,Master!BQ$61:CC$286,4,FALSE))</f>
        <v/>
      </c>
      <c r="H269" s="711" t="str">
        <f>IF(ISNA(VLOOKUP(C269,Master!BQ$61:CC$286,5,FALSE)),"",VLOOKUP(C269,Master!BQ$61:CC$286,5,FALSE))</f>
        <v/>
      </c>
      <c r="I269" s="690" t="str">
        <f t="shared" si="335"/>
        <v/>
      </c>
      <c r="J269" s="684" t="str">
        <f t="shared" si="337"/>
        <v/>
      </c>
      <c r="K269" s="686" t="str">
        <f t="shared" si="338"/>
        <v/>
      </c>
      <c r="L269" s="684" t="str">
        <f t="shared" si="339"/>
        <v/>
      </c>
      <c r="M269" s="684" t="str">
        <f>IF(AND(H269=""),"",VLOOKUP(D269,'Fix Pay'!$B$9:$K$116,10,0))</f>
        <v/>
      </c>
      <c r="N269" s="684" t="str">
        <f>IF(AND(H269=""),"",VLOOKUP(D269,'Fix Pay'!$B$9:$K$116,9,0))</f>
        <v/>
      </c>
      <c r="O269" s="712" t="str">
        <f t="shared" si="340"/>
        <v/>
      </c>
      <c r="P269" s="582"/>
      <c r="Q269" s="582"/>
      <c r="R269" s="582"/>
      <c r="S269" s="582"/>
      <c r="T269" s="582">
        <v>0</v>
      </c>
      <c r="U269" s="541"/>
      <c r="V269" s="570" t="str">
        <f>IF(ISNA(VLOOKUP(C269,Master!BQ$61:CC$286,10,FALSE)),"",VLOOKUP(C269,Master!BQ$61:CC$286,10,FALSE))</f>
        <v/>
      </c>
      <c r="W269" s="573"/>
      <c r="X269" s="573"/>
      <c r="Y269" s="574" t="str">
        <f>IF(ISNA(VLOOKUP(C269,Master!BQ$61:CC$286,11,FALSE)),"",VLOOKUP(C269,Master!BQ$61:CC$286,11,FALSE))</f>
        <v/>
      </c>
      <c r="Z269" s="574" t="str">
        <f>IF(ISNA(VLOOKUP(C269,Master!BQ$61:CC$286,9,FALSE)),"",VLOOKUP(C269,Master!BQ$61:CC$286,9,FALSE))</f>
        <v/>
      </c>
      <c r="AA269" s="575">
        <f t="shared" si="341"/>
        <v>0</v>
      </c>
      <c r="AB269" s="575">
        <f t="shared" si="342"/>
        <v>0</v>
      </c>
      <c r="AC269" s="575">
        <f t="shared" si="343"/>
        <v>0</v>
      </c>
      <c r="AD269" s="575">
        <f t="shared" si="344"/>
        <v>0</v>
      </c>
      <c r="AE269" s="575">
        <f t="shared" si="345"/>
        <v>0</v>
      </c>
      <c r="AF269" s="575">
        <f t="shared" si="346"/>
        <v>0</v>
      </c>
      <c r="AG269" s="576" t="str">
        <f t="shared" si="347"/>
        <v/>
      </c>
      <c r="AH269" s="576" t="str">
        <f t="shared" si="348"/>
        <v/>
      </c>
      <c r="AI269" s="576" t="str">
        <f t="shared" si="349"/>
        <v/>
      </c>
      <c r="AJ269" s="576" t="str">
        <f t="shared" si="350"/>
        <v/>
      </c>
      <c r="AK269" s="576" t="str">
        <f t="shared" si="351"/>
        <v/>
      </c>
      <c r="AL269" s="574" t="str">
        <f t="shared" si="352"/>
        <v/>
      </c>
      <c r="AM269" s="574">
        <v>0</v>
      </c>
      <c r="AN269" s="575">
        <v>0</v>
      </c>
      <c r="AO269" s="574" t="str">
        <f t="shared" si="353"/>
        <v/>
      </c>
      <c r="AP269" s="575">
        <f t="shared" si="354"/>
        <v>0</v>
      </c>
      <c r="AQ269" s="574">
        <f t="shared" si="355"/>
        <v>0</v>
      </c>
      <c r="AR269" s="574">
        <f t="shared" si="356"/>
        <v>0</v>
      </c>
      <c r="AS269" s="574">
        <f t="shared" si="357"/>
        <v>0</v>
      </c>
      <c r="AT269" s="574">
        <f t="shared" si="290"/>
        <v>0</v>
      </c>
      <c r="AU269" s="576">
        <f t="shared" si="358"/>
        <v>0</v>
      </c>
      <c r="AV269" s="576">
        <f t="shared" si="359"/>
        <v>0</v>
      </c>
      <c r="AW269" s="574"/>
      <c r="AX269" s="574"/>
      <c r="AY269" s="576">
        <f t="shared" si="360"/>
        <v>0</v>
      </c>
      <c r="AZ269" s="576">
        <f t="shared" si="361"/>
        <v>0</v>
      </c>
      <c r="BA269" s="576">
        <f t="shared" si="362"/>
        <v>0</v>
      </c>
      <c r="BB269" s="576">
        <f t="shared" si="363"/>
        <v>0</v>
      </c>
      <c r="BC269" s="576">
        <f t="shared" si="364"/>
        <v>0</v>
      </c>
      <c r="BD269" s="574">
        <f t="shared" si="365"/>
        <v>0</v>
      </c>
      <c r="BE269" s="574">
        <f t="shared" si="366"/>
        <v>0</v>
      </c>
      <c r="BF269" s="575">
        <v>0</v>
      </c>
      <c r="BG269" s="574">
        <f t="shared" si="367"/>
        <v>0</v>
      </c>
      <c r="BH269" s="575">
        <f t="shared" si="368"/>
        <v>0</v>
      </c>
      <c r="BI269" s="574">
        <f t="shared" si="369"/>
        <v>0</v>
      </c>
      <c r="BJ269" s="574">
        <f t="shared" si="370"/>
        <v>0</v>
      </c>
      <c r="BK269" s="574">
        <f t="shared" si="371"/>
        <v>0</v>
      </c>
      <c r="BL269" s="574">
        <f t="shared" si="372"/>
        <v>0</v>
      </c>
      <c r="BM269" s="576">
        <f t="shared" si="373"/>
        <v>0</v>
      </c>
      <c r="BN269" s="576">
        <f t="shared" si="374"/>
        <v>0</v>
      </c>
      <c r="BO269" s="574"/>
      <c r="BP269" s="574"/>
      <c r="BQ269" s="576">
        <f t="shared" si="375"/>
        <v>0</v>
      </c>
      <c r="BR269" s="567">
        <f t="shared" si="376"/>
        <v>0</v>
      </c>
      <c r="BS269" s="567">
        <f t="shared" si="377"/>
        <v>1</v>
      </c>
      <c r="BT269" s="567">
        <f t="shared" si="378"/>
        <v>0</v>
      </c>
      <c r="BU269" s="567">
        <f t="shared" si="379"/>
        <v>0</v>
      </c>
      <c r="BV269" s="567">
        <f t="shared" si="380"/>
        <v>0</v>
      </c>
      <c r="BW269" s="567">
        <f t="shared" si="381"/>
        <v>1</v>
      </c>
      <c r="BX269" s="552">
        <f t="shared" si="336"/>
        <v>0</v>
      </c>
      <c r="BY269" s="577">
        <f t="shared" si="382"/>
        <v>1</v>
      </c>
      <c r="BZ269" s="552">
        <f t="shared" si="383"/>
        <v>0</v>
      </c>
      <c r="CA269" s="552">
        <f t="shared" si="384"/>
        <v>0</v>
      </c>
      <c r="CB269" s="539" t="str">
        <f>IF(AND(E269=""),"",IF(AND(E269&lt;=0),"",IF((ROUND((SUMPRODUCT(MID(0&amp;E269,LARGE(INDEX(ISNUMBER(--MID(E269,ROW($1:$70),1))* ROW($1:$70),0),ROW($1:$70))+1,1)*10^ROW($1:$70)/10)),-8)/100000000)&lt;2004,1,0)))</f>
        <v/>
      </c>
      <c r="CC269" s="1071"/>
      <c r="CD269" s="539" t="str">
        <f>IF(I269="","",MAX($CD$229:$CD$236,$CD$239:CD268)+1)</f>
        <v/>
      </c>
      <c r="CE269" s="539"/>
      <c r="CF269" s="539"/>
      <c r="CG269" s="539"/>
      <c r="CH269" s="539"/>
      <c r="CI269" s="539"/>
      <c r="CJ269" s="539"/>
      <c r="CK269" s="539"/>
      <c r="CL269" s="539"/>
      <c r="CM269" s="539"/>
      <c r="CN269" s="539"/>
      <c r="CO269" s="539"/>
      <c r="CP269" s="539"/>
      <c r="CQ269" s="539"/>
      <c r="CR269" s="539"/>
      <c r="CS269" s="539"/>
      <c r="CT269" s="539"/>
      <c r="CU269" s="539"/>
      <c r="CV269" s="539"/>
      <c r="CW269" s="539"/>
      <c r="CX269" s="539"/>
      <c r="CY269" s="539"/>
      <c r="CZ269" s="539"/>
    </row>
    <row r="270" spans="1:104" s="568" customFormat="1" ht="16.149999999999999" hidden="1" customHeight="1">
      <c r="A270" s="568" t="str">
        <f t="shared" si="310"/>
        <v/>
      </c>
      <c r="B270" s="683">
        <v>2202</v>
      </c>
      <c r="C270" s="684">
        <v>32</v>
      </c>
      <c r="D270" s="685" t="str">
        <f>IF(ISNA(VLOOKUP(C270,Master!BQ$61:CC$286,3,FALSE)),"",VLOOKUP(C270,Master!BQ$61:CC$286,3,FALSE))</f>
        <v/>
      </c>
      <c r="E270" s="686" t="str">
        <f>IF(ISNA(VLOOKUP(C270,Master!BQ$61:CC$286,7,FALSE)),"",VLOOKUP(C270,Master!BQ$61:CC$286,7,FALSE))</f>
        <v/>
      </c>
      <c r="F270" s="687" t="str">
        <f>IF(ISNA(VLOOKUP(C270,Master!BQ$61:CC$286,8,FALSE)),"",VLOOKUP(C270,Master!BQ$61:CC$286,8,FALSE))</f>
        <v/>
      </c>
      <c r="G270" s="688" t="str">
        <f>IF(ISNA(VLOOKUP(C270,Master!BQ$61:CC$286,4,FALSE)),"",VLOOKUP(C270,Master!BQ$61:CC$286,4,FALSE))</f>
        <v/>
      </c>
      <c r="H270" s="711" t="str">
        <f>IF(ISNA(VLOOKUP(C270,Master!BQ$61:CC$286,5,FALSE)),"",VLOOKUP(C270,Master!BQ$61:CC$286,5,FALSE))</f>
        <v/>
      </c>
      <c r="I270" s="690" t="str">
        <f t="shared" si="335"/>
        <v/>
      </c>
      <c r="J270" s="684" t="str">
        <f t="shared" si="337"/>
        <v/>
      </c>
      <c r="K270" s="686" t="str">
        <f t="shared" si="338"/>
        <v/>
      </c>
      <c r="L270" s="684" t="str">
        <f t="shared" si="339"/>
        <v/>
      </c>
      <c r="M270" s="684" t="str">
        <f>IF(AND(H270=""),"",VLOOKUP(D270,'Fix Pay'!$B$9:$K$116,10,0))</f>
        <v/>
      </c>
      <c r="N270" s="684" t="str">
        <f>IF(AND(H270=""),"",VLOOKUP(D270,'Fix Pay'!$B$9:$K$116,9,0))</f>
        <v/>
      </c>
      <c r="O270" s="712" t="str">
        <f t="shared" si="340"/>
        <v/>
      </c>
      <c r="P270" s="582"/>
      <c r="Q270" s="582"/>
      <c r="R270" s="582"/>
      <c r="S270" s="582"/>
      <c r="T270" s="582">
        <v>0</v>
      </c>
      <c r="U270" s="541"/>
      <c r="V270" s="570" t="str">
        <f>IF(ISNA(VLOOKUP(C270,Master!BQ$61:CC$286,10,FALSE)),"",VLOOKUP(C270,Master!BQ$61:CC$286,10,FALSE))</f>
        <v/>
      </c>
      <c r="W270" s="573"/>
      <c r="X270" s="573"/>
      <c r="Y270" s="574" t="str">
        <f>IF(ISNA(VLOOKUP(C270,Master!BQ$61:CC$286,11,FALSE)),"",VLOOKUP(C270,Master!BQ$61:CC$286,11,FALSE))</f>
        <v/>
      </c>
      <c r="Z270" s="574" t="str">
        <f>IF(ISNA(VLOOKUP(C270,Master!BQ$61:CC$286,9,FALSE)),"",VLOOKUP(C270,Master!BQ$61:CC$286,9,FALSE))</f>
        <v/>
      </c>
      <c r="AA270" s="575">
        <f t="shared" si="341"/>
        <v>0</v>
      </c>
      <c r="AB270" s="575">
        <f t="shared" si="342"/>
        <v>0</v>
      </c>
      <c r="AC270" s="575">
        <f t="shared" si="343"/>
        <v>0</v>
      </c>
      <c r="AD270" s="575">
        <f t="shared" si="344"/>
        <v>0</v>
      </c>
      <c r="AE270" s="575">
        <f t="shared" si="345"/>
        <v>0</v>
      </c>
      <c r="AF270" s="575">
        <f t="shared" si="346"/>
        <v>0</v>
      </c>
      <c r="AG270" s="576" t="str">
        <f t="shared" si="347"/>
        <v/>
      </c>
      <c r="AH270" s="576" t="str">
        <f t="shared" si="348"/>
        <v/>
      </c>
      <c r="AI270" s="576" t="str">
        <f t="shared" si="349"/>
        <v/>
      </c>
      <c r="AJ270" s="576" t="str">
        <f t="shared" si="350"/>
        <v/>
      </c>
      <c r="AK270" s="576" t="str">
        <f t="shared" si="351"/>
        <v/>
      </c>
      <c r="AL270" s="574" t="str">
        <f t="shared" si="352"/>
        <v/>
      </c>
      <c r="AM270" s="574">
        <v>0</v>
      </c>
      <c r="AN270" s="575">
        <v>0</v>
      </c>
      <c r="AO270" s="574" t="str">
        <f t="shared" si="353"/>
        <v/>
      </c>
      <c r="AP270" s="575">
        <f t="shared" si="354"/>
        <v>0</v>
      </c>
      <c r="AQ270" s="574">
        <f t="shared" si="355"/>
        <v>0</v>
      </c>
      <c r="AR270" s="574">
        <f t="shared" si="356"/>
        <v>0</v>
      </c>
      <c r="AS270" s="574">
        <f t="shared" si="357"/>
        <v>0</v>
      </c>
      <c r="AT270" s="574">
        <f t="shared" ref="AT270:AT333" si="385">(IF(G270="LAB BOY",180,IF(G270="JAMADAR",180,IF(G270="PEON",180,0))))*12*BV270*(IF(I270&lt;=0,0,1))</f>
        <v>0</v>
      </c>
      <c r="AU270" s="576">
        <f t="shared" si="358"/>
        <v>0</v>
      </c>
      <c r="AV270" s="576">
        <f t="shared" si="359"/>
        <v>0</v>
      </c>
      <c r="AW270" s="574"/>
      <c r="AX270" s="574"/>
      <c r="AY270" s="576">
        <f t="shared" si="360"/>
        <v>0</v>
      </c>
      <c r="AZ270" s="576">
        <f t="shared" si="361"/>
        <v>0</v>
      </c>
      <c r="BA270" s="576">
        <f t="shared" si="362"/>
        <v>0</v>
      </c>
      <c r="BB270" s="576">
        <f t="shared" si="363"/>
        <v>0</v>
      </c>
      <c r="BC270" s="576">
        <f t="shared" si="364"/>
        <v>0</v>
      </c>
      <c r="BD270" s="574">
        <f t="shared" si="365"/>
        <v>0</v>
      </c>
      <c r="BE270" s="574">
        <f t="shared" si="366"/>
        <v>0</v>
      </c>
      <c r="BF270" s="575">
        <v>0</v>
      </c>
      <c r="BG270" s="574">
        <f t="shared" si="367"/>
        <v>0</v>
      </c>
      <c r="BH270" s="575">
        <f t="shared" si="368"/>
        <v>0</v>
      </c>
      <c r="BI270" s="574">
        <f t="shared" si="369"/>
        <v>0</v>
      </c>
      <c r="BJ270" s="574">
        <f t="shared" si="370"/>
        <v>0</v>
      </c>
      <c r="BK270" s="574">
        <f t="shared" si="371"/>
        <v>0</v>
      </c>
      <c r="BL270" s="574">
        <f t="shared" si="372"/>
        <v>0</v>
      </c>
      <c r="BM270" s="576">
        <f t="shared" si="373"/>
        <v>0</v>
      </c>
      <c r="BN270" s="576">
        <f t="shared" si="374"/>
        <v>0</v>
      </c>
      <c r="BO270" s="574"/>
      <c r="BP270" s="574"/>
      <c r="BQ270" s="576">
        <f t="shared" si="375"/>
        <v>0</v>
      </c>
      <c r="BR270" s="567">
        <f t="shared" si="376"/>
        <v>0</v>
      </c>
      <c r="BS270" s="567">
        <f t="shared" si="377"/>
        <v>1</v>
      </c>
      <c r="BT270" s="567">
        <f t="shared" si="378"/>
        <v>0</v>
      </c>
      <c r="BU270" s="567">
        <f t="shared" si="379"/>
        <v>0</v>
      </c>
      <c r="BV270" s="567">
        <f t="shared" si="380"/>
        <v>0</v>
      </c>
      <c r="BW270" s="567">
        <f t="shared" si="381"/>
        <v>1</v>
      </c>
      <c r="BX270" s="552">
        <f t="shared" si="336"/>
        <v>0</v>
      </c>
      <c r="BY270" s="577">
        <f t="shared" si="382"/>
        <v>1</v>
      </c>
      <c r="BZ270" s="552">
        <f t="shared" si="383"/>
        <v>0</v>
      </c>
      <c r="CA270" s="552">
        <f t="shared" si="384"/>
        <v>0</v>
      </c>
      <c r="CB270" s="539" t="str">
        <f>IF(AND(E270=""),"",IF(AND(E270&lt;=0),"",IF((ROUND((SUMPRODUCT(MID(0&amp;E270,LARGE(INDEX(ISNUMBER(--MID(E270,ROW($1:$70),1))* ROW($1:$70),0),ROW($1:$70))+1,1)*10^ROW($1:$70)/10)),-8)/100000000)&lt;2004,1,0)))</f>
        <v/>
      </c>
      <c r="CC270" s="1071"/>
      <c r="CD270" s="539" t="str">
        <f>IF(I270="","",MAX($CD$229:$CD$236,$CD$239:CD269)+1)</f>
        <v/>
      </c>
      <c r="CE270" s="539"/>
      <c r="CF270" s="539"/>
      <c r="CG270" s="539"/>
      <c r="CH270" s="539"/>
      <c r="CI270" s="539"/>
      <c r="CJ270" s="539"/>
      <c r="CK270" s="539"/>
      <c r="CL270" s="539"/>
      <c r="CM270" s="539"/>
      <c r="CN270" s="539"/>
      <c r="CO270" s="539"/>
      <c r="CP270" s="539"/>
      <c r="CQ270" s="539"/>
      <c r="CR270" s="539"/>
      <c r="CS270" s="539"/>
      <c r="CT270" s="539"/>
      <c r="CU270" s="539"/>
      <c r="CV270" s="539"/>
      <c r="CW270" s="539"/>
      <c r="CX270" s="539"/>
      <c r="CY270" s="539"/>
      <c r="CZ270" s="539"/>
    </row>
    <row r="271" spans="1:104" s="568" customFormat="1" ht="16.149999999999999" hidden="1" customHeight="1">
      <c r="A271" s="568" t="str">
        <f t="shared" si="310"/>
        <v/>
      </c>
      <c r="B271" s="683">
        <v>2202</v>
      </c>
      <c r="C271" s="684">
        <v>33</v>
      </c>
      <c r="D271" s="685" t="str">
        <f>IF(ISNA(VLOOKUP(C271,Master!BQ$61:CC$286,3,FALSE)),"",VLOOKUP(C271,Master!BQ$61:CC$286,3,FALSE))</f>
        <v/>
      </c>
      <c r="E271" s="686" t="str">
        <f>IF(ISNA(VLOOKUP(C271,Master!BQ$61:CC$286,7,FALSE)),"",VLOOKUP(C271,Master!BQ$61:CC$286,7,FALSE))</f>
        <v/>
      </c>
      <c r="F271" s="687" t="str">
        <f>IF(ISNA(VLOOKUP(C271,Master!BQ$61:CC$286,8,FALSE)),"",VLOOKUP(C271,Master!BQ$61:CC$286,8,FALSE))</f>
        <v/>
      </c>
      <c r="G271" s="688" t="str">
        <f>IF(ISNA(VLOOKUP(C271,Master!BQ$61:CC$286,4,FALSE)),"",VLOOKUP(C271,Master!BQ$61:CC$286,4,FALSE))</f>
        <v/>
      </c>
      <c r="H271" s="711" t="str">
        <f>IF(ISNA(VLOOKUP(C271,Master!BQ$61:CC$286,5,FALSE)),"",VLOOKUP(C271,Master!BQ$61:CC$286,5,FALSE))</f>
        <v/>
      </c>
      <c r="I271" s="690" t="str">
        <f t="shared" si="335"/>
        <v/>
      </c>
      <c r="J271" s="684" t="str">
        <f t="shared" si="337"/>
        <v/>
      </c>
      <c r="K271" s="686" t="str">
        <f t="shared" si="338"/>
        <v/>
      </c>
      <c r="L271" s="684" t="str">
        <f t="shared" si="339"/>
        <v/>
      </c>
      <c r="M271" s="684" t="str">
        <f>IF(AND(H271=""),"",VLOOKUP(D271,'Fix Pay'!$B$9:$K$116,10,0))</f>
        <v/>
      </c>
      <c r="N271" s="684" t="str">
        <f>IF(AND(H271=""),"",VLOOKUP(D271,'Fix Pay'!$B$9:$K$116,9,0))</f>
        <v/>
      </c>
      <c r="O271" s="712" t="str">
        <f t="shared" si="340"/>
        <v/>
      </c>
      <c r="P271" s="582"/>
      <c r="Q271" s="582"/>
      <c r="R271" s="582"/>
      <c r="S271" s="582"/>
      <c r="T271" s="582">
        <v>0</v>
      </c>
      <c r="U271" s="541"/>
      <c r="V271" s="570" t="str">
        <f>IF(ISNA(VLOOKUP(C271,Master!BQ$61:CC$286,10,FALSE)),"",VLOOKUP(C271,Master!BQ$61:CC$286,10,FALSE))</f>
        <v/>
      </c>
      <c r="W271" s="573"/>
      <c r="X271" s="573"/>
      <c r="Y271" s="574" t="str">
        <f>IF(ISNA(VLOOKUP(C271,Master!BQ$61:CC$286,11,FALSE)),"",VLOOKUP(C271,Master!BQ$61:CC$286,11,FALSE))</f>
        <v/>
      </c>
      <c r="Z271" s="574" t="str">
        <f>IF(ISNA(VLOOKUP(C271,Master!BQ$61:CC$286,9,FALSE)),"",VLOOKUP(C271,Master!BQ$61:CC$286,9,FALSE))</f>
        <v/>
      </c>
      <c r="AA271" s="575">
        <f t="shared" si="341"/>
        <v>0</v>
      </c>
      <c r="AB271" s="575">
        <f t="shared" si="342"/>
        <v>0</v>
      </c>
      <c r="AC271" s="575">
        <f t="shared" si="343"/>
        <v>0</v>
      </c>
      <c r="AD271" s="575">
        <f t="shared" si="344"/>
        <v>0</v>
      </c>
      <c r="AE271" s="575">
        <f t="shared" si="345"/>
        <v>0</v>
      </c>
      <c r="AF271" s="575">
        <f t="shared" si="346"/>
        <v>0</v>
      </c>
      <c r="AG271" s="576" t="str">
        <f t="shared" si="347"/>
        <v/>
      </c>
      <c r="AH271" s="576" t="str">
        <f t="shared" si="348"/>
        <v/>
      </c>
      <c r="AI271" s="576" t="str">
        <f t="shared" si="349"/>
        <v/>
      </c>
      <c r="AJ271" s="576" t="str">
        <f t="shared" si="350"/>
        <v/>
      </c>
      <c r="AK271" s="576" t="str">
        <f t="shared" si="351"/>
        <v/>
      </c>
      <c r="AL271" s="574" t="str">
        <f t="shared" si="352"/>
        <v/>
      </c>
      <c r="AM271" s="574">
        <v>0</v>
      </c>
      <c r="AN271" s="575">
        <v>0</v>
      </c>
      <c r="AO271" s="574" t="str">
        <f t="shared" si="353"/>
        <v/>
      </c>
      <c r="AP271" s="575">
        <f t="shared" si="354"/>
        <v>0</v>
      </c>
      <c r="AQ271" s="574">
        <f t="shared" si="355"/>
        <v>0</v>
      </c>
      <c r="AR271" s="574">
        <f t="shared" si="356"/>
        <v>0</v>
      </c>
      <c r="AS271" s="574">
        <f t="shared" si="357"/>
        <v>0</v>
      </c>
      <c r="AT271" s="574">
        <f t="shared" si="385"/>
        <v>0</v>
      </c>
      <c r="AU271" s="576">
        <f t="shared" si="358"/>
        <v>0</v>
      </c>
      <c r="AV271" s="576">
        <f t="shared" si="359"/>
        <v>0</v>
      </c>
      <c r="AW271" s="574"/>
      <c r="AX271" s="574"/>
      <c r="AY271" s="576">
        <f t="shared" si="360"/>
        <v>0</v>
      </c>
      <c r="AZ271" s="576">
        <f t="shared" si="361"/>
        <v>0</v>
      </c>
      <c r="BA271" s="576">
        <f t="shared" si="362"/>
        <v>0</v>
      </c>
      <c r="BB271" s="576">
        <f t="shared" si="363"/>
        <v>0</v>
      </c>
      <c r="BC271" s="576">
        <f t="shared" si="364"/>
        <v>0</v>
      </c>
      <c r="BD271" s="574">
        <f t="shared" si="365"/>
        <v>0</v>
      </c>
      <c r="BE271" s="574">
        <f t="shared" si="366"/>
        <v>0</v>
      </c>
      <c r="BF271" s="575">
        <v>0</v>
      </c>
      <c r="BG271" s="574">
        <f t="shared" si="367"/>
        <v>0</v>
      </c>
      <c r="BH271" s="575">
        <f t="shared" si="368"/>
        <v>0</v>
      </c>
      <c r="BI271" s="574">
        <f t="shared" si="369"/>
        <v>0</v>
      </c>
      <c r="BJ271" s="574">
        <f t="shared" si="370"/>
        <v>0</v>
      </c>
      <c r="BK271" s="574">
        <f t="shared" si="371"/>
        <v>0</v>
      </c>
      <c r="BL271" s="574">
        <f t="shared" si="372"/>
        <v>0</v>
      </c>
      <c r="BM271" s="576">
        <f t="shared" si="373"/>
        <v>0</v>
      </c>
      <c r="BN271" s="576">
        <f t="shared" si="374"/>
        <v>0</v>
      </c>
      <c r="BO271" s="574"/>
      <c r="BP271" s="574"/>
      <c r="BQ271" s="576">
        <f t="shared" si="375"/>
        <v>0</v>
      </c>
      <c r="BR271" s="567">
        <f t="shared" si="376"/>
        <v>0</v>
      </c>
      <c r="BS271" s="567">
        <f t="shared" si="377"/>
        <v>1</v>
      </c>
      <c r="BT271" s="567">
        <f t="shared" si="378"/>
        <v>0</v>
      </c>
      <c r="BU271" s="567">
        <f t="shared" si="379"/>
        <v>0</v>
      </c>
      <c r="BV271" s="567">
        <f t="shared" si="380"/>
        <v>0</v>
      </c>
      <c r="BW271" s="567">
        <f t="shared" si="381"/>
        <v>1</v>
      </c>
      <c r="BX271" s="552">
        <f t="shared" ref="BX271:BX302" si="386">IF((ROUND((SUMPRODUCT(MID(0&amp;E271,LARGE(INDEX(ISNUMBER(--MID(E271,ROW($1:$25),1))* ROW($1:$25),0),ROW($1:$25))+1,1)*10^ROW($1:$25)/10)),-8)/100000000)&gt;=2004,1,0)</f>
        <v>0</v>
      </c>
      <c r="BY271" s="577">
        <f t="shared" si="382"/>
        <v>1</v>
      </c>
      <c r="BZ271" s="552">
        <f t="shared" si="383"/>
        <v>0</v>
      </c>
      <c r="CA271" s="552">
        <f t="shared" si="384"/>
        <v>0</v>
      </c>
      <c r="CB271" s="539" t="str">
        <f>IF(AND(E271=""),"",IF(AND(E271&lt;=0),"",IF((ROUND((SUMPRODUCT(MID(0&amp;E271,LARGE(INDEX(ISNUMBER(--MID(E271,ROW($1:$70),1))* ROW($1:$70),0),ROW($1:$70))+1,1)*10^ROW($1:$70)/10)),-8)/100000000)&lt;2004,1,0)))</f>
        <v/>
      </c>
      <c r="CC271" s="1071"/>
      <c r="CD271" s="539" t="str">
        <f>IF(I271="","",MAX($CD$229:$CD$236,$CD$239:CD270)+1)</f>
        <v/>
      </c>
      <c r="CE271" s="539"/>
      <c r="CF271" s="539"/>
      <c r="CG271" s="539"/>
      <c r="CH271" s="539"/>
      <c r="CI271" s="539"/>
      <c r="CJ271" s="539"/>
      <c r="CK271" s="539"/>
      <c r="CL271" s="539"/>
      <c r="CM271" s="539"/>
      <c r="CN271" s="539"/>
      <c r="CO271" s="539"/>
      <c r="CP271" s="539"/>
      <c r="CQ271" s="539"/>
      <c r="CR271" s="539"/>
      <c r="CS271" s="539"/>
      <c r="CT271" s="539"/>
      <c r="CU271" s="539"/>
      <c r="CV271" s="539"/>
      <c r="CW271" s="539"/>
      <c r="CX271" s="539"/>
      <c r="CY271" s="539"/>
      <c r="CZ271" s="539"/>
    </row>
    <row r="272" spans="1:104" s="568" customFormat="1" ht="16.149999999999999" hidden="1" customHeight="1">
      <c r="A272" s="568" t="str">
        <f t="shared" si="310"/>
        <v/>
      </c>
      <c r="B272" s="683">
        <v>2202</v>
      </c>
      <c r="C272" s="684">
        <v>34</v>
      </c>
      <c r="D272" s="685" t="str">
        <f>IF(ISNA(VLOOKUP(C272,Master!BQ$61:CC$286,3,FALSE)),"",VLOOKUP(C272,Master!BQ$61:CC$286,3,FALSE))</f>
        <v/>
      </c>
      <c r="E272" s="686" t="str">
        <f>IF(ISNA(VLOOKUP(C272,Master!BQ$61:CC$286,7,FALSE)),"",VLOOKUP(C272,Master!BQ$61:CC$286,7,FALSE))</f>
        <v/>
      </c>
      <c r="F272" s="687" t="str">
        <f>IF(ISNA(VLOOKUP(C272,Master!BQ$61:CC$286,8,FALSE)),"",VLOOKUP(C272,Master!BQ$61:CC$286,8,FALSE))</f>
        <v/>
      </c>
      <c r="G272" s="688" t="str">
        <f>IF(ISNA(VLOOKUP(C272,Master!BQ$61:CC$286,4,FALSE)),"",VLOOKUP(C272,Master!BQ$61:CC$286,4,FALSE))</f>
        <v/>
      </c>
      <c r="H272" s="711" t="str">
        <f>IF(ISNA(VLOOKUP(C272,Master!BQ$61:CC$286,5,FALSE)),"",VLOOKUP(C272,Master!BQ$61:CC$286,5,FALSE))</f>
        <v/>
      </c>
      <c r="I272" s="690" t="str">
        <f t="shared" si="335"/>
        <v/>
      </c>
      <c r="J272" s="684" t="str">
        <f t="shared" si="337"/>
        <v/>
      </c>
      <c r="K272" s="686" t="str">
        <f t="shared" si="338"/>
        <v/>
      </c>
      <c r="L272" s="684" t="str">
        <f t="shared" si="339"/>
        <v/>
      </c>
      <c r="M272" s="684" t="str">
        <f>IF(AND(H272=""),"",VLOOKUP(D272,'Fix Pay'!$B$9:$K$116,10,0))</f>
        <v/>
      </c>
      <c r="N272" s="684" t="str">
        <f>IF(AND(H272=""),"",VLOOKUP(D272,'Fix Pay'!$B$9:$K$116,9,0))</f>
        <v/>
      </c>
      <c r="O272" s="712" t="str">
        <f t="shared" si="340"/>
        <v/>
      </c>
      <c r="P272" s="582"/>
      <c r="Q272" s="582"/>
      <c r="R272" s="582"/>
      <c r="S272" s="582"/>
      <c r="T272" s="582">
        <v>0</v>
      </c>
      <c r="U272" s="541"/>
      <c r="V272" s="570" t="str">
        <f>IF(ISNA(VLOOKUP(C272,Master!BQ$61:CC$286,10,FALSE)),"",VLOOKUP(C272,Master!BQ$61:CC$286,10,FALSE))</f>
        <v/>
      </c>
      <c r="W272" s="573"/>
      <c r="X272" s="573"/>
      <c r="Y272" s="574" t="str">
        <f>IF(ISNA(VLOOKUP(C272,Master!BQ$61:CC$286,11,FALSE)),"",VLOOKUP(C272,Master!BQ$61:CC$286,11,FALSE))</f>
        <v/>
      </c>
      <c r="Z272" s="574" t="str">
        <f>IF(ISNA(VLOOKUP(C272,Master!BQ$61:CC$286,9,FALSE)),"",VLOOKUP(C272,Master!BQ$61:CC$286,9,FALSE))</f>
        <v/>
      </c>
      <c r="AA272" s="575">
        <f t="shared" si="341"/>
        <v>0</v>
      </c>
      <c r="AB272" s="575">
        <f t="shared" si="342"/>
        <v>0</v>
      </c>
      <c r="AC272" s="575">
        <f t="shared" si="343"/>
        <v>0</v>
      </c>
      <c r="AD272" s="575">
        <f t="shared" si="344"/>
        <v>0</v>
      </c>
      <c r="AE272" s="575">
        <f t="shared" si="345"/>
        <v>0</v>
      </c>
      <c r="AF272" s="575">
        <f t="shared" si="346"/>
        <v>0</v>
      </c>
      <c r="AG272" s="576" t="str">
        <f t="shared" si="347"/>
        <v/>
      </c>
      <c r="AH272" s="576" t="str">
        <f t="shared" si="348"/>
        <v/>
      </c>
      <c r="AI272" s="576" t="str">
        <f t="shared" si="349"/>
        <v/>
      </c>
      <c r="AJ272" s="576" t="str">
        <f t="shared" si="350"/>
        <v/>
      </c>
      <c r="AK272" s="576" t="str">
        <f t="shared" si="351"/>
        <v/>
      </c>
      <c r="AL272" s="574" t="str">
        <f t="shared" si="352"/>
        <v/>
      </c>
      <c r="AM272" s="574">
        <v>0</v>
      </c>
      <c r="AN272" s="575">
        <v>0</v>
      </c>
      <c r="AO272" s="574" t="str">
        <f t="shared" si="353"/>
        <v/>
      </c>
      <c r="AP272" s="575">
        <f t="shared" si="354"/>
        <v>0</v>
      </c>
      <c r="AQ272" s="574">
        <f t="shared" si="355"/>
        <v>0</v>
      </c>
      <c r="AR272" s="574">
        <f t="shared" si="356"/>
        <v>0</v>
      </c>
      <c r="AS272" s="574">
        <f t="shared" si="357"/>
        <v>0</v>
      </c>
      <c r="AT272" s="574">
        <f t="shared" si="385"/>
        <v>0</v>
      </c>
      <c r="AU272" s="576">
        <f t="shared" si="358"/>
        <v>0</v>
      </c>
      <c r="AV272" s="576">
        <f t="shared" si="359"/>
        <v>0</v>
      </c>
      <c r="AW272" s="574"/>
      <c r="AX272" s="574"/>
      <c r="AY272" s="576">
        <f t="shared" si="360"/>
        <v>0</v>
      </c>
      <c r="AZ272" s="576">
        <f t="shared" si="361"/>
        <v>0</v>
      </c>
      <c r="BA272" s="576">
        <f t="shared" si="362"/>
        <v>0</v>
      </c>
      <c r="BB272" s="576">
        <f t="shared" si="363"/>
        <v>0</v>
      </c>
      <c r="BC272" s="576">
        <f t="shared" si="364"/>
        <v>0</v>
      </c>
      <c r="BD272" s="574">
        <f t="shared" si="365"/>
        <v>0</v>
      </c>
      <c r="BE272" s="574">
        <f t="shared" si="366"/>
        <v>0</v>
      </c>
      <c r="BF272" s="575">
        <v>0</v>
      </c>
      <c r="BG272" s="574">
        <f t="shared" si="367"/>
        <v>0</v>
      </c>
      <c r="BH272" s="575">
        <f t="shared" si="368"/>
        <v>0</v>
      </c>
      <c r="BI272" s="574">
        <f t="shared" si="369"/>
        <v>0</v>
      </c>
      <c r="BJ272" s="574">
        <f t="shared" si="370"/>
        <v>0</v>
      </c>
      <c r="BK272" s="574">
        <f t="shared" si="371"/>
        <v>0</v>
      </c>
      <c r="BL272" s="574">
        <f t="shared" si="372"/>
        <v>0</v>
      </c>
      <c r="BM272" s="576">
        <f t="shared" si="373"/>
        <v>0</v>
      </c>
      <c r="BN272" s="576">
        <f t="shared" si="374"/>
        <v>0</v>
      </c>
      <c r="BO272" s="574"/>
      <c r="BP272" s="574"/>
      <c r="BQ272" s="576">
        <f t="shared" si="375"/>
        <v>0</v>
      </c>
      <c r="BR272" s="567">
        <f t="shared" si="376"/>
        <v>0</v>
      </c>
      <c r="BS272" s="567">
        <f t="shared" si="377"/>
        <v>1</v>
      </c>
      <c r="BT272" s="567">
        <f t="shared" si="378"/>
        <v>0</v>
      </c>
      <c r="BU272" s="567">
        <f t="shared" si="379"/>
        <v>0</v>
      </c>
      <c r="BV272" s="567">
        <f t="shared" si="380"/>
        <v>0</v>
      </c>
      <c r="BW272" s="567">
        <f t="shared" si="381"/>
        <v>1</v>
      </c>
      <c r="BX272" s="552">
        <f t="shared" si="386"/>
        <v>0</v>
      </c>
      <c r="BY272" s="577">
        <f t="shared" si="382"/>
        <v>1</v>
      </c>
      <c r="BZ272" s="552">
        <f t="shared" si="383"/>
        <v>0</v>
      </c>
      <c r="CA272" s="552">
        <f t="shared" si="384"/>
        <v>0</v>
      </c>
      <c r="CB272" s="539" t="str">
        <f>IF(AND(E272=""),"",IF(AND(E272&lt;=0),"",IF((ROUND((SUMPRODUCT(MID(0&amp;E272,LARGE(INDEX(ISNUMBER(--MID(E272,ROW($1:$70),1))* ROW($1:$70),0),ROW($1:$70))+1,1)*10^ROW($1:$70)/10)),-8)/100000000)&lt;2004,1,0)))</f>
        <v/>
      </c>
      <c r="CC272" s="1071"/>
      <c r="CD272" s="539" t="str">
        <f>IF(I272="","",MAX($CD$229:$CD$236,$CD$239:CD271)+1)</f>
        <v/>
      </c>
      <c r="CE272" s="539"/>
      <c r="CF272" s="539"/>
      <c r="CG272" s="539"/>
      <c r="CH272" s="539"/>
      <c r="CI272" s="539"/>
      <c r="CJ272" s="539"/>
      <c r="CK272" s="539"/>
      <c r="CL272" s="539"/>
      <c r="CM272" s="539"/>
      <c r="CN272" s="539"/>
      <c r="CO272" s="539"/>
      <c r="CP272" s="539"/>
      <c r="CQ272" s="539"/>
      <c r="CR272" s="539"/>
      <c r="CS272" s="539"/>
      <c r="CT272" s="539"/>
      <c r="CU272" s="539"/>
      <c r="CV272" s="539"/>
      <c r="CW272" s="539"/>
      <c r="CX272" s="539"/>
      <c r="CY272" s="539"/>
      <c r="CZ272" s="539"/>
    </row>
    <row r="273" spans="1:104" s="568" customFormat="1" ht="16.149999999999999" hidden="1" customHeight="1">
      <c r="A273" s="568" t="str">
        <f t="shared" si="310"/>
        <v/>
      </c>
      <c r="B273" s="683">
        <v>2202</v>
      </c>
      <c r="C273" s="684">
        <v>35</v>
      </c>
      <c r="D273" s="685" t="str">
        <f>IF(ISNA(VLOOKUP(C273,Master!BQ$61:CC$286,3,FALSE)),"",VLOOKUP(C273,Master!BQ$61:CC$286,3,FALSE))</f>
        <v/>
      </c>
      <c r="E273" s="686" t="str">
        <f>IF(ISNA(VLOOKUP(C273,Master!BQ$61:CC$286,7,FALSE)),"",VLOOKUP(C273,Master!BQ$61:CC$286,7,FALSE))</f>
        <v/>
      </c>
      <c r="F273" s="687" t="str">
        <f>IF(ISNA(VLOOKUP(C273,Master!BQ$61:CC$286,8,FALSE)),"",VLOOKUP(C273,Master!BQ$61:CC$286,8,FALSE))</f>
        <v/>
      </c>
      <c r="G273" s="688" t="str">
        <f>IF(ISNA(VLOOKUP(C273,Master!BQ$61:CC$286,4,FALSE)),"",VLOOKUP(C273,Master!BQ$61:CC$286,4,FALSE))</f>
        <v/>
      </c>
      <c r="H273" s="711" t="str">
        <f>IF(ISNA(VLOOKUP(C273,Master!BQ$61:CC$286,5,FALSE)),"",VLOOKUP(C273,Master!BQ$61:CC$286,5,FALSE))</f>
        <v/>
      </c>
      <c r="I273" s="690" t="str">
        <f t="shared" si="335"/>
        <v/>
      </c>
      <c r="J273" s="684" t="str">
        <f t="shared" si="337"/>
        <v/>
      </c>
      <c r="K273" s="686" t="str">
        <f t="shared" si="338"/>
        <v/>
      </c>
      <c r="L273" s="684" t="str">
        <f t="shared" si="339"/>
        <v/>
      </c>
      <c r="M273" s="684" t="str">
        <f>IF(AND(H273=""),"",VLOOKUP(D273,'Fix Pay'!$B$9:$K$116,10,0))</f>
        <v/>
      </c>
      <c r="N273" s="684" t="str">
        <f>IF(AND(H273=""),"",VLOOKUP(D273,'Fix Pay'!$B$9:$K$116,9,0))</f>
        <v/>
      </c>
      <c r="O273" s="712" t="str">
        <f t="shared" si="340"/>
        <v/>
      </c>
      <c r="P273" s="582"/>
      <c r="Q273" s="582"/>
      <c r="R273" s="582"/>
      <c r="S273" s="582"/>
      <c r="T273" s="582">
        <v>0</v>
      </c>
      <c r="U273" s="541"/>
      <c r="V273" s="570" t="str">
        <f>IF(ISNA(VLOOKUP(C273,Master!BQ$61:CC$286,10,FALSE)),"",VLOOKUP(C273,Master!BQ$61:CC$286,10,FALSE))</f>
        <v/>
      </c>
      <c r="W273" s="573"/>
      <c r="X273" s="573"/>
      <c r="Y273" s="574" t="str">
        <f>IF(ISNA(VLOOKUP(C273,Master!BQ$61:CC$286,11,FALSE)),"",VLOOKUP(C273,Master!BQ$61:CC$286,11,FALSE))</f>
        <v/>
      </c>
      <c r="Z273" s="574" t="str">
        <f>IF(ISNA(VLOOKUP(C273,Master!BQ$61:CC$286,9,FALSE)),"",VLOOKUP(C273,Master!BQ$61:CC$286,9,FALSE))</f>
        <v/>
      </c>
      <c r="AA273" s="575">
        <f t="shared" si="341"/>
        <v>0</v>
      </c>
      <c r="AB273" s="575">
        <f t="shared" si="342"/>
        <v>0</v>
      </c>
      <c r="AC273" s="575">
        <f t="shared" si="343"/>
        <v>0</v>
      </c>
      <c r="AD273" s="575">
        <f t="shared" si="344"/>
        <v>0</v>
      </c>
      <c r="AE273" s="575">
        <f t="shared" si="345"/>
        <v>0</v>
      </c>
      <c r="AF273" s="575">
        <f t="shared" si="346"/>
        <v>0</v>
      </c>
      <c r="AG273" s="576" t="str">
        <f t="shared" si="347"/>
        <v/>
      </c>
      <c r="AH273" s="576" t="str">
        <f t="shared" si="348"/>
        <v/>
      </c>
      <c r="AI273" s="576" t="str">
        <f t="shared" si="349"/>
        <v/>
      </c>
      <c r="AJ273" s="576" t="str">
        <f t="shared" si="350"/>
        <v/>
      </c>
      <c r="AK273" s="576" t="str">
        <f t="shared" si="351"/>
        <v/>
      </c>
      <c r="AL273" s="574" t="str">
        <f t="shared" si="352"/>
        <v/>
      </c>
      <c r="AM273" s="574">
        <v>0</v>
      </c>
      <c r="AN273" s="575">
        <v>0</v>
      </c>
      <c r="AO273" s="574" t="str">
        <f t="shared" si="353"/>
        <v/>
      </c>
      <c r="AP273" s="575">
        <f t="shared" si="354"/>
        <v>0</v>
      </c>
      <c r="AQ273" s="574">
        <f t="shared" si="355"/>
        <v>0</v>
      </c>
      <c r="AR273" s="574">
        <f t="shared" si="356"/>
        <v>0</v>
      </c>
      <c r="AS273" s="574">
        <f t="shared" si="357"/>
        <v>0</v>
      </c>
      <c r="AT273" s="574">
        <f t="shared" si="385"/>
        <v>0</v>
      </c>
      <c r="AU273" s="576">
        <f t="shared" si="358"/>
        <v>0</v>
      </c>
      <c r="AV273" s="576">
        <f t="shared" si="359"/>
        <v>0</v>
      </c>
      <c r="AW273" s="574"/>
      <c r="AX273" s="574"/>
      <c r="AY273" s="576">
        <f t="shared" si="360"/>
        <v>0</v>
      </c>
      <c r="AZ273" s="576">
        <f t="shared" si="361"/>
        <v>0</v>
      </c>
      <c r="BA273" s="576">
        <f t="shared" si="362"/>
        <v>0</v>
      </c>
      <c r="BB273" s="576">
        <f t="shared" si="363"/>
        <v>0</v>
      </c>
      <c r="BC273" s="576">
        <f t="shared" si="364"/>
        <v>0</v>
      </c>
      <c r="BD273" s="574">
        <f t="shared" si="365"/>
        <v>0</v>
      </c>
      <c r="BE273" s="574">
        <f t="shared" si="366"/>
        <v>0</v>
      </c>
      <c r="BF273" s="575">
        <v>0</v>
      </c>
      <c r="BG273" s="574">
        <f t="shared" si="367"/>
        <v>0</v>
      </c>
      <c r="BH273" s="575">
        <f t="shared" si="368"/>
        <v>0</v>
      </c>
      <c r="BI273" s="574">
        <f t="shared" si="369"/>
        <v>0</v>
      </c>
      <c r="BJ273" s="574">
        <f t="shared" si="370"/>
        <v>0</v>
      </c>
      <c r="BK273" s="574">
        <f t="shared" si="371"/>
        <v>0</v>
      </c>
      <c r="BL273" s="574">
        <f t="shared" si="372"/>
        <v>0</v>
      </c>
      <c r="BM273" s="576">
        <f t="shared" si="373"/>
        <v>0</v>
      </c>
      <c r="BN273" s="576">
        <f t="shared" si="374"/>
        <v>0</v>
      </c>
      <c r="BO273" s="574"/>
      <c r="BP273" s="574"/>
      <c r="BQ273" s="576">
        <f t="shared" si="375"/>
        <v>0</v>
      </c>
      <c r="BR273" s="567">
        <f t="shared" si="376"/>
        <v>0</v>
      </c>
      <c r="BS273" s="567">
        <f t="shared" si="377"/>
        <v>1</v>
      </c>
      <c r="BT273" s="567">
        <f t="shared" si="378"/>
        <v>0</v>
      </c>
      <c r="BU273" s="567">
        <f t="shared" si="379"/>
        <v>0</v>
      </c>
      <c r="BV273" s="567">
        <f t="shared" si="380"/>
        <v>0</v>
      </c>
      <c r="BW273" s="567">
        <f t="shared" si="381"/>
        <v>1</v>
      </c>
      <c r="BX273" s="552">
        <f t="shared" si="386"/>
        <v>0</v>
      </c>
      <c r="BY273" s="577">
        <f t="shared" si="382"/>
        <v>1</v>
      </c>
      <c r="BZ273" s="552">
        <f t="shared" si="383"/>
        <v>0</v>
      </c>
      <c r="CA273" s="552">
        <f t="shared" si="384"/>
        <v>0</v>
      </c>
      <c r="CB273" s="539" t="str">
        <f>IF(AND(E273=""),"",IF(AND(E273&lt;=0),"",IF((ROUND((SUMPRODUCT(MID(0&amp;E273,LARGE(INDEX(ISNUMBER(--MID(E273,ROW($1:$70),1))* ROW($1:$70),0),ROW($1:$70))+1,1)*10^ROW($1:$70)/10)),-8)/100000000)&lt;2004,1,0)))</f>
        <v/>
      </c>
      <c r="CC273" s="1071"/>
      <c r="CD273" s="539" t="str">
        <f>IF(I273="","",MAX($CD$229:$CD$236,$CD$239:CD272)+1)</f>
        <v/>
      </c>
      <c r="CE273" s="539"/>
      <c r="CF273" s="539"/>
      <c r="CG273" s="539"/>
      <c r="CH273" s="539"/>
      <c r="CI273" s="539"/>
      <c r="CJ273" s="539"/>
      <c r="CK273" s="539"/>
      <c r="CL273" s="539"/>
      <c r="CM273" s="539"/>
      <c r="CN273" s="539"/>
      <c r="CO273" s="539"/>
      <c r="CP273" s="539"/>
      <c r="CQ273" s="539"/>
      <c r="CR273" s="539"/>
      <c r="CS273" s="539"/>
      <c r="CT273" s="539"/>
      <c r="CU273" s="539"/>
      <c r="CV273" s="539"/>
      <c r="CW273" s="539"/>
      <c r="CX273" s="539"/>
      <c r="CY273" s="539"/>
      <c r="CZ273" s="539"/>
    </row>
    <row r="274" spans="1:104" s="568" customFormat="1" ht="13.9" hidden="1" customHeight="1">
      <c r="A274" s="568" t="str">
        <f t="shared" si="310"/>
        <v/>
      </c>
      <c r="B274" s="683">
        <v>2202</v>
      </c>
      <c r="C274" s="684">
        <v>36</v>
      </c>
      <c r="D274" s="685" t="str">
        <f>IF(ISNA(VLOOKUP(C274,Master!BQ$61:CC$286,3,FALSE)),"",VLOOKUP(C274,Master!BQ$61:CC$286,3,FALSE))</f>
        <v/>
      </c>
      <c r="E274" s="686" t="str">
        <f>IF(ISNA(VLOOKUP(C274,Master!BQ$61:CC$286,7,FALSE)),"",VLOOKUP(C274,Master!BQ$61:CC$286,7,FALSE))</f>
        <v/>
      </c>
      <c r="F274" s="687" t="str">
        <f>IF(ISNA(VLOOKUP(C274,Master!BQ$61:CC$286,8,FALSE)),"",VLOOKUP(C274,Master!BQ$61:CC$286,8,FALSE))</f>
        <v/>
      </c>
      <c r="G274" s="688" t="str">
        <f>IF(ISNA(VLOOKUP(C274,Master!BQ$61:CC$286,4,FALSE)),"",VLOOKUP(C274,Master!BQ$61:CC$286,4,FALSE))</f>
        <v/>
      </c>
      <c r="H274" s="711" t="str">
        <f>IF(ISNA(VLOOKUP(C274,Master!BQ$61:CC$286,5,FALSE)),"",VLOOKUP(C274,Master!BQ$61:CC$286,5,FALSE))</f>
        <v/>
      </c>
      <c r="I274" s="690" t="str">
        <f t="shared" si="335"/>
        <v/>
      </c>
      <c r="J274" s="684" t="str">
        <f t="shared" si="337"/>
        <v/>
      </c>
      <c r="K274" s="686" t="str">
        <f t="shared" si="338"/>
        <v/>
      </c>
      <c r="L274" s="684" t="str">
        <f t="shared" si="339"/>
        <v/>
      </c>
      <c r="M274" s="684" t="str">
        <f>IF(AND(H274=""),"",VLOOKUP(D274,'Fix Pay'!$B$9:$K$116,10,0))</f>
        <v/>
      </c>
      <c r="N274" s="684" t="str">
        <f>IF(AND(H274=""),"",VLOOKUP(D274,'Fix Pay'!$B$9:$K$116,9,0))</f>
        <v/>
      </c>
      <c r="O274" s="712" t="str">
        <f t="shared" si="340"/>
        <v/>
      </c>
      <c r="P274" s="582"/>
      <c r="Q274" s="582"/>
      <c r="R274" s="582"/>
      <c r="S274" s="582"/>
      <c r="T274" s="582">
        <v>0</v>
      </c>
      <c r="U274" s="541"/>
      <c r="V274" s="570" t="str">
        <f>IF(ISNA(VLOOKUP(C274,Master!BQ$61:CC$286,10,FALSE)),"",VLOOKUP(C274,Master!BQ$61:CC$286,10,FALSE))</f>
        <v/>
      </c>
      <c r="W274" s="573"/>
      <c r="X274" s="573"/>
      <c r="Y274" s="574" t="str">
        <f>IF(ISNA(VLOOKUP(C274,Master!BQ$61:CC$286,11,FALSE)),"",VLOOKUP(C274,Master!BQ$61:CC$286,11,FALSE))</f>
        <v/>
      </c>
      <c r="Z274" s="574" t="str">
        <f>IF(ISNA(VLOOKUP(C274,Master!BQ$61:CC$286,9,FALSE)),"",VLOOKUP(C274,Master!BQ$61:CC$286,9,FALSE))</f>
        <v/>
      </c>
      <c r="AA274" s="575">
        <f t="shared" si="341"/>
        <v>0</v>
      </c>
      <c r="AB274" s="575">
        <f t="shared" si="342"/>
        <v>0</v>
      </c>
      <c r="AC274" s="575">
        <f t="shared" si="343"/>
        <v>0</v>
      </c>
      <c r="AD274" s="575">
        <f t="shared" si="344"/>
        <v>0</v>
      </c>
      <c r="AE274" s="575">
        <f t="shared" si="345"/>
        <v>0</v>
      </c>
      <c r="AF274" s="575">
        <f t="shared" si="346"/>
        <v>0</v>
      </c>
      <c r="AG274" s="576" t="str">
        <f t="shared" si="347"/>
        <v/>
      </c>
      <c r="AH274" s="576" t="str">
        <f t="shared" si="348"/>
        <v/>
      </c>
      <c r="AI274" s="576" t="str">
        <f t="shared" si="349"/>
        <v/>
      </c>
      <c r="AJ274" s="576" t="str">
        <f t="shared" si="350"/>
        <v/>
      </c>
      <c r="AK274" s="576" t="str">
        <f t="shared" si="351"/>
        <v/>
      </c>
      <c r="AL274" s="574" t="str">
        <f t="shared" si="352"/>
        <v/>
      </c>
      <c r="AM274" s="574">
        <v>0</v>
      </c>
      <c r="AN274" s="575">
        <v>0</v>
      </c>
      <c r="AO274" s="574" t="str">
        <f t="shared" si="353"/>
        <v/>
      </c>
      <c r="AP274" s="575">
        <f t="shared" si="354"/>
        <v>0</v>
      </c>
      <c r="AQ274" s="574">
        <f t="shared" si="355"/>
        <v>0</v>
      </c>
      <c r="AR274" s="574">
        <f t="shared" si="356"/>
        <v>0</v>
      </c>
      <c r="AS274" s="574">
        <f t="shared" si="357"/>
        <v>0</v>
      </c>
      <c r="AT274" s="574">
        <f t="shared" si="385"/>
        <v>0</v>
      </c>
      <c r="AU274" s="576">
        <f t="shared" si="358"/>
        <v>0</v>
      </c>
      <c r="AV274" s="576">
        <f t="shared" si="359"/>
        <v>0</v>
      </c>
      <c r="AW274" s="574"/>
      <c r="AX274" s="574"/>
      <c r="AY274" s="576">
        <f t="shared" si="360"/>
        <v>0</v>
      </c>
      <c r="AZ274" s="576">
        <f t="shared" si="361"/>
        <v>0</v>
      </c>
      <c r="BA274" s="576">
        <f t="shared" si="362"/>
        <v>0</v>
      </c>
      <c r="BB274" s="576">
        <f t="shared" si="363"/>
        <v>0</v>
      </c>
      <c r="BC274" s="576">
        <f t="shared" si="364"/>
        <v>0</v>
      </c>
      <c r="BD274" s="574">
        <f t="shared" si="365"/>
        <v>0</v>
      </c>
      <c r="BE274" s="574">
        <f t="shared" si="366"/>
        <v>0</v>
      </c>
      <c r="BF274" s="575">
        <v>0</v>
      </c>
      <c r="BG274" s="574">
        <f t="shared" si="367"/>
        <v>0</v>
      </c>
      <c r="BH274" s="575">
        <f t="shared" si="368"/>
        <v>0</v>
      </c>
      <c r="BI274" s="574">
        <f t="shared" si="369"/>
        <v>0</v>
      </c>
      <c r="BJ274" s="574">
        <f t="shared" si="370"/>
        <v>0</v>
      </c>
      <c r="BK274" s="574">
        <f t="shared" si="371"/>
        <v>0</v>
      </c>
      <c r="BL274" s="574">
        <f t="shared" si="372"/>
        <v>0</v>
      </c>
      <c r="BM274" s="576">
        <f t="shared" si="373"/>
        <v>0</v>
      </c>
      <c r="BN274" s="576">
        <f t="shared" si="374"/>
        <v>0</v>
      </c>
      <c r="BO274" s="574"/>
      <c r="BP274" s="574"/>
      <c r="BQ274" s="576">
        <f t="shared" si="375"/>
        <v>0</v>
      </c>
      <c r="BR274" s="567">
        <f t="shared" si="376"/>
        <v>0</v>
      </c>
      <c r="BS274" s="567">
        <f t="shared" si="377"/>
        <v>1</v>
      </c>
      <c r="BT274" s="567">
        <f t="shared" si="378"/>
        <v>0</v>
      </c>
      <c r="BU274" s="567">
        <f t="shared" si="379"/>
        <v>0</v>
      </c>
      <c r="BV274" s="567">
        <f t="shared" si="380"/>
        <v>0</v>
      </c>
      <c r="BW274" s="567">
        <f t="shared" si="381"/>
        <v>1</v>
      </c>
      <c r="BX274" s="552">
        <f t="shared" si="386"/>
        <v>0</v>
      </c>
      <c r="BY274" s="577">
        <f t="shared" si="382"/>
        <v>1</v>
      </c>
      <c r="BZ274" s="552">
        <f t="shared" si="383"/>
        <v>0</v>
      </c>
      <c r="CA274" s="552">
        <f t="shared" si="384"/>
        <v>0</v>
      </c>
      <c r="CB274" s="539" t="str">
        <f>IF(AND(E274=""),"",IF(AND(E274&lt;=0),"",IF((ROUND((SUMPRODUCT(MID(0&amp;E274,LARGE(INDEX(ISNUMBER(--MID(E274,ROW($1:$70),1))* ROW($1:$70),0),ROW($1:$70))+1,1)*10^ROW($1:$70)/10)),-8)/100000000)&lt;2004,1,0)))</f>
        <v/>
      </c>
      <c r="CC274" s="1071"/>
      <c r="CD274" s="539" t="str">
        <f>IF(I274="","",MAX($CD$229:$CD$236,$CD$239:CD273)+1)</f>
        <v/>
      </c>
      <c r="CE274" s="539"/>
      <c r="CF274" s="539"/>
      <c r="CG274" s="539"/>
      <c r="CH274" s="539"/>
      <c r="CI274" s="539"/>
      <c r="CJ274" s="539"/>
      <c r="CK274" s="539"/>
      <c r="CL274" s="539"/>
      <c r="CM274" s="539"/>
      <c r="CN274" s="539"/>
      <c r="CO274" s="539"/>
      <c r="CP274" s="539"/>
      <c r="CQ274" s="539"/>
      <c r="CR274" s="539"/>
      <c r="CS274" s="539"/>
      <c r="CT274" s="539"/>
      <c r="CU274" s="539"/>
      <c r="CV274" s="539"/>
      <c r="CW274" s="539"/>
      <c r="CX274" s="539"/>
      <c r="CY274" s="539"/>
      <c r="CZ274" s="539"/>
    </row>
    <row r="275" spans="1:104" s="568" customFormat="1" ht="13.9" hidden="1" customHeight="1">
      <c r="A275" s="568" t="str">
        <f t="shared" si="310"/>
        <v/>
      </c>
      <c r="B275" s="683">
        <v>2202</v>
      </c>
      <c r="C275" s="684">
        <v>37</v>
      </c>
      <c r="D275" s="685" t="str">
        <f>IF(ISNA(VLOOKUP(C275,Master!BQ$61:CC$286,3,FALSE)),"",VLOOKUP(C275,Master!BQ$61:CC$286,3,FALSE))</f>
        <v/>
      </c>
      <c r="E275" s="686" t="str">
        <f>IF(ISNA(VLOOKUP(C275,Master!BQ$61:CC$286,7,FALSE)),"",VLOOKUP(C275,Master!BQ$61:CC$286,7,FALSE))</f>
        <v/>
      </c>
      <c r="F275" s="687" t="str">
        <f>IF(ISNA(VLOOKUP(C275,Master!BQ$61:CC$286,8,FALSE)),"",VLOOKUP(C275,Master!BQ$61:CC$286,8,FALSE))</f>
        <v/>
      </c>
      <c r="G275" s="688" t="str">
        <f>IF(ISNA(VLOOKUP(C275,Master!BQ$61:CC$286,4,FALSE)),"",VLOOKUP(C275,Master!BQ$61:CC$286,4,FALSE))</f>
        <v/>
      </c>
      <c r="H275" s="711" t="str">
        <f>IF(ISNA(VLOOKUP(C275,Master!BQ$61:CC$286,5,FALSE)),"",VLOOKUP(C275,Master!BQ$61:CC$286,5,FALSE))</f>
        <v/>
      </c>
      <c r="I275" s="690" t="str">
        <f t="shared" si="335"/>
        <v/>
      </c>
      <c r="J275" s="684" t="str">
        <f t="shared" si="337"/>
        <v/>
      </c>
      <c r="K275" s="686" t="str">
        <f t="shared" si="338"/>
        <v/>
      </c>
      <c r="L275" s="684" t="str">
        <f t="shared" si="339"/>
        <v/>
      </c>
      <c r="M275" s="684" t="str">
        <f>IF(AND(H275=""),"",VLOOKUP(D275,'Fix Pay'!$B$9:$K$116,10,0))</f>
        <v/>
      </c>
      <c r="N275" s="684" t="str">
        <f>IF(AND(H275=""),"",VLOOKUP(D275,'Fix Pay'!$B$9:$K$116,9,0))</f>
        <v/>
      </c>
      <c r="O275" s="712" t="str">
        <f t="shared" si="340"/>
        <v/>
      </c>
      <c r="P275" s="582"/>
      <c r="Q275" s="582"/>
      <c r="R275" s="582"/>
      <c r="S275" s="582"/>
      <c r="T275" s="582">
        <v>0</v>
      </c>
      <c r="U275" s="541"/>
      <c r="V275" s="570" t="str">
        <f>IF(ISNA(VLOOKUP(C275,Master!BQ$61:CC$286,10,FALSE)),"",VLOOKUP(C275,Master!BQ$61:CC$286,10,FALSE))</f>
        <v/>
      </c>
      <c r="W275" s="573"/>
      <c r="X275" s="573"/>
      <c r="Y275" s="574" t="str">
        <f>IF(ISNA(VLOOKUP(C275,Master!BQ$61:CC$286,11,FALSE)),"",VLOOKUP(C275,Master!BQ$61:CC$286,11,FALSE))</f>
        <v/>
      </c>
      <c r="Z275" s="574" t="str">
        <f>IF(ISNA(VLOOKUP(C275,Master!BQ$61:CC$286,9,FALSE)),"",VLOOKUP(C275,Master!BQ$61:CC$286,9,FALSE))</f>
        <v/>
      </c>
      <c r="AA275" s="575">
        <f t="shared" si="341"/>
        <v>0</v>
      </c>
      <c r="AB275" s="575">
        <f t="shared" si="342"/>
        <v>0</v>
      </c>
      <c r="AC275" s="575">
        <f t="shared" si="343"/>
        <v>0</v>
      </c>
      <c r="AD275" s="575">
        <f t="shared" si="344"/>
        <v>0</v>
      </c>
      <c r="AE275" s="575">
        <f t="shared" si="345"/>
        <v>0</v>
      </c>
      <c r="AF275" s="575">
        <f t="shared" si="346"/>
        <v>0</v>
      </c>
      <c r="AG275" s="576" t="str">
        <f t="shared" si="347"/>
        <v/>
      </c>
      <c r="AH275" s="576" t="str">
        <f t="shared" si="348"/>
        <v/>
      </c>
      <c r="AI275" s="576" t="str">
        <f t="shared" si="349"/>
        <v/>
      </c>
      <c r="AJ275" s="576" t="str">
        <f t="shared" si="350"/>
        <v/>
      </c>
      <c r="AK275" s="576" t="str">
        <f t="shared" si="351"/>
        <v/>
      </c>
      <c r="AL275" s="574" t="str">
        <f t="shared" si="352"/>
        <v/>
      </c>
      <c r="AM275" s="574">
        <v>0</v>
      </c>
      <c r="AN275" s="575">
        <v>0</v>
      </c>
      <c r="AO275" s="574" t="str">
        <f t="shared" si="353"/>
        <v/>
      </c>
      <c r="AP275" s="575">
        <f t="shared" si="354"/>
        <v>0</v>
      </c>
      <c r="AQ275" s="574">
        <f t="shared" si="355"/>
        <v>0</v>
      </c>
      <c r="AR275" s="574">
        <f t="shared" si="356"/>
        <v>0</v>
      </c>
      <c r="AS275" s="574">
        <f t="shared" si="357"/>
        <v>0</v>
      </c>
      <c r="AT275" s="574">
        <f t="shared" si="385"/>
        <v>0</v>
      </c>
      <c r="AU275" s="576">
        <f t="shared" si="358"/>
        <v>0</v>
      </c>
      <c r="AV275" s="576">
        <f t="shared" si="359"/>
        <v>0</v>
      </c>
      <c r="AW275" s="574"/>
      <c r="AX275" s="574"/>
      <c r="AY275" s="576">
        <f t="shared" si="360"/>
        <v>0</v>
      </c>
      <c r="AZ275" s="576">
        <f t="shared" si="361"/>
        <v>0</v>
      </c>
      <c r="BA275" s="576">
        <f t="shared" si="362"/>
        <v>0</v>
      </c>
      <c r="BB275" s="576">
        <f t="shared" si="363"/>
        <v>0</v>
      </c>
      <c r="BC275" s="576">
        <f t="shared" si="364"/>
        <v>0</v>
      </c>
      <c r="BD275" s="574">
        <f t="shared" si="365"/>
        <v>0</v>
      </c>
      <c r="BE275" s="574">
        <f t="shared" si="366"/>
        <v>0</v>
      </c>
      <c r="BF275" s="575">
        <v>0</v>
      </c>
      <c r="BG275" s="574">
        <f t="shared" si="367"/>
        <v>0</v>
      </c>
      <c r="BH275" s="575">
        <f t="shared" si="368"/>
        <v>0</v>
      </c>
      <c r="BI275" s="574">
        <f t="shared" si="369"/>
        <v>0</v>
      </c>
      <c r="BJ275" s="574">
        <f t="shared" si="370"/>
        <v>0</v>
      </c>
      <c r="BK275" s="574">
        <f t="shared" si="371"/>
        <v>0</v>
      </c>
      <c r="BL275" s="574">
        <f t="shared" si="372"/>
        <v>0</v>
      </c>
      <c r="BM275" s="576">
        <f t="shared" si="373"/>
        <v>0</v>
      </c>
      <c r="BN275" s="576">
        <f t="shared" si="374"/>
        <v>0</v>
      </c>
      <c r="BO275" s="574"/>
      <c r="BP275" s="574"/>
      <c r="BQ275" s="576">
        <f t="shared" si="375"/>
        <v>0</v>
      </c>
      <c r="BR275" s="567">
        <f t="shared" si="376"/>
        <v>0</v>
      </c>
      <c r="BS275" s="567">
        <f t="shared" si="377"/>
        <v>1</v>
      </c>
      <c r="BT275" s="567">
        <f t="shared" si="378"/>
        <v>0</v>
      </c>
      <c r="BU275" s="567">
        <f t="shared" si="379"/>
        <v>0</v>
      </c>
      <c r="BV275" s="567">
        <f t="shared" si="380"/>
        <v>0</v>
      </c>
      <c r="BW275" s="567">
        <f t="shared" si="381"/>
        <v>1</v>
      </c>
      <c r="BX275" s="552">
        <f t="shared" si="386"/>
        <v>0</v>
      </c>
      <c r="BY275" s="577">
        <f t="shared" si="382"/>
        <v>1</v>
      </c>
      <c r="BZ275" s="552">
        <f t="shared" si="383"/>
        <v>0</v>
      </c>
      <c r="CA275" s="552">
        <f t="shared" si="384"/>
        <v>0</v>
      </c>
      <c r="CB275" s="539" t="str">
        <f>IF(AND(E275=""),"",IF(AND(E275&lt;=0),"",IF((ROUND((SUMPRODUCT(MID(0&amp;E275,LARGE(INDEX(ISNUMBER(--MID(E275,ROW($1:$70),1))* ROW($1:$70),0),ROW($1:$70))+1,1)*10^ROW($1:$70)/10)),-8)/100000000)&lt;2004,1,0)))</f>
        <v/>
      </c>
      <c r="CC275" s="1071"/>
      <c r="CD275" s="539" t="str">
        <f>IF(I275="","",MAX($CD$229:$CD$236,$CD$239:CD274)+1)</f>
        <v/>
      </c>
      <c r="CE275" s="539"/>
      <c r="CF275" s="539"/>
      <c r="CG275" s="539"/>
      <c r="CH275" s="539"/>
      <c r="CI275" s="539"/>
      <c r="CJ275" s="539"/>
      <c r="CK275" s="539"/>
      <c r="CL275" s="539"/>
      <c r="CM275" s="539"/>
      <c r="CN275" s="539"/>
      <c r="CO275" s="539"/>
      <c r="CP275" s="539"/>
      <c r="CQ275" s="539"/>
      <c r="CR275" s="539"/>
      <c r="CS275" s="539"/>
      <c r="CT275" s="539"/>
      <c r="CU275" s="539"/>
      <c r="CV275" s="539"/>
      <c r="CW275" s="539"/>
      <c r="CX275" s="539"/>
      <c r="CY275" s="539"/>
      <c r="CZ275" s="539"/>
    </row>
    <row r="276" spans="1:104" s="568" customFormat="1" ht="13.9" hidden="1" customHeight="1">
      <c r="A276" s="568" t="str">
        <f t="shared" si="310"/>
        <v/>
      </c>
      <c r="B276" s="683">
        <v>2202</v>
      </c>
      <c r="C276" s="684">
        <v>38</v>
      </c>
      <c r="D276" s="685" t="str">
        <f>IF(ISNA(VLOOKUP(C276,Master!BQ$61:CC$286,3,FALSE)),"",VLOOKUP(C276,Master!BQ$61:CC$286,3,FALSE))</f>
        <v/>
      </c>
      <c r="E276" s="686" t="str">
        <f>IF(ISNA(VLOOKUP(C276,Master!BQ$61:CC$286,7,FALSE)),"",VLOOKUP(C276,Master!BQ$61:CC$286,7,FALSE))</f>
        <v/>
      </c>
      <c r="F276" s="687" t="str">
        <f>IF(ISNA(VLOOKUP(C276,Master!BQ$61:CC$286,8,FALSE)),"",VLOOKUP(C276,Master!BQ$61:CC$286,8,FALSE))</f>
        <v/>
      </c>
      <c r="G276" s="688" t="str">
        <f>IF(ISNA(VLOOKUP(C276,Master!BQ$61:CC$286,4,FALSE)),"",VLOOKUP(C276,Master!BQ$61:CC$286,4,FALSE))</f>
        <v/>
      </c>
      <c r="H276" s="711" t="str">
        <f>IF(ISNA(VLOOKUP(C276,Master!BQ$61:CC$286,5,FALSE)),"",VLOOKUP(C276,Master!BQ$61:CC$286,5,FALSE))</f>
        <v/>
      </c>
      <c r="I276" s="690" t="str">
        <f t="shared" si="335"/>
        <v/>
      </c>
      <c r="J276" s="684" t="str">
        <f t="shared" si="337"/>
        <v/>
      </c>
      <c r="K276" s="686" t="str">
        <f t="shared" si="338"/>
        <v/>
      </c>
      <c r="L276" s="684" t="str">
        <f t="shared" si="339"/>
        <v/>
      </c>
      <c r="M276" s="684" t="str">
        <f>IF(AND(H276=""),"",VLOOKUP(D276,'Fix Pay'!$B$9:$K$116,10,0))</f>
        <v/>
      </c>
      <c r="N276" s="684" t="str">
        <f>IF(AND(H276=""),"",VLOOKUP(D276,'Fix Pay'!$B$9:$K$116,9,0))</f>
        <v/>
      </c>
      <c r="O276" s="712" t="str">
        <f t="shared" si="340"/>
        <v/>
      </c>
      <c r="P276" s="582"/>
      <c r="Q276" s="582"/>
      <c r="R276" s="582"/>
      <c r="S276" s="582"/>
      <c r="T276" s="582">
        <v>0</v>
      </c>
      <c r="U276" s="541"/>
      <c r="V276" s="570" t="str">
        <f>IF(ISNA(VLOOKUP(C276,Master!BQ$61:CC$286,10,FALSE)),"",VLOOKUP(C276,Master!BQ$61:CC$286,10,FALSE))</f>
        <v/>
      </c>
      <c r="W276" s="573"/>
      <c r="X276" s="573"/>
      <c r="Y276" s="574" t="str">
        <f>IF(ISNA(VLOOKUP(C276,Master!BQ$61:CC$286,11,FALSE)),"",VLOOKUP(C276,Master!BQ$61:CC$286,11,FALSE))</f>
        <v/>
      </c>
      <c r="Z276" s="574" t="str">
        <f>IF(ISNA(VLOOKUP(C276,Master!BQ$61:CC$286,9,FALSE)),"",VLOOKUP(C276,Master!BQ$61:CC$286,9,FALSE))</f>
        <v/>
      </c>
      <c r="AA276" s="575">
        <f t="shared" si="341"/>
        <v>0</v>
      </c>
      <c r="AB276" s="575">
        <f t="shared" si="342"/>
        <v>0</v>
      </c>
      <c r="AC276" s="575">
        <f t="shared" si="343"/>
        <v>0</v>
      </c>
      <c r="AD276" s="575">
        <f t="shared" si="344"/>
        <v>0</v>
      </c>
      <c r="AE276" s="575">
        <f t="shared" si="345"/>
        <v>0</v>
      </c>
      <c r="AF276" s="575">
        <f t="shared" si="346"/>
        <v>0</v>
      </c>
      <c r="AG276" s="576" t="str">
        <f t="shared" si="347"/>
        <v/>
      </c>
      <c r="AH276" s="576" t="str">
        <f t="shared" si="348"/>
        <v/>
      </c>
      <c r="AI276" s="576" t="str">
        <f t="shared" si="349"/>
        <v/>
      </c>
      <c r="AJ276" s="576" t="str">
        <f t="shared" si="350"/>
        <v/>
      </c>
      <c r="AK276" s="576" t="str">
        <f t="shared" si="351"/>
        <v/>
      </c>
      <c r="AL276" s="574" t="str">
        <f t="shared" si="352"/>
        <v/>
      </c>
      <c r="AM276" s="574">
        <v>0</v>
      </c>
      <c r="AN276" s="575">
        <v>0</v>
      </c>
      <c r="AO276" s="574" t="str">
        <f t="shared" si="353"/>
        <v/>
      </c>
      <c r="AP276" s="575">
        <f t="shared" si="354"/>
        <v>0</v>
      </c>
      <c r="AQ276" s="574">
        <f t="shared" si="355"/>
        <v>0</v>
      </c>
      <c r="AR276" s="574">
        <f t="shared" si="356"/>
        <v>0</v>
      </c>
      <c r="AS276" s="574">
        <f t="shared" si="357"/>
        <v>0</v>
      </c>
      <c r="AT276" s="574">
        <f t="shared" si="385"/>
        <v>0</v>
      </c>
      <c r="AU276" s="576">
        <f t="shared" si="358"/>
        <v>0</v>
      </c>
      <c r="AV276" s="576">
        <f t="shared" si="359"/>
        <v>0</v>
      </c>
      <c r="AW276" s="574"/>
      <c r="AX276" s="574"/>
      <c r="AY276" s="576">
        <f t="shared" si="360"/>
        <v>0</v>
      </c>
      <c r="AZ276" s="576">
        <f t="shared" si="361"/>
        <v>0</v>
      </c>
      <c r="BA276" s="576">
        <f t="shared" si="362"/>
        <v>0</v>
      </c>
      <c r="BB276" s="576">
        <f t="shared" si="363"/>
        <v>0</v>
      </c>
      <c r="BC276" s="576">
        <f t="shared" si="364"/>
        <v>0</v>
      </c>
      <c r="BD276" s="574">
        <f t="shared" si="365"/>
        <v>0</v>
      </c>
      <c r="BE276" s="574">
        <f t="shared" si="366"/>
        <v>0</v>
      </c>
      <c r="BF276" s="575">
        <v>0</v>
      </c>
      <c r="BG276" s="574">
        <f t="shared" si="367"/>
        <v>0</v>
      </c>
      <c r="BH276" s="575">
        <f t="shared" si="368"/>
        <v>0</v>
      </c>
      <c r="BI276" s="574">
        <f t="shared" si="369"/>
        <v>0</v>
      </c>
      <c r="BJ276" s="574">
        <f t="shared" si="370"/>
        <v>0</v>
      </c>
      <c r="BK276" s="574">
        <f t="shared" si="371"/>
        <v>0</v>
      </c>
      <c r="BL276" s="574">
        <f t="shared" si="372"/>
        <v>0</v>
      </c>
      <c r="BM276" s="576">
        <f t="shared" si="373"/>
        <v>0</v>
      </c>
      <c r="BN276" s="576">
        <f t="shared" si="374"/>
        <v>0</v>
      </c>
      <c r="BO276" s="574"/>
      <c r="BP276" s="574"/>
      <c r="BQ276" s="576">
        <f t="shared" si="375"/>
        <v>0</v>
      </c>
      <c r="BR276" s="567">
        <f t="shared" si="376"/>
        <v>0</v>
      </c>
      <c r="BS276" s="567">
        <f t="shared" si="377"/>
        <v>1</v>
      </c>
      <c r="BT276" s="567">
        <f t="shared" si="378"/>
        <v>0</v>
      </c>
      <c r="BU276" s="567">
        <f t="shared" si="379"/>
        <v>0</v>
      </c>
      <c r="BV276" s="567">
        <f t="shared" si="380"/>
        <v>0</v>
      </c>
      <c r="BW276" s="567">
        <f t="shared" si="381"/>
        <v>1</v>
      </c>
      <c r="BX276" s="552">
        <f t="shared" si="386"/>
        <v>0</v>
      </c>
      <c r="BY276" s="577">
        <f t="shared" si="382"/>
        <v>1</v>
      </c>
      <c r="BZ276" s="552">
        <f t="shared" si="383"/>
        <v>0</v>
      </c>
      <c r="CA276" s="552">
        <f t="shared" si="384"/>
        <v>0</v>
      </c>
      <c r="CB276" s="539" t="str">
        <f>IF(AND(E276=""),"",IF(AND(E276&lt;=0),"",IF((ROUND((SUMPRODUCT(MID(0&amp;E276,LARGE(INDEX(ISNUMBER(--MID(E276,ROW($1:$70),1))* ROW($1:$70),0),ROW($1:$70))+1,1)*10^ROW($1:$70)/10)),-8)/100000000)&lt;2004,1,0)))</f>
        <v/>
      </c>
      <c r="CC276" s="1071"/>
      <c r="CD276" s="539" t="str">
        <f>IF(I276="","",MAX($CD$229:$CD$236,$CD$239:CD275)+1)</f>
        <v/>
      </c>
      <c r="CE276" s="539"/>
      <c r="CF276" s="539"/>
      <c r="CG276" s="539"/>
      <c r="CH276" s="539"/>
      <c r="CI276" s="539"/>
      <c r="CJ276" s="539"/>
      <c r="CK276" s="539"/>
      <c r="CL276" s="539"/>
      <c r="CM276" s="539"/>
      <c r="CN276" s="539"/>
      <c r="CO276" s="539"/>
      <c r="CP276" s="539"/>
      <c r="CQ276" s="539"/>
      <c r="CR276" s="539"/>
      <c r="CS276" s="539"/>
      <c r="CT276" s="539"/>
      <c r="CU276" s="539"/>
      <c r="CV276" s="539"/>
      <c r="CW276" s="539"/>
      <c r="CX276" s="539"/>
      <c r="CY276" s="539"/>
      <c r="CZ276" s="539"/>
    </row>
    <row r="277" spans="1:104" s="568" customFormat="1" ht="13.9" hidden="1" customHeight="1">
      <c r="A277" s="568" t="str">
        <f t="shared" si="310"/>
        <v/>
      </c>
      <c r="B277" s="683">
        <v>2202</v>
      </c>
      <c r="C277" s="684">
        <v>39</v>
      </c>
      <c r="D277" s="685" t="str">
        <f>IF(ISNA(VLOOKUP(C277,Master!BQ$61:CC$286,3,FALSE)),"",VLOOKUP(C277,Master!BQ$61:CC$286,3,FALSE))</f>
        <v/>
      </c>
      <c r="E277" s="686" t="str">
        <f>IF(ISNA(VLOOKUP(C277,Master!BQ$61:CC$286,7,FALSE)),"",VLOOKUP(C277,Master!BQ$61:CC$286,7,FALSE))</f>
        <v/>
      </c>
      <c r="F277" s="687" t="str">
        <f>IF(ISNA(VLOOKUP(C277,Master!BQ$61:CC$286,8,FALSE)),"",VLOOKUP(C277,Master!BQ$61:CC$286,8,FALSE))</f>
        <v/>
      </c>
      <c r="G277" s="688" t="str">
        <f>IF(ISNA(VLOOKUP(C277,Master!BQ$61:CC$286,4,FALSE)),"",VLOOKUP(C277,Master!BQ$61:CC$286,4,FALSE))</f>
        <v/>
      </c>
      <c r="H277" s="711" t="str">
        <f>IF(ISNA(VLOOKUP(C277,Master!BQ$61:CC$286,5,FALSE)),"",VLOOKUP(C277,Master!BQ$61:CC$286,5,FALSE))</f>
        <v/>
      </c>
      <c r="I277" s="690" t="str">
        <f t="shared" si="335"/>
        <v/>
      </c>
      <c r="J277" s="684" t="str">
        <f t="shared" si="337"/>
        <v/>
      </c>
      <c r="K277" s="686" t="str">
        <f t="shared" si="338"/>
        <v/>
      </c>
      <c r="L277" s="684" t="str">
        <f t="shared" si="339"/>
        <v/>
      </c>
      <c r="M277" s="684" t="str">
        <f>IF(AND(H277=""),"",VLOOKUP(D277,'Fix Pay'!$B$9:$K$116,10,0))</f>
        <v/>
      </c>
      <c r="N277" s="684" t="str">
        <f>IF(AND(H277=""),"",VLOOKUP(D277,'Fix Pay'!$B$9:$K$116,9,0))</f>
        <v/>
      </c>
      <c r="O277" s="712" t="str">
        <f t="shared" si="340"/>
        <v/>
      </c>
      <c r="P277" s="582"/>
      <c r="Q277" s="582"/>
      <c r="R277" s="582"/>
      <c r="S277" s="582"/>
      <c r="T277" s="582">
        <v>0</v>
      </c>
      <c r="U277" s="541"/>
      <c r="V277" s="570" t="str">
        <f>IF(ISNA(VLOOKUP(C277,Master!BQ$61:CC$286,10,FALSE)),"",VLOOKUP(C277,Master!BQ$61:CC$286,10,FALSE))</f>
        <v/>
      </c>
      <c r="W277" s="573"/>
      <c r="X277" s="573"/>
      <c r="Y277" s="574" t="str">
        <f>IF(ISNA(VLOOKUP(C277,Master!BQ$61:CC$286,11,FALSE)),"",VLOOKUP(C277,Master!BQ$61:CC$286,11,FALSE))</f>
        <v/>
      </c>
      <c r="Z277" s="574" t="str">
        <f>IF(ISNA(VLOOKUP(C277,Master!BQ$61:CC$286,9,FALSE)),"",VLOOKUP(C277,Master!BQ$61:CC$286,9,FALSE))</f>
        <v/>
      </c>
      <c r="AA277" s="575">
        <f t="shared" si="341"/>
        <v>0</v>
      </c>
      <c r="AB277" s="575">
        <f t="shared" si="342"/>
        <v>0</v>
      </c>
      <c r="AC277" s="575">
        <f t="shared" si="343"/>
        <v>0</v>
      </c>
      <c r="AD277" s="575">
        <f t="shared" si="344"/>
        <v>0</v>
      </c>
      <c r="AE277" s="575">
        <f t="shared" si="345"/>
        <v>0</v>
      </c>
      <c r="AF277" s="575">
        <f t="shared" si="346"/>
        <v>0</v>
      </c>
      <c r="AG277" s="576" t="str">
        <f t="shared" si="347"/>
        <v/>
      </c>
      <c r="AH277" s="576" t="str">
        <f t="shared" si="348"/>
        <v/>
      </c>
      <c r="AI277" s="576" t="str">
        <f t="shared" si="349"/>
        <v/>
      </c>
      <c r="AJ277" s="576" t="str">
        <f t="shared" si="350"/>
        <v/>
      </c>
      <c r="AK277" s="576" t="str">
        <f t="shared" si="351"/>
        <v/>
      </c>
      <c r="AL277" s="574" t="str">
        <f t="shared" si="352"/>
        <v/>
      </c>
      <c r="AM277" s="574">
        <v>0</v>
      </c>
      <c r="AN277" s="575">
        <v>0</v>
      </c>
      <c r="AO277" s="574" t="str">
        <f t="shared" si="353"/>
        <v/>
      </c>
      <c r="AP277" s="575">
        <f t="shared" si="354"/>
        <v>0</v>
      </c>
      <c r="AQ277" s="574">
        <f t="shared" si="355"/>
        <v>0</v>
      </c>
      <c r="AR277" s="574">
        <f t="shared" si="356"/>
        <v>0</v>
      </c>
      <c r="AS277" s="574">
        <f t="shared" si="357"/>
        <v>0</v>
      </c>
      <c r="AT277" s="574">
        <f t="shared" si="385"/>
        <v>0</v>
      </c>
      <c r="AU277" s="576">
        <f t="shared" si="358"/>
        <v>0</v>
      </c>
      <c r="AV277" s="576">
        <f t="shared" si="359"/>
        <v>0</v>
      </c>
      <c r="AW277" s="574"/>
      <c r="AX277" s="574"/>
      <c r="AY277" s="576">
        <f t="shared" si="360"/>
        <v>0</v>
      </c>
      <c r="AZ277" s="576">
        <f t="shared" si="361"/>
        <v>0</v>
      </c>
      <c r="BA277" s="576">
        <f t="shared" si="362"/>
        <v>0</v>
      </c>
      <c r="BB277" s="576">
        <f t="shared" si="363"/>
        <v>0</v>
      </c>
      <c r="BC277" s="576">
        <f t="shared" si="364"/>
        <v>0</v>
      </c>
      <c r="BD277" s="574">
        <f t="shared" si="365"/>
        <v>0</v>
      </c>
      <c r="BE277" s="574">
        <f t="shared" si="366"/>
        <v>0</v>
      </c>
      <c r="BF277" s="575">
        <v>0</v>
      </c>
      <c r="BG277" s="574">
        <f t="shared" si="367"/>
        <v>0</v>
      </c>
      <c r="BH277" s="575">
        <f t="shared" si="368"/>
        <v>0</v>
      </c>
      <c r="BI277" s="574">
        <f t="shared" si="369"/>
        <v>0</v>
      </c>
      <c r="BJ277" s="574">
        <f t="shared" si="370"/>
        <v>0</v>
      </c>
      <c r="BK277" s="574">
        <f t="shared" si="371"/>
        <v>0</v>
      </c>
      <c r="BL277" s="574">
        <f t="shared" si="372"/>
        <v>0</v>
      </c>
      <c r="BM277" s="576">
        <f t="shared" si="373"/>
        <v>0</v>
      </c>
      <c r="BN277" s="576">
        <f t="shared" si="374"/>
        <v>0</v>
      </c>
      <c r="BO277" s="574"/>
      <c r="BP277" s="574"/>
      <c r="BQ277" s="576">
        <f t="shared" si="375"/>
        <v>0</v>
      </c>
      <c r="BR277" s="567">
        <f t="shared" si="376"/>
        <v>0</v>
      </c>
      <c r="BS277" s="567">
        <f t="shared" si="377"/>
        <v>1</v>
      </c>
      <c r="BT277" s="567">
        <f t="shared" si="378"/>
        <v>0</v>
      </c>
      <c r="BU277" s="567">
        <f t="shared" si="379"/>
        <v>0</v>
      </c>
      <c r="BV277" s="567">
        <f t="shared" si="380"/>
        <v>0</v>
      </c>
      <c r="BW277" s="567">
        <f t="shared" si="381"/>
        <v>1</v>
      </c>
      <c r="BX277" s="552">
        <f t="shared" si="386"/>
        <v>0</v>
      </c>
      <c r="BY277" s="577">
        <f t="shared" si="382"/>
        <v>1</v>
      </c>
      <c r="BZ277" s="552">
        <f t="shared" si="383"/>
        <v>0</v>
      </c>
      <c r="CA277" s="552">
        <f t="shared" si="384"/>
        <v>0</v>
      </c>
      <c r="CB277" s="539" t="str">
        <f>IF(AND(E277=""),"",IF(AND(E277&lt;=0),"",IF((ROUND((SUMPRODUCT(MID(0&amp;E277,LARGE(INDEX(ISNUMBER(--MID(E277,ROW($1:$70),1))* ROW($1:$70),0),ROW($1:$70))+1,1)*10^ROW($1:$70)/10)),-8)/100000000)&lt;2004,1,0)))</f>
        <v/>
      </c>
      <c r="CC277" s="1071"/>
      <c r="CD277" s="539" t="str">
        <f>IF(I277="","",MAX($CD$229:$CD$236,$CD$239:CD276)+1)</f>
        <v/>
      </c>
      <c r="CE277" s="539"/>
      <c r="CF277" s="539"/>
      <c r="CG277" s="539"/>
      <c r="CH277" s="539"/>
      <c r="CI277" s="539"/>
      <c r="CJ277" s="539"/>
      <c r="CK277" s="539"/>
      <c r="CL277" s="539"/>
      <c r="CM277" s="539"/>
      <c r="CN277" s="539"/>
      <c r="CO277" s="539"/>
      <c r="CP277" s="539"/>
      <c r="CQ277" s="539"/>
      <c r="CR277" s="539"/>
      <c r="CS277" s="539"/>
      <c r="CT277" s="539"/>
      <c r="CU277" s="539"/>
      <c r="CV277" s="539"/>
      <c r="CW277" s="539"/>
      <c r="CX277" s="539"/>
      <c r="CY277" s="539"/>
      <c r="CZ277" s="539"/>
    </row>
    <row r="278" spans="1:104" s="568" customFormat="1" ht="13.9" hidden="1" customHeight="1">
      <c r="A278" s="568" t="str">
        <f t="shared" si="310"/>
        <v/>
      </c>
      <c r="B278" s="683">
        <v>2202</v>
      </c>
      <c r="C278" s="684">
        <v>40</v>
      </c>
      <c r="D278" s="685" t="str">
        <f>IF(ISNA(VLOOKUP(C278,Master!BQ$61:CC$286,3,FALSE)),"",VLOOKUP(C278,Master!BQ$61:CC$286,3,FALSE))</f>
        <v/>
      </c>
      <c r="E278" s="686" t="str">
        <f>IF(ISNA(VLOOKUP(C278,Master!BQ$61:CC$286,7,FALSE)),"",VLOOKUP(C278,Master!BQ$61:CC$286,7,FALSE))</f>
        <v/>
      </c>
      <c r="F278" s="687" t="str">
        <f>IF(ISNA(VLOOKUP(C278,Master!BQ$61:CC$286,8,FALSE)),"",VLOOKUP(C278,Master!BQ$61:CC$286,8,FALSE))</f>
        <v/>
      </c>
      <c r="G278" s="688" t="str">
        <f>IF(ISNA(VLOOKUP(C278,Master!BQ$61:CC$286,4,FALSE)),"",VLOOKUP(C278,Master!BQ$61:CC$286,4,FALSE))</f>
        <v/>
      </c>
      <c r="H278" s="711" t="str">
        <f>IF(ISNA(VLOOKUP(C278,Master!BQ$61:CC$286,5,FALSE)),"",VLOOKUP(C278,Master!BQ$61:CC$286,5,FALSE))</f>
        <v/>
      </c>
      <c r="I278" s="690" t="str">
        <f t="shared" si="335"/>
        <v/>
      </c>
      <c r="J278" s="684" t="str">
        <f t="shared" si="337"/>
        <v/>
      </c>
      <c r="K278" s="686" t="str">
        <f t="shared" si="338"/>
        <v/>
      </c>
      <c r="L278" s="684" t="str">
        <f t="shared" si="339"/>
        <v/>
      </c>
      <c r="M278" s="684" t="str">
        <f>IF(AND(H278=""),"",VLOOKUP(D278,'Fix Pay'!$B$9:$K$116,10,0))</f>
        <v/>
      </c>
      <c r="N278" s="684" t="str">
        <f>IF(AND(H278=""),"",VLOOKUP(D278,'Fix Pay'!$B$9:$K$116,9,0))</f>
        <v/>
      </c>
      <c r="O278" s="712" t="str">
        <f t="shared" si="340"/>
        <v/>
      </c>
      <c r="P278" s="582"/>
      <c r="Q278" s="582"/>
      <c r="R278" s="582"/>
      <c r="S278" s="582"/>
      <c r="T278" s="582">
        <v>0</v>
      </c>
      <c r="U278" s="541"/>
      <c r="V278" s="570" t="str">
        <f>IF(ISNA(VLOOKUP(C278,Master!BQ$61:CC$286,10,FALSE)),"",VLOOKUP(C278,Master!BQ$61:CC$286,10,FALSE))</f>
        <v/>
      </c>
      <c r="W278" s="573"/>
      <c r="X278" s="573"/>
      <c r="Y278" s="574" t="str">
        <f>IF(ISNA(VLOOKUP(C278,Master!BQ$61:CC$286,11,FALSE)),"",VLOOKUP(C278,Master!BQ$61:CC$286,11,FALSE))</f>
        <v/>
      </c>
      <c r="Z278" s="574" t="str">
        <f>IF(ISNA(VLOOKUP(C278,Master!BQ$61:CC$286,9,FALSE)),"",VLOOKUP(C278,Master!BQ$61:CC$286,9,FALSE))</f>
        <v/>
      </c>
      <c r="AA278" s="575">
        <f t="shared" si="341"/>
        <v>0</v>
      </c>
      <c r="AB278" s="575">
        <f t="shared" si="342"/>
        <v>0</v>
      </c>
      <c r="AC278" s="575">
        <f t="shared" si="343"/>
        <v>0</v>
      </c>
      <c r="AD278" s="575">
        <f t="shared" si="344"/>
        <v>0</v>
      </c>
      <c r="AE278" s="575">
        <f t="shared" si="345"/>
        <v>0</v>
      </c>
      <c r="AF278" s="575">
        <f t="shared" si="346"/>
        <v>0</v>
      </c>
      <c r="AG278" s="576" t="str">
        <f t="shared" si="347"/>
        <v/>
      </c>
      <c r="AH278" s="576" t="str">
        <f t="shared" si="348"/>
        <v/>
      </c>
      <c r="AI278" s="576" t="str">
        <f t="shared" si="349"/>
        <v/>
      </c>
      <c r="AJ278" s="576" t="str">
        <f t="shared" si="350"/>
        <v/>
      </c>
      <c r="AK278" s="576" t="str">
        <f t="shared" si="351"/>
        <v/>
      </c>
      <c r="AL278" s="574" t="str">
        <f t="shared" si="352"/>
        <v/>
      </c>
      <c r="AM278" s="574">
        <v>0</v>
      </c>
      <c r="AN278" s="575">
        <v>0</v>
      </c>
      <c r="AO278" s="574" t="str">
        <f t="shared" si="353"/>
        <v/>
      </c>
      <c r="AP278" s="575">
        <f t="shared" si="354"/>
        <v>0</v>
      </c>
      <c r="AQ278" s="574">
        <f t="shared" si="355"/>
        <v>0</v>
      </c>
      <c r="AR278" s="574">
        <f t="shared" si="356"/>
        <v>0</v>
      </c>
      <c r="AS278" s="574">
        <f t="shared" si="357"/>
        <v>0</v>
      </c>
      <c r="AT278" s="574">
        <f t="shared" si="385"/>
        <v>0</v>
      </c>
      <c r="AU278" s="576">
        <f t="shared" si="358"/>
        <v>0</v>
      </c>
      <c r="AV278" s="576">
        <f t="shared" si="359"/>
        <v>0</v>
      </c>
      <c r="AW278" s="574"/>
      <c r="AX278" s="574"/>
      <c r="AY278" s="576">
        <f t="shared" si="360"/>
        <v>0</v>
      </c>
      <c r="AZ278" s="576">
        <f t="shared" si="361"/>
        <v>0</v>
      </c>
      <c r="BA278" s="576">
        <f t="shared" si="362"/>
        <v>0</v>
      </c>
      <c r="BB278" s="576">
        <f t="shared" si="363"/>
        <v>0</v>
      </c>
      <c r="BC278" s="576">
        <f t="shared" si="364"/>
        <v>0</v>
      </c>
      <c r="BD278" s="574">
        <f t="shared" si="365"/>
        <v>0</v>
      </c>
      <c r="BE278" s="574">
        <f t="shared" si="366"/>
        <v>0</v>
      </c>
      <c r="BF278" s="575">
        <v>0</v>
      </c>
      <c r="BG278" s="574">
        <f t="shared" si="367"/>
        <v>0</v>
      </c>
      <c r="BH278" s="575">
        <f t="shared" si="368"/>
        <v>0</v>
      </c>
      <c r="BI278" s="574">
        <f t="shared" si="369"/>
        <v>0</v>
      </c>
      <c r="BJ278" s="574">
        <f t="shared" si="370"/>
        <v>0</v>
      </c>
      <c r="BK278" s="574">
        <f t="shared" si="371"/>
        <v>0</v>
      </c>
      <c r="BL278" s="574">
        <f t="shared" si="372"/>
        <v>0</v>
      </c>
      <c r="BM278" s="576">
        <f t="shared" si="373"/>
        <v>0</v>
      </c>
      <c r="BN278" s="576">
        <f t="shared" si="374"/>
        <v>0</v>
      </c>
      <c r="BO278" s="574"/>
      <c r="BP278" s="574"/>
      <c r="BQ278" s="576">
        <f t="shared" si="375"/>
        <v>0</v>
      </c>
      <c r="BR278" s="567">
        <f t="shared" si="376"/>
        <v>0</v>
      </c>
      <c r="BS278" s="567">
        <f t="shared" si="377"/>
        <v>1</v>
      </c>
      <c r="BT278" s="567">
        <f t="shared" si="378"/>
        <v>0</v>
      </c>
      <c r="BU278" s="567">
        <f t="shared" si="379"/>
        <v>0</v>
      </c>
      <c r="BV278" s="567">
        <f t="shared" si="380"/>
        <v>0</v>
      </c>
      <c r="BW278" s="567">
        <f t="shared" si="381"/>
        <v>1</v>
      </c>
      <c r="BX278" s="552">
        <f t="shared" si="386"/>
        <v>0</v>
      </c>
      <c r="BY278" s="577">
        <f t="shared" si="382"/>
        <v>1</v>
      </c>
      <c r="BZ278" s="552">
        <f t="shared" si="383"/>
        <v>0</v>
      </c>
      <c r="CA278" s="552">
        <f t="shared" si="384"/>
        <v>0</v>
      </c>
      <c r="CB278" s="539" t="str">
        <f>IF(AND(E278=""),"",IF(AND(E278&lt;=0),"",IF((ROUND((SUMPRODUCT(MID(0&amp;E278,LARGE(INDEX(ISNUMBER(--MID(E278,ROW($1:$70),1))* ROW($1:$70),0),ROW($1:$70))+1,1)*10^ROW($1:$70)/10)),-8)/100000000)&lt;2004,1,0)))</f>
        <v/>
      </c>
      <c r="CC278" s="1071"/>
      <c r="CD278" s="539" t="str">
        <f>IF(I278="","",MAX($CD$229:$CD$236,$CD$239:CD277)+1)</f>
        <v/>
      </c>
      <c r="CE278" s="539"/>
      <c r="CF278" s="539"/>
      <c r="CG278" s="539"/>
      <c r="CH278" s="539"/>
      <c r="CI278" s="539"/>
      <c r="CJ278" s="539"/>
      <c r="CK278" s="539"/>
      <c r="CL278" s="539"/>
      <c r="CM278" s="539"/>
      <c r="CN278" s="539"/>
      <c r="CO278" s="539"/>
      <c r="CP278" s="539"/>
      <c r="CQ278" s="539"/>
      <c r="CR278" s="539"/>
      <c r="CS278" s="539"/>
      <c r="CT278" s="539"/>
      <c r="CU278" s="539"/>
      <c r="CV278" s="539"/>
      <c r="CW278" s="539"/>
      <c r="CX278" s="539"/>
      <c r="CY278" s="539"/>
      <c r="CZ278" s="539"/>
    </row>
    <row r="279" spans="1:104" s="568" customFormat="1" ht="13.9" hidden="1" customHeight="1">
      <c r="A279" s="568" t="str">
        <f t="shared" si="310"/>
        <v/>
      </c>
      <c r="B279" s="683">
        <v>2202</v>
      </c>
      <c r="C279" s="684">
        <v>41</v>
      </c>
      <c r="D279" s="685" t="str">
        <f>IF(ISNA(VLOOKUP(C279,Master!BQ$61:CC$286,3,FALSE)),"",VLOOKUP(C279,Master!BQ$61:CC$286,3,FALSE))</f>
        <v/>
      </c>
      <c r="E279" s="686" t="str">
        <f>IF(ISNA(VLOOKUP(C279,Master!BQ$61:CC$286,7,FALSE)),"",VLOOKUP(C279,Master!BQ$61:CC$286,7,FALSE))</f>
        <v/>
      </c>
      <c r="F279" s="687" t="str">
        <f>IF(ISNA(VLOOKUP(C279,Master!BQ$61:CC$286,8,FALSE)),"",VLOOKUP(C279,Master!BQ$61:CC$286,8,FALSE))</f>
        <v/>
      </c>
      <c r="G279" s="688" t="str">
        <f>IF(ISNA(VLOOKUP(C279,Master!BQ$61:CC$286,4,FALSE)),"",VLOOKUP(C279,Master!BQ$61:CC$286,4,FALSE))</f>
        <v/>
      </c>
      <c r="H279" s="711" t="str">
        <f>IF(ISNA(VLOOKUP(C279,Master!BQ$61:CC$286,5,FALSE)),"",VLOOKUP(C279,Master!BQ$61:CC$286,5,FALSE))</f>
        <v/>
      </c>
      <c r="I279" s="690" t="str">
        <f t="shared" si="335"/>
        <v/>
      </c>
      <c r="J279" s="684" t="str">
        <f t="shared" si="337"/>
        <v/>
      </c>
      <c r="K279" s="686" t="str">
        <f t="shared" si="338"/>
        <v/>
      </c>
      <c r="L279" s="684" t="str">
        <f t="shared" si="339"/>
        <v/>
      </c>
      <c r="M279" s="684" t="str">
        <f>IF(AND(H279=""),"",VLOOKUP(D279,'Fix Pay'!$B$9:$K$116,10,0))</f>
        <v/>
      </c>
      <c r="N279" s="684" t="str">
        <f>IF(AND(H279=""),"",VLOOKUP(D279,'Fix Pay'!$B$9:$K$116,9,0))</f>
        <v/>
      </c>
      <c r="O279" s="712" t="str">
        <f t="shared" si="340"/>
        <v/>
      </c>
      <c r="P279" s="582"/>
      <c r="Q279" s="582"/>
      <c r="R279" s="582"/>
      <c r="S279" s="582"/>
      <c r="T279" s="582">
        <v>0</v>
      </c>
      <c r="U279" s="541"/>
      <c r="V279" s="570" t="str">
        <f>IF(ISNA(VLOOKUP(C279,Master!BQ$61:CC$286,10,FALSE)),"",VLOOKUP(C279,Master!BQ$61:CC$286,10,FALSE))</f>
        <v/>
      </c>
      <c r="W279" s="573"/>
      <c r="X279" s="573"/>
      <c r="Y279" s="574" t="str">
        <f>IF(ISNA(VLOOKUP(C279,Master!BQ$61:CC$286,11,FALSE)),"",VLOOKUP(C279,Master!BQ$61:CC$286,11,FALSE))</f>
        <v/>
      </c>
      <c r="Z279" s="574" t="str">
        <f>IF(ISNA(VLOOKUP(C279,Master!BQ$61:CC$286,9,FALSE)),"",VLOOKUP(C279,Master!BQ$61:CC$286,9,FALSE))</f>
        <v/>
      </c>
      <c r="AA279" s="575">
        <f t="shared" si="341"/>
        <v>0</v>
      </c>
      <c r="AB279" s="575">
        <f t="shared" si="342"/>
        <v>0</v>
      </c>
      <c r="AC279" s="575">
        <f t="shared" si="343"/>
        <v>0</v>
      </c>
      <c r="AD279" s="575">
        <f t="shared" si="344"/>
        <v>0</v>
      </c>
      <c r="AE279" s="575">
        <f t="shared" si="345"/>
        <v>0</v>
      </c>
      <c r="AF279" s="575">
        <f t="shared" si="346"/>
        <v>0</v>
      </c>
      <c r="AG279" s="576" t="str">
        <f t="shared" si="347"/>
        <v/>
      </c>
      <c r="AH279" s="576" t="str">
        <f t="shared" si="348"/>
        <v/>
      </c>
      <c r="AI279" s="576" t="str">
        <f t="shared" si="349"/>
        <v/>
      </c>
      <c r="AJ279" s="576" t="str">
        <f t="shared" si="350"/>
        <v/>
      </c>
      <c r="AK279" s="576" t="str">
        <f t="shared" si="351"/>
        <v/>
      </c>
      <c r="AL279" s="574" t="str">
        <f t="shared" si="352"/>
        <v/>
      </c>
      <c r="AM279" s="574">
        <v>0</v>
      </c>
      <c r="AN279" s="575">
        <v>0</v>
      </c>
      <c r="AO279" s="574" t="str">
        <f t="shared" si="353"/>
        <v/>
      </c>
      <c r="AP279" s="575">
        <f t="shared" si="354"/>
        <v>0</v>
      </c>
      <c r="AQ279" s="574">
        <f t="shared" si="355"/>
        <v>0</v>
      </c>
      <c r="AR279" s="574">
        <f t="shared" si="356"/>
        <v>0</v>
      </c>
      <c r="AS279" s="574">
        <f t="shared" si="357"/>
        <v>0</v>
      </c>
      <c r="AT279" s="574">
        <f t="shared" si="385"/>
        <v>0</v>
      </c>
      <c r="AU279" s="576">
        <f t="shared" si="358"/>
        <v>0</v>
      </c>
      <c r="AV279" s="576">
        <f t="shared" si="359"/>
        <v>0</v>
      </c>
      <c r="AW279" s="574"/>
      <c r="AX279" s="574"/>
      <c r="AY279" s="576">
        <f t="shared" si="360"/>
        <v>0</v>
      </c>
      <c r="AZ279" s="576">
        <f t="shared" si="361"/>
        <v>0</v>
      </c>
      <c r="BA279" s="576">
        <f t="shared" si="362"/>
        <v>0</v>
      </c>
      <c r="BB279" s="576">
        <f t="shared" si="363"/>
        <v>0</v>
      </c>
      <c r="BC279" s="576">
        <f t="shared" si="364"/>
        <v>0</v>
      </c>
      <c r="BD279" s="574">
        <f t="shared" si="365"/>
        <v>0</v>
      </c>
      <c r="BE279" s="574">
        <f t="shared" si="366"/>
        <v>0</v>
      </c>
      <c r="BF279" s="575">
        <v>0</v>
      </c>
      <c r="BG279" s="574">
        <f t="shared" si="367"/>
        <v>0</v>
      </c>
      <c r="BH279" s="575">
        <f t="shared" si="368"/>
        <v>0</v>
      </c>
      <c r="BI279" s="574">
        <f t="shared" si="369"/>
        <v>0</v>
      </c>
      <c r="BJ279" s="574">
        <f t="shared" si="370"/>
        <v>0</v>
      </c>
      <c r="BK279" s="574">
        <f t="shared" si="371"/>
        <v>0</v>
      </c>
      <c r="BL279" s="574">
        <f t="shared" si="372"/>
        <v>0</v>
      </c>
      <c r="BM279" s="576">
        <f t="shared" si="373"/>
        <v>0</v>
      </c>
      <c r="BN279" s="576">
        <f t="shared" si="374"/>
        <v>0</v>
      </c>
      <c r="BO279" s="574"/>
      <c r="BP279" s="574"/>
      <c r="BQ279" s="576">
        <f t="shared" si="375"/>
        <v>0</v>
      </c>
      <c r="BR279" s="567">
        <f t="shared" si="376"/>
        <v>0</v>
      </c>
      <c r="BS279" s="567">
        <f t="shared" si="377"/>
        <v>1</v>
      </c>
      <c r="BT279" s="567">
        <f t="shared" si="378"/>
        <v>0</v>
      </c>
      <c r="BU279" s="567">
        <f t="shared" si="379"/>
        <v>0</v>
      </c>
      <c r="BV279" s="567">
        <f t="shared" si="380"/>
        <v>0</v>
      </c>
      <c r="BW279" s="567">
        <f t="shared" si="381"/>
        <v>1</v>
      </c>
      <c r="BX279" s="552">
        <f t="shared" si="386"/>
        <v>0</v>
      </c>
      <c r="BY279" s="577">
        <f t="shared" si="382"/>
        <v>1</v>
      </c>
      <c r="BZ279" s="552">
        <f t="shared" si="383"/>
        <v>0</v>
      </c>
      <c r="CA279" s="552">
        <f t="shared" si="384"/>
        <v>0</v>
      </c>
      <c r="CB279" s="539" t="str">
        <f>IF(AND(E279=""),"",IF(AND(E279&lt;=0),"",IF((ROUND((SUMPRODUCT(MID(0&amp;E279,LARGE(INDEX(ISNUMBER(--MID(E279,ROW($1:$70),1))* ROW($1:$70),0),ROW($1:$70))+1,1)*10^ROW($1:$70)/10)),-8)/100000000)&lt;2004,1,0)))</f>
        <v/>
      </c>
      <c r="CC279" s="1071"/>
      <c r="CD279" s="539" t="str">
        <f>IF(I279="","",MAX($CD$229:$CD$236,$CD$239:CD278)+1)</f>
        <v/>
      </c>
      <c r="CE279" s="539"/>
      <c r="CF279" s="539"/>
      <c r="CG279" s="539"/>
      <c r="CH279" s="539"/>
      <c r="CI279" s="539"/>
      <c r="CJ279" s="539"/>
      <c r="CK279" s="539"/>
      <c r="CL279" s="539"/>
      <c r="CM279" s="539"/>
      <c r="CN279" s="539"/>
      <c r="CO279" s="539"/>
      <c r="CP279" s="539"/>
      <c r="CQ279" s="539"/>
      <c r="CR279" s="539"/>
      <c r="CS279" s="539"/>
      <c r="CT279" s="539"/>
      <c r="CU279" s="539"/>
      <c r="CV279" s="539"/>
      <c r="CW279" s="539"/>
      <c r="CX279" s="539"/>
      <c r="CY279" s="539"/>
      <c r="CZ279" s="539"/>
    </row>
    <row r="280" spans="1:104" s="568" customFormat="1" ht="13.9" hidden="1" customHeight="1">
      <c r="A280" s="568" t="str">
        <f t="shared" si="310"/>
        <v/>
      </c>
      <c r="B280" s="683">
        <v>2202</v>
      </c>
      <c r="C280" s="684">
        <v>42</v>
      </c>
      <c r="D280" s="685" t="str">
        <f>IF(ISNA(VLOOKUP(C280,Master!BQ$61:CC$286,3,FALSE)),"",VLOOKUP(C280,Master!BQ$61:CC$286,3,FALSE))</f>
        <v/>
      </c>
      <c r="E280" s="686" t="str">
        <f>IF(ISNA(VLOOKUP(C280,Master!BQ$61:CC$286,7,FALSE)),"",VLOOKUP(C280,Master!BQ$61:CC$286,7,FALSE))</f>
        <v/>
      </c>
      <c r="F280" s="687" t="str">
        <f>IF(ISNA(VLOOKUP(C280,Master!BQ$61:CC$286,8,FALSE)),"",VLOOKUP(C280,Master!BQ$61:CC$286,8,FALSE))</f>
        <v/>
      </c>
      <c r="G280" s="688" t="str">
        <f>IF(ISNA(VLOOKUP(C280,Master!BQ$61:CC$286,4,FALSE)),"",VLOOKUP(C280,Master!BQ$61:CC$286,4,FALSE))</f>
        <v/>
      </c>
      <c r="H280" s="711" t="str">
        <f>IF(ISNA(VLOOKUP(C280,Master!BQ$61:CC$286,5,FALSE)),"",VLOOKUP(C280,Master!BQ$61:CC$286,5,FALSE))</f>
        <v/>
      </c>
      <c r="I280" s="690" t="str">
        <f t="shared" si="335"/>
        <v/>
      </c>
      <c r="J280" s="684" t="str">
        <f t="shared" si="337"/>
        <v/>
      </c>
      <c r="K280" s="686" t="str">
        <f t="shared" si="338"/>
        <v/>
      </c>
      <c r="L280" s="684" t="str">
        <f t="shared" si="339"/>
        <v/>
      </c>
      <c r="M280" s="684" t="str">
        <f>IF(AND(H280=""),"",VLOOKUP(D280,'Fix Pay'!$B$9:$K$116,10,0))</f>
        <v/>
      </c>
      <c r="N280" s="684" t="str">
        <f>IF(AND(H280=""),"",VLOOKUP(D280,'Fix Pay'!$B$9:$K$116,9,0))</f>
        <v/>
      </c>
      <c r="O280" s="712" t="str">
        <f t="shared" si="340"/>
        <v/>
      </c>
      <c r="P280" s="582"/>
      <c r="Q280" s="582"/>
      <c r="R280" s="582"/>
      <c r="S280" s="582"/>
      <c r="T280" s="582">
        <v>0</v>
      </c>
      <c r="U280" s="541"/>
      <c r="V280" s="570" t="str">
        <f>IF(ISNA(VLOOKUP(C280,Master!BQ$61:CC$286,10,FALSE)),"",VLOOKUP(C280,Master!BQ$61:CC$286,10,FALSE))</f>
        <v/>
      </c>
      <c r="W280" s="573"/>
      <c r="X280" s="573"/>
      <c r="Y280" s="574" t="str">
        <f>IF(ISNA(VLOOKUP(C280,Master!BQ$61:CC$286,11,FALSE)),"",VLOOKUP(C280,Master!BQ$61:CC$286,11,FALSE))</f>
        <v/>
      </c>
      <c r="Z280" s="574" t="str">
        <f>IF(ISNA(VLOOKUP(C280,Master!BQ$61:CC$286,9,FALSE)),"",VLOOKUP(C280,Master!BQ$61:CC$286,9,FALSE))</f>
        <v/>
      </c>
      <c r="AA280" s="575">
        <f t="shared" si="341"/>
        <v>0</v>
      </c>
      <c r="AB280" s="575">
        <f t="shared" si="342"/>
        <v>0</v>
      </c>
      <c r="AC280" s="575">
        <f t="shared" si="343"/>
        <v>0</v>
      </c>
      <c r="AD280" s="575">
        <f t="shared" si="344"/>
        <v>0</v>
      </c>
      <c r="AE280" s="575">
        <f t="shared" si="345"/>
        <v>0</v>
      </c>
      <c r="AF280" s="575">
        <f t="shared" si="346"/>
        <v>0</v>
      </c>
      <c r="AG280" s="576" t="str">
        <f t="shared" si="347"/>
        <v/>
      </c>
      <c r="AH280" s="576" t="str">
        <f t="shared" si="348"/>
        <v/>
      </c>
      <c r="AI280" s="576" t="str">
        <f t="shared" si="349"/>
        <v/>
      </c>
      <c r="AJ280" s="576" t="str">
        <f t="shared" si="350"/>
        <v/>
      </c>
      <c r="AK280" s="576" t="str">
        <f t="shared" si="351"/>
        <v/>
      </c>
      <c r="AL280" s="574" t="str">
        <f t="shared" si="352"/>
        <v/>
      </c>
      <c r="AM280" s="574">
        <v>0</v>
      </c>
      <c r="AN280" s="575">
        <v>0</v>
      </c>
      <c r="AO280" s="574" t="str">
        <f t="shared" si="353"/>
        <v/>
      </c>
      <c r="AP280" s="575">
        <f t="shared" si="354"/>
        <v>0</v>
      </c>
      <c r="AQ280" s="574">
        <f t="shared" si="355"/>
        <v>0</v>
      </c>
      <c r="AR280" s="574">
        <f t="shared" si="356"/>
        <v>0</v>
      </c>
      <c r="AS280" s="574">
        <f t="shared" si="357"/>
        <v>0</v>
      </c>
      <c r="AT280" s="574">
        <f t="shared" si="385"/>
        <v>0</v>
      </c>
      <c r="AU280" s="576">
        <f t="shared" si="358"/>
        <v>0</v>
      </c>
      <c r="AV280" s="576">
        <f t="shared" si="359"/>
        <v>0</v>
      </c>
      <c r="AW280" s="574"/>
      <c r="AX280" s="574"/>
      <c r="AY280" s="576">
        <f t="shared" si="360"/>
        <v>0</v>
      </c>
      <c r="AZ280" s="576">
        <f t="shared" si="361"/>
        <v>0</v>
      </c>
      <c r="BA280" s="576">
        <f t="shared" si="362"/>
        <v>0</v>
      </c>
      <c r="BB280" s="576">
        <f t="shared" si="363"/>
        <v>0</v>
      </c>
      <c r="BC280" s="576">
        <f t="shared" si="364"/>
        <v>0</v>
      </c>
      <c r="BD280" s="574">
        <f t="shared" si="365"/>
        <v>0</v>
      </c>
      <c r="BE280" s="574">
        <f t="shared" si="366"/>
        <v>0</v>
      </c>
      <c r="BF280" s="575">
        <v>0</v>
      </c>
      <c r="BG280" s="574">
        <f t="shared" si="367"/>
        <v>0</v>
      </c>
      <c r="BH280" s="575">
        <f t="shared" si="368"/>
        <v>0</v>
      </c>
      <c r="BI280" s="574">
        <f t="shared" si="369"/>
        <v>0</v>
      </c>
      <c r="BJ280" s="574">
        <f t="shared" si="370"/>
        <v>0</v>
      </c>
      <c r="BK280" s="574">
        <f t="shared" si="371"/>
        <v>0</v>
      </c>
      <c r="BL280" s="574">
        <f t="shared" si="372"/>
        <v>0</v>
      </c>
      <c r="BM280" s="576">
        <f t="shared" si="373"/>
        <v>0</v>
      </c>
      <c r="BN280" s="576">
        <f t="shared" si="374"/>
        <v>0</v>
      </c>
      <c r="BO280" s="574"/>
      <c r="BP280" s="574"/>
      <c r="BQ280" s="576">
        <f t="shared" si="375"/>
        <v>0</v>
      </c>
      <c r="BR280" s="567">
        <f t="shared" si="376"/>
        <v>0</v>
      </c>
      <c r="BS280" s="567">
        <f t="shared" si="377"/>
        <v>1</v>
      </c>
      <c r="BT280" s="567">
        <f t="shared" si="378"/>
        <v>0</v>
      </c>
      <c r="BU280" s="567">
        <f t="shared" si="379"/>
        <v>0</v>
      </c>
      <c r="BV280" s="567">
        <f t="shared" si="380"/>
        <v>0</v>
      </c>
      <c r="BW280" s="567">
        <f t="shared" si="381"/>
        <v>1</v>
      </c>
      <c r="BX280" s="552">
        <f t="shared" si="386"/>
        <v>0</v>
      </c>
      <c r="BY280" s="577">
        <f t="shared" si="382"/>
        <v>1</v>
      </c>
      <c r="BZ280" s="552">
        <f t="shared" si="383"/>
        <v>0</v>
      </c>
      <c r="CA280" s="552">
        <f t="shared" si="384"/>
        <v>0</v>
      </c>
      <c r="CB280" s="539" t="str">
        <f>IF(AND(E280=""),"",IF(AND(E280&lt;=0),"",IF((ROUND((SUMPRODUCT(MID(0&amp;E280,LARGE(INDEX(ISNUMBER(--MID(E280,ROW($1:$70),1))* ROW($1:$70),0),ROW($1:$70))+1,1)*10^ROW($1:$70)/10)),-8)/100000000)&lt;2004,1,0)))</f>
        <v/>
      </c>
      <c r="CC280" s="1071"/>
      <c r="CD280" s="539" t="str">
        <f>IF(I280="","",MAX($CD$229:$CD$236,$CD$239:CD279)+1)</f>
        <v/>
      </c>
      <c r="CE280" s="539"/>
      <c r="CF280" s="539"/>
      <c r="CG280" s="539"/>
      <c r="CH280" s="539"/>
      <c r="CI280" s="539"/>
      <c r="CJ280" s="539"/>
      <c r="CK280" s="539"/>
      <c r="CL280" s="539"/>
      <c r="CM280" s="539"/>
      <c r="CN280" s="539"/>
      <c r="CO280" s="539"/>
      <c r="CP280" s="539"/>
      <c r="CQ280" s="539"/>
      <c r="CR280" s="539"/>
      <c r="CS280" s="539"/>
      <c r="CT280" s="539"/>
      <c r="CU280" s="539"/>
      <c r="CV280" s="539"/>
      <c r="CW280" s="539"/>
      <c r="CX280" s="539"/>
      <c r="CY280" s="539"/>
      <c r="CZ280" s="539"/>
    </row>
    <row r="281" spans="1:104" s="568" customFormat="1" ht="13.9" hidden="1" customHeight="1">
      <c r="A281" s="568" t="str">
        <f t="shared" si="310"/>
        <v/>
      </c>
      <c r="B281" s="683">
        <v>2202</v>
      </c>
      <c r="C281" s="684">
        <v>43</v>
      </c>
      <c r="D281" s="685" t="str">
        <f>IF(ISNA(VLOOKUP(C281,Master!BQ$61:CC$286,3,FALSE)),"",VLOOKUP(C281,Master!BQ$61:CC$286,3,FALSE))</f>
        <v/>
      </c>
      <c r="E281" s="686" t="str">
        <f>IF(ISNA(VLOOKUP(C281,Master!BQ$61:CC$286,7,FALSE)),"",VLOOKUP(C281,Master!BQ$61:CC$286,7,FALSE))</f>
        <v/>
      </c>
      <c r="F281" s="687" t="str">
        <f>IF(ISNA(VLOOKUP(C281,Master!BQ$61:CC$286,8,FALSE)),"",VLOOKUP(C281,Master!BQ$61:CC$286,8,FALSE))</f>
        <v/>
      </c>
      <c r="G281" s="688" t="str">
        <f>IF(ISNA(VLOOKUP(C281,Master!BQ$61:CC$286,4,FALSE)),"",VLOOKUP(C281,Master!BQ$61:CC$286,4,FALSE))</f>
        <v/>
      </c>
      <c r="H281" s="711" t="str">
        <f>IF(ISNA(VLOOKUP(C281,Master!BQ$61:CC$286,5,FALSE)),"",VLOOKUP(C281,Master!BQ$61:CC$286,5,FALSE))</f>
        <v/>
      </c>
      <c r="I281" s="690" t="str">
        <f t="shared" si="335"/>
        <v/>
      </c>
      <c r="J281" s="684" t="str">
        <f t="shared" si="337"/>
        <v/>
      </c>
      <c r="K281" s="686" t="str">
        <f t="shared" si="338"/>
        <v/>
      </c>
      <c r="L281" s="684" t="str">
        <f t="shared" si="339"/>
        <v/>
      </c>
      <c r="M281" s="684" t="str">
        <f>IF(AND(H281=""),"",VLOOKUP(D281,'Fix Pay'!$B$9:$K$116,10,0))</f>
        <v/>
      </c>
      <c r="N281" s="684" t="str">
        <f>IF(AND(H281=""),"",VLOOKUP(D281,'Fix Pay'!$B$9:$K$116,9,0))</f>
        <v/>
      </c>
      <c r="O281" s="712" t="str">
        <f t="shared" si="340"/>
        <v/>
      </c>
      <c r="P281" s="582"/>
      <c r="Q281" s="582"/>
      <c r="R281" s="582"/>
      <c r="S281" s="582"/>
      <c r="T281" s="582">
        <v>0</v>
      </c>
      <c r="U281" s="541"/>
      <c r="V281" s="570" t="str">
        <f>IF(ISNA(VLOOKUP(C281,Master!BQ$61:CC$286,10,FALSE)),"",VLOOKUP(C281,Master!BQ$61:CC$286,10,FALSE))</f>
        <v/>
      </c>
      <c r="W281" s="573"/>
      <c r="X281" s="573"/>
      <c r="Y281" s="574" t="str">
        <f>IF(ISNA(VLOOKUP(C281,Master!BQ$61:CC$286,11,FALSE)),"",VLOOKUP(C281,Master!BQ$61:CC$286,11,FALSE))</f>
        <v/>
      </c>
      <c r="Z281" s="574" t="str">
        <f>IF(ISNA(VLOOKUP(C281,Master!BQ$61:CC$286,9,FALSE)),"",VLOOKUP(C281,Master!BQ$61:CC$286,9,FALSE))</f>
        <v/>
      </c>
      <c r="AA281" s="575">
        <f t="shared" si="341"/>
        <v>0</v>
      </c>
      <c r="AB281" s="575">
        <f t="shared" si="342"/>
        <v>0</v>
      </c>
      <c r="AC281" s="575">
        <f t="shared" si="343"/>
        <v>0</v>
      </c>
      <c r="AD281" s="575">
        <f t="shared" si="344"/>
        <v>0</v>
      </c>
      <c r="AE281" s="575">
        <f t="shared" si="345"/>
        <v>0</v>
      </c>
      <c r="AF281" s="575">
        <f t="shared" si="346"/>
        <v>0</v>
      </c>
      <c r="AG281" s="576" t="str">
        <f t="shared" si="347"/>
        <v/>
      </c>
      <c r="AH281" s="576" t="str">
        <f t="shared" si="348"/>
        <v/>
      </c>
      <c r="AI281" s="576" t="str">
        <f t="shared" si="349"/>
        <v/>
      </c>
      <c r="AJ281" s="576" t="str">
        <f t="shared" si="350"/>
        <v/>
      </c>
      <c r="AK281" s="576" t="str">
        <f t="shared" si="351"/>
        <v/>
      </c>
      <c r="AL281" s="574" t="str">
        <f t="shared" si="352"/>
        <v/>
      </c>
      <c r="AM281" s="574">
        <v>0</v>
      </c>
      <c r="AN281" s="575">
        <v>0</v>
      </c>
      <c r="AO281" s="574" t="str">
        <f t="shared" si="353"/>
        <v/>
      </c>
      <c r="AP281" s="575">
        <f t="shared" si="354"/>
        <v>0</v>
      </c>
      <c r="AQ281" s="574">
        <f t="shared" si="355"/>
        <v>0</v>
      </c>
      <c r="AR281" s="574">
        <f t="shared" si="356"/>
        <v>0</v>
      </c>
      <c r="AS281" s="574">
        <f t="shared" si="357"/>
        <v>0</v>
      </c>
      <c r="AT281" s="574">
        <f t="shared" si="385"/>
        <v>0</v>
      </c>
      <c r="AU281" s="576">
        <f t="shared" si="358"/>
        <v>0</v>
      </c>
      <c r="AV281" s="576">
        <f t="shared" si="359"/>
        <v>0</v>
      </c>
      <c r="AW281" s="574"/>
      <c r="AX281" s="574"/>
      <c r="AY281" s="576">
        <f t="shared" si="360"/>
        <v>0</v>
      </c>
      <c r="AZ281" s="576">
        <f t="shared" si="361"/>
        <v>0</v>
      </c>
      <c r="BA281" s="576">
        <f t="shared" si="362"/>
        <v>0</v>
      </c>
      <c r="BB281" s="576">
        <f t="shared" si="363"/>
        <v>0</v>
      </c>
      <c r="BC281" s="576">
        <f t="shared" si="364"/>
        <v>0</v>
      </c>
      <c r="BD281" s="574">
        <f t="shared" si="365"/>
        <v>0</v>
      </c>
      <c r="BE281" s="574">
        <f t="shared" si="366"/>
        <v>0</v>
      </c>
      <c r="BF281" s="575">
        <v>0</v>
      </c>
      <c r="BG281" s="574">
        <f t="shared" si="367"/>
        <v>0</v>
      </c>
      <c r="BH281" s="575">
        <f t="shared" si="368"/>
        <v>0</v>
      </c>
      <c r="BI281" s="574">
        <f t="shared" si="369"/>
        <v>0</v>
      </c>
      <c r="BJ281" s="574">
        <f t="shared" si="370"/>
        <v>0</v>
      </c>
      <c r="BK281" s="574">
        <f t="shared" si="371"/>
        <v>0</v>
      </c>
      <c r="BL281" s="574">
        <f t="shared" si="372"/>
        <v>0</v>
      </c>
      <c r="BM281" s="576">
        <f t="shared" si="373"/>
        <v>0</v>
      </c>
      <c r="BN281" s="576">
        <f t="shared" si="374"/>
        <v>0</v>
      </c>
      <c r="BO281" s="574"/>
      <c r="BP281" s="574"/>
      <c r="BQ281" s="576">
        <f t="shared" si="375"/>
        <v>0</v>
      </c>
      <c r="BR281" s="567">
        <f t="shared" si="376"/>
        <v>0</v>
      </c>
      <c r="BS281" s="567">
        <f t="shared" si="377"/>
        <v>1</v>
      </c>
      <c r="BT281" s="567">
        <f t="shared" si="378"/>
        <v>0</v>
      </c>
      <c r="BU281" s="567">
        <f t="shared" si="379"/>
        <v>0</v>
      </c>
      <c r="BV281" s="567">
        <f t="shared" si="380"/>
        <v>0</v>
      </c>
      <c r="BW281" s="567">
        <f t="shared" si="381"/>
        <v>1</v>
      </c>
      <c r="BX281" s="552">
        <f t="shared" si="386"/>
        <v>0</v>
      </c>
      <c r="BY281" s="577">
        <f t="shared" si="382"/>
        <v>1</v>
      </c>
      <c r="BZ281" s="552">
        <f t="shared" si="383"/>
        <v>0</v>
      </c>
      <c r="CA281" s="552">
        <f t="shared" si="384"/>
        <v>0</v>
      </c>
      <c r="CB281" s="539" t="str">
        <f>IF(AND(E281=""),"",IF(AND(E281&lt;=0),"",IF((ROUND((SUMPRODUCT(MID(0&amp;E281,LARGE(INDEX(ISNUMBER(--MID(E281,ROW($1:$70),1))* ROW($1:$70),0),ROW($1:$70))+1,1)*10^ROW($1:$70)/10)),-8)/100000000)&lt;2004,1,0)))</f>
        <v/>
      </c>
      <c r="CC281" s="1071"/>
      <c r="CD281" s="539" t="str">
        <f>IF(I281="","",MAX($CD$229:$CD$236,$CD$239:CD280)+1)</f>
        <v/>
      </c>
      <c r="CE281" s="539"/>
      <c r="CF281" s="539"/>
      <c r="CG281" s="539"/>
      <c r="CH281" s="539"/>
      <c r="CI281" s="539"/>
      <c r="CJ281" s="539"/>
      <c r="CK281" s="539"/>
      <c r="CL281" s="539"/>
      <c r="CM281" s="539"/>
      <c r="CN281" s="539"/>
      <c r="CO281" s="539"/>
      <c r="CP281" s="539"/>
      <c r="CQ281" s="539"/>
      <c r="CR281" s="539"/>
      <c r="CS281" s="539"/>
      <c r="CT281" s="539"/>
      <c r="CU281" s="539"/>
      <c r="CV281" s="539"/>
      <c r="CW281" s="539"/>
      <c r="CX281" s="539"/>
      <c r="CY281" s="539"/>
      <c r="CZ281" s="539"/>
    </row>
    <row r="282" spans="1:104" s="568" customFormat="1" ht="13.9" hidden="1" customHeight="1">
      <c r="A282" s="568" t="str">
        <f t="shared" si="310"/>
        <v/>
      </c>
      <c r="B282" s="683">
        <v>2202</v>
      </c>
      <c r="C282" s="684">
        <v>44</v>
      </c>
      <c r="D282" s="685" t="str">
        <f>IF(ISNA(VLOOKUP(C282,Master!BQ$61:CC$286,3,FALSE)),"",VLOOKUP(C282,Master!BQ$61:CC$286,3,FALSE))</f>
        <v/>
      </c>
      <c r="E282" s="686" t="str">
        <f>IF(ISNA(VLOOKUP(C282,Master!BQ$61:CC$286,7,FALSE)),"",VLOOKUP(C282,Master!BQ$61:CC$286,7,FALSE))</f>
        <v/>
      </c>
      <c r="F282" s="687" t="str">
        <f>IF(ISNA(VLOOKUP(C282,Master!BQ$61:CC$286,8,FALSE)),"",VLOOKUP(C282,Master!BQ$61:CC$286,8,FALSE))</f>
        <v/>
      </c>
      <c r="G282" s="688" t="str">
        <f>IF(ISNA(VLOOKUP(C282,Master!BQ$61:CC$286,4,FALSE)),"",VLOOKUP(C282,Master!BQ$61:CC$286,4,FALSE))</f>
        <v/>
      </c>
      <c r="H282" s="711" t="str">
        <f>IF(ISNA(VLOOKUP(C282,Master!BQ$61:CC$286,5,FALSE)),"",VLOOKUP(C282,Master!BQ$61:CC$286,5,FALSE))</f>
        <v/>
      </c>
      <c r="I282" s="690" t="str">
        <f t="shared" si="335"/>
        <v/>
      </c>
      <c r="J282" s="684" t="str">
        <f t="shared" si="337"/>
        <v/>
      </c>
      <c r="K282" s="686" t="str">
        <f t="shared" si="338"/>
        <v/>
      </c>
      <c r="L282" s="684" t="str">
        <f t="shared" si="339"/>
        <v/>
      </c>
      <c r="M282" s="684" t="str">
        <f>IF(AND(H282=""),"",VLOOKUP(D282,'Fix Pay'!$B$9:$K$116,10,0))</f>
        <v/>
      </c>
      <c r="N282" s="684" t="str">
        <f>IF(AND(H282=""),"",VLOOKUP(D282,'Fix Pay'!$B$9:$K$116,9,0))</f>
        <v/>
      </c>
      <c r="O282" s="712" t="str">
        <f t="shared" si="340"/>
        <v/>
      </c>
      <c r="P282" s="582"/>
      <c r="Q282" s="582"/>
      <c r="R282" s="582"/>
      <c r="S282" s="582"/>
      <c r="T282" s="582">
        <v>0</v>
      </c>
      <c r="U282" s="541"/>
      <c r="V282" s="570" t="str">
        <f>IF(ISNA(VLOOKUP(C282,Master!BQ$61:CC$286,10,FALSE)),"",VLOOKUP(C282,Master!BQ$61:CC$286,10,FALSE))</f>
        <v/>
      </c>
      <c r="W282" s="573"/>
      <c r="X282" s="573"/>
      <c r="Y282" s="574" t="str">
        <f>IF(ISNA(VLOOKUP(C282,Master!BQ$61:CC$286,11,FALSE)),"",VLOOKUP(C282,Master!BQ$61:CC$286,11,FALSE))</f>
        <v/>
      </c>
      <c r="Z282" s="574" t="str">
        <f>IF(ISNA(VLOOKUP(C282,Master!BQ$61:CC$286,9,FALSE)),"",VLOOKUP(C282,Master!BQ$61:CC$286,9,FALSE))</f>
        <v/>
      </c>
      <c r="AA282" s="575">
        <f t="shared" si="341"/>
        <v>0</v>
      </c>
      <c r="AB282" s="575">
        <f t="shared" si="342"/>
        <v>0</v>
      </c>
      <c r="AC282" s="575">
        <f t="shared" si="343"/>
        <v>0</v>
      </c>
      <c r="AD282" s="575">
        <f t="shared" si="344"/>
        <v>0</v>
      </c>
      <c r="AE282" s="575">
        <f t="shared" si="345"/>
        <v>0</v>
      </c>
      <c r="AF282" s="575">
        <f t="shared" si="346"/>
        <v>0</v>
      </c>
      <c r="AG282" s="576" t="str">
        <f t="shared" si="347"/>
        <v/>
      </c>
      <c r="AH282" s="576" t="str">
        <f t="shared" si="348"/>
        <v/>
      </c>
      <c r="AI282" s="576" t="str">
        <f t="shared" si="349"/>
        <v/>
      </c>
      <c r="AJ282" s="576" t="str">
        <f t="shared" si="350"/>
        <v/>
      </c>
      <c r="AK282" s="576" t="str">
        <f t="shared" si="351"/>
        <v/>
      </c>
      <c r="AL282" s="574" t="str">
        <f t="shared" si="352"/>
        <v/>
      </c>
      <c r="AM282" s="574">
        <v>0</v>
      </c>
      <c r="AN282" s="575">
        <v>0</v>
      </c>
      <c r="AO282" s="574" t="str">
        <f t="shared" si="353"/>
        <v/>
      </c>
      <c r="AP282" s="575">
        <f t="shared" si="354"/>
        <v>0</v>
      </c>
      <c r="AQ282" s="574">
        <f t="shared" si="355"/>
        <v>0</v>
      </c>
      <c r="AR282" s="574">
        <f t="shared" si="356"/>
        <v>0</v>
      </c>
      <c r="AS282" s="574">
        <f t="shared" si="357"/>
        <v>0</v>
      </c>
      <c r="AT282" s="574">
        <f t="shared" si="385"/>
        <v>0</v>
      </c>
      <c r="AU282" s="576">
        <f t="shared" si="358"/>
        <v>0</v>
      </c>
      <c r="AV282" s="576">
        <f t="shared" si="359"/>
        <v>0</v>
      </c>
      <c r="AW282" s="574"/>
      <c r="AX282" s="574"/>
      <c r="AY282" s="576">
        <f t="shared" si="360"/>
        <v>0</v>
      </c>
      <c r="AZ282" s="576">
        <f t="shared" si="361"/>
        <v>0</v>
      </c>
      <c r="BA282" s="576">
        <f t="shared" si="362"/>
        <v>0</v>
      </c>
      <c r="BB282" s="576">
        <f t="shared" si="363"/>
        <v>0</v>
      </c>
      <c r="BC282" s="576">
        <f t="shared" si="364"/>
        <v>0</v>
      </c>
      <c r="BD282" s="574">
        <f t="shared" si="365"/>
        <v>0</v>
      </c>
      <c r="BE282" s="574">
        <f t="shared" si="366"/>
        <v>0</v>
      </c>
      <c r="BF282" s="575">
        <v>0</v>
      </c>
      <c r="BG282" s="574">
        <f t="shared" si="367"/>
        <v>0</v>
      </c>
      <c r="BH282" s="575">
        <f t="shared" si="368"/>
        <v>0</v>
      </c>
      <c r="BI282" s="574">
        <f t="shared" si="369"/>
        <v>0</v>
      </c>
      <c r="BJ282" s="574">
        <f t="shared" si="370"/>
        <v>0</v>
      </c>
      <c r="BK282" s="574">
        <f t="shared" si="371"/>
        <v>0</v>
      </c>
      <c r="BL282" s="574">
        <f t="shared" si="372"/>
        <v>0</v>
      </c>
      <c r="BM282" s="576">
        <f t="shared" si="373"/>
        <v>0</v>
      </c>
      <c r="BN282" s="576">
        <f t="shared" si="374"/>
        <v>0</v>
      </c>
      <c r="BO282" s="574"/>
      <c r="BP282" s="574"/>
      <c r="BQ282" s="576">
        <f t="shared" si="375"/>
        <v>0</v>
      </c>
      <c r="BR282" s="567">
        <f t="shared" si="376"/>
        <v>0</v>
      </c>
      <c r="BS282" s="567">
        <f t="shared" si="377"/>
        <v>1</v>
      </c>
      <c r="BT282" s="567">
        <f t="shared" si="378"/>
        <v>0</v>
      </c>
      <c r="BU282" s="567">
        <f t="shared" si="379"/>
        <v>0</v>
      </c>
      <c r="BV282" s="567">
        <f t="shared" si="380"/>
        <v>0</v>
      </c>
      <c r="BW282" s="567">
        <f t="shared" si="381"/>
        <v>1</v>
      </c>
      <c r="BX282" s="552">
        <f t="shared" si="386"/>
        <v>0</v>
      </c>
      <c r="BY282" s="577">
        <f t="shared" si="382"/>
        <v>1</v>
      </c>
      <c r="BZ282" s="552">
        <f t="shared" si="383"/>
        <v>0</v>
      </c>
      <c r="CA282" s="552">
        <f t="shared" si="384"/>
        <v>0</v>
      </c>
      <c r="CB282" s="539" t="str">
        <f>IF(AND(E282=""),"",IF(AND(E282&lt;=0),"",IF((ROUND((SUMPRODUCT(MID(0&amp;E282,LARGE(INDEX(ISNUMBER(--MID(E282,ROW($1:$70),1))* ROW($1:$70),0),ROW($1:$70))+1,1)*10^ROW($1:$70)/10)),-8)/100000000)&lt;2004,1,0)))</f>
        <v/>
      </c>
      <c r="CC282" s="1071"/>
      <c r="CD282" s="539" t="str">
        <f>IF(I282="","",MAX($CD$229:$CD$236,$CD$239:CD281)+1)</f>
        <v/>
      </c>
      <c r="CE282" s="539"/>
      <c r="CF282" s="539"/>
      <c r="CG282" s="539"/>
      <c r="CH282" s="539"/>
      <c r="CI282" s="539"/>
      <c r="CJ282" s="539"/>
      <c r="CK282" s="539"/>
      <c r="CL282" s="539"/>
      <c r="CM282" s="539"/>
      <c r="CN282" s="539"/>
      <c r="CO282" s="539"/>
      <c r="CP282" s="539"/>
      <c r="CQ282" s="539"/>
      <c r="CR282" s="539"/>
      <c r="CS282" s="539"/>
      <c r="CT282" s="539"/>
      <c r="CU282" s="539"/>
      <c r="CV282" s="539"/>
      <c r="CW282" s="539"/>
      <c r="CX282" s="539"/>
      <c r="CY282" s="539"/>
      <c r="CZ282" s="539"/>
    </row>
    <row r="283" spans="1:104" s="568" customFormat="1" ht="13.9" hidden="1" customHeight="1">
      <c r="A283" s="568" t="str">
        <f t="shared" si="310"/>
        <v/>
      </c>
      <c r="B283" s="683">
        <v>2202</v>
      </c>
      <c r="C283" s="684">
        <v>45</v>
      </c>
      <c r="D283" s="685" t="str">
        <f>IF(ISNA(VLOOKUP(C283,Master!BQ$61:CC$286,3,FALSE)),"",VLOOKUP(C283,Master!BQ$61:CC$286,3,FALSE))</f>
        <v/>
      </c>
      <c r="E283" s="686" t="str">
        <f>IF(ISNA(VLOOKUP(C283,Master!BQ$61:CC$286,7,FALSE)),"",VLOOKUP(C283,Master!BQ$61:CC$286,7,FALSE))</f>
        <v/>
      </c>
      <c r="F283" s="687" t="str">
        <f>IF(ISNA(VLOOKUP(C283,Master!BQ$61:CC$286,8,FALSE)),"",VLOOKUP(C283,Master!BQ$61:CC$286,8,FALSE))</f>
        <v/>
      </c>
      <c r="G283" s="688" t="str">
        <f>IF(ISNA(VLOOKUP(C283,Master!BQ$61:CC$286,4,FALSE)),"",VLOOKUP(C283,Master!BQ$61:CC$286,4,FALSE))</f>
        <v/>
      </c>
      <c r="H283" s="711" t="str">
        <f>IF(ISNA(VLOOKUP(C283,Master!BQ$61:CC$286,5,FALSE)),"",VLOOKUP(C283,Master!BQ$61:CC$286,5,FALSE))</f>
        <v/>
      </c>
      <c r="I283" s="690" t="str">
        <f t="shared" si="335"/>
        <v/>
      </c>
      <c r="J283" s="684" t="str">
        <f t="shared" si="337"/>
        <v/>
      </c>
      <c r="K283" s="686" t="str">
        <f t="shared" si="338"/>
        <v/>
      </c>
      <c r="L283" s="684" t="str">
        <f t="shared" si="339"/>
        <v/>
      </c>
      <c r="M283" s="684" t="str">
        <f>IF(AND(H283=""),"",VLOOKUP(D283,'Fix Pay'!$B$9:$K$116,10,0))</f>
        <v/>
      </c>
      <c r="N283" s="684" t="str">
        <f>IF(AND(H283=""),"",VLOOKUP(D283,'Fix Pay'!$B$9:$K$116,9,0))</f>
        <v/>
      </c>
      <c r="O283" s="712" t="str">
        <f t="shared" si="340"/>
        <v/>
      </c>
      <c r="P283" s="582"/>
      <c r="Q283" s="582"/>
      <c r="R283" s="582"/>
      <c r="S283" s="582"/>
      <c r="T283" s="582">
        <v>0</v>
      </c>
      <c r="U283" s="541"/>
      <c r="V283" s="570" t="str">
        <f>IF(ISNA(VLOOKUP(C283,Master!BQ$61:CC$286,10,FALSE)),"",VLOOKUP(C283,Master!BQ$61:CC$286,10,FALSE))</f>
        <v/>
      </c>
      <c r="W283" s="573"/>
      <c r="X283" s="573"/>
      <c r="Y283" s="574" t="str">
        <f>IF(ISNA(VLOOKUP(C283,Master!BQ$61:CC$286,11,FALSE)),"",VLOOKUP(C283,Master!BQ$61:CC$286,11,FALSE))</f>
        <v/>
      </c>
      <c r="Z283" s="574" t="str">
        <f>IF(ISNA(VLOOKUP(C283,Master!BQ$61:CC$286,9,FALSE)),"",VLOOKUP(C283,Master!BQ$61:CC$286,9,FALSE))</f>
        <v/>
      </c>
      <c r="AA283" s="575">
        <f t="shared" si="341"/>
        <v>0</v>
      </c>
      <c r="AB283" s="575">
        <f t="shared" si="342"/>
        <v>0</v>
      </c>
      <c r="AC283" s="575">
        <f t="shared" si="343"/>
        <v>0</v>
      </c>
      <c r="AD283" s="575">
        <f t="shared" si="344"/>
        <v>0</v>
      </c>
      <c r="AE283" s="575">
        <f t="shared" si="345"/>
        <v>0</v>
      </c>
      <c r="AF283" s="575">
        <f t="shared" si="346"/>
        <v>0</v>
      </c>
      <c r="AG283" s="576" t="str">
        <f t="shared" si="347"/>
        <v/>
      </c>
      <c r="AH283" s="576" t="str">
        <f t="shared" si="348"/>
        <v/>
      </c>
      <c r="AI283" s="576" t="str">
        <f t="shared" si="349"/>
        <v/>
      </c>
      <c r="AJ283" s="576" t="str">
        <f t="shared" si="350"/>
        <v/>
      </c>
      <c r="AK283" s="576" t="str">
        <f t="shared" si="351"/>
        <v/>
      </c>
      <c r="AL283" s="574" t="str">
        <f t="shared" si="352"/>
        <v/>
      </c>
      <c r="AM283" s="574">
        <v>0</v>
      </c>
      <c r="AN283" s="575">
        <v>0</v>
      </c>
      <c r="AO283" s="574" t="str">
        <f t="shared" si="353"/>
        <v/>
      </c>
      <c r="AP283" s="575">
        <f t="shared" si="354"/>
        <v>0</v>
      </c>
      <c r="AQ283" s="574">
        <f t="shared" si="355"/>
        <v>0</v>
      </c>
      <c r="AR283" s="574">
        <f t="shared" si="356"/>
        <v>0</v>
      </c>
      <c r="AS283" s="574">
        <f t="shared" si="357"/>
        <v>0</v>
      </c>
      <c r="AT283" s="574">
        <f t="shared" si="385"/>
        <v>0</v>
      </c>
      <c r="AU283" s="576">
        <f t="shared" si="358"/>
        <v>0</v>
      </c>
      <c r="AV283" s="576">
        <f t="shared" si="359"/>
        <v>0</v>
      </c>
      <c r="AW283" s="574"/>
      <c r="AX283" s="574"/>
      <c r="AY283" s="576">
        <f t="shared" si="360"/>
        <v>0</v>
      </c>
      <c r="AZ283" s="576">
        <f t="shared" si="361"/>
        <v>0</v>
      </c>
      <c r="BA283" s="576">
        <f t="shared" si="362"/>
        <v>0</v>
      </c>
      <c r="BB283" s="576">
        <f t="shared" si="363"/>
        <v>0</v>
      </c>
      <c r="BC283" s="576">
        <f t="shared" si="364"/>
        <v>0</v>
      </c>
      <c r="BD283" s="574">
        <f t="shared" si="365"/>
        <v>0</v>
      </c>
      <c r="BE283" s="574">
        <f t="shared" si="366"/>
        <v>0</v>
      </c>
      <c r="BF283" s="575">
        <v>0</v>
      </c>
      <c r="BG283" s="574">
        <f t="shared" si="367"/>
        <v>0</v>
      </c>
      <c r="BH283" s="575">
        <f t="shared" si="368"/>
        <v>0</v>
      </c>
      <c r="BI283" s="574">
        <f t="shared" si="369"/>
        <v>0</v>
      </c>
      <c r="BJ283" s="574">
        <f t="shared" si="370"/>
        <v>0</v>
      </c>
      <c r="BK283" s="574">
        <f t="shared" si="371"/>
        <v>0</v>
      </c>
      <c r="BL283" s="574">
        <f t="shared" si="372"/>
        <v>0</v>
      </c>
      <c r="BM283" s="576">
        <f t="shared" si="373"/>
        <v>0</v>
      </c>
      <c r="BN283" s="576">
        <f t="shared" si="374"/>
        <v>0</v>
      </c>
      <c r="BO283" s="574"/>
      <c r="BP283" s="574"/>
      <c r="BQ283" s="576">
        <f t="shared" si="375"/>
        <v>0</v>
      </c>
      <c r="BR283" s="567">
        <f t="shared" si="376"/>
        <v>0</v>
      </c>
      <c r="BS283" s="567">
        <f t="shared" si="377"/>
        <v>1</v>
      </c>
      <c r="BT283" s="567">
        <f t="shared" si="378"/>
        <v>0</v>
      </c>
      <c r="BU283" s="567">
        <f t="shared" si="379"/>
        <v>0</v>
      </c>
      <c r="BV283" s="567">
        <f t="shared" si="380"/>
        <v>0</v>
      </c>
      <c r="BW283" s="567">
        <f t="shared" si="381"/>
        <v>1</v>
      </c>
      <c r="BX283" s="552">
        <f t="shared" si="386"/>
        <v>0</v>
      </c>
      <c r="BY283" s="577">
        <f t="shared" si="382"/>
        <v>1</v>
      </c>
      <c r="BZ283" s="552">
        <f t="shared" si="383"/>
        <v>0</v>
      </c>
      <c r="CA283" s="552">
        <f t="shared" si="384"/>
        <v>0</v>
      </c>
      <c r="CB283" s="539" t="str">
        <f>IF(AND(E283=""),"",IF(AND(E283&lt;=0),"",IF((ROUND((SUMPRODUCT(MID(0&amp;E283,LARGE(INDEX(ISNUMBER(--MID(E283,ROW($1:$70),1))* ROW($1:$70),0),ROW($1:$70))+1,1)*10^ROW($1:$70)/10)),-8)/100000000)&lt;2004,1,0)))</f>
        <v/>
      </c>
      <c r="CC283" s="1071"/>
      <c r="CD283" s="539" t="str">
        <f>IF(I283="","",MAX($CD$229:$CD$236,$CD$239:CD282)+1)</f>
        <v/>
      </c>
      <c r="CE283" s="539"/>
      <c r="CF283" s="539"/>
      <c r="CG283" s="539"/>
      <c r="CH283" s="539"/>
      <c r="CI283" s="539"/>
      <c r="CJ283" s="539"/>
      <c r="CK283" s="539"/>
      <c r="CL283" s="539"/>
      <c r="CM283" s="539"/>
      <c r="CN283" s="539"/>
      <c r="CO283" s="539"/>
      <c r="CP283" s="539"/>
      <c r="CQ283" s="539"/>
      <c r="CR283" s="539"/>
      <c r="CS283" s="539"/>
      <c r="CT283" s="539"/>
      <c r="CU283" s="539"/>
      <c r="CV283" s="539"/>
      <c r="CW283" s="539"/>
      <c r="CX283" s="539"/>
      <c r="CY283" s="539"/>
      <c r="CZ283" s="539"/>
    </row>
    <row r="284" spans="1:104" s="568" customFormat="1" ht="13.9" hidden="1" customHeight="1">
      <c r="A284" s="568" t="str">
        <f t="shared" si="310"/>
        <v/>
      </c>
      <c r="B284" s="683">
        <v>2202</v>
      </c>
      <c r="C284" s="684">
        <v>46</v>
      </c>
      <c r="D284" s="685" t="str">
        <f>IF(ISNA(VLOOKUP(C284,Master!BQ$61:CC$286,3,FALSE)),"",VLOOKUP(C284,Master!BQ$61:CC$286,3,FALSE))</f>
        <v/>
      </c>
      <c r="E284" s="686" t="str">
        <f>IF(ISNA(VLOOKUP(C284,Master!BQ$61:CC$286,7,FALSE)),"",VLOOKUP(C284,Master!BQ$61:CC$286,7,FALSE))</f>
        <v/>
      </c>
      <c r="F284" s="687" t="str">
        <f>IF(ISNA(VLOOKUP(C284,Master!BQ$61:CC$286,8,FALSE)),"",VLOOKUP(C284,Master!BQ$61:CC$286,8,FALSE))</f>
        <v/>
      </c>
      <c r="G284" s="688" t="str">
        <f>IF(ISNA(VLOOKUP(C284,Master!BQ$61:CC$286,4,FALSE)),"",VLOOKUP(C284,Master!BQ$61:CC$286,4,FALSE))</f>
        <v/>
      </c>
      <c r="H284" s="711" t="str">
        <f>IF(ISNA(VLOOKUP(C284,Master!BQ$61:CC$286,5,FALSE)),"",VLOOKUP(C284,Master!BQ$61:CC$286,5,FALSE))</f>
        <v/>
      </c>
      <c r="I284" s="690" t="str">
        <f t="shared" si="335"/>
        <v/>
      </c>
      <c r="J284" s="684" t="str">
        <f t="shared" si="337"/>
        <v/>
      </c>
      <c r="K284" s="686" t="str">
        <f t="shared" si="338"/>
        <v/>
      </c>
      <c r="L284" s="684" t="str">
        <f t="shared" si="339"/>
        <v/>
      </c>
      <c r="M284" s="684" t="str">
        <f>IF(AND(H284=""),"",VLOOKUP(D284,'Fix Pay'!$B$9:$K$116,10,0))</f>
        <v/>
      </c>
      <c r="N284" s="684" t="str">
        <f>IF(AND(H284=""),"",VLOOKUP(D284,'Fix Pay'!$B$9:$K$116,9,0))</f>
        <v/>
      </c>
      <c r="O284" s="712" t="str">
        <f t="shared" si="340"/>
        <v/>
      </c>
      <c r="P284" s="582"/>
      <c r="Q284" s="582"/>
      <c r="R284" s="582"/>
      <c r="S284" s="582"/>
      <c r="T284" s="582">
        <v>0</v>
      </c>
      <c r="U284" s="541"/>
      <c r="V284" s="570" t="str">
        <f>IF(ISNA(VLOOKUP(C284,Master!BQ$61:CC$286,10,FALSE)),"",VLOOKUP(C284,Master!BQ$61:CC$286,10,FALSE))</f>
        <v/>
      </c>
      <c r="W284" s="573"/>
      <c r="X284" s="573"/>
      <c r="Y284" s="574" t="str">
        <f>IF(ISNA(VLOOKUP(C284,Master!BQ$61:CC$286,11,FALSE)),"",VLOOKUP(C284,Master!BQ$61:CC$286,11,FALSE))</f>
        <v/>
      </c>
      <c r="Z284" s="574" t="str">
        <f>IF(ISNA(VLOOKUP(C284,Master!BQ$61:CC$286,9,FALSE)),"",VLOOKUP(C284,Master!BQ$61:CC$286,9,FALSE))</f>
        <v/>
      </c>
      <c r="AA284" s="575">
        <f t="shared" si="341"/>
        <v>0</v>
      </c>
      <c r="AB284" s="575">
        <f t="shared" si="342"/>
        <v>0</v>
      </c>
      <c r="AC284" s="575">
        <f t="shared" si="343"/>
        <v>0</v>
      </c>
      <c r="AD284" s="575">
        <f t="shared" si="344"/>
        <v>0</v>
      </c>
      <c r="AE284" s="575">
        <f t="shared" si="345"/>
        <v>0</v>
      </c>
      <c r="AF284" s="575">
        <f t="shared" si="346"/>
        <v>0</v>
      </c>
      <c r="AG284" s="576" t="str">
        <f t="shared" si="347"/>
        <v/>
      </c>
      <c r="AH284" s="576" t="str">
        <f t="shared" si="348"/>
        <v/>
      </c>
      <c r="AI284" s="576" t="str">
        <f t="shared" si="349"/>
        <v/>
      </c>
      <c r="AJ284" s="576" t="str">
        <f t="shared" si="350"/>
        <v/>
      </c>
      <c r="AK284" s="576" t="str">
        <f t="shared" si="351"/>
        <v/>
      </c>
      <c r="AL284" s="574" t="str">
        <f t="shared" si="352"/>
        <v/>
      </c>
      <c r="AM284" s="574">
        <v>0</v>
      </c>
      <c r="AN284" s="575">
        <v>0</v>
      </c>
      <c r="AO284" s="574" t="str">
        <f t="shared" si="353"/>
        <v/>
      </c>
      <c r="AP284" s="575">
        <f t="shared" si="354"/>
        <v>0</v>
      </c>
      <c r="AQ284" s="574">
        <f t="shared" si="355"/>
        <v>0</v>
      </c>
      <c r="AR284" s="574">
        <f t="shared" si="356"/>
        <v>0</v>
      </c>
      <c r="AS284" s="574">
        <f t="shared" si="357"/>
        <v>0</v>
      </c>
      <c r="AT284" s="574">
        <f t="shared" si="385"/>
        <v>0</v>
      </c>
      <c r="AU284" s="576">
        <f t="shared" si="358"/>
        <v>0</v>
      </c>
      <c r="AV284" s="576">
        <f t="shared" si="359"/>
        <v>0</v>
      </c>
      <c r="AW284" s="574"/>
      <c r="AX284" s="574"/>
      <c r="AY284" s="576">
        <f t="shared" si="360"/>
        <v>0</v>
      </c>
      <c r="AZ284" s="576">
        <f t="shared" si="361"/>
        <v>0</v>
      </c>
      <c r="BA284" s="576">
        <f t="shared" si="362"/>
        <v>0</v>
      </c>
      <c r="BB284" s="576">
        <f t="shared" si="363"/>
        <v>0</v>
      </c>
      <c r="BC284" s="576">
        <f t="shared" si="364"/>
        <v>0</v>
      </c>
      <c r="BD284" s="574">
        <f t="shared" si="365"/>
        <v>0</v>
      </c>
      <c r="BE284" s="574">
        <f t="shared" si="366"/>
        <v>0</v>
      </c>
      <c r="BF284" s="575">
        <v>0</v>
      </c>
      <c r="BG284" s="574">
        <f t="shared" si="367"/>
        <v>0</v>
      </c>
      <c r="BH284" s="575">
        <f t="shared" si="368"/>
        <v>0</v>
      </c>
      <c r="BI284" s="574">
        <f t="shared" si="369"/>
        <v>0</v>
      </c>
      <c r="BJ284" s="574">
        <f t="shared" si="370"/>
        <v>0</v>
      </c>
      <c r="BK284" s="574">
        <f t="shared" si="371"/>
        <v>0</v>
      </c>
      <c r="BL284" s="574">
        <f t="shared" si="372"/>
        <v>0</v>
      </c>
      <c r="BM284" s="576">
        <f t="shared" si="373"/>
        <v>0</v>
      </c>
      <c r="BN284" s="576">
        <f t="shared" si="374"/>
        <v>0</v>
      </c>
      <c r="BO284" s="574"/>
      <c r="BP284" s="574"/>
      <c r="BQ284" s="576">
        <f t="shared" si="375"/>
        <v>0</v>
      </c>
      <c r="BR284" s="567">
        <f t="shared" si="376"/>
        <v>0</v>
      </c>
      <c r="BS284" s="567">
        <f t="shared" si="377"/>
        <v>1</v>
      </c>
      <c r="BT284" s="567">
        <f t="shared" si="378"/>
        <v>0</v>
      </c>
      <c r="BU284" s="567">
        <f t="shared" si="379"/>
        <v>0</v>
      </c>
      <c r="BV284" s="567">
        <f t="shared" si="380"/>
        <v>0</v>
      </c>
      <c r="BW284" s="567">
        <f t="shared" si="381"/>
        <v>1</v>
      </c>
      <c r="BX284" s="552">
        <f t="shared" si="386"/>
        <v>0</v>
      </c>
      <c r="BY284" s="577">
        <f t="shared" si="382"/>
        <v>1</v>
      </c>
      <c r="BZ284" s="552">
        <f t="shared" si="383"/>
        <v>0</v>
      </c>
      <c r="CA284" s="552">
        <f t="shared" si="384"/>
        <v>0</v>
      </c>
      <c r="CB284" s="539" t="str">
        <f>IF(AND(E284=""),"",IF(AND(E284&lt;=0),"",IF((ROUND((SUMPRODUCT(MID(0&amp;E284,LARGE(INDEX(ISNUMBER(--MID(E284,ROW($1:$70),1))* ROW($1:$70),0),ROW($1:$70))+1,1)*10^ROW($1:$70)/10)),-8)/100000000)&lt;2004,1,0)))</f>
        <v/>
      </c>
      <c r="CC284" s="1071"/>
      <c r="CD284" s="539" t="str">
        <f>IF(I284="","",MAX($CD$229:$CD$236,$CD$239:CD283)+1)</f>
        <v/>
      </c>
      <c r="CE284" s="539"/>
      <c r="CF284" s="539"/>
      <c r="CG284" s="539"/>
      <c r="CH284" s="539"/>
      <c r="CI284" s="539"/>
      <c r="CJ284" s="539"/>
      <c r="CK284" s="539"/>
      <c r="CL284" s="539"/>
      <c r="CM284" s="539"/>
      <c r="CN284" s="539"/>
      <c r="CO284" s="539"/>
      <c r="CP284" s="539"/>
      <c r="CQ284" s="539"/>
      <c r="CR284" s="539"/>
      <c r="CS284" s="539"/>
      <c r="CT284" s="539"/>
      <c r="CU284" s="539"/>
      <c r="CV284" s="539"/>
      <c r="CW284" s="539"/>
      <c r="CX284" s="539"/>
      <c r="CY284" s="539"/>
      <c r="CZ284" s="539"/>
    </row>
    <row r="285" spans="1:104" s="568" customFormat="1" ht="13.9" hidden="1" customHeight="1">
      <c r="A285" s="568" t="str">
        <f t="shared" si="310"/>
        <v/>
      </c>
      <c r="B285" s="683">
        <v>2202</v>
      </c>
      <c r="C285" s="684">
        <v>47</v>
      </c>
      <c r="D285" s="685" t="str">
        <f>IF(ISNA(VLOOKUP(C285,Master!BQ$61:CC$286,3,FALSE)),"",VLOOKUP(C285,Master!BQ$61:CC$286,3,FALSE))</f>
        <v/>
      </c>
      <c r="E285" s="686" t="str">
        <f>IF(ISNA(VLOOKUP(C285,Master!BQ$61:CC$286,7,FALSE)),"",VLOOKUP(C285,Master!BQ$61:CC$286,7,FALSE))</f>
        <v/>
      </c>
      <c r="F285" s="687" t="str">
        <f>IF(ISNA(VLOOKUP(C285,Master!BQ$61:CC$286,8,FALSE)),"",VLOOKUP(C285,Master!BQ$61:CC$286,8,FALSE))</f>
        <v/>
      </c>
      <c r="G285" s="688" t="str">
        <f>IF(ISNA(VLOOKUP(C285,Master!BQ$61:CC$286,4,FALSE)),"",VLOOKUP(C285,Master!BQ$61:CC$286,4,FALSE))</f>
        <v/>
      </c>
      <c r="H285" s="711" t="str">
        <f>IF(ISNA(VLOOKUP(C285,Master!BQ$61:CC$286,5,FALSE)),"",VLOOKUP(C285,Master!BQ$61:CC$286,5,FALSE))</f>
        <v/>
      </c>
      <c r="I285" s="690" t="str">
        <f t="shared" si="335"/>
        <v/>
      </c>
      <c r="J285" s="684" t="str">
        <f t="shared" si="337"/>
        <v/>
      </c>
      <c r="K285" s="686" t="str">
        <f t="shared" si="338"/>
        <v/>
      </c>
      <c r="L285" s="684" t="str">
        <f t="shared" si="339"/>
        <v/>
      </c>
      <c r="M285" s="684" t="str">
        <f>IF(AND(H285=""),"",VLOOKUP(D285,'Fix Pay'!$B$9:$K$116,10,0))</f>
        <v/>
      </c>
      <c r="N285" s="684" t="str">
        <f>IF(AND(H285=""),"",VLOOKUP(D285,'Fix Pay'!$B$9:$K$116,9,0))</f>
        <v/>
      </c>
      <c r="O285" s="712" t="str">
        <f t="shared" si="340"/>
        <v/>
      </c>
      <c r="P285" s="582"/>
      <c r="Q285" s="582"/>
      <c r="R285" s="582"/>
      <c r="S285" s="582"/>
      <c r="T285" s="582">
        <v>0</v>
      </c>
      <c r="U285" s="541"/>
      <c r="V285" s="570" t="str">
        <f>IF(ISNA(VLOOKUP(C285,Master!BQ$61:CC$286,10,FALSE)),"",VLOOKUP(C285,Master!BQ$61:CC$286,10,FALSE))</f>
        <v/>
      </c>
      <c r="W285" s="573"/>
      <c r="X285" s="573"/>
      <c r="Y285" s="574" t="str">
        <f>IF(ISNA(VLOOKUP(C285,Master!BQ$61:CC$286,11,FALSE)),"",VLOOKUP(C285,Master!BQ$61:CC$286,11,FALSE))</f>
        <v/>
      </c>
      <c r="Z285" s="574" t="str">
        <f>IF(ISNA(VLOOKUP(C285,Master!BQ$61:CC$286,9,FALSE)),"",VLOOKUP(C285,Master!BQ$61:CC$286,9,FALSE))</f>
        <v/>
      </c>
      <c r="AA285" s="575">
        <f t="shared" si="341"/>
        <v>0</v>
      </c>
      <c r="AB285" s="575">
        <f t="shared" si="342"/>
        <v>0</v>
      </c>
      <c r="AC285" s="575">
        <f t="shared" si="343"/>
        <v>0</v>
      </c>
      <c r="AD285" s="575">
        <f t="shared" si="344"/>
        <v>0</v>
      </c>
      <c r="AE285" s="575">
        <f t="shared" si="345"/>
        <v>0</v>
      </c>
      <c r="AF285" s="575">
        <f t="shared" si="346"/>
        <v>0</v>
      </c>
      <c r="AG285" s="576" t="str">
        <f t="shared" si="347"/>
        <v/>
      </c>
      <c r="AH285" s="576" t="str">
        <f t="shared" si="348"/>
        <v/>
      </c>
      <c r="AI285" s="576" t="str">
        <f t="shared" si="349"/>
        <v/>
      </c>
      <c r="AJ285" s="576" t="str">
        <f t="shared" si="350"/>
        <v/>
      </c>
      <c r="AK285" s="576" t="str">
        <f t="shared" si="351"/>
        <v/>
      </c>
      <c r="AL285" s="574" t="str">
        <f t="shared" si="352"/>
        <v/>
      </c>
      <c r="AM285" s="574">
        <v>0</v>
      </c>
      <c r="AN285" s="575">
        <v>0</v>
      </c>
      <c r="AO285" s="574" t="str">
        <f t="shared" si="353"/>
        <v/>
      </c>
      <c r="AP285" s="575">
        <f t="shared" si="354"/>
        <v>0</v>
      </c>
      <c r="AQ285" s="574">
        <f t="shared" si="355"/>
        <v>0</v>
      </c>
      <c r="AR285" s="574">
        <f t="shared" si="356"/>
        <v>0</v>
      </c>
      <c r="AS285" s="574">
        <f t="shared" si="357"/>
        <v>0</v>
      </c>
      <c r="AT285" s="574">
        <f t="shared" si="385"/>
        <v>0</v>
      </c>
      <c r="AU285" s="576">
        <f t="shared" si="358"/>
        <v>0</v>
      </c>
      <c r="AV285" s="576">
        <f t="shared" si="359"/>
        <v>0</v>
      </c>
      <c r="AW285" s="574"/>
      <c r="AX285" s="574"/>
      <c r="AY285" s="576">
        <f t="shared" si="360"/>
        <v>0</v>
      </c>
      <c r="AZ285" s="576">
        <f t="shared" si="361"/>
        <v>0</v>
      </c>
      <c r="BA285" s="576">
        <f t="shared" si="362"/>
        <v>0</v>
      </c>
      <c r="BB285" s="576">
        <f t="shared" si="363"/>
        <v>0</v>
      </c>
      <c r="BC285" s="576">
        <f t="shared" si="364"/>
        <v>0</v>
      </c>
      <c r="BD285" s="574">
        <f t="shared" si="365"/>
        <v>0</v>
      </c>
      <c r="BE285" s="574">
        <f t="shared" si="366"/>
        <v>0</v>
      </c>
      <c r="BF285" s="575">
        <v>0</v>
      </c>
      <c r="BG285" s="574">
        <f t="shared" si="367"/>
        <v>0</v>
      </c>
      <c r="BH285" s="575">
        <f t="shared" si="368"/>
        <v>0</v>
      </c>
      <c r="BI285" s="574">
        <f t="shared" si="369"/>
        <v>0</v>
      </c>
      <c r="BJ285" s="574">
        <f t="shared" si="370"/>
        <v>0</v>
      </c>
      <c r="BK285" s="574">
        <f t="shared" si="371"/>
        <v>0</v>
      </c>
      <c r="BL285" s="574">
        <f t="shared" si="372"/>
        <v>0</v>
      </c>
      <c r="BM285" s="576">
        <f t="shared" si="373"/>
        <v>0</v>
      </c>
      <c r="BN285" s="576">
        <f t="shared" si="374"/>
        <v>0</v>
      </c>
      <c r="BO285" s="574"/>
      <c r="BP285" s="574"/>
      <c r="BQ285" s="576">
        <f t="shared" si="375"/>
        <v>0</v>
      </c>
      <c r="BR285" s="567">
        <f t="shared" si="376"/>
        <v>0</v>
      </c>
      <c r="BS285" s="567">
        <f t="shared" si="377"/>
        <v>1</v>
      </c>
      <c r="BT285" s="567">
        <f t="shared" si="378"/>
        <v>0</v>
      </c>
      <c r="BU285" s="567">
        <f t="shared" si="379"/>
        <v>0</v>
      </c>
      <c r="BV285" s="567">
        <f t="shared" si="380"/>
        <v>0</v>
      </c>
      <c r="BW285" s="567">
        <f t="shared" si="381"/>
        <v>1</v>
      </c>
      <c r="BX285" s="552">
        <f t="shared" si="386"/>
        <v>0</v>
      </c>
      <c r="BY285" s="577">
        <f t="shared" si="382"/>
        <v>1</v>
      </c>
      <c r="BZ285" s="552">
        <f t="shared" si="383"/>
        <v>0</v>
      </c>
      <c r="CA285" s="552">
        <f t="shared" si="384"/>
        <v>0</v>
      </c>
      <c r="CB285" s="539" t="str">
        <f>IF(AND(E285=""),"",IF(AND(E285&lt;=0),"",IF((ROUND((SUMPRODUCT(MID(0&amp;E285,LARGE(INDEX(ISNUMBER(--MID(E285,ROW($1:$70),1))* ROW($1:$70),0),ROW($1:$70))+1,1)*10^ROW($1:$70)/10)),-8)/100000000)&lt;2004,1,0)))</f>
        <v/>
      </c>
      <c r="CC285" s="1071"/>
      <c r="CD285" s="539" t="str">
        <f>IF(I285="","",MAX($CD$229:$CD$236,$CD$239:CD284)+1)</f>
        <v/>
      </c>
      <c r="CE285" s="539"/>
      <c r="CF285" s="539"/>
      <c r="CG285" s="539"/>
      <c r="CH285" s="539"/>
      <c r="CI285" s="539"/>
      <c r="CJ285" s="539"/>
      <c r="CK285" s="539"/>
      <c r="CL285" s="539"/>
      <c r="CM285" s="539"/>
      <c r="CN285" s="539"/>
      <c r="CO285" s="539"/>
      <c r="CP285" s="539"/>
      <c r="CQ285" s="539"/>
      <c r="CR285" s="539"/>
      <c r="CS285" s="539"/>
      <c r="CT285" s="539"/>
      <c r="CU285" s="539"/>
      <c r="CV285" s="539"/>
      <c r="CW285" s="539"/>
      <c r="CX285" s="539"/>
      <c r="CY285" s="539"/>
      <c r="CZ285" s="539"/>
    </row>
    <row r="286" spans="1:104" s="568" customFormat="1" ht="13.9" hidden="1" customHeight="1">
      <c r="A286" s="568" t="str">
        <f t="shared" si="310"/>
        <v/>
      </c>
      <c r="B286" s="683">
        <v>2202</v>
      </c>
      <c r="C286" s="684">
        <v>48</v>
      </c>
      <c r="D286" s="685" t="str">
        <f>IF(ISNA(VLOOKUP(C286,Master!BQ$61:CC$286,3,FALSE)),"",VLOOKUP(C286,Master!BQ$61:CC$286,3,FALSE))</f>
        <v/>
      </c>
      <c r="E286" s="686" t="str">
        <f>IF(ISNA(VLOOKUP(C286,Master!BQ$61:CC$286,7,FALSE)),"",VLOOKUP(C286,Master!BQ$61:CC$286,7,FALSE))</f>
        <v/>
      </c>
      <c r="F286" s="687" t="str">
        <f>IF(ISNA(VLOOKUP(C286,Master!BQ$61:CC$286,8,FALSE)),"",VLOOKUP(C286,Master!BQ$61:CC$286,8,FALSE))</f>
        <v/>
      </c>
      <c r="G286" s="688" t="str">
        <f>IF(ISNA(VLOOKUP(C286,Master!BQ$61:CC$286,4,FALSE)),"",VLOOKUP(C286,Master!BQ$61:CC$286,4,FALSE))</f>
        <v/>
      </c>
      <c r="H286" s="711" t="str">
        <f>IF(ISNA(VLOOKUP(C286,Master!BQ$61:CC$286,5,FALSE)),"",VLOOKUP(C286,Master!BQ$61:CC$286,5,FALSE))</f>
        <v/>
      </c>
      <c r="I286" s="690" t="str">
        <f t="shared" si="335"/>
        <v/>
      </c>
      <c r="J286" s="684" t="str">
        <f t="shared" si="337"/>
        <v/>
      </c>
      <c r="K286" s="686" t="str">
        <f t="shared" si="338"/>
        <v/>
      </c>
      <c r="L286" s="684" t="str">
        <f t="shared" si="339"/>
        <v/>
      </c>
      <c r="M286" s="684" t="str">
        <f>IF(AND(H286=""),"",VLOOKUP(D286,'Fix Pay'!$B$9:$K$116,10,0))</f>
        <v/>
      </c>
      <c r="N286" s="684" t="str">
        <f>IF(AND(H286=""),"",VLOOKUP(D286,'Fix Pay'!$B$9:$K$116,9,0))</f>
        <v/>
      </c>
      <c r="O286" s="712" t="str">
        <f t="shared" si="340"/>
        <v/>
      </c>
      <c r="P286" s="582"/>
      <c r="Q286" s="582"/>
      <c r="R286" s="582"/>
      <c r="S286" s="582"/>
      <c r="T286" s="582">
        <v>0</v>
      </c>
      <c r="U286" s="541"/>
      <c r="V286" s="570" t="str">
        <f>IF(ISNA(VLOOKUP(C286,Master!BQ$61:CC$286,10,FALSE)),"",VLOOKUP(C286,Master!BQ$61:CC$286,10,FALSE))</f>
        <v/>
      </c>
      <c r="W286" s="573"/>
      <c r="X286" s="573"/>
      <c r="Y286" s="574" t="str">
        <f>IF(ISNA(VLOOKUP(C286,Master!BQ$61:CC$286,11,FALSE)),"",VLOOKUP(C286,Master!BQ$61:CC$286,11,FALSE))</f>
        <v/>
      </c>
      <c r="Z286" s="574" t="str">
        <f>IF(ISNA(VLOOKUP(C286,Master!BQ$61:CC$286,9,FALSE)),"",VLOOKUP(C286,Master!BQ$61:CC$286,9,FALSE))</f>
        <v/>
      </c>
      <c r="AA286" s="575">
        <f t="shared" si="341"/>
        <v>0</v>
      </c>
      <c r="AB286" s="575">
        <f t="shared" si="342"/>
        <v>0</v>
      </c>
      <c r="AC286" s="575">
        <f t="shared" si="343"/>
        <v>0</v>
      </c>
      <c r="AD286" s="575">
        <f t="shared" si="344"/>
        <v>0</v>
      </c>
      <c r="AE286" s="575">
        <f t="shared" si="345"/>
        <v>0</v>
      </c>
      <c r="AF286" s="575">
        <f t="shared" si="346"/>
        <v>0</v>
      </c>
      <c r="AG286" s="576" t="str">
        <f t="shared" si="347"/>
        <v/>
      </c>
      <c r="AH286" s="576" t="str">
        <f t="shared" si="348"/>
        <v/>
      </c>
      <c r="AI286" s="576" t="str">
        <f t="shared" si="349"/>
        <v/>
      </c>
      <c r="AJ286" s="576" t="str">
        <f t="shared" si="350"/>
        <v/>
      </c>
      <c r="AK286" s="576" t="str">
        <f t="shared" si="351"/>
        <v/>
      </c>
      <c r="AL286" s="574" t="str">
        <f t="shared" si="352"/>
        <v/>
      </c>
      <c r="AM286" s="574">
        <v>0</v>
      </c>
      <c r="AN286" s="575">
        <v>0</v>
      </c>
      <c r="AO286" s="574" t="str">
        <f t="shared" si="353"/>
        <v/>
      </c>
      <c r="AP286" s="575">
        <f t="shared" si="354"/>
        <v>0</v>
      </c>
      <c r="AQ286" s="574">
        <f t="shared" si="355"/>
        <v>0</v>
      </c>
      <c r="AR286" s="574">
        <f t="shared" si="356"/>
        <v>0</v>
      </c>
      <c r="AS286" s="574">
        <f t="shared" si="357"/>
        <v>0</v>
      </c>
      <c r="AT286" s="574">
        <f t="shared" si="385"/>
        <v>0</v>
      </c>
      <c r="AU286" s="576">
        <f t="shared" si="358"/>
        <v>0</v>
      </c>
      <c r="AV286" s="576">
        <f t="shared" si="359"/>
        <v>0</v>
      </c>
      <c r="AW286" s="574"/>
      <c r="AX286" s="574"/>
      <c r="AY286" s="576">
        <f t="shared" si="360"/>
        <v>0</v>
      </c>
      <c r="AZ286" s="576">
        <f t="shared" si="361"/>
        <v>0</v>
      </c>
      <c r="BA286" s="576">
        <f t="shared" si="362"/>
        <v>0</v>
      </c>
      <c r="BB286" s="576">
        <f t="shared" si="363"/>
        <v>0</v>
      </c>
      <c r="BC286" s="576">
        <f t="shared" si="364"/>
        <v>0</v>
      </c>
      <c r="BD286" s="574">
        <f t="shared" si="365"/>
        <v>0</v>
      </c>
      <c r="BE286" s="574">
        <f t="shared" si="366"/>
        <v>0</v>
      </c>
      <c r="BF286" s="575">
        <v>0</v>
      </c>
      <c r="BG286" s="574">
        <f t="shared" si="367"/>
        <v>0</v>
      </c>
      <c r="BH286" s="575">
        <f t="shared" si="368"/>
        <v>0</v>
      </c>
      <c r="BI286" s="574">
        <f t="shared" si="369"/>
        <v>0</v>
      </c>
      <c r="BJ286" s="574">
        <f t="shared" si="370"/>
        <v>0</v>
      </c>
      <c r="BK286" s="574">
        <f t="shared" si="371"/>
        <v>0</v>
      </c>
      <c r="BL286" s="574">
        <f t="shared" si="372"/>
        <v>0</v>
      </c>
      <c r="BM286" s="576">
        <f t="shared" si="373"/>
        <v>0</v>
      </c>
      <c r="BN286" s="576">
        <f t="shared" si="374"/>
        <v>0</v>
      </c>
      <c r="BO286" s="574"/>
      <c r="BP286" s="574"/>
      <c r="BQ286" s="576">
        <f t="shared" si="375"/>
        <v>0</v>
      </c>
      <c r="BR286" s="567">
        <f t="shared" si="376"/>
        <v>0</v>
      </c>
      <c r="BS286" s="567">
        <f t="shared" si="377"/>
        <v>1</v>
      </c>
      <c r="BT286" s="567">
        <f t="shared" si="378"/>
        <v>0</v>
      </c>
      <c r="BU286" s="567">
        <f t="shared" si="379"/>
        <v>0</v>
      </c>
      <c r="BV286" s="567">
        <f t="shared" si="380"/>
        <v>0</v>
      </c>
      <c r="BW286" s="567">
        <f t="shared" si="381"/>
        <v>1</v>
      </c>
      <c r="BX286" s="552">
        <f t="shared" si="386"/>
        <v>0</v>
      </c>
      <c r="BY286" s="577">
        <f t="shared" si="382"/>
        <v>1</v>
      </c>
      <c r="BZ286" s="552">
        <f t="shared" si="383"/>
        <v>0</v>
      </c>
      <c r="CA286" s="552">
        <f t="shared" si="384"/>
        <v>0</v>
      </c>
      <c r="CB286" s="539" t="str">
        <f>IF(AND(E286=""),"",IF(AND(E286&lt;=0),"",IF((ROUND((SUMPRODUCT(MID(0&amp;E286,LARGE(INDEX(ISNUMBER(--MID(E286,ROW($1:$70),1))* ROW($1:$70),0),ROW($1:$70))+1,1)*10^ROW($1:$70)/10)),-8)/100000000)&lt;2004,1,0)))</f>
        <v/>
      </c>
      <c r="CC286" s="1071"/>
      <c r="CD286" s="539" t="str">
        <f>IF(I286="","",MAX($CD$229:$CD$236,$CD$239:CD285)+1)</f>
        <v/>
      </c>
      <c r="CE286" s="539"/>
      <c r="CF286" s="539"/>
      <c r="CG286" s="539"/>
      <c r="CH286" s="539"/>
      <c r="CI286" s="539"/>
      <c r="CJ286" s="539"/>
      <c r="CK286" s="539"/>
      <c r="CL286" s="539"/>
      <c r="CM286" s="539"/>
      <c r="CN286" s="539"/>
      <c r="CO286" s="539"/>
      <c r="CP286" s="539"/>
      <c r="CQ286" s="539"/>
      <c r="CR286" s="539"/>
      <c r="CS286" s="539"/>
      <c r="CT286" s="539"/>
      <c r="CU286" s="539"/>
      <c r="CV286" s="539"/>
      <c r="CW286" s="539"/>
      <c r="CX286" s="539"/>
      <c r="CY286" s="539"/>
      <c r="CZ286" s="539"/>
    </row>
    <row r="287" spans="1:104" s="568" customFormat="1" ht="13.9" hidden="1" customHeight="1">
      <c r="A287" s="568" t="str">
        <f t="shared" si="310"/>
        <v/>
      </c>
      <c r="B287" s="683">
        <v>2202</v>
      </c>
      <c r="C287" s="684">
        <v>49</v>
      </c>
      <c r="D287" s="685" t="str">
        <f>IF(ISNA(VLOOKUP(C287,Master!BQ$61:CC$286,3,FALSE)),"",VLOOKUP(C287,Master!BQ$61:CC$286,3,FALSE))</f>
        <v/>
      </c>
      <c r="E287" s="686" t="str">
        <f>IF(ISNA(VLOOKUP(C287,Master!BQ$61:CC$286,7,FALSE)),"",VLOOKUP(C287,Master!BQ$61:CC$286,7,FALSE))</f>
        <v/>
      </c>
      <c r="F287" s="687" t="str">
        <f>IF(ISNA(VLOOKUP(C287,Master!BQ$61:CC$286,8,FALSE)),"",VLOOKUP(C287,Master!BQ$61:CC$286,8,FALSE))</f>
        <v/>
      </c>
      <c r="G287" s="688" t="str">
        <f>IF(ISNA(VLOOKUP(C287,Master!BQ$61:CC$286,4,FALSE)),"",VLOOKUP(C287,Master!BQ$61:CC$286,4,FALSE))</f>
        <v/>
      </c>
      <c r="H287" s="711" t="str">
        <f>IF(ISNA(VLOOKUP(C287,Master!BQ$61:CC$286,5,FALSE)),"",VLOOKUP(C287,Master!BQ$61:CC$286,5,FALSE))</f>
        <v/>
      </c>
      <c r="I287" s="690" t="str">
        <f t="shared" si="335"/>
        <v/>
      </c>
      <c r="J287" s="684" t="str">
        <f t="shared" si="337"/>
        <v/>
      </c>
      <c r="K287" s="686" t="str">
        <f t="shared" si="338"/>
        <v/>
      </c>
      <c r="L287" s="684" t="str">
        <f t="shared" si="339"/>
        <v/>
      </c>
      <c r="M287" s="684" t="str">
        <f>IF(AND(H287=""),"",VLOOKUP(D287,'Fix Pay'!$B$9:$K$116,10,0))</f>
        <v/>
      </c>
      <c r="N287" s="684" t="str">
        <f>IF(AND(H287=""),"",VLOOKUP(D287,'Fix Pay'!$B$9:$K$116,9,0))</f>
        <v/>
      </c>
      <c r="O287" s="712" t="str">
        <f t="shared" si="340"/>
        <v/>
      </c>
      <c r="P287" s="582"/>
      <c r="Q287" s="582"/>
      <c r="R287" s="582"/>
      <c r="S287" s="582"/>
      <c r="T287" s="582">
        <v>0</v>
      </c>
      <c r="U287" s="541"/>
      <c r="V287" s="570" t="str">
        <f>IF(ISNA(VLOOKUP(C287,Master!BQ$61:CC$286,10,FALSE)),"",VLOOKUP(C287,Master!BQ$61:CC$286,10,FALSE))</f>
        <v/>
      </c>
      <c r="W287" s="573"/>
      <c r="X287" s="573"/>
      <c r="Y287" s="574" t="str">
        <f>IF(ISNA(VLOOKUP(C287,Master!BQ$61:CC$286,11,FALSE)),"",VLOOKUP(C287,Master!BQ$61:CC$286,11,FALSE))</f>
        <v/>
      </c>
      <c r="Z287" s="574" t="str">
        <f>IF(ISNA(VLOOKUP(C287,Master!BQ$61:CC$286,9,FALSE)),"",VLOOKUP(C287,Master!BQ$61:CC$286,9,FALSE))</f>
        <v/>
      </c>
      <c r="AA287" s="575">
        <f t="shared" si="341"/>
        <v>0</v>
      </c>
      <c r="AB287" s="575">
        <f t="shared" si="342"/>
        <v>0</v>
      </c>
      <c r="AC287" s="575">
        <f t="shared" si="343"/>
        <v>0</v>
      </c>
      <c r="AD287" s="575">
        <f t="shared" si="344"/>
        <v>0</v>
      </c>
      <c r="AE287" s="575">
        <f t="shared" si="345"/>
        <v>0</v>
      </c>
      <c r="AF287" s="575">
        <f t="shared" si="346"/>
        <v>0</v>
      </c>
      <c r="AG287" s="576" t="str">
        <f t="shared" si="347"/>
        <v/>
      </c>
      <c r="AH287" s="576" t="str">
        <f t="shared" si="348"/>
        <v/>
      </c>
      <c r="AI287" s="576" t="str">
        <f t="shared" si="349"/>
        <v/>
      </c>
      <c r="AJ287" s="576" t="str">
        <f t="shared" si="350"/>
        <v/>
      </c>
      <c r="AK287" s="576" t="str">
        <f t="shared" si="351"/>
        <v/>
      </c>
      <c r="AL287" s="574" t="str">
        <f t="shared" si="352"/>
        <v/>
      </c>
      <c r="AM287" s="574">
        <v>0</v>
      </c>
      <c r="AN287" s="575">
        <v>0</v>
      </c>
      <c r="AO287" s="574" t="str">
        <f t="shared" si="353"/>
        <v/>
      </c>
      <c r="AP287" s="575">
        <f t="shared" si="354"/>
        <v>0</v>
      </c>
      <c r="AQ287" s="574">
        <f t="shared" si="355"/>
        <v>0</v>
      </c>
      <c r="AR287" s="574">
        <f t="shared" si="356"/>
        <v>0</v>
      </c>
      <c r="AS287" s="574">
        <f t="shared" si="357"/>
        <v>0</v>
      </c>
      <c r="AT287" s="574">
        <f t="shared" si="385"/>
        <v>0</v>
      </c>
      <c r="AU287" s="576">
        <f t="shared" si="358"/>
        <v>0</v>
      </c>
      <c r="AV287" s="576">
        <f t="shared" si="359"/>
        <v>0</v>
      </c>
      <c r="AW287" s="574"/>
      <c r="AX287" s="574"/>
      <c r="AY287" s="576">
        <f t="shared" si="360"/>
        <v>0</v>
      </c>
      <c r="AZ287" s="576">
        <f t="shared" si="361"/>
        <v>0</v>
      </c>
      <c r="BA287" s="576">
        <f t="shared" si="362"/>
        <v>0</v>
      </c>
      <c r="BB287" s="576">
        <f t="shared" si="363"/>
        <v>0</v>
      </c>
      <c r="BC287" s="576">
        <f t="shared" si="364"/>
        <v>0</v>
      </c>
      <c r="BD287" s="574">
        <f t="shared" si="365"/>
        <v>0</v>
      </c>
      <c r="BE287" s="574">
        <f t="shared" si="366"/>
        <v>0</v>
      </c>
      <c r="BF287" s="575">
        <v>0</v>
      </c>
      <c r="BG287" s="574">
        <f t="shared" si="367"/>
        <v>0</v>
      </c>
      <c r="BH287" s="575">
        <f t="shared" si="368"/>
        <v>0</v>
      </c>
      <c r="BI287" s="574">
        <f t="shared" si="369"/>
        <v>0</v>
      </c>
      <c r="BJ287" s="574">
        <f t="shared" si="370"/>
        <v>0</v>
      </c>
      <c r="BK287" s="574">
        <f t="shared" si="371"/>
        <v>0</v>
      </c>
      <c r="BL287" s="574">
        <f t="shared" si="372"/>
        <v>0</v>
      </c>
      <c r="BM287" s="576">
        <f t="shared" si="373"/>
        <v>0</v>
      </c>
      <c r="BN287" s="576">
        <f t="shared" si="374"/>
        <v>0</v>
      </c>
      <c r="BO287" s="574"/>
      <c r="BP287" s="574"/>
      <c r="BQ287" s="576">
        <f t="shared" si="375"/>
        <v>0</v>
      </c>
      <c r="BR287" s="567">
        <f t="shared" si="376"/>
        <v>0</v>
      </c>
      <c r="BS287" s="567">
        <f t="shared" si="377"/>
        <v>1</v>
      </c>
      <c r="BT287" s="567">
        <f t="shared" si="378"/>
        <v>0</v>
      </c>
      <c r="BU287" s="567">
        <f t="shared" si="379"/>
        <v>0</v>
      </c>
      <c r="BV287" s="567">
        <f t="shared" si="380"/>
        <v>0</v>
      </c>
      <c r="BW287" s="567">
        <f t="shared" si="381"/>
        <v>1</v>
      </c>
      <c r="BX287" s="552">
        <f t="shared" si="386"/>
        <v>0</v>
      </c>
      <c r="BY287" s="577">
        <f t="shared" si="382"/>
        <v>1</v>
      </c>
      <c r="BZ287" s="552">
        <f t="shared" si="383"/>
        <v>0</v>
      </c>
      <c r="CA287" s="552">
        <f t="shared" si="384"/>
        <v>0</v>
      </c>
      <c r="CB287" s="539" t="str">
        <f>IF(AND(E287=""),"",IF(AND(E287&lt;=0),"",IF((ROUND((SUMPRODUCT(MID(0&amp;E287,LARGE(INDEX(ISNUMBER(--MID(E287,ROW($1:$70),1))* ROW($1:$70),0),ROW($1:$70))+1,1)*10^ROW($1:$70)/10)),-8)/100000000)&lt;2004,1,0)))</f>
        <v/>
      </c>
      <c r="CC287" s="1071"/>
      <c r="CD287" s="539" t="str">
        <f>IF(I287="","",MAX($CD$229:$CD$236,$CD$239:CD286)+1)</f>
        <v/>
      </c>
      <c r="CE287" s="539"/>
      <c r="CF287" s="539"/>
      <c r="CG287" s="539"/>
      <c r="CH287" s="539"/>
      <c r="CI287" s="539"/>
      <c r="CJ287" s="539"/>
      <c r="CK287" s="539"/>
      <c r="CL287" s="539"/>
      <c r="CM287" s="539"/>
      <c r="CN287" s="539"/>
      <c r="CO287" s="539"/>
      <c r="CP287" s="539"/>
      <c r="CQ287" s="539"/>
      <c r="CR287" s="539"/>
      <c r="CS287" s="539"/>
      <c r="CT287" s="539"/>
      <c r="CU287" s="539"/>
      <c r="CV287" s="539"/>
      <c r="CW287" s="539"/>
      <c r="CX287" s="539"/>
      <c r="CY287" s="539"/>
      <c r="CZ287" s="539"/>
    </row>
    <row r="288" spans="1:104" s="568" customFormat="1" ht="13.9" hidden="1" customHeight="1">
      <c r="A288" s="568" t="str">
        <f t="shared" si="310"/>
        <v/>
      </c>
      <c r="B288" s="683">
        <v>2202</v>
      </c>
      <c r="C288" s="684">
        <v>50</v>
      </c>
      <c r="D288" s="685" t="str">
        <f>IF(ISNA(VLOOKUP(C288,Master!BQ$61:CC$286,3,FALSE)),"",VLOOKUP(C288,Master!BQ$61:CC$286,3,FALSE))</f>
        <v/>
      </c>
      <c r="E288" s="686" t="str">
        <f>IF(ISNA(VLOOKUP(C288,Master!BQ$61:CC$286,7,FALSE)),"",VLOOKUP(C288,Master!BQ$61:CC$286,7,FALSE))</f>
        <v/>
      </c>
      <c r="F288" s="687" t="str">
        <f>IF(ISNA(VLOOKUP(C288,Master!BQ$61:CC$286,8,FALSE)),"",VLOOKUP(C288,Master!BQ$61:CC$286,8,FALSE))</f>
        <v/>
      </c>
      <c r="G288" s="688" t="str">
        <f>IF(ISNA(VLOOKUP(C288,Master!BQ$61:CC$286,4,FALSE)),"",VLOOKUP(C288,Master!BQ$61:CC$286,4,FALSE))</f>
        <v/>
      </c>
      <c r="H288" s="711" t="str">
        <f>IF(ISNA(VLOOKUP(C288,Master!BQ$61:CC$286,5,FALSE)),"",VLOOKUP(C288,Master!BQ$61:CC$286,5,FALSE))</f>
        <v/>
      </c>
      <c r="I288" s="690" t="str">
        <f t="shared" si="335"/>
        <v/>
      </c>
      <c r="J288" s="684" t="str">
        <f t="shared" si="337"/>
        <v/>
      </c>
      <c r="K288" s="686" t="str">
        <f t="shared" si="338"/>
        <v/>
      </c>
      <c r="L288" s="684" t="str">
        <f t="shared" si="339"/>
        <v/>
      </c>
      <c r="M288" s="684" t="str">
        <f>IF(AND(H288=""),"",VLOOKUP(D288,'Fix Pay'!$B$9:$K$116,10,0))</f>
        <v/>
      </c>
      <c r="N288" s="684" t="str">
        <f>IF(AND(H288=""),"",VLOOKUP(D288,'Fix Pay'!$B$9:$K$116,9,0))</f>
        <v/>
      </c>
      <c r="O288" s="712" t="str">
        <f t="shared" si="340"/>
        <v/>
      </c>
      <c r="P288" s="582"/>
      <c r="Q288" s="582"/>
      <c r="R288" s="582"/>
      <c r="S288" s="582"/>
      <c r="T288" s="582">
        <v>0</v>
      </c>
      <c r="U288" s="541"/>
      <c r="V288" s="570" t="str">
        <f>IF(ISNA(VLOOKUP(C288,Master!BQ$61:CC$286,10,FALSE)),"",VLOOKUP(C288,Master!BQ$61:CC$286,10,FALSE))</f>
        <v/>
      </c>
      <c r="W288" s="573"/>
      <c r="X288" s="573"/>
      <c r="Y288" s="574" t="str">
        <f>IF(ISNA(VLOOKUP(C288,Master!BQ$61:CC$286,11,FALSE)),"",VLOOKUP(C288,Master!BQ$61:CC$286,11,FALSE))</f>
        <v/>
      </c>
      <c r="Z288" s="574" t="str">
        <f>IF(ISNA(VLOOKUP(C288,Master!BQ$61:CC$286,9,FALSE)),"",VLOOKUP(C288,Master!BQ$61:CC$286,9,FALSE))</f>
        <v/>
      </c>
      <c r="AA288" s="575">
        <f t="shared" si="341"/>
        <v>0</v>
      </c>
      <c r="AB288" s="575">
        <f t="shared" si="342"/>
        <v>0</v>
      </c>
      <c r="AC288" s="575">
        <f t="shared" si="343"/>
        <v>0</v>
      </c>
      <c r="AD288" s="575">
        <f t="shared" si="344"/>
        <v>0</v>
      </c>
      <c r="AE288" s="575">
        <f t="shared" si="345"/>
        <v>0</v>
      </c>
      <c r="AF288" s="575">
        <f t="shared" si="346"/>
        <v>0</v>
      </c>
      <c r="AG288" s="576" t="str">
        <f t="shared" si="347"/>
        <v/>
      </c>
      <c r="AH288" s="576" t="str">
        <f t="shared" si="348"/>
        <v/>
      </c>
      <c r="AI288" s="576" t="str">
        <f t="shared" si="349"/>
        <v/>
      </c>
      <c r="AJ288" s="576" t="str">
        <f t="shared" si="350"/>
        <v/>
      </c>
      <c r="AK288" s="576" t="str">
        <f t="shared" si="351"/>
        <v/>
      </c>
      <c r="AL288" s="574" t="str">
        <f t="shared" si="352"/>
        <v/>
      </c>
      <c r="AM288" s="574">
        <v>0</v>
      </c>
      <c r="AN288" s="575">
        <v>0</v>
      </c>
      <c r="AO288" s="574" t="str">
        <f t="shared" si="353"/>
        <v/>
      </c>
      <c r="AP288" s="575">
        <f t="shared" si="354"/>
        <v>0</v>
      </c>
      <c r="AQ288" s="574">
        <f t="shared" si="355"/>
        <v>0</v>
      </c>
      <c r="AR288" s="574">
        <f t="shared" si="356"/>
        <v>0</v>
      </c>
      <c r="AS288" s="574">
        <f t="shared" si="357"/>
        <v>0</v>
      </c>
      <c r="AT288" s="574">
        <f t="shared" si="385"/>
        <v>0</v>
      </c>
      <c r="AU288" s="576">
        <f t="shared" si="358"/>
        <v>0</v>
      </c>
      <c r="AV288" s="576">
        <f t="shared" si="359"/>
        <v>0</v>
      </c>
      <c r="AW288" s="574"/>
      <c r="AX288" s="574"/>
      <c r="AY288" s="576">
        <f t="shared" si="360"/>
        <v>0</v>
      </c>
      <c r="AZ288" s="576">
        <f t="shared" si="361"/>
        <v>0</v>
      </c>
      <c r="BA288" s="576">
        <f t="shared" si="362"/>
        <v>0</v>
      </c>
      <c r="BB288" s="576">
        <f t="shared" si="363"/>
        <v>0</v>
      </c>
      <c r="BC288" s="576">
        <f t="shared" si="364"/>
        <v>0</v>
      </c>
      <c r="BD288" s="574">
        <f t="shared" si="365"/>
        <v>0</v>
      </c>
      <c r="BE288" s="574">
        <f t="shared" si="366"/>
        <v>0</v>
      </c>
      <c r="BF288" s="575">
        <v>0</v>
      </c>
      <c r="BG288" s="574">
        <f t="shared" si="367"/>
        <v>0</v>
      </c>
      <c r="BH288" s="575">
        <f t="shared" si="368"/>
        <v>0</v>
      </c>
      <c r="BI288" s="574">
        <f t="shared" si="369"/>
        <v>0</v>
      </c>
      <c r="BJ288" s="574">
        <f t="shared" si="370"/>
        <v>0</v>
      </c>
      <c r="BK288" s="574">
        <f t="shared" si="371"/>
        <v>0</v>
      </c>
      <c r="BL288" s="574">
        <f t="shared" si="372"/>
        <v>0</v>
      </c>
      <c r="BM288" s="576">
        <f t="shared" si="373"/>
        <v>0</v>
      </c>
      <c r="BN288" s="576">
        <f t="shared" si="374"/>
        <v>0</v>
      </c>
      <c r="BO288" s="574"/>
      <c r="BP288" s="574"/>
      <c r="BQ288" s="576">
        <f t="shared" si="375"/>
        <v>0</v>
      </c>
      <c r="BR288" s="567">
        <f t="shared" si="376"/>
        <v>0</v>
      </c>
      <c r="BS288" s="567">
        <f t="shared" si="377"/>
        <v>1</v>
      </c>
      <c r="BT288" s="567">
        <f t="shared" si="378"/>
        <v>0</v>
      </c>
      <c r="BU288" s="567">
        <f t="shared" si="379"/>
        <v>0</v>
      </c>
      <c r="BV288" s="567">
        <f t="shared" si="380"/>
        <v>0</v>
      </c>
      <c r="BW288" s="567">
        <f t="shared" si="381"/>
        <v>1</v>
      </c>
      <c r="BX288" s="552">
        <f t="shared" si="386"/>
        <v>0</v>
      </c>
      <c r="BY288" s="577">
        <f t="shared" si="382"/>
        <v>1</v>
      </c>
      <c r="BZ288" s="552">
        <f t="shared" si="383"/>
        <v>0</v>
      </c>
      <c r="CA288" s="552">
        <f t="shared" si="384"/>
        <v>0</v>
      </c>
      <c r="CB288" s="539" t="str">
        <f>IF(AND(E288=""),"",IF(AND(E288&lt;=0),"",IF((ROUND((SUMPRODUCT(MID(0&amp;E288,LARGE(INDEX(ISNUMBER(--MID(E288,ROW($1:$70),1))* ROW($1:$70),0),ROW($1:$70))+1,1)*10^ROW($1:$70)/10)),-8)/100000000)&lt;2004,1,0)))</f>
        <v/>
      </c>
      <c r="CC288" s="1071"/>
      <c r="CD288" s="539" t="str">
        <f>IF(I288="","",MAX($CD$229:$CD$236,$CD$239:CD287)+1)</f>
        <v/>
      </c>
      <c r="CE288" s="539"/>
      <c r="CF288" s="539"/>
      <c r="CG288" s="539"/>
      <c r="CH288" s="539"/>
      <c r="CI288" s="539"/>
      <c r="CJ288" s="539"/>
      <c r="CK288" s="539"/>
      <c r="CL288" s="539"/>
      <c r="CM288" s="539"/>
      <c r="CN288" s="539"/>
      <c r="CO288" s="539"/>
      <c r="CP288" s="539"/>
      <c r="CQ288" s="539"/>
      <c r="CR288" s="539"/>
      <c r="CS288" s="539"/>
      <c r="CT288" s="539"/>
      <c r="CU288" s="539"/>
      <c r="CV288" s="539"/>
      <c r="CW288" s="539"/>
      <c r="CX288" s="539"/>
      <c r="CY288" s="539"/>
      <c r="CZ288" s="539"/>
    </row>
    <row r="289" spans="1:104" s="568" customFormat="1" ht="13.9" hidden="1" customHeight="1">
      <c r="A289" s="568" t="str">
        <f t="shared" si="310"/>
        <v/>
      </c>
      <c r="B289" s="683">
        <v>2202</v>
      </c>
      <c r="C289" s="684">
        <v>51</v>
      </c>
      <c r="D289" s="685" t="str">
        <f>IF(ISNA(VLOOKUP(C289,Master!BQ$61:CC$286,3,FALSE)),"",VLOOKUP(C289,Master!BQ$61:CC$286,3,FALSE))</f>
        <v/>
      </c>
      <c r="E289" s="686" t="str">
        <f>IF(ISNA(VLOOKUP(C289,Master!BQ$61:CC$286,7,FALSE)),"",VLOOKUP(C289,Master!BQ$61:CC$286,7,FALSE))</f>
        <v/>
      </c>
      <c r="F289" s="687" t="str">
        <f>IF(ISNA(VLOOKUP(C289,Master!BQ$61:CC$286,8,FALSE)),"",VLOOKUP(C289,Master!BQ$61:CC$286,8,FALSE))</f>
        <v/>
      </c>
      <c r="G289" s="688" t="str">
        <f>IF(ISNA(VLOOKUP(C289,Master!BQ$61:CC$286,4,FALSE)),"",VLOOKUP(C289,Master!BQ$61:CC$286,4,FALSE))</f>
        <v/>
      </c>
      <c r="H289" s="711" t="str">
        <f>IF(ISNA(VLOOKUP(C289,Master!BQ$61:CC$286,5,FALSE)),"",VLOOKUP(C289,Master!BQ$61:CC$286,5,FALSE))</f>
        <v/>
      </c>
      <c r="I289" s="690" t="str">
        <f t="shared" si="335"/>
        <v/>
      </c>
      <c r="J289" s="684" t="str">
        <f t="shared" si="337"/>
        <v/>
      </c>
      <c r="K289" s="686" t="str">
        <f t="shared" si="338"/>
        <v/>
      </c>
      <c r="L289" s="684" t="str">
        <f t="shared" si="339"/>
        <v/>
      </c>
      <c r="M289" s="684" t="str">
        <f>IF(AND(H289=""),"",VLOOKUP(D289,'Fix Pay'!$B$9:$K$116,10,0))</f>
        <v/>
      </c>
      <c r="N289" s="684" t="str">
        <f>IF(AND(H289=""),"",VLOOKUP(D289,'Fix Pay'!$B$9:$K$116,9,0))</f>
        <v/>
      </c>
      <c r="O289" s="712" t="str">
        <f t="shared" si="340"/>
        <v/>
      </c>
      <c r="P289" s="582"/>
      <c r="Q289" s="582"/>
      <c r="R289" s="582"/>
      <c r="S289" s="582"/>
      <c r="T289" s="582">
        <v>0</v>
      </c>
      <c r="U289" s="541"/>
      <c r="V289" s="570" t="str">
        <f>IF(ISNA(VLOOKUP(C289,Master!BQ$61:CC$286,10,FALSE)),"",VLOOKUP(C289,Master!BQ$61:CC$286,10,FALSE))</f>
        <v/>
      </c>
      <c r="W289" s="573"/>
      <c r="X289" s="573"/>
      <c r="Y289" s="574" t="str">
        <f>IF(ISNA(VLOOKUP(C289,Master!BQ$61:CC$286,11,FALSE)),"",VLOOKUP(C289,Master!BQ$61:CC$286,11,FALSE))</f>
        <v/>
      </c>
      <c r="Z289" s="574" t="str">
        <f>IF(ISNA(VLOOKUP(C289,Master!BQ$61:CC$286,9,FALSE)),"",VLOOKUP(C289,Master!BQ$61:CC$286,9,FALSE))</f>
        <v/>
      </c>
      <c r="AA289" s="575">
        <f t="shared" si="341"/>
        <v>0</v>
      </c>
      <c r="AB289" s="575">
        <f t="shared" si="342"/>
        <v>0</v>
      </c>
      <c r="AC289" s="575">
        <f t="shared" si="343"/>
        <v>0</v>
      </c>
      <c r="AD289" s="575">
        <f t="shared" si="344"/>
        <v>0</v>
      </c>
      <c r="AE289" s="575">
        <f t="shared" si="345"/>
        <v>0</v>
      </c>
      <c r="AF289" s="575">
        <f t="shared" si="346"/>
        <v>0</v>
      </c>
      <c r="AG289" s="576" t="str">
        <f t="shared" si="347"/>
        <v/>
      </c>
      <c r="AH289" s="576" t="str">
        <f t="shared" si="348"/>
        <v/>
      </c>
      <c r="AI289" s="576" t="str">
        <f t="shared" si="349"/>
        <v/>
      </c>
      <c r="AJ289" s="576" t="str">
        <f t="shared" si="350"/>
        <v/>
      </c>
      <c r="AK289" s="576" t="str">
        <f t="shared" si="351"/>
        <v/>
      </c>
      <c r="AL289" s="574" t="str">
        <f t="shared" si="352"/>
        <v/>
      </c>
      <c r="AM289" s="574">
        <v>0</v>
      </c>
      <c r="AN289" s="575">
        <v>0</v>
      </c>
      <c r="AO289" s="574" t="str">
        <f t="shared" si="353"/>
        <v/>
      </c>
      <c r="AP289" s="575">
        <f t="shared" si="354"/>
        <v>0</v>
      </c>
      <c r="AQ289" s="574">
        <f t="shared" si="355"/>
        <v>0</v>
      </c>
      <c r="AR289" s="574">
        <f t="shared" si="356"/>
        <v>0</v>
      </c>
      <c r="AS289" s="574">
        <f t="shared" si="357"/>
        <v>0</v>
      </c>
      <c r="AT289" s="574">
        <f t="shared" si="385"/>
        <v>0</v>
      </c>
      <c r="AU289" s="576">
        <f t="shared" si="358"/>
        <v>0</v>
      </c>
      <c r="AV289" s="576">
        <f t="shared" si="359"/>
        <v>0</v>
      </c>
      <c r="AW289" s="574"/>
      <c r="AX289" s="574"/>
      <c r="AY289" s="576">
        <f t="shared" si="360"/>
        <v>0</v>
      </c>
      <c r="AZ289" s="576">
        <f t="shared" si="361"/>
        <v>0</v>
      </c>
      <c r="BA289" s="576">
        <f t="shared" si="362"/>
        <v>0</v>
      </c>
      <c r="BB289" s="576">
        <f t="shared" si="363"/>
        <v>0</v>
      </c>
      <c r="BC289" s="576">
        <f t="shared" si="364"/>
        <v>0</v>
      </c>
      <c r="BD289" s="574">
        <f t="shared" si="365"/>
        <v>0</v>
      </c>
      <c r="BE289" s="574">
        <f t="shared" si="366"/>
        <v>0</v>
      </c>
      <c r="BF289" s="575">
        <v>0</v>
      </c>
      <c r="BG289" s="574">
        <f t="shared" si="367"/>
        <v>0</v>
      </c>
      <c r="BH289" s="575">
        <f t="shared" si="368"/>
        <v>0</v>
      </c>
      <c r="BI289" s="574">
        <f t="shared" si="369"/>
        <v>0</v>
      </c>
      <c r="BJ289" s="574">
        <f t="shared" si="370"/>
        <v>0</v>
      </c>
      <c r="BK289" s="574">
        <f t="shared" si="371"/>
        <v>0</v>
      </c>
      <c r="BL289" s="574">
        <f t="shared" si="372"/>
        <v>0</v>
      </c>
      <c r="BM289" s="576">
        <f t="shared" si="373"/>
        <v>0</v>
      </c>
      <c r="BN289" s="576">
        <f t="shared" si="374"/>
        <v>0</v>
      </c>
      <c r="BO289" s="574"/>
      <c r="BP289" s="574"/>
      <c r="BQ289" s="576">
        <f t="shared" si="375"/>
        <v>0</v>
      </c>
      <c r="BR289" s="567">
        <f t="shared" si="376"/>
        <v>0</v>
      </c>
      <c r="BS289" s="567">
        <f t="shared" si="377"/>
        <v>1</v>
      </c>
      <c r="BT289" s="567">
        <f t="shared" si="378"/>
        <v>0</v>
      </c>
      <c r="BU289" s="567">
        <f t="shared" si="379"/>
        <v>0</v>
      </c>
      <c r="BV289" s="567">
        <f t="shared" si="380"/>
        <v>0</v>
      </c>
      <c r="BW289" s="567">
        <f t="shared" si="381"/>
        <v>1</v>
      </c>
      <c r="BX289" s="552">
        <f t="shared" si="386"/>
        <v>0</v>
      </c>
      <c r="BY289" s="577">
        <f t="shared" si="382"/>
        <v>1</v>
      </c>
      <c r="BZ289" s="552">
        <f t="shared" si="383"/>
        <v>0</v>
      </c>
      <c r="CA289" s="552">
        <f t="shared" si="384"/>
        <v>0</v>
      </c>
      <c r="CB289" s="539" t="str">
        <f>IF(AND(E289=""),"",IF(AND(E289&lt;=0),"",IF((ROUND((SUMPRODUCT(MID(0&amp;E289,LARGE(INDEX(ISNUMBER(--MID(E289,ROW($1:$70),1))* ROW($1:$70),0),ROW($1:$70))+1,1)*10^ROW($1:$70)/10)),-8)/100000000)&lt;2004,1,0)))</f>
        <v/>
      </c>
      <c r="CC289" s="1071"/>
      <c r="CD289" s="539" t="str">
        <f>IF(I289="","",MAX($CD$229:$CD$236,$CD$239:CD288)+1)</f>
        <v/>
      </c>
      <c r="CE289" s="539"/>
      <c r="CF289" s="539"/>
      <c r="CG289" s="539"/>
      <c r="CH289" s="539"/>
      <c r="CI289" s="539"/>
      <c r="CJ289" s="539"/>
      <c r="CK289" s="539"/>
      <c r="CL289" s="539"/>
      <c r="CM289" s="539"/>
      <c r="CN289" s="539"/>
      <c r="CO289" s="539"/>
      <c r="CP289" s="539"/>
      <c r="CQ289" s="539"/>
      <c r="CR289" s="539"/>
      <c r="CS289" s="539"/>
      <c r="CT289" s="539"/>
      <c r="CU289" s="539"/>
      <c r="CV289" s="539"/>
      <c r="CW289" s="539"/>
      <c r="CX289" s="539"/>
      <c r="CY289" s="539"/>
      <c r="CZ289" s="539"/>
    </row>
    <row r="290" spans="1:104" s="568" customFormat="1" ht="13.9" hidden="1" customHeight="1">
      <c r="A290" s="568" t="str">
        <f t="shared" si="310"/>
        <v/>
      </c>
      <c r="B290" s="683">
        <v>2202</v>
      </c>
      <c r="C290" s="684">
        <v>52</v>
      </c>
      <c r="D290" s="685" t="str">
        <f>IF(ISNA(VLOOKUP(C290,Master!BQ$61:CC$286,3,FALSE)),"",VLOOKUP(C290,Master!BQ$61:CC$286,3,FALSE))</f>
        <v/>
      </c>
      <c r="E290" s="686" t="str">
        <f>IF(ISNA(VLOOKUP(C290,Master!BQ$61:CC$286,7,FALSE)),"",VLOOKUP(C290,Master!BQ$61:CC$286,7,FALSE))</f>
        <v/>
      </c>
      <c r="F290" s="687" t="str">
        <f>IF(ISNA(VLOOKUP(C290,Master!BQ$61:CC$286,8,FALSE)),"",VLOOKUP(C290,Master!BQ$61:CC$286,8,FALSE))</f>
        <v/>
      </c>
      <c r="G290" s="688" t="str">
        <f>IF(ISNA(VLOOKUP(C290,Master!BQ$61:CC$286,4,FALSE)),"",VLOOKUP(C290,Master!BQ$61:CC$286,4,FALSE))</f>
        <v/>
      </c>
      <c r="H290" s="711" t="str">
        <f>IF(ISNA(VLOOKUP(C290,Master!BQ$61:CC$286,5,FALSE)),"",VLOOKUP(C290,Master!BQ$61:CC$286,5,FALSE))</f>
        <v/>
      </c>
      <c r="I290" s="690" t="str">
        <f t="shared" si="335"/>
        <v/>
      </c>
      <c r="J290" s="684" t="str">
        <f t="shared" si="337"/>
        <v/>
      </c>
      <c r="K290" s="686" t="str">
        <f t="shared" si="338"/>
        <v/>
      </c>
      <c r="L290" s="684" t="str">
        <f t="shared" si="339"/>
        <v/>
      </c>
      <c r="M290" s="684" t="str">
        <f>IF(AND(H290=""),"",VLOOKUP(D290,'Fix Pay'!$B$9:$K$116,10,0))</f>
        <v/>
      </c>
      <c r="N290" s="684" t="str">
        <f>IF(AND(H290=""),"",VLOOKUP(D290,'Fix Pay'!$B$9:$K$116,9,0))</f>
        <v/>
      </c>
      <c r="O290" s="712" t="str">
        <f t="shared" si="340"/>
        <v/>
      </c>
      <c r="P290" s="582"/>
      <c r="Q290" s="582"/>
      <c r="R290" s="582"/>
      <c r="S290" s="582"/>
      <c r="T290" s="582">
        <v>0</v>
      </c>
      <c r="U290" s="541"/>
      <c r="V290" s="570" t="str">
        <f>IF(ISNA(VLOOKUP(C290,Master!BQ$61:CC$286,10,FALSE)),"",VLOOKUP(C290,Master!BQ$61:CC$286,10,FALSE))</f>
        <v/>
      </c>
      <c r="W290" s="573"/>
      <c r="X290" s="573"/>
      <c r="Y290" s="574" t="str">
        <f>IF(ISNA(VLOOKUP(C290,Master!BQ$61:CC$286,11,FALSE)),"",VLOOKUP(C290,Master!BQ$61:CC$286,11,FALSE))</f>
        <v/>
      </c>
      <c r="Z290" s="574" t="str">
        <f>IF(ISNA(VLOOKUP(C290,Master!BQ$61:CC$286,9,FALSE)),"",VLOOKUP(C290,Master!BQ$61:CC$286,9,FALSE))</f>
        <v/>
      </c>
      <c r="AA290" s="575">
        <f t="shared" si="341"/>
        <v>0</v>
      </c>
      <c r="AB290" s="575">
        <f t="shared" si="342"/>
        <v>0</v>
      </c>
      <c r="AC290" s="575">
        <f t="shared" si="343"/>
        <v>0</v>
      </c>
      <c r="AD290" s="575">
        <f t="shared" si="344"/>
        <v>0</v>
      </c>
      <c r="AE290" s="575">
        <f t="shared" si="345"/>
        <v>0</v>
      </c>
      <c r="AF290" s="575">
        <f t="shared" si="346"/>
        <v>0</v>
      </c>
      <c r="AG290" s="576" t="str">
        <f t="shared" si="347"/>
        <v/>
      </c>
      <c r="AH290" s="576" t="str">
        <f t="shared" si="348"/>
        <v/>
      </c>
      <c r="AI290" s="576" t="str">
        <f t="shared" si="349"/>
        <v/>
      </c>
      <c r="AJ290" s="576" t="str">
        <f t="shared" si="350"/>
        <v/>
      </c>
      <c r="AK290" s="576" t="str">
        <f t="shared" si="351"/>
        <v/>
      </c>
      <c r="AL290" s="574" t="str">
        <f t="shared" si="352"/>
        <v/>
      </c>
      <c r="AM290" s="574">
        <v>0</v>
      </c>
      <c r="AN290" s="575">
        <v>0</v>
      </c>
      <c r="AO290" s="574" t="str">
        <f t="shared" si="353"/>
        <v/>
      </c>
      <c r="AP290" s="575">
        <f t="shared" si="354"/>
        <v>0</v>
      </c>
      <c r="AQ290" s="574">
        <f t="shared" si="355"/>
        <v>0</v>
      </c>
      <c r="AR290" s="574">
        <f t="shared" si="356"/>
        <v>0</v>
      </c>
      <c r="AS290" s="574">
        <f t="shared" si="357"/>
        <v>0</v>
      </c>
      <c r="AT290" s="574">
        <f t="shared" si="385"/>
        <v>0</v>
      </c>
      <c r="AU290" s="576">
        <f t="shared" si="358"/>
        <v>0</v>
      </c>
      <c r="AV290" s="576">
        <f t="shared" si="359"/>
        <v>0</v>
      </c>
      <c r="AW290" s="574"/>
      <c r="AX290" s="574"/>
      <c r="AY290" s="576">
        <f t="shared" si="360"/>
        <v>0</v>
      </c>
      <c r="AZ290" s="576">
        <f t="shared" si="361"/>
        <v>0</v>
      </c>
      <c r="BA290" s="576">
        <f t="shared" si="362"/>
        <v>0</v>
      </c>
      <c r="BB290" s="576">
        <f t="shared" si="363"/>
        <v>0</v>
      </c>
      <c r="BC290" s="576">
        <f t="shared" si="364"/>
        <v>0</v>
      </c>
      <c r="BD290" s="574">
        <f t="shared" si="365"/>
        <v>0</v>
      </c>
      <c r="BE290" s="574">
        <f t="shared" si="366"/>
        <v>0</v>
      </c>
      <c r="BF290" s="575">
        <v>0</v>
      </c>
      <c r="BG290" s="574">
        <f t="shared" si="367"/>
        <v>0</v>
      </c>
      <c r="BH290" s="575">
        <f t="shared" si="368"/>
        <v>0</v>
      </c>
      <c r="BI290" s="574">
        <f t="shared" si="369"/>
        <v>0</v>
      </c>
      <c r="BJ290" s="574">
        <f t="shared" si="370"/>
        <v>0</v>
      </c>
      <c r="BK290" s="574">
        <f t="shared" si="371"/>
        <v>0</v>
      </c>
      <c r="BL290" s="574">
        <f t="shared" si="372"/>
        <v>0</v>
      </c>
      <c r="BM290" s="576">
        <f t="shared" si="373"/>
        <v>0</v>
      </c>
      <c r="BN290" s="576">
        <f t="shared" si="374"/>
        <v>0</v>
      </c>
      <c r="BO290" s="574"/>
      <c r="BP290" s="574"/>
      <c r="BQ290" s="576">
        <f t="shared" si="375"/>
        <v>0</v>
      </c>
      <c r="BR290" s="567">
        <f t="shared" si="376"/>
        <v>0</v>
      </c>
      <c r="BS290" s="567">
        <f t="shared" si="377"/>
        <v>1</v>
      </c>
      <c r="BT290" s="567">
        <f t="shared" si="378"/>
        <v>0</v>
      </c>
      <c r="BU290" s="567">
        <f t="shared" si="379"/>
        <v>0</v>
      </c>
      <c r="BV290" s="567">
        <f t="shared" si="380"/>
        <v>0</v>
      </c>
      <c r="BW290" s="567">
        <f t="shared" si="381"/>
        <v>1</v>
      </c>
      <c r="BX290" s="552">
        <f t="shared" si="386"/>
        <v>0</v>
      </c>
      <c r="BY290" s="577">
        <f t="shared" si="382"/>
        <v>1</v>
      </c>
      <c r="BZ290" s="552">
        <f t="shared" si="383"/>
        <v>0</v>
      </c>
      <c r="CA290" s="552">
        <f t="shared" si="384"/>
        <v>0</v>
      </c>
      <c r="CB290" s="539" t="str">
        <f>IF(AND(E290=""),"",IF(AND(E290&lt;=0),"",IF((ROUND((SUMPRODUCT(MID(0&amp;E290,LARGE(INDEX(ISNUMBER(--MID(E290,ROW($1:$70),1))* ROW($1:$70),0),ROW($1:$70))+1,1)*10^ROW($1:$70)/10)),-8)/100000000)&lt;2004,1,0)))</f>
        <v/>
      </c>
      <c r="CC290" s="1071"/>
      <c r="CD290" s="539" t="str">
        <f>IF(I290="","",MAX($CD$229:$CD$236,$CD$239:CD289)+1)</f>
        <v/>
      </c>
      <c r="CE290" s="539"/>
      <c r="CF290" s="539"/>
      <c r="CG290" s="539"/>
      <c r="CH290" s="539"/>
      <c r="CI290" s="539"/>
      <c r="CJ290" s="539"/>
      <c r="CK290" s="539"/>
      <c r="CL290" s="539"/>
      <c r="CM290" s="539"/>
      <c r="CN290" s="539"/>
      <c r="CO290" s="539"/>
      <c r="CP290" s="539"/>
      <c r="CQ290" s="539"/>
      <c r="CR290" s="539"/>
      <c r="CS290" s="539"/>
      <c r="CT290" s="539"/>
      <c r="CU290" s="539"/>
      <c r="CV290" s="539"/>
      <c r="CW290" s="539"/>
      <c r="CX290" s="539"/>
      <c r="CY290" s="539"/>
      <c r="CZ290" s="539"/>
    </row>
    <row r="291" spans="1:104" s="568" customFormat="1" ht="13.9" hidden="1" customHeight="1">
      <c r="A291" s="568" t="str">
        <f t="shared" si="310"/>
        <v/>
      </c>
      <c r="B291" s="683">
        <v>2202</v>
      </c>
      <c r="C291" s="684">
        <v>53</v>
      </c>
      <c r="D291" s="685" t="str">
        <f>IF(ISNA(VLOOKUP(C291,Master!BQ$61:CC$286,3,FALSE)),"",VLOOKUP(C291,Master!BQ$61:CC$286,3,FALSE))</f>
        <v/>
      </c>
      <c r="E291" s="686" t="str">
        <f>IF(ISNA(VLOOKUP(C291,Master!BQ$61:CC$286,7,FALSE)),"",VLOOKUP(C291,Master!BQ$61:CC$286,7,FALSE))</f>
        <v/>
      </c>
      <c r="F291" s="687" t="str">
        <f>IF(ISNA(VLOOKUP(C291,Master!BQ$61:CC$286,8,FALSE)),"",VLOOKUP(C291,Master!BQ$61:CC$286,8,FALSE))</f>
        <v/>
      </c>
      <c r="G291" s="688" t="str">
        <f>IF(ISNA(VLOOKUP(C291,Master!BQ$61:CC$286,4,FALSE)),"",VLOOKUP(C291,Master!BQ$61:CC$286,4,FALSE))</f>
        <v/>
      </c>
      <c r="H291" s="711" t="str">
        <f>IF(ISNA(VLOOKUP(C291,Master!BQ$61:CC$286,5,FALSE)),"",VLOOKUP(C291,Master!BQ$61:CC$286,5,FALSE))</f>
        <v/>
      </c>
      <c r="I291" s="690" t="str">
        <f t="shared" si="335"/>
        <v/>
      </c>
      <c r="J291" s="684" t="str">
        <f t="shared" si="337"/>
        <v/>
      </c>
      <c r="K291" s="686" t="str">
        <f t="shared" si="338"/>
        <v/>
      </c>
      <c r="L291" s="684" t="str">
        <f t="shared" si="339"/>
        <v/>
      </c>
      <c r="M291" s="684" t="str">
        <f>IF(AND(H291=""),"",VLOOKUP(D291,'Fix Pay'!$B$9:$K$116,10,0))</f>
        <v/>
      </c>
      <c r="N291" s="684" t="str">
        <f>IF(AND(H291=""),"",VLOOKUP(D291,'Fix Pay'!$B$9:$K$116,9,0))</f>
        <v/>
      </c>
      <c r="O291" s="712" t="str">
        <f t="shared" si="340"/>
        <v/>
      </c>
      <c r="P291" s="582"/>
      <c r="Q291" s="582"/>
      <c r="R291" s="582"/>
      <c r="S291" s="582"/>
      <c r="T291" s="582">
        <v>0</v>
      </c>
      <c r="U291" s="541"/>
      <c r="V291" s="570" t="str">
        <f>IF(ISNA(VLOOKUP(C291,Master!BQ$61:CC$286,10,FALSE)),"",VLOOKUP(C291,Master!BQ$61:CC$286,10,FALSE))</f>
        <v/>
      </c>
      <c r="W291" s="573"/>
      <c r="X291" s="573"/>
      <c r="Y291" s="574" t="str">
        <f>IF(ISNA(VLOOKUP(C291,Master!BQ$61:CC$286,11,FALSE)),"",VLOOKUP(C291,Master!BQ$61:CC$286,11,FALSE))</f>
        <v/>
      </c>
      <c r="Z291" s="574" t="str">
        <f>IF(ISNA(VLOOKUP(C291,Master!BQ$61:CC$286,9,FALSE)),"",VLOOKUP(C291,Master!BQ$61:CC$286,9,FALSE))</f>
        <v/>
      </c>
      <c r="AA291" s="575">
        <f t="shared" si="341"/>
        <v>0</v>
      </c>
      <c r="AB291" s="575">
        <f t="shared" si="342"/>
        <v>0</v>
      </c>
      <c r="AC291" s="575">
        <f t="shared" si="343"/>
        <v>0</v>
      </c>
      <c r="AD291" s="575">
        <f t="shared" si="344"/>
        <v>0</v>
      </c>
      <c r="AE291" s="575">
        <f t="shared" si="345"/>
        <v>0</v>
      </c>
      <c r="AF291" s="575">
        <f t="shared" si="346"/>
        <v>0</v>
      </c>
      <c r="AG291" s="576" t="str">
        <f t="shared" si="347"/>
        <v/>
      </c>
      <c r="AH291" s="576" t="str">
        <f t="shared" si="348"/>
        <v/>
      </c>
      <c r="AI291" s="576" t="str">
        <f t="shared" si="349"/>
        <v/>
      </c>
      <c r="AJ291" s="576" t="str">
        <f t="shared" si="350"/>
        <v/>
      </c>
      <c r="AK291" s="576" t="str">
        <f t="shared" si="351"/>
        <v/>
      </c>
      <c r="AL291" s="574" t="str">
        <f t="shared" si="352"/>
        <v/>
      </c>
      <c r="AM291" s="574">
        <v>0</v>
      </c>
      <c r="AN291" s="575">
        <v>0</v>
      </c>
      <c r="AO291" s="574" t="str">
        <f t="shared" si="353"/>
        <v/>
      </c>
      <c r="AP291" s="575">
        <f t="shared" si="354"/>
        <v>0</v>
      </c>
      <c r="AQ291" s="574">
        <f t="shared" si="355"/>
        <v>0</v>
      </c>
      <c r="AR291" s="574">
        <f t="shared" si="356"/>
        <v>0</v>
      </c>
      <c r="AS291" s="574">
        <f t="shared" si="357"/>
        <v>0</v>
      </c>
      <c r="AT291" s="574">
        <f t="shared" si="385"/>
        <v>0</v>
      </c>
      <c r="AU291" s="576">
        <f t="shared" si="358"/>
        <v>0</v>
      </c>
      <c r="AV291" s="576">
        <f t="shared" si="359"/>
        <v>0</v>
      </c>
      <c r="AW291" s="574"/>
      <c r="AX291" s="574"/>
      <c r="AY291" s="576">
        <f t="shared" si="360"/>
        <v>0</v>
      </c>
      <c r="AZ291" s="576">
        <f t="shared" si="361"/>
        <v>0</v>
      </c>
      <c r="BA291" s="576">
        <f t="shared" si="362"/>
        <v>0</v>
      </c>
      <c r="BB291" s="576">
        <f t="shared" si="363"/>
        <v>0</v>
      </c>
      <c r="BC291" s="576">
        <f t="shared" si="364"/>
        <v>0</v>
      </c>
      <c r="BD291" s="574">
        <f t="shared" si="365"/>
        <v>0</v>
      </c>
      <c r="BE291" s="574">
        <f t="shared" si="366"/>
        <v>0</v>
      </c>
      <c r="BF291" s="575">
        <v>0</v>
      </c>
      <c r="BG291" s="574">
        <f t="shared" si="367"/>
        <v>0</v>
      </c>
      <c r="BH291" s="575">
        <f t="shared" si="368"/>
        <v>0</v>
      </c>
      <c r="BI291" s="574">
        <f t="shared" si="369"/>
        <v>0</v>
      </c>
      <c r="BJ291" s="574">
        <f t="shared" si="370"/>
        <v>0</v>
      </c>
      <c r="BK291" s="574">
        <f t="shared" si="371"/>
        <v>0</v>
      </c>
      <c r="BL291" s="574">
        <f t="shared" si="372"/>
        <v>0</v>
      </c>
      <c r="BM291" s="576">
        <f t="shared" si="373"/>
        <v>0</v>
      </c>
      <c r="BN291" s="576">
        <f t="shared" si="374"/>
        <v>0</v>
      </c>
      <c r="BO291" s="574"/>
      <c r="BP291" s="574"/>
      <c r="BQ291" s="576">
        <f t="shared" si="375"/>
        <v>0</v>
      </c>
      <c r="BR291" s="567">
        <f t="shared" si="376"/>
        <v>0</v>
      </c>
      <c r="BS291" s="567">
        <f t="shared" si="377"/>
        <v>1</v>
      </c>
      <c r="BT291" s="567">
        <f t="shared" si="378"/>
        <v>0</v>
      </c>
      <c r="BU291" s="567">
        <f t="shared" si="379"/>
        <v>0</v>
      </c>
      <c r="BV291" s="567">
        <f t="shared" si="380"/>
        <v>0</v>
      </c>
      <c r="BW291" s="567">
        <f t="shared" si="381"/>
        <v>1</v>
      </c>
      <c r="BX291" s="552">
        <f t="shared" si="386"/>
        <v>0</v>
      </c>
      <c r="BY291" s="577">
        <f t="shared" si="382"/>
        <v>1</v>
      </c>
      <c r="BZ291" s="552">
        <f t="shared" si="383"/>
        <v>0</v>
      </c>
      <c r="CA291" s="552">
        <f t="shared" si="384"/>
        <v>0</v>
      </c>
      <c r="CB291" s="539" t="str">
        <f>IF(AND(E291=""),"",IF(AND(E291&lt;=0),"",IF((ROUND((SUMPRODUCT(MID(0&amp;E291,LARGE(INDEX(ISNUMBER(--MID(E291,ROW($1:$70),1))* ROW($1:$70),0),ROW($1:$70))+1,1)*10^ROW($1:$70)/10)),-8)/100000000)&lt;2004,1,0)))</f>
        <v/>
      </c>
      <c r="CC291" s="1071"/>
      <c r="CD291" s="539" t="str">
        <f>IF(I291="","",MAX($CD$229:$CD$236,$CD$239:CD290)+1)</f>
        <v/>
      </c>
      <c r="CE291" s="539"/>
      <c r="CF291" s="539"/>
      <c r="CG291" s="539"/>
      <c r="CH291" s="539"/>
      <c r="CI291" s="539"/>
      <c r="CJ291" s="539"/>
      <c r="CK291" s="539"/>
      <c r="CL291" s="539"/>
      <c r="CM291" s="539"/>
      <c r="CN291" s="539"/>
      <c r="CO291" s="539"/>
      <c r="CP291" s="539"/>
      <c r="CQ291" s="539"/>
      <c r="CR291" s="539"/>
      <c r="CS291" s="539"/>
      <c r="CT291" s="539"/>
      <c r="CU291" s="539"/>
      <c r="CV291" s="539"/>
      <c r="CW291" s="539"/>
      <c r="CX291" s="539"/>
      <c r="CY291" s="539"/>
      <c r="CZ291" s="539"/>
    </row>
    <row r="292" spans="1:104" s="568" customFormat="1" ht="13.9" hidden="1" customHeight="1">
      <c r="A292" s="568" t="str">
        <f t="shared" si="310"/>
        <v/>
      </c>
      <c r="B292" s="683">
        <v>2202</v>
      </c>
      <c r="C292" s="684">
        <v>54</v>
      </c>
      <c r="D292" s="685" t="str">
        <f>IF(ISNA(VLOOKUP(C292,Master!BQ$61:CC$286,3,FALSE)),"",VLOOKUP(C292,Master!BQ$61:CC$286,3,FALSE))</f>
        <v/>
      </c>
      <c r="E292" s="686" t="str">
        <f>IF(ISNA(VLOOKUP(C292,Master!BQ$61:CC$286,7,FALSE)),"",VLOOKUP(C292,Master!BQ$61:CC$286,7,FALSE))</f>
        <v/>
      </c>
      <c r="F292" s="687" t="str">
        <f>IF(ISNA(VLOOKUP(C292,Master!BQ$61:CC$286,8,FALSE)),"",VLOOKUP(C292,Master!BQ$61:CC$286,8,FALSE))</f>
        <v/>
      </c>
      <c r="G292" s="688" t="str">
        <f>IF(ISNA(VLOOKUP(C292,Master!BQ$61:CC$286,4,FALSE)),"",VLOOKUP(C292,Master!BQ$61:CC$286,4,FALSE))</f>
        <v/>
      </c>
      <c r="H292" s="711" t="str">
        <f>IF(ISNA(VLOOKUP(C292,Master!BQ$61:CC$286,5,FALSE)),"",VLOOKUP(C292,Master!BQ$61:CC$286,5,FALSE))</f>
        <v/>
      </c>
      <c r="I292" s="690" t="str">
        <f t="shared" si="335"/>
        <v/>
      </c>
      <c r="J292" s="684" t="str">
        <f t="shared" si="337"/>
        <v/>
      </c>
      <c r="K292" s="686" t="str">
        <f t="shared" si="338"/>
        <v/>
      </c>
      <c r="L292" s="684" t="str">
        <f t="shared" si="339"/>
        <v/>
      </c>
      <c r="M292" s="684" t="str">
        <f>IF(AND(H292=""),"",VLOOKUP(D292,'Fix Pay'!$B$9:$K$116,10,0))</f>
        <v/>
      </c>
      <c r="N292" s="684" t="str">
        <f>IF(AND(H292=""),"",VLOOKUP(D292,'Fix Pay'!$B$9:$K$116,9,0))</f>
        <v/>
      </c>
      <c r="O292" s="712" t="str">
        <f t="shared" si="340"/>
        <v/>
      </c>
      <c r="P292" s="582"/>
      <c r="Q292" s="582"/>
      <c r="R292" s="582"/>
      <c r="S292" s="582"/>
      <c r="T292" s="582">
        <v>0</v>
      </c>
      <c r="U292" s="541"/>
      <c r="V292" s="570" t="str">
        <f>IF(ISNA(VLOOKUP(C292,Master!BQ$61:CC$286,10,FALSE)),"",VLOOKUP(C292,Master!BQ$61:CC$286,10,FALSE))</f>
        <v/>
      </c>
      <c r="W292" s="573"/>
      <c r="X292" s="573"/>
      <c r="Y292" s="574" t="str">
        <f>IF(ISNA(VLOOKUP(C292,Master!BQ$61:CC$286,11,FALSE)),"",VLOOKUP(C292,Master!BQ$61:CC$286,11,FALSE))</f>
        <v/>
      </c>
      <c r="Z292" s="574" t="str">
        <f>IF(ISNA(VLOOKUP(C292,Master!BQ$61:CC$286,9,FALSE)),"",VLOOKUP(C292,Master!BQ$61:CC$286,9,FALSE))</f>
        <v/>
      </c>
      <c r="AA292" s="575">
        <f t="shared" si="341"/>
        <v>0</v>
      </c>
      <c r="AB292" s="575">
        <f t="shared" si="342"/>
        <v>0</v>
      </c>
      <c r="AC292" s="575">
        <f t="shared" si="343"/>
        <v>0</v>
      </c>
      <c r="AD292" s="575">
        <f t="shared" si="344"/>
        <v>0</v>
      </c>
      <c r="AE292" s="575">
        <f t="shared" si="345"/>
        <v>0</v>
      </c>
      <c r="AF292" s="575">
        <f t="shared" si="346"/>
        <v>0</v>
      </c>
      <c r="AG292" s="576" t="str">
        <f t="shared" si="347"/>
        <v/>
      </c>
      <c r="AH292" s="576" t="str">
        <f t="shared" si="348"/>
        <v/>
      </c>
      <c r="AI292" s="576" t="str">
        <f t="shared" si="349"/>
        <v/>
      </c>
      <c r="AJ292" s="576" t="str">
        <f t="shared" si="350"/>
        <v/>
      </c>
      <c r="AK292" s="576" t="str">
        <f t="shared" si="351"/>
        <v/>
      </c>
      <c r="AL292" s="574" t="str">
        <f t="shared" si="352"/>
        <v/>
      </c>
      <c r="AM292" s="574">
        <v>0</v>
      </c>
      <c r="AN292" s="575">
        <v>0</v>
      </c>
      <c r="AO292" s="574" t="str">
        <f t="shared" si="353"/>
        <v/>
      </c>
      <c r="AP292" s="575">
        <f t="shared" si="354"/>
        <v>0</v>
      </c>
      <c r="AQ292" s="574">
        <f t="shared" si="355"/>
        <v>0</v>
      </c>
      <c r="AR292" s="574">
        <f t="shared" si="356"/>
        <v>0</v>
      </c>
      <c r="AS292" s="574">
        <f t="shared" si="357"/>
        <v>0</v>
      </c>
      <c r="AT292" s="574">
        <f t="shared" si="385"/>
        <v>0</v>
      </c>
      <c r="AU292" s="576">
        <f t="shared" si="358"/>
        <v>0</v>
      </c>
      <c r="AV292" s="576">
        <f t="shared" si="359"/>
        <v>0</v>
      </c>
      <c r="AW292" s="574"/>
      <c r="AX292" s="574"/>
      <c r="AY292" s="576">
        <f t="shared" si="360"/>
        <v>0</v>
      </c>
      <c r="AZ292" s="576">
        <f t="shared" si="361"/>
        <v>0</v>
      </c>
      <c r="BA292" s="576">
        <f t="shared" si="362"/>
        <v>0</v>
      </c>
      <c r="BB292" s="576">
        <f t="shared" si="363"/>
        <v>0</v>
      </c>
      <c r="BC292" s="576">
        <f t="shared" si="364"/>
        <v>0</v>
      </c>
      <c r="BD292" s="574">
        <f t="shared" si="365"/>
        <v>0</v>
      </c>
      <c r="BE292" s="574">
        <f t="shared" si="366"/>
        <v>0</v>
      </c>
      <c r="BF292" s="575">
        <v>0</v>
      </c>
      <c r="BG292" s="574">
        <f t="shared" si="367"/>
        <v>0</v>
      </c>
      <c r="BH292" s="575">
        <f t="shared" si="368"/>
        <v>0</v>
      </c>
      <c r="BI292" s="574">
        <f t="shared" si="369"/>
        <v>0</v>
      </c>
      <c r="BJ292" s="574">
        <f t="shared" si="370"/>
        <v>0</v>
      </c>
      <c r="BK292" s="574">
        <f t="shared" si="371"/>
        <v>0</v>
      </c>
      <c r="BL292" s="574">
        <f t="shared" si="372"/>
        <v>0</v>
      </c>
      <c r="BM292" s="576">
        <f t="shared" si="373"/>
        <v>0</v>
      </c>
      <c r="BN292" s="576">
        <f t="shared" si="374"/>
        <v>0</v>
      </c>
      <c r="BO292" s="574"/>
      <c r="BP292" s="574"/>
      <c r="BQ292" s="576">
        <f t="shared" si="375"/>
        <v>0</v>
      </c>
      <c r="BR292" s="567">
        <f t="shared" si="376"/>
        <v>0</v>
      </c>
      <c r="BS292" s="567">
        <f t="shared" si="377"/>
        <v>1</v>
      </c>
      <c r="BT292" s="567">
        <f t="shared" si="378"/>
        <v>0</v>
      </c>
      <c r="BU292" s="567">
        <f t="shared" si="379"/>
        <v>0</v>
      </c>
      <c r="BV292" s="567">
        <f t="shared" si="380"/>
        <v>0</v>
      </c>
      <c r="BW292" s="567">
        <f t="shared" si="381"/>
        <v>1</v>
      </c>
      <c r="BX292" s="552">
        <f t="shared" si="386"/>
        <v>0</v>
      </c>
      <c r="BY292" s="577">
        <f t="shared" si="382"/>
        <v>1</v>
      </c>
      <c r="BZ292" s="552">
        <f t="shared" si="383"/>
        <v>0</v>
      </c>
      <c r="CA292" s="552">
        <f t="shared" si="384"/>
        <v>0</v>
      </c>
      <c r="CB292" s="539" t="str">
        <f>IF(AND(E292=""),"",IF(AND(E292&lt;=0),"",IF((ROUND((SUMPRODUCT(MID(0&amp;E292,LARGE(INDEX(ISNUMBER(--MID(E292,ROW($1:$70),1))* ROW($1:$70),0),ROW($1:$70))+1,1)*10^ROW($1:$70)/10)),-8)/100000000)&lt;2004,1,0)))</f>
        <v/>
      </c>
      <c r="CC292" s="1071"/>
      <c r="CD292" s="539" t="str">
        <f>IF(I292="","",MAX($CD$229:$CD$236,$CD$239:CD291)+1)</f>
        <v/>
      </c>
      <c r="CE292" s="539"/>
      <c r="CF292" s="539"/>
      <c r="CG292" s="539"/>
      <c r="CH292" s="539"/>
      <c r="CI292" s="539"/>
      <c r="CJ292" s="539"/>
      <c r="CK292" s="539"/>
      <c r="CL292" s="539"/>
      <c r="CM292" s="539"/>
      <c r="CN292" s="539"/>
      <c r="CO292" s="539"/>
      <c r="CP292" s="539"/>
      <c r="CQ292" s="539"/>
      <c r="CR292" s="539"/>
      <c r="CS292" s="539"/>
      <c r="CT292" s="539"/>
      <c r="CU292" s="539"/>
      <c r="CV292" s="539"/>
      <c r="CW292" s="539"/>
      <c r="CX292" s="539"/>
      <c r="CY292" s="539"/>
      <c r="CZ292" s="539"/>
    </row>
    <row r="293" spans="1:104" s="568" customFormat="1" ht="13.9" hidden="1" customHeight="1">
      <c r="A293" s="568" t="str">
        <f t="shared" si="310"/>
        <v/>
      </c>
      <c r="B293" s="683">
        <v>2202</v>
      </c>
      <c r="C293" s="684">
        <v>55</v>
      </c>
      <c r="D293" s="685" t="str">
        <f>IF(ISNA(VLOOKUP(C293,Master!BQ$61:CC$286,3,FALSE)),"",VLOOKUP(C293,Master!BQ$61:CC$286,3,FALSE))</f>
        <v/>
      </c>
      <c r="E293" s="686" t="str">
        <f>IF(ISNA(VLOOKUP(C293,Master!BQ$61:CC$286,7,FALSE)),"",VLOOKUP(C293,Master!BQ$61:CC$286,7,FALSE))</f>
        <v/>
      </c>
      <c r="F293" s="687" t="str">
        <f>IF(ISNA(VLOOKUP(C293,Master!BQ$61:CC$286,8,FALSE)),"",VLOOKUP(C293,Master!BQ$61:CC$286,8,FALSE))</f>
        <v/>
      </c>
      <c r="G293" s="688" t="str">
        <f>IF(ISNA(VLOOKUP(C293,Master!BQ$61:CC$286,4,FALSE)),"",VLOOKUP(C293,Master!BQ$61:CC$286,4,FALSE))</f>
        <v/>
      </c>
      <c r="H293" s="711" t="str">
        <f>IF(ISNA(VLOOKUP(C293,Master!BQ$61:CC$286,5,FALSE)),"",VLOOKUP(C293,Master!BQ$61:CC$286,5,FALSE))</f>
        <v/>
      </c>
      <c r="I293" s="690" t="str">
        <f t="shared" si="335"/>
        <v/>
      </c>
      <c r="J293" s="684" t="str">
        <f t="shared" si="337"/>
        <v/>
      </c>
      <c r="K293" s="686" t="str">
        <f t="shared" si="338"/>
        <v/>
      </c>
      <c r="L293" s="684" t="str">
        <f t="shared" si="339"/>
        <v/>
      </c>
      <c r="M293" s="684" t="str">
        <f>IF(AND(H293=""),"",VLOOKUP(D293,'Fix Pay'!$B$9:$K$116,10,0))</f>
        <v/>
      </c>
      <c r="N293" s="684" t="str">
        <f>IF(AND(H293=""),"",VLOOKUP(D293,'Fix Pay'!$B$9:$K$116,9,0))</f>
        <v/>
      </c>
      <c r="O293" s="712" t="str">
        <f t="shared" si="340"/>
        <v/>
      </c>
      <c r="P293" s="582"/>
      <c r="Q293" s="582"/>
      <c r="R293" s="582"/>
      <c r="S293" s="582"/>
      <c r="T293" s="582">
        <v>0</v>
      </c>
      <c r="U293" s="541"/>
      <c r="V293" s="570" t="str">
        <f>IF(ISNA(VLOOKUP(C293,Master!BQ$61:CC$286,10,FALSE)),"",VLOOKUP(C293,Master!BQ$61:CC$286,10,FALSE))</f>
        <v/>
      </c>
      <c r="W293" s="573"/>
      <c r="X293" s="573"/>
      <c r="Y293" s="574" t="str">
        <f>IF(ISNA(VLOOKUP(C293,Master!BQ$61:CC$286,11,FALSE)),"",VLOOKUP(C293,Master!BQ$61:CC$286,11,FALSE))</f>
        <v/>
      </c>
      <c r="Z293" s="574" t="str">
        <f>IF(ISNA(VLOOKUP(C293,Master!BQ$61:CC$286,9,FALSE)),"",VLOOKUP(C293,Master!BQ$61:CC$286,9,FALSE))</f>
        <v/>
      </c>
      <c r="AA293" s="575">
        <f t="shared" si="341"/>
        <v>0</v>
      </c>
      <c r="AB293" s="575">
        <f t="shared" si="342"/>
        <v>0</v>
      </c>
      <c r="AC293" s="575">
        <f t="shared" si="343"/>
        <v>0</v>
      </c>
      <c r="AD293" s="575">
        <f t="shared" si="344"/>
        <v>0</v>
      </c>
      <c r="AE293" s="575">
        <f t="shared" si="345"/>
        <v>0</v>
      </c>
      <c r="AF293" s="575">
        <f t="shared" si="346"/>
        <v>0</v>
      </c>
      <c r="AG293" s="576" t="str">
        <f t="shared" si="347"/>
        <v/>
      </c>
      <c r="AH293" s="576" t="str">
        <f t="shared" si="348"/>
        <v/>
      </c>
      <c r="AI293" s="576" t="str">
        <f t="shared" si="349"/>
        <v/>
      </c>
      <c r="AJ293" s="576" t="str">
        <f t="shared" si="350"/>
        <v/>
      </c>
      <c r="AK293" s="576" t="str">
        <f t="shared" si="351"/>
        <v/>
      </c>
      <c r="AL293" s="574" t="str">
        <f t="shared" si="352"/>
        <v/>
      </c>
      <c r="AM293" s="574">
        <v>0</v>
      </c>
      <c r="AN293" s="575">
        <v>0</v>
      </c>
      <c r="AO293" s="574" t="str">
        <f t="shared" si="353"/>
        <v/>
      </c>
      <c r="AP293" s="575">
        <f t="shared" si="354"/>
        <v>0</v>
      </c>
      <c r="AQ293" s="574">
        <f t="shared" si="355"/>
        <v>0</v>
      </c>
      <c r="AR293" s="574">
        <f t="shared" si="356"/>
        <v>0</v>
      </c>
      <c r="AS293" s="574">
        <f t="shared" si="357"/>
        <v>0</v>
      </c>
      <c r="AT293" s="574">
        <f t="shared" si="385"/>
        <v>0</v>
      </c>
      <c r="AU293" s="576">
        <f t="shared" si="358"/>
        <v>0</v>
      </c>
      <c r="AV293" s="576">
        <f t="shared" si="359"/>
        <v>0</v>
      </c>
      <c r="AW293" s="574"/>
      <c r="AX293" s="574"/>
      <c r="AY293" s="576">
        <f t="shared" si="360"/>
        <v>0</v>
      </c>
      <c r="AZ293" s="576">
        <f t="shared" si="361"/>
        <v>0</v>
      </c>
      <c r="BA293" s="576">
        <f t="shared" si="362"/>
        <v>0</v>
      </c>
      <c r="BB293" s="576">
        <f t="shared" si="363"/>
        <v>0</v>
      </c>
      <c r="BC293" s="576">
        <f t="shared" si="364"/>
        <v>0</v>
      </c>
      <c r="BD293" s="574">
        <f t="shared" si="365"/>
        <v>0</v>
      </c>
      <c r="BE293" s="574">
        <f t="shared" si="366"/>
        <v>0</v>
      </c>
      <c r="BF293" s="575">
        <v>0</v>
      </c>
      <c r="BG293" s="574">
        <f t="shared" si="367"/>
        <v>0</v>
      </c>
      <c r="BH293" s="575">
        <f t="shared" si="368"/>
        <v>0</v>
      </c>
      <c r="BI293" s="574">
        <f t="shared" si="369"/>
        <v>0</v>
      </c>
      <c r="BJ293" s="574">
        <f t="shared" si="370"/>
        <v>0</v>
      </c>
      <c r="BK293" s="574">
        <f t="shared" si="371"/>
        <v>0</v>
      </c>
      <c r="BL293" s="574">
        <f t="shared" si="372"/>
        <v>0</v>
      </c>
      <c r="BM293" s="576">
        <f t="shared" si="373"/>
        <v>0</v>
      </c>
      <c r="BN293" s="576">
        <f t="shared" si="374"/>
        <v>0</v>
      </c>
      <c r="BO293" s="574"/>
      <c r="BP293" s="574"/>
      <c r="BQ293" s="576">
        <f t="shared" si="375"/>
        <v>0</v>
      </c>
      <c r="BR293" s="567">
        <f t="shared" si="376"/>
        <v>0</v>
      </c>
      <c r="BS293" s="567">
        <f t="shared" si="377"/>
        <v>1</v>
      </c>
      <c r="BT293" s="567">
        <f t="shared" si="378"/>
        <v>0</v>
      </c>
      <c r="BU293" s="567">
        <f t="shared" si="379"/>
        <v>0</v>
      </c>
      <c r="BV293" s="567">
        <f t="shared" si="380"/>
        <v>0</v>
      </c>
      <c r="BW293" s="567">
        <f t="shared" si="381"/>
        <v>1</v>
      </c>
      <c r="BX293" s="552">
        <f t="shared" si="386"/>
        <v>0</v>
      </c>
      <c r="BY293" s="577">
        <f t="shared" si="382"/>
        <v>1</v>
      </c>
      <c r="BZ293" s="552">
        <f t="shared" si="383"/>
        <v>0</v>
      </c>
      <c r="CA293" s="552">
        <f t="shared" si="384"/>
        <v>0</v>
      </c>
      <c r="CB293" s="539" t="str">
        <f>IF(AND(E293=""),"",IF(AND(E293&lt;=0),"",IF((ROUND((SUMPRODUCT(MID(0&amp;E293,LARGE(INDEX(ISNUMBER(--MID(E293,ROW($1:$70),1))* ROW($1:$70),0),ROW($1:$70))+1,1)*10^ROW($1:$70)/10)),-8)/100000000)&lt;2004,1,0)))</f>
        <v/>
      </c>
      <c r="CC293" s="1071"/>
      <c r="CD293" s="539" t="str">
        <f>IF(I293="","",MAX($CD$229:$CD$236,$CD$239:CD292)+1)</f>
        <v/>
      </c>
      <c r="CE293" s="539"/>
      <c r="CF293" s="539"/>
      <c r="CG293" s="539"/>
      <c r="CH293" s="539"/>
      <c r="CI293" s="539"/>
      <c r="CJ293" s="539"/>
      <c r="CK293" s="539"/>
      <c r="CL293" s="539"/>
      <c r="CM293" s="539"/>
      <c r="CN293" s="539"/>
      <c r="CO293" s="539"/>
      <c r="CP293" s="539"/>
      <c r="CQ293" s="539"/>
      <c r="CR293" s="539"/>
      <c r="CS293" s="539"/>
      <c r="CT293" s="539"/>
      <c r="CU293" s="539"/>
      <c r="CV293" s="539"/>
      <c r="CW293" s="539"/>
      <c r="CX293" s="539"/>
      <c r="CY293" s="539"/>
      <c r="CZ293" s="539"/>
    </row>
    <row r="294" spans="1:104" s="568" customFormat="1" ht="13.9" hidden="1" customHeight="1">
      <c r="A294" s="568" t="str">
        <f t="shared" ref="A294:A338" si="387">CD294</f>
        <v/>
      </c>
      <c r="B294" s="683">
        <v>2202</v>
      </c>
      <c r="C294" s="684">
        <v>56</v>
      </c>
      <c r="D294" s="685" t="str">
        <f>IF(ISNA(VLOOKUP(C294,Master!BQ$61:CC$286,3,FALSE)),"",VLOOKUP(C294,Master!BQ$61:CC$286,3,FALSE))</f>
        <v/>
      </c>
      <c r="E294" s="686" t="str">
        <f>IF(ISNA(VLOOKUP(C294,Master!BQ$61:CC$286,7,FALSE)),"",VLOOKUP(C294,Master!BQ$61:CC$286,7,FALSE))</f>
        <v/>
      </c>
      <c r="F294" s="687" t="str">
        <f>IF(ISNA(VLOOKUP(C294,Master!BQ$61:CC$286,8,FALSE)),"",VLOOKUP(C294,Master!BQ$61:CC$286,8,FALSE))</f>
        <v/>
      </c>
      <c r="G294" s="688" t="str">
        <f>IF(ISNA(VLOOKUP(C294,Master!BQ$61:CC$286,4,FALSE)),"",VLOOKUP(C294,Master!BQ$61:CC$286,4,FALSE))</f>
        <v/>
      </c>
      <c r="H294" s="711" t="str">
        <f>IF(ISNA(VLOOKUP(C294,Master!BQ$61:CC$286,5,FALSE)),"",VLOOKUP(C294,Master!BQ$61:CC$286,5,FALSE))</f>
        <v/>
      </c>
      <c r="I294" s="690" t="str">
        <f t="shared" si="335"/>
        <v/>
      </c>
      <c r="J294" s="684" t="str">
        <f t="shared" si="337"/>
        <v/>
      </c>
      <c r="K294" s="686" t="str">
        <f t="shared" si="338"/>
        <v/>
      </c>
      <c r="L294" s="684" t="str">
        <f t="shared" si="339"/>
        <v/>
      </c>
      <c r="M294" s="684" t="str">
        <f>IF(AND(H294=""),"",VLOOKUP(D294,'Fix Pay'!$B$9:$K$116,10,0))</f>
        <v/>
      </c>
      <c r="N294" s="684" t="str">
        <f>IF(AND(H294=""),"",VLOOKUP(D294,'Fix Pay'!$B$9:$K$116,9,0))</f>
        <v/>
      </c>
      <c r="O294" s="712" t="str">
        <f t="shared" si="340"/>
        <v/>
      </c>
      <c r="P294" s="582"/>
      <c r="Q294" s="582"/>
      <c r="R294" s="582"/>
      <c r="S294" s="582"/>
      <c r="T294" s="582">
        <v>0</v>
      </c>
      <c r="U294" s="541"/>
      <c r="V294" s="570" t="str">
        <f>IF(ISNA(VLOOKUP(C294,Master!BQ$61:CC$286,10,FALSE)),"",VLOOKUP(C294,Master!BQ$61:CC$286,10,FALSE))</f>
        <v/>
      </c>
      <c r="W294" s="573"/>
      <c r="X294" s="573"/>
      <c r="Y294" s="574" t="str">
        <f>IF(ISNA(VLOOKUP(C294,Master!BQ$61:CC$286,11,FALSE)),"",VLOOKUP(C294,Master!BQ$61:CC$286,11,FALSE))</f>
        <v/>
      </c>
      <c r="Z294" s="574" t="str">
        <f>IF(ISNA(VLOOKUP(C294,Master!BQ$61:CC$286,9,FALSE)),"",VLOOKUP(C294,Master!BQ$61:CC$286,9,FALSE))</f>
        <v/>
      </c>
      <c r="AA294" s="575">
        <f t="shared" si="341"/>
        <v>0</v>
      </c>
      <c r="AB294" s="575">
        <f t="shared" si="342"/>
        <v>0</v>
      </c>
      <c r="AC294" s="575">
        <f t="shared" si="343"/>
        <v>0</v>
      </c>
      <c r="AD294" s="575">
        <f t="shared" si="344"/>
        <v>0</v>
      </c>
      <c r="AE294" s="575">
        <f t="shared" si="345"/>
        <v>0</v>
      </c>
      <c r="AF294" s="575">
        <f t="shared" si="346"/>
        <v>0</v>
      </c>
      <c r="AG294" s="576" t="str">
        <f t="shared" si="347"/>
        <v/>
      </c>
      <c r="AH294" s="576" t="str">
        <f t="shared" si="348"/>
        <v/>
      </c>
      <c r="AI294" s="576" t="str">
        <f t="shared" si="349"/>
        <v/>
      </c>
      <c r="AJ294" s="576" t="str">
        <f t="shared" si="350"/>
        <v/>
      </c>
      <c r="AK294" s="576" t="str">
        <f t="shared" si="351"/>
        <v/>
      </c>
      <c r="AL294" s="574" t="str">
        <f t="shared" si="352"/>
        <v/>
      </c>
      <c r="AM294" s="574">
        <v>0</v>
      </c>
      <c r="AN294" s="575">
        <v>0</v>
      </c>
      <c r="AO294" s="574" t="str">
        <f t="shared" si="353"/>
        <v/>
      </c>
      <c r="AP294" s="575">
        <f t="shared" si="354"/>
        <v>0</v>
      </c>
      <c r="AQ294" s="574">
        <f t="shared" si="355"/>
        <v>0</v>
      </c>
      <c r="AR294" s="574">
        <f t="shared" si="356"/>
        <v>0</v>
      </c>
      <c r="AS294" s="574">
        <f t="shared" si="357"/>
        <v>0</v>
      </c>
      <c r="AT294" s="574">
        <f t="shared" si="385"/>
        <v>0</v>
      </c>
      <c r="AU294" s="576">
        <f t="shared" si="358"/>
        <v>0</v>
      </c>
      <c r="AV294" s="576">
        <f t="shared" si="359"/>
        <v>0</v>
      </c>
      <c r="AW294" s="574"/>
      <c r="AX294" s="574"/>
      <c r="AY294" s="576">
        <f t="shared" si="360"/>
        <v>0</v>
      </c>
      <c r="AZ294" s="576">
        <f t="shared" si="361"/>
        <v>0</v>
      </c>
      <c r="BA294" s="576">
        <f t="shared" si="362"/>
        <v>0</v>
      </c>
      <c r="BB294" s="576">
        <f t="shared" si="363"/>
        <v>0</v>
      </c>
      <c r="BC294" s="576">
        <f t="shared" si="364"/>
        <v>0</v>
      </c>
      <c r="BD294" s="574">
        <f t="shared" si="365"/>
        <v>0</v>
      </c>
      <c r="BE294" s="574">
        <f t="shared" si="366"/>
        <v>0</v>
      </c>
      <c r="BF294" s="575">
        <v>0</v>
      </c>
      <c r="BG294" s="574">
        <f t="shared" si="367"/>
        <v>0</v>
      </c>
      <c r="BH294" s="575">
        <f t="shared" si="368"/>
        <v>0</v>
      </c>
      <c r="BI294" s="574">
        <f t="shared" si="369"/>
        <v>0</v>
      </c>
      <c r="BJ294" s="574">
        <f t="shared" si="370"/>
        <v>0</v>
      </c>
      <c r="BK294" s="574">
        <f t="shared" si="371"/>
        <v>0</v>
      </c>
      <c r="BL294" s="574">
        <f t="shared" si="372"/>
        <v>0</v>
      </c>
      <c r="BM294" s="576">
        <f t="shared" si="373"/>
        <v>0</v>
      </c>
      <c r="BN294" s="576">
        <f t="shared" si="374"/>
        <v>0</v>
      </c>
      <c r="BO294" s="574"/>
      <c r="BP294" s="574"/>
      <c r="BQ294" s="576">
        <f t="shared" si="375"/>
        <v>0</v>
      </c>
      <c r="BR294" s="567">
        <f t="shared" si="376"/>
        <v>0</v>
      </c>
      <c r="BS294" s="567">
        <f t="shared" si="377"/>
        <v>1</v>
      </c>
      <c r="BT294" s="567">
        <f t="shared" si="378"/>
        <v>0</v>
      </c>
      <c r="BU294" s="567">
        <f t="shared" si="379"/>
        <v>0</v>
      </c>
      <c r="BV294" s="567">
        <f t="shared" si="380"/>
        <v>0</v>
      </c>
      <c r="BW294" s="567">
        <f t="shared" si="381"/>
        <v>1</v>
      </c>
      <c r="BX294" s="552">
        <f t="shared" si="386"/>
        <v>0</v>
      </c>
      <c r="BY294" s="577">
        <f t="shared" si="382"/>
        <v>1</v>
      </c>
      <c r="BZ294" s="552">
        <f t="shared" si="383"/>
        <v>0</v>
      </c>
      <c r="CA294" s="552">
        <f t="shared" si="384"/>
        <v>0</v>
      </c>
      <c r="CB294" s="539" t="str">
        <f>IF(AND(E294=""),"",IF(AND(E294&lt;=0),"",IF((ROUND((SUMPRODUCT(MID(0&amp;E294,LARGE(INDEX(ISNUMBER(--MID(E294,ROW($1:$70),1))* ROW($1:$70),0),ROW($1:$70))+1,1)*10^ROW($1:$70)/10)),-8)/100000000)&lt;2004,1,0)))</f>
        <v/>
      </c>
      <c r="CC294" s="1071"/>
      <c r="CD294" s="539" t="str">
        <f>IF(I294="","",MAX($CD$229:$CD$236,$CD$239:CD293)+1)</f>
        <v/>
      </c>
      <c r="CE294" s="539"/>
      <c r="CF294" s="539"/>
      <c r="CG294" s="539"/>
      <c r="CH294" s="539"/>
      <c r="CI294" s="539"/>
      <c r="CJ294" s="539"/>
      <c r="CK294" s="539"/>
      <c r="CL294" s="539"/>
      <c r="CM294" s="539"/>
      <c r="CN294" s="539"/>
      <c r="CO294" s="539"/>
      <c r="CP294" s="539"/>
      <c r="CQ294" s="539"/>
      <c r="CR294" s="539"/>
      <c r="CS294" s="539"/>
      <c r="CT294" s="539"/>
      <c r="CU294" s="539"/>
      <c r="CV294" s="539"/>
      <c r="CW294" s="539"/>
      <c r="CX294" s="539"/>
      <c r="CY294" s="539"/>
      <c r="CZ294" s="539"/>
    </row>
    <row r="295" spans="1:104" s="568" customFormat="1" ht="13.9" hidden="1" customHeight="1">
      <c r="A295" s="568" t="str">
        <f t="shared" si="387"/>
        <v/>
      </c>
      <c r="B295" s="683">
        <v>2202</v>
      </c>
      <c r="C295" s="684">
        <v>57</v>
      </c>
      <c r="D295" s="685" t="str">
        <f>IF(ISNA(VLOOKUP(C295,Master!BQ$61:CC$286,3,FALSE)),"",VLOOKUP(C295,Master!BQ$61:CC$286,3,FALSE))</f>
        <v/>
      </c>
      <c r="E295" s="686" t="str">
        <f>IF(ISNA(VLOOKUP(C295,Master!BQ$61:CC$286,7,FALSE)),"",VLOOKUP(C295,Master!BQ$61:CC$286,7,FALSE))</f>
        <v/>
      </c>
      <c r="F295" s="687" t="str">
        <f>IF(ISNA(VLOOKUP(C295,Master!BQ$61:CC$286,8,FALSE)),"",VLOOKUP(C295,Master!BQ$61:CC$286,8,FALSE))</f>
        <v/>
      </c>
      <c r="G295" s="688" t="str">
        <f>IF(ISNA(VLOOKUP(C295,Master!BQ$61:CC$286,4,FALSE)),"",VLOOKUP(C295,Master!BQ$61:CC$286,4,FALSE))</f>
        <v/>
      </c>
      <c r="H295" s="711" t="str">
        <f>IF(ISNA(VLOOKUP(C295,Master!BQ$61:CC$286,5,FALSE)),"",VLOOKUP(C295,Master!BQ$61:CC$286,5,FALSE))</f>
        <v/>
      </c>
      <c r="I295" s="690" t="str">
        <f t="shared" si="335"/>
        <v/>
      </c>
      <c r="J295" s="684" t="str">
        <f t="shared" si="337"/>
        <v/>
      </c>
      <c r="K295" s="686" t="str">
        <f t="shared" si="338"/>
        <v/>
      </c>
      <c r="L295" s="684" t="str">
        <f t="shared" si="339"/>
        <v/>
      </c>
      <c r="M295" s="684" t="str">
        <f>IF(AND(H295=""),"",VLOOKUP(D295,'Fix Pay'!$B$9:$K$116,10,0))</f>
        <v/>
      </c>
      <c r="N295" s="684" t="str">
        <f>IF(AND(H295=""),"",VLOOKUP(D295,'Fix Pay'!$B$9:$K$116,9,0))</f>
        <v/>
      </c>
      <c r="O295" s="712" t="str">
        <f t="shared" si="340"/>
        <v/>
      </c>
      <c r="P295" s="582"/>
      <c r="Q295" s="582"/>
      <c r="R295" s="582"/>
      <c r="S295" s="582"/>
      <c r="T295" s="582">
        <v>0</v>
      </c>
      <c r="U295" s="541"/>
      <c r="V295" s="570" t="str">
        <f>IF(ISNA(VLOOKUP(C295,Master!BQ$61:CC$286,10,FALSE)),"",VLOOKUP(C295,Master!BQ$61:CC$286,10,FALSE))</f>
        <v/>
      </c>
      <c r="W295" s="573"/>
      <c r="X295" s="573"/>
      <c r="Y295" s="574" t="str">
        <f>IF(ISNA(VLOOKUP(C295,Master!BQ$61:CC$286,11,FALSE)),"",VLOOKUP(C295,Master!BQ$61:CC$286,11,FALSE))</f>
        <v/>
      </c>
      <c r="Z295" s="574" t="str">
        <f>IF(ISNA(VLOOKUP(C295,Master!BQ$61:CC$286,9,FALSE)),"",VLOOKUP(C295,Master!BQ$61:CC$286,9,FALSE))</f>
        <v/>
      </c>
      <c r="AA295" s="575">
        <f t="shared" si="341"/>
        <v>0</v>
      </c>
      <c r="AB295" s="575">
        <f t="shared" si="342"/>
        <v>0</v>
      </c>
      <c r="AC295" s="575">
        <f t="shared" si="343"/>
        <v>0</v>
      </c>
      <c r="AD295" s="575">
        <f t="shared" si="344"/>
        <v>0</v>
      </c>
      <c r="AE295" s="575">
        <f t="shared" si="345"/>
        <v>0</v>
      </c>
      <c r="AF295" s="575">
        <f t="shared" si="346"/>
        <v>0</v>
      </c>
      <c r="AG295" s="576" t="str">
        <f t="shared" si="347"/>
        <v/>
      </c>
      <c r="AH295" s="576" t="str">
        <f t="shared" si="348"/>
        <v/>
      </c>
      <c r="AI295" s="576" t="str">
        <f t="shared" si="349"/>
        <v/>
      </c>
      <c r="AJ295" s="576" t="str">
        <f t="shared" si="350"/>
        <v/>
      </c>
      <c r="AK295" s="576" t="str">
        <f t="shared" si="351"/>
        <v/>
      </c>
      <c r="AL295" s="574" t="str">
        <f t="shared" si="352"/>
        <v/>
      </c>
      <c r="AM295" s="574">
        <v>0</v>
      </c>
      <c r="AN295" s="575">
        <v>0</v>
      </c>
      <c r="AO295" s="574" t="str">
        <f t="shared" si="353"/>
        <v/>
      </c>
      <c r="AP295" s="575">
        <f t="shared" si="354"/>
        <v>0</v>
      </c>
      <c r="AQ295" s="574">
        <f t="shared" si="355"/>
        <v>0</v>
      </c>
      <c r="AR295" s="574">
        <f t="shared" si="356"/>
        <v>0</v>
      </c>
      <c r="AS295" s="574">
        <f t="shared" si="357"/>
        <v>0</v>
      </c>
      <c r="AT295" s="574">
        <f t="shared" si="385"/>
        <v>0</v>
      </c>
      <c r="AU295" s="576">
        <f t="shared" si="358"/>
        <v>0</v>
      </c>
      <c r="AV295" s="576">
        <f t="shared" si="359"/>
        <v>0</v>
      </c>
      <c r="AW295" s="574"/>
      <c r="AX295" s="574"/>
      <c r="AY295" s="576">
        <f t="shared" si="360"/>
        <v>0</v>
      </c>
      <c r="AZ295" s="576">
        <f t="shared" si="361"/>
        <v>0</v>
      </c>
      <c r="BA295" s="576">
        <f t="shared" si="362"/>
        <v>0</v>
      </c>
      <c r="BB295" s="576">
        <f t="shared" si="363"/>
        <v>0</v>
      </c>
      <c r="BC295" s="576">
        <f t="shared" si="364"/>
        <v>0</v>
      </c>
      <c r="BD295" s="574">
        <f t="shared" si="365"/>
        <v>0</v>
      </c>
      <c r="BE295" s="574">
        <f t="shared" si="366"/>
        <v>0</v>
      </c>
      <c r="BF295" s="575">
        <v>0</v>
      </c>
      <c r="BG295" s="574">
        <f t="shared" si="367"/>
        <v>0</v>
      </c>
      <c r="BH295" s="575">
        <f t="shared" si="368"/>
        <v>0</v>
      </c>
      <c r="BI295" s="574">
        <f t="shared" si="369"/>
        <v>0</v>
      </c>
      <c r="BJ295" s="574">
        <f t="shared" si="370"/>
        <v>0</v>
      </c>
      <c r="BK295" s="574">
        <f t="shared" si="371"/>
        <v>0</v>
      </c>
      <c r="BL295" s="574">
        <f t="shared" si="372"/>
        <v>0</v>
      </c>
      <c r="BM295" s="576">
        <f t="shared" si="373"/>
        <v>0</v>
      </c>
      <c r="BN295" s="576">
        <f t="shared" si="374"/>
        <v>0</v>
      </c>
      <c r="BO295" s="574"/>
      <c r="BP295" s="574"/>
      <c r="BQ295" s="576">
        <f t="shared" si="375"/>
        <v>0</v>
      </c>
      <c r="BR295" s="567">
        <f t="shared" si="376"/>
        <v>0</v>
      </c>
      <c r="BS295" s="567">
        <f t="shared" si="377"/>
        <v>1</v>
      </c>
      <c r="BT295" s="567">
        <f t="shared" si="378"/>
        <v>0</v>
      </c>
      <c r="BU295" s="567">
        <f t="shared" si="379"/>
        <v>0</v>
      </c>
      <c r="BV295" s="567">
        <f t="shared" si="380"/>
        <v>0</v>
      </c>
      <c r="BW295" s="567">
        <f t="shared" si="381"/>
        <v>1</v>
      </c>
      <c r="BX295" s="552">
        <f t="shared" si="386"/>
        <v>0</v>
      </c>
      <c r="BY295" s="577">
        <f t="shared" si="382"/>
        <v>1</v>
      </c>
      <c r="BZ295" s="552">
        <f t="shared" si="383"/>
        <v>0</v>
      </c>
      <c r="CA295" s="552">
        <f t="shared" si="384"/>
        <v>0</v>
      </c>
      <c r="CB295" s="539" t="str">
        <f>IF(AND(E295=""),"",IF(AND(E295&lt;=0),"",IF((ROUND((SUMPRODUCT(MID(0&amp;E295,LARGE(INDEX(ISNUMBER(--MID(E295,ROW($1:$70),1))* ROW($1:$70),0),ROW($1:$70))+1,1)*10^ROW($1:$70)/10)),-8)/100000000)&lt;2004,1,0)))</f>
        <v/>
      </c>
      <c r="CC295" s="1071"/>
      <c r="CD295" s="539" t="str">
        <f>IF(I295="","",MAX($CD$229:$CD$236,$CD$239:CD294)+1)</f>
        <v/>
      </c>
      <c r="CE295" s="539"/>
      <c r="CF295" s="539"/>
      <c r="CG295" s="539"/>
      <c r="CH295" s="539"/>
      <c r="CI295" s="539"/>
      <c r="CJ295" s="539"/>
      <c r="CK295" s="539"/>
      <c r="CL295" s="539"/>
      <c r="CM295" s="539"/>
      <c r="CN295" s="539"/>
      <c r="CO295" s="539"/>
      <c r="CP295" s="539"/>
      <c r="CQ295" s="539"/>
      <c r="CR295" s="539"/>
      <c r="CS295" s="539"/>
      <c r="CT295" s="539"/>
      <c r="CU295" s="539"/>
      <c r="CV295" s="539"/>
      <c r="CW295" s="539"/>
      <c r="CX295" s="539"/>
      <c r="CY295" s="539"/>
      <c r="CZ295" s="539"/>
    </row>
    <row r="296" spans="1:104" s="568" customFormat="1" ht="13.9" hidden="1" customHeight="1">
      <c r="A296" s="568" t="str">
        <f t="shared" si="387"/>
        <v/>
      </c>
      <c r="B296" s="683">
        <v>2202</v>
      </c>
      <c r="C296" s="684">
        <v>58</v>
      </c>
      <c r="D296" s="685" t="str">
        <f>IF(ISNA(VLOOKUP(C296,Master!BQ$61:CC$286,3,FALSE)),"",VLOOKUP(C296,Master!BQ$61:CC$286,3,FALSE))</f>
        <v/>
      </c>
      <c r="E296" s="686" t="str">
        <f>IF(ISNA(VLOOKUP(C296,Master!BQ$61:CC$286,7,FALSE)),"",VLOOKUP(C296,Master!BQ$61:CC$286,7,FALSE))</f>
        <v/>
      </c>
      <c r="F296" s="687" t="str">
        <f>IF(ISNA(VLOOKUP(C296,Master!BQ$61:CC$286,8,FALSE)),"",VLOOKUP(C296,Master!BQ$61:CC$286,8,FALSE))</f>
        <v/>
      </c>
      <c r="G296" s="688" t="str">
        <f>IF(ISNA(VLOOKUP(C296,Master!BQ$61:CC$286,4,FALSE)),"",VLOOKUP(C296,Master!BQ$61:CC$286,4,FALSE))</f>
        <v/>
      </c>
      <c r="H296" s="711" t="str">
        <f>IF(ISNA(VLOOKUP(C296,Master!BQ$61:CC$286,5,FALSE)),"",VLOOKUP(C296,Master!BQ$61:CC$286,5,FALSE))</f>
        <v/>
      </c>
      <c r="I296" s="690" t="str">
        <f t="shared" si="335"/>
        <v/>
      </c>
      <c r="J296" s="684" t="str">
        <f t="shared" si="337"/>
        <v/>
      </c>
      <c r="K296" s="686" t="str">
        <f t="shared" si="338"/>
        <v/>
      </c>
      <c r="L296" s="684" t="str">
        <f t="shared" si="339"/>
        <v/>
      </c>
      <c r="M296" s="684" t="str">
        <f>IF(AND(H296=""),"",VLOOKUP(D296,'Fix Pay'!$B$9:$K$116,10,0))</f>
        <v/>
      </c>
      <c r="N296" s="684" t="str">
        <f>IF(AND(H296=""),"",VLOOKUP(D296,'Fix Pay'!$B$9:$K$116,9,0))</f>
        <v/>
      </c>
      <c r="O296" s="712" t="str">
        <f t="shared" si="340"/>
        <v/>
      </c>
      <c r="P296" s="582"/>
      <c r="Q296" s="582"/>
      <c r="R296" s="582"/>
      <c r="S296" s="582"/>
      <c r="T296" s="582">
        <v>0</v>
      </c>
      <c r="U296" s="541"/>
      <c r="V296" s="570" t="str">
        <f>IF(ISNA(VLOOKUP(C296,Master!BQ$61:CC$286,10,FALSE)),"",VLOOKUP(C296,Master!BQ$61:CC$286,10,FALSE))</f>
        <v/>
      </c>
      <c r="W296" s="573"/>
      <c r="X296" s="573"/>
      <c r="Y296" s="574" t="str">
        <f>IF(ISNA(VLOOKUP(C296,Master!BQ$61:CC$286,11,FALSE)),"",VLOOKUP(C296,Master!BQ$61:CC$286,11,FALSE))</f>
        <v/>
      </c>
      <c r="Z296" s="574" t="str">
        <f>IF(ISNA(VLOOKUP(C296,Master!BQ$61:CC$286,9,FALSE)),"",VLOOKUP(C296,Master!BQ$61:CC$286,9,FALSE))</f>
        <v/>
      </c>
      <c r="AA296" s="575">
        <f t="shared" si="341"/>
        <v>0</v>
      </c>
      <c r="AB296" s="575">
        <f t="shared" si="342"/>
        <v>0</v>
      </c>
      <c r="AC296" s="575">
        <f t="shared" si="343"/>
        <v>0</v>
      </c>
      <c r="AD296" s="575">
        <f t="shared" si="344"/>
        <v>0</v>
      </c>
      <c r="AE296" s="575">
        <f t="shared" si="345"/>
        <v>0</v>
      </c>
      <c r="AF296" s="575">
        <f t="shared" si="346"/>
        <v>0</v>
      </c>
      <c r="AG296" s="576" t="str">
        <f t="shared" si="347"/>
        <v/>
      </c>
      <c r="AH296" s="576" t="str">
        <f t="shared" si="348"/>
        <v/>
      </c>
      <c r="AI296" s="576" t="str">
        <f t="shared" si="349"/>
        <v/>
      </c>
      <c r="AJ296" s="576" t="str">
        <f t="shared" si="350"/>
        <v/>
      </c>
      <c r="AK296" s="576" t="str">
        <f t="shared" si="351"/>
        <v/>
      </c>
      <c r="AL296" s="574" t="str">
        <f t="shared" si="352"/>
        <v/>
      </c>
      <c r="AM296" s="574">
        <v>0</v>
      </c>
      <c r="AN296" s="575">
        <v>0</v>
      </c>
      <c r="AO296" s="574" t="str">
        <f t="shared" si="353"/>
        <v/>
      </c>
      <c r="AP296" s="575">
        <f t="shared" si="354"/>
        <v>0</v>
      </c>
      <c r="AQ296" s="574">
        <f t="shared" si="355"/>
        <v>0</v>
      </c>
      <c r="AR296" s="574">
        <f t="shared" si="356"/>
        <v>0</v>
      </c>
      <c r="AS296" s="574">
        <f t="shared" si="357"/>
        <v>0</v>
      </c>
      <c r="AT296" s="574">
        <f t="shared" si="385"/>
        <v>0</v>
      </c>
      <c r="AU296" s="576">
        <f t="shared" si="358"/>
        <v>0</v>
      </c>
      <c r="AV296" s="576">
        <f t="shared" si="359"/>
        <v>0</v>
      </c>
      <c r="AW296" s="574"/>
      <c r="AX296" s="574"/>
      <c r="AY296" s="576">
        <f t="shared" si="360"/>
        <v>0</v>
      </c>
      <c r="AZ296" s="576">
        <f t="shared" si="361"/>
        <v>0</v>
      </c>
      <c r="BA296" s="576">
        <f t="shared" si="362"/>
        <v>0</v>
      </c>
      <c r="BB296" s="576">
        <f t="shared" si="363"/>
        <v>0</v>
      </c>
      <c r="BC296" s="576">
        <f t="shared" si="364"/>
        <v>0</v>
      </c>
      <c r="BD296" s="574">
        <f t="shared" si="365"/>
        <v>0</v>
      </c>
      <c r="BE296" s="574">
        <f t="shared" si="366"/>
        <v>0</v>
      </c>
      <c r="BF296" s="575">
        <v>0</v>
      </c>
      <c r="BG296" s="574">
        <f t="shared" si="367"/>
        <v>0</v>
      </c>
      <c r="BH296" s="575">
        <f t="shared" si="368"/>
        <v>0</v>
      </c>
      <c r="BI296" s="574">
        <f t="shared" si="369"/>
        <v>0</v>
      </c>
      <c r="BJ296" s="574">
        <f t="shared" si="370"/>
        <v>0</v>
      </c>
      <c r="BK296" s="574">
        <f t="shared" si="371"/>
        <v>0</v>
      </c>
      <c r="BL296" s="574">
        <f t="shared" si="372"/>
        <v>0</v>
      </c>
      <c r="BM296" s="576">
        <f t="shared" si="373"/>
        <v>0</v>
      </c>
      <c r="BN296" s="576">
        <f t="shared" si="374"/>
        <v>0</v>
      </c>
      <c r="BO296" s="574"/>
      <c r="BP296" s="574"/>
      <c r="BQ296" s="576">
        <f t="shared" si="375"/>
        <v>0</v>
      </c>
      <c r="BR296" s="567">
        <f t="shared" si="376"/>
        <v>0</v>
      </c>
      <c r="BS296" s="567">
        <f t="shared" si="377"/>
        <v>1</v>
      </c>
      <c r="BT296" s="567">
        <f t="shared" si="378"/>
        <v>0</v>
      </c>
      <c r="BU296" s="567">
        <f t="shared" si="379"/>
        <v>0</v>
      </c>
      <c r="BV296" s="567">
        <f t="shared" si="380"/>
        <v>0</v>
      </c>
      <c r="BW296" s="567">
        <f t="shared" si="381"/>
        <v>1</v>
      </c>
      <c r="BX296" s="552">
        <f t="shared" si="386"/>
        <v>0</v>
      </c>
      <c r="BY296" s="577">
        <f t="shared" si="382"/>
        <v>1</v>
      </c>
      <c r="BZ296" s="552">
        <f t="shared" si="383"/>
        <v>0</v>
      </c>
      <c r="CA296" s="552">
        <f t="shared" si="384"/>
        <v>0</v>
      </c>
      <c r="CB296" s="539" t="str">
        <f>IF(AND(E296=""),"",IF(AND(E296&lt;=0),"",IF((ROUND((SUMPRODUCT(MID(0&amp;E296,LARGE(INDEX(ISNUMBER(--MID(E296,ROW($1:$70),1))* ROW($1:$70),0),ROW($1:$70))+1,1)*10^ROW($1:$70)/10)),-8)/100000000)&lt;2004,1,0)))</f>
        <v/>
      </c>
      <c r="CC296" s="1071"/>
      <c r="CD296" s="539" t="str">
        <f>IF(I296="","",MAX($CD$229:$CD$236,$CD$239:CD295)+1)</f>
        <v/>
      </c>
      <c r="CE296" s="539"/>
      <c r="CF296" s="539"/>
      <c r="CG296" s="539"/>
      <c r="CH296" s="539"/>
      <c r="CI296" s="539"/>
      <c r="CJ296" s="539"/>
      <c r="CK296" s="539"/>
      <c r="CL296" s="539"/>
      <c r="CM296" s="539"/>
      <c r="CN296" s="539"/>
      <c r="CO296" s="539"/>
      <c r="CP296" s="539"/>
      <c r="CQ296" s="539"/>
      <c r="CR296" s="539"/>
      <c r="CS296" s="539"/>
      <c r="CT296" s="539"/>
      <c r="CU296" s="539"/>
      <c r="CV296" s="539"/>
      <c r="CW296" s="539"/>
      <c r="CX296" s="539"/>
      <c r="CY296" s="539"/>
      <c r="CZ296" s="539"/>
    </row>
    <row r="297" spans="1:104" s="568" customFormat="1" ht="13.9" hidden="1" customHeight="1">
      <c r="A297" s="568" t="str">
        <f t="shared" si="387"/>
        <v/>
      </c>
      <c r="B297" s="683">
        <v>2202</v>
      </c>
      <c r="C297" s="684">
        <v>59</v>
      </c>
      <c r="D297" s="685" t="str">
        <f>IF(ISNA(VLOOKUP(C297,Master!BQ$61:CC$286,3,FALSE)),"",VLOOKUP(C297,Master!BQ$61:CC$286,3,FALSE))</f>
        <v/>
      </c>
      <c r="E297" s="686" t="str">
        <f>IF(ISNA(VLOOKUP(C297,Master!BQ$61:CC$286,7,FALSE)),"",VLOOKUP(C297,Master!BQ$61:CC$286,7,FALSE))</f>
        <v/>
      </c>
      <c r="F297" s="687" t="str">
        <f>IF(ISNA(VLOOKUP(C297,Master!BQ$61:CC$286,8,FALSE)),"",VLOOKUP(C297,Master!BQ$61:CC$286,8,FALSE))</f>
        <v/>
      </c>
      <c r="G297" s="688" t="str">
        <f>IF(ISNA(VLOOKUP(C297,Master!BQ$61:CC$286,4,FALSE)),"",VLOOKUP(C297,Master!BQ$61:CC$286,4,FALSE))</f>
        <v/>
      </c>
      <c r="H297" s="711" t="str">
        <f>IF(ISNA(VLOOKUP(C297,Master!BQ$61:CC$286,5,FALSE)),"",VLOOKUP(C297,Master!BQ$61:CC$286,5,FALSE))</f>
        <v/>
      </c>
      <c r="I297" s="690" t="str">
        <f t="shared" si="335"/>
        <v/>
      </c>
      <c r="J297" s="684" t="str">
        <f t="shared" si="337"/>
        <v/>
      </c>
      <c r="K297" s="686" t="str">
        <f t="shared" si="338"/>
        <v/>
      </c>
      <c r="L297" s="684" t="str">
        <f t="shared" si="339"/>
        <v/>
      </c>
      <c r="M297" s="684" t="str">
        <f>IF(AND(H297=""),"",VLOOKUP(D297,'Fix Pay'!$B$9:$K$116,10,0))</f>
        <v/>
      </c>
      <c r="N297" s="684" t="str">
        <f>IF(AND(H297=""),"",VLOOKUP(D297,'Fix Pay'!$B$9:$K$116,9,0))</f>
        <v/>
      </c>
      <c r="O297" s="712" t="str">
        <f t="shared" si="340"/>
        <v/>
      </c>
      <c r="P297" s="582"/>
      <c r="Q297" s="582"/>
      <c r="R297" s="582"/>
      <c r="S297" s="582"/>
      <c r="T297" s="582">
        <v>0</v>
      </c>
      <c r="U297" s="541"/>
      <c r="V297" s="570" t="str">
        <f>IF(ISNA(VLOOKUP(C297,Master!BQ$61:CC$286,10,FALSE)),"",VLOOKUP(C297,Master!BQ$61:CC$286,10,FALSE))</f>
        <v/>
      </c>
      <c r="W297" s="573"/>
      <c r="X297" s="573"/>
      <c r="Y297" s="574" t="str">
        <f>IF(ISNA(VLOOKUP(C297,Master!BQ$61:CC$286,11,FALSE)),"",VLOOKUP(C297,Master!BQ$61:CC$286,11,FALSE))</f>
        <v/>
      </c>
      <c r="Z297" s="574" t="str">
        <f>IF(ISNA(VLOOKUP(C297,Master!BQ$61:CC$286,9,FALSE)),"",VLOOKUP(C297,Master!BQ$61:CC$286,9,FALSE))</f>
        <v/>
      </c>
      <c r="AA297" s="575">
        <f t="shared" si="341"/>
        <v>0</v>
      </c>
      <c r="AB297" s="575">
        <f t="shared" si="342"/>
        <v>0</v>
      </c>
      <c r="AC297" s="575">
        <f t="shared" si="343"/>
        <v>0</v>
      </c>
      <c r="AD297" s="575">
        <f t="shared" si="344"/>
        <v>0</v>
      </c>
      <c r="AE297" s="575">
        <f t="shared" si="345"/>
        <v>0</v>
      </c>
      <c r="AF297" s="575">
        <f t="shared" si="346"/>
        <v>0</v>
      </c>
      <c r="AG297" s="576" t="str">
        <f t="shared" si="347"/>
        <v/>
      </c>
      <c r="AH297" s="576" t="str">
        <f t="shared" si="348"/>
        <v/>
      </c>
      <c r="AI297" s="576" t="str">
        <f t="shared" si="349"/>
        <v/>
      </c>
      <c r="AJ297" s="576" t="str">
        <f t="shared" si="350"/>
        <v/>
      </c>
      <c r="AK297" s="576" t="str">
        <f t="shared" si="351"/>
        <v/>
      </c>
      <c r="AL297" s="574" t="str">
        <f t="shared" si="352"/>
        <v/>
      </c>
      <c r="AM297" s="574">
        <v>0</v>
      </c>
      <c r="AN297" s="575">
        <v>0</v>
      </c>
      <c r="AO297" s="574" t="str">
        <f t="shared" si="353"/>
        <v/>
      </c>
      <c r="AP297" s="575">
        <f t="shared" si="354"/>
        <v>0</v>
      </c>
      <c r="AQ297" s="574">
        <f t="shared" si="355"/>
        <v>0</v>
      </c>
      <c r="AR297" s="574">
        <f t="shared" si="356"/>
        <v>0</v>
      </c>
      <c r="AS297" s="574">
        <f t="shared" si="357"/>
        <v>0</v>
      </c>
      <c r="AT297" s="574">
        <f t="shared" si="385"/>
        <v>0</v>
      </c>
      <c r="AU297" s="576">
        <f t="shared" si="358"/>
        <v>0</v>
      </c>
      <c r="AV297" s="576">
        <f t="shared" si="359"/>
        <v>0</v>
      </c>
      <c r="AW297" s="574"/>
      <c r="AX297" s="574"/>
      <c r="AY297" s="576">
        <f t="shared" si="360"/>
        <v>0</v>
      </c>
      <c r="AZ297" s="576">
        <f t="shared" si="361"/>
        <v>0</v>
      </c>
      <c r="BA297" s="576">
        <f t="shared" si="362"/>
        <v>0</v>
      </c>
      <c r="BB297" s="576">
        <f t="shared" si="363"/>
        <v>0</v>
      </c>
      <c r="BC297" s="576">
        <f t="shared" si="364"/>
        <v>0</v>
      </c>
      <c r="BD297" s="574">
        <f t="shared" si="365"/>
        <v>0</v>
      </c>
      <c r="BE297" s="574">
        <f t="shared" si="366"/>
        <v>0</v>
      </c>
      <c r="BF297" s="575">
        <v>0</v>
      </c>
      <c r="BG297" s="574">
        <f t="shared" si="367"/>
        <v>0</v>
      </c>
      <c r="BH297" s="575">
        <f t="shared" si="368"/>
        <v>0</v>
      </c>
      <c r="BI297" s="574">
        <f t="shared" si="369"/>
        <v>0</v>
      </c>
      <c r="BJ297" s="574">
        <f t="shared" si="370"/>
        <v>0</v>
      </c>
      <c r="BK297" s="574">
        <f t="shared" si="371"/>
        <v>0</v>
      </c>
      <c r="BL297" s="574">
        <f t="shared" si="372"/>
        <v>0</v>
      </c>
      <c r="BM297" s="576">
        <f t="shared" si="373"/>
        <v>0</v>
      </c>
      <c r="BN297" s="576">
        <f t="shared" si="374"/>
        <v>0</v>
      </c>
      <c r="BO297" s="574"/>
      <c r="BP297" s="574"/>
      <c r="BQ297" s="576">
        <f t="shared" si="375"/>
        <v>0</v>
      </c>
      <c r="BR297" s="567">
        <f t="shared" si="376"/>
        <v>0</v>
      </c>
      <c r="BS297" s="567">
        <f t="shared" si="377"/>
        <v>1</v>
      </c>
      <c r="BT297" s="567">
        <f t="shared" si="378"/>
        <v>0</v>
      </c>
      <c r="BU297" s="567">
        <f t="shared" si="379"/>
        <v>0</v>
      </c>
      <c r="BV297" s="567">
        <f t="shared" si="380"/>
        <v>0</v>
      </c>
      <c r="BW297" s="567">
        <f t="shared" si="381"/>
        <v>1</v>
      </c>
      <c r="BX297" s="552">
        <f t="shared" si="386"/>
        <v>0</v>
      </c>
      <c r="BY297" s="577">
        <f t="shared" si="382"/>
        <v>1</v>
      </c>
      <c r="BZ297" s="552">
        <f t="shared" si="383"/>
        <v>0</v>
      </c>
      <c r="CA297" s="552">
        <f t="shared" si="384"/>
        <v>0</v>
      </c>
      <c r="CB297" s="539" t="str">
        <f>IF(AND(E297=""),"",IF(AND(E297&lt;=0),"",IF((ROUND((SUMPRODUCT(MID(0&amp;E297,LARGE(INDEX(ISNUMBER(--MID(E297,ROW($1:$70),1))* ROW($1:$70),0),ROW($1:$70))+1,1)*10^ROW($1:$70)/10)),-8)/100000000)&lt;2004,1,0)))</f>
        <v/>
      </c>
      <c r="CC297" s="1071"/>
      <c r="CD297" s="539" t="str">
        <f>IF(I297="","",MAX($CD$229:$CD$236,$CD$239:CD296)+1)</f>
        <v/>
      </c>
      <c r="CE297" s="539"/>
      <c r="CF297" s="539"/>
      <c r="CG297" s="539"/>
      <c r="CH297" s="539"/>
      <c r="CI297" s="539"/>
      <c r="CJ297" s="539"/>
      <c r="CK297" s="539"/>
      <c r="CL297" s="539"/>
      <c r="CM297" s="539"/>
      <c r="CN297" s="539"/>
      <c r="CO297" s="539"/>
      <c r="CP297" s="539"/>
      <c r="CQ297" s="539"/>
      <c r="CR297" s="539"/>
      <c r="CS297" s="539"/>
      <c r="CT297" s="539"/>
      <c r="CU297" s="539"/>
      <c r="CV297" s="539"/>
      <c r="CW297" s="539"/>
      <c r="CX297" s="539"/>
      <c r="CY297" s="539"/>
      <c r="CZ297" s="539"/>
    </row>
    <row r="298" spans="1:104" s="568" customFormat="1" ht="13.9" hidden="1" customHeight="1">
      <c r="A298" s="568" t="str">
        <f t="shared" si="387"/>
        <v/>
      </c>
      <c r="B298" s="683">
        <v>2202</v>
      </c>
      <c r="C298" s="684">
        <v>60</v>
      </c>
      <c r="D298" s="685" t="str">
        <f>IF(ISNA(VLOOKUP(C298,Master!BQ$61:CC$286,3,FALSE)),"",VLOOKUP(C298,Master!BQ$61:CC$286,3,FALSE))</f>
        <v/>
      </c>
      <c r="E298" s="686" t="str">
        <f>IF(ISNA(VLOOKUP(C298,Master!BQ$61:CC$286,7,FALSE)),"",VLOOKUP(C298,Master!BQ$61:CC$286,7,FALSE))</f>
        <v/>
      </c>
      <c r="F298" s="687" t="str">
        <f>IF(ISNA(VLOOKUP(C298,Master!BQ$61:CC$286,8,FALSE)),"",VLOOKUP(C298,Master!BQ$61:CC$286,8,FALSE))</f>
        <v/>
      </c>
      <c r="G298" s="688" t="str">
        <f>IF(ISNA(VLOOKUP(C298,Master!BQ$61:CC$286,4,FALSE)),"",VLOOKUP(C298,Master!BQ$61:CC$286,4,FALSE))</f>
        <v/>
      </c>
      <c r="H298" s="711" t="str">
        <f>IF(ISNA(VLOOKUP(C298,Master!BQ$61:CC$286,5,FALSE)),"",VLOOKUP(C298,Master!BQ$61:CC$286,5,FALSE))</f>
        <v/>
      </c>
      <c r="I298" s="690" t="str">
        <f t="shared" si="335"/>
        <v/>
      </c>
      <c r="J298" s="684" t="str">
        <f t="shared" si="337"/>
        <v/>
      </c>
      <c r="K298" s="686" t="str">
        <f t="shared" si="338"/>
        <v/>
      </c>
      <c r="L298" s="684" t="str">
        <f t="shared" si="339"/>
        <v/>
      </c>
      <c r="M298" s="684" t="str">
        <f>IF(AND(H298=""),"",VLOOKUP(D298,'Fix Pay'!$B$9:$K$116,10,0))</f>
        <v/>
      </c>
      <c r="N298" s="684" t="str">
        <f>IF(AND(H298=""),"",VLOOKUP(D298,'Fix Pay'!$B$9:$K$116,9,0))</f>
        <v/>
      </c>
      <c r="O298" s="712" t="str">
        <f t="shared" si="340"/>
        <v/>
      </c>
      <c r="P298" s="582"/>
      <c r="Q298" s="582"/>
      <c r="R298" s="582"/>
      <c r="S298" s="582"/>
      <c r="T298" s="582">
        <v>0</v>
      </c>
      <c r="U298" s="541"/>
      <c r="V298" s="570" t="str">
        <f>IF(ISNA(VLOOKUP(C298,Master!BQ$61:CC$286,10,FALSE)),"",VLOOKUP(C298,Master!BQ$61:CC$286,10,FALSE))</f>
        <v/>
      </c>
      <c r="W298" s="573"/>
      <c r="X298" s="573"/>
      <c r="Y298" s="574" t="str">
        <f>IF(ISNA(VLOOKUP(C298,Master!BQ$61:CC$286,11,FALSE)),"",VLOOKUP(C298,Master!BQ$61:CC$286,11,FALSE))</f>
        <v/>
      </c>
      <c r="Z298" s="574" t="str">
        <f>IF(ISNA(VLOOKUP(C298,Master!BQ$61:CC$286,9,FALSE)),"",VLOOKUP(C298,Master!BQ$61:CC$286,9,FALSE))</f>
        <v/>
      </c>
      <c r="AA298" s="575">
        <f t="shared" si="341"/>
        <v>0</v>
      </c>
      <c r="AB298" s="575">
        <f t="shared" si="342"/>
        <v>0</v>
      </c>
      <c r="AC298" s="575">
        <f t="shared" si="343"/>
        <v>0</v>
      </c>
      <c r="AD298" s="575">
        <f t="shared" si="344"/>
        <v>0</v>
      </c>
      <c r="AE298" s="575">
        <f t="shared" si="345"/>
        <v>0</v>
      </c>
      <c r="AF298" s="575">
        <f t="shared" si="346"/>
        <v>0</v>
      </c>
      <c r="AG298" s="576" t="str">
        <f t="shared" si="347"/>
        <v/>
      </c>
      <c r="AH298" s="576" t="str">
        <f t="shared" si="348"/>
        <v/>
      </c>
      <c r="AI298" s="576" t="str">
        <f t="shared" si="349"/>
        <v/>
      </c>
      <c r="AJ298" s="576" t="str">
        <f t="shared" si="350"/>
        <v/>
      </c>
      <c r="AK298" s="576" t="str">
        <f t="shared" si="351"/>
        <v/>
      </c>
      <c r="AL298" s="574" t="str">
        <f t="shared" si="352"/>
        <v/>
      </c>
      <c r="AM298" s="574">
        <v>0</v>
      </c>
      <c r="AN298" s="575">
        <v>0</v>
      </c>
      <c r="AO298" s="574" t="str">
        <f t="shared" si="353"/>
        <v/>
      </c>
      <c r="AP298" s="575">
        <f t="shared" si="354"/>
        <v>0</v>
      </c>
      <c r="AQ298" s="574">
        <f t="shared" si="355"/>
        <v>0</v>
      </c>
      <c r="AR298" s="574">
        <f t="shared" si="356"/>
        <v>0</v>
      </c>
      <c r="AS298" s="574">
        <f t="shared" si="357"/>
        <v>0</v>
      </c>
      <c r="AT298" s="574">
        <f t="shared" si="385"/>
        <v>0</v>
      </c>
      <c r="AU298" s="576">
        <f t="shared" si="358"/>
        <v>0</v>
      </c>
      <c r="AV298" s="576">
        <f t="shared" si="359"/>
        <v>0</v>
      </c>
      <c r="AW298" s="574"/>
      <c r="AX298" s="574"/>
      <c r="AY298" s="576">
        <f t="shared" si="360"/>
        <v>0</v>
      </c>
      <c r="AZ298" s="576">
        <f t="shared" si="361"/>
        <v>0</v>
      </c>
      <c r="BA298" s="576">
        <f t="shared" si="362"/>
        <v>0</v>
      </c>
      <c r="BB298" s="576">
        <f t="shared" si="363"/>
        <v>0</v>
      </c>
      <c r="BC298" s="576">
        <f t="shared" si="364"/>
        <v>0</v>
      </c>
      <c r="BD298" s="574">
        <f t="shared" si="365"/>
        <v>0</v>
      </c>
      <c r="BE298" s="574">
        <f t="shared" si="366"/>
        <v>0</v>
      </c>
      <c r="BF298" s="575">
        <v>0</v>
      </c>
      <c r="BG298" s="574">
        <f t="shared" si="367"/>
        <v>0</v>
      </c>
      <c r="BH298" s="575">
        <f t="shared" si="368"/>
        <v>0</v>
      </c>
      <c r="BI298" s="574">
        <f t="shared" si="369"/>
        <v>0</v>
      </c>
      <c r="BJ298" s="574">
        <f t="shared" si="370"/>
        <v>0</v>
      </c>
      <c r="BK298" s="574">
        <f t="shared" si="371"/>
        <v>0</v>
      </c>
      <c r="BL298" s="574">
        <f t="shared" si="372"/>
        <v>0</v>
      </c>
      <c r="BM298" s="576">
        <f t="shared" si="373"/>
        <v>0</v>
      </c>
      <c r="BN298" s="576">
        <f t="shared" si="374"/>
        <v>0</v>
      </c>
      <c r="BO298" s="574"/>
      <c r="BP298" s="574"/>
      <c r="BQ298" s="576">
        <f t="shared" si="375"/>
        <v>0</v>
      </c>
      <c r="BR298" s="567">
        <f t="shared" si="376"/>
        <v>0</v>
      </c>
      <c r="BS298" s="567">
        <f t="shared" si="377"/>
        <v>1</v>
      </c>
      <c r="BT298" s="567">
        <f t="shared" si="378"/>
        <v>0</v>
      </c>
      <c r="BU298" s="567">
        <f t="shared" si="379"/>
        <v>0</v>
      </c>
      <c r="BV298" s="567">
        <f t="shared" si="380"/>
        <v>0</v>
      </c>
      <c r="BW298" s="567">
        <f t="shared" si="381"/>
        <v>1</v>
      </c>
      <c r="BX298" s="552">
        <f t="shared" si="386"/>
        <v>0</v>
      </c>
      <c r="BY298" s="577">
        <f t="shared" si="382"/>
        <v>1</v>
      </c>
      <c r="BZ298" s="552">
        <f t="shared" si="383"/>
        <v>0</v>
      </c>
      <c r="CA298" s="552">
        <f t="shared" si="384"/>
        <v>0</v>
      </c>
      <c r="CB298" s="539" t="str">
        <f>IF(AND(E298=""),"",IF(AND(E298&lt;=0),"",IF((ROUND((SUMPRODUCT(MID(0&amp;E298,LARGE(INDEX(ISNUMBER(--MID(E298,ROW($1:$70),1))* ROW($1:$70),0),ROW($1:$70))+1,1)*10^ROW($1:$70)/10)),-8)/100000000)&lt;2004,1,0)))</f>
        <v/>
      </c>
      <c r="CC298" s="1071"/>
      <c r="CD298" s="539" t="str">
        <f>IF(I298="","",MAX($CD$229:$CD$236,$CD$239:CD297)+1)</f>
        <v/>
      </c>
      <c r="CE298" s="539"/>
      <c r="CF298" s="539"/>
      <c r="CG298" s="539"/>
      <c r="CH298" s="539"/>
      <c r="CI298" s="539"/>
      <c r="CJ298" s="539"/>
      <c r="CK298" s="539"/>
      <c r="CL298" s="539"/>
      <c r="CM298" s="539"/>
      <c r="CN298" s="539"/>
      <c r="CO298" s="539"/>
      <c r="CP298" s="539"/>
      <c r="CQ298" s="539"/>
      <c r="CR298" s="539"/>
      <c r="CS298" s="539"/>
      <c r="CT298" s="539"/>
      <c r="CU298" s="539"/>
      <c r="CV298" s="539"/>
      <c r="CW298" s="539"/>
      <c r="CX298" s="539"/>
      <c r="CY298" s="539"/>
      <c r="CZ298" s="539"/>
    </row>
    <row r="299" spans="1:104" s="568" customFormat="1" ht="13.9" hidden="1" customHeight="1">
      <c r="A299" s="568" t="str">
        <f t="shared" si="387"/>
        <v/>
      </c>
      <c r="B299" s="683">
        <v>2202</v>
      </c>
      <c r="C299" s="684">
        <v>61</v>
      </c>
      <c r="D299" s="685" t="str">
        <f>IF(ISNA(VLOOKUP(C299,Master!BQ$61:CC$286,3,FALSE)),"",VLOOKUP(C299,Master!BQ$61:CC$286,3,FALSE))</f>
        <v/>
      </c>
      <c r="E299" s="686" t="str">
        <f>IF(ISNA(VLOOKUP(C299,Master!BQ$61:CC$286,7,FALSE)),"",VLOOKUP(C299,Master!BQ$61:CC$286,7,FALSE))</f>
        <v/>
      </c>
      <c r="F299" s="687" t="str">
        <f>IF(ISNA(VLOOKUP(C299,Master!BQ$61:CC$286,8,FALSE)),"",VLOOKUP(C299,Master!BQ$61:CC$286,8,FALSE))</f>
        <v/>
      </c>
      <c r="G299" s="688" t="str">
        <f>IF(ISNA(VLOOKUP(C299,Master!BQ$61:CC$286,4,FALSE)),"",VLOOKUP(C299,Master!BQ$61:CC$286,4,FALSE))</f>
        <v/>
      </c>
      <c r="H299" s="711" t="str">
        <f>IF(ISNA(VLOOKUP(C299,Master!BQ$61:CC$286,5,FALSE)),"",VLOOKUP(C299,Master!BQ$61:CC$286,5,FALSE))</f>
        <v/>
      </c>
      <c r="I299" s="690" t="str">
        <f t="shared" si="335"/>
        <v/>
      </c>
      <c r="J299" s="684" t="str">
        <f t="shared" si="337"/>
        <v/>
      </c>
      <c r="K299" s="686" t="str">
        <f t="shared" si="338"/>
        <v/>
      </c>
      <c r="L299" s="684" t="str">
        <f t="shared" si="339"/>
        <v/>
      </c>
      <c r="M299" s="684" t="str">
        <f>IF(AND(H299=""),"",VLOOKUP(D299,'Fix Pay'!$B$9:$K$116,10,0))</f>
        <v/>
      </c>
      <c r="N299" s="684" t="str">
        <f>IF(AND(H299=""),"",VLOOKUP(D299,'Fix Pay'!$B$9:$K$116,9,0))</f>
        <v/>
      </c>
      <c r="O299" s="712" t="str">
        <f t="shared" si="340"/>
        <v/>
      </c>
      <c r="P299" s="582"/>
      <c r="Q299" s="582"/>
      <c r="R299" s="582"/>
      <c r="S299" s="582"/>
      <c r="T299" s="582">
        <v>0</v>
      </c>
      <c r="U299" s="541"/>
      <c r="V299" s="570" t="str">
        <f>IF(ISNA(VLOOKUP(C299,Master!BQ$61:CC$286,10,FALSE)),"",VLOOKUP(C299,Master!BQ$61:CC$286,10,FALSE))</f>
        <v/>
      </c>
      <c r="W299" s="573"/>
      <c r="X299" s="573"/>
      <c r="Y299" s="574" t="str">
        <f>IF(ISNA(VLOOKUP(C299,Master!BQ$61:CC$286,11,FALSE)),"",VLOOKUP(C299,Master!BQ$61:CC$286,11,FALSE))</f>
        <v/>
      </c>
      <c r="Z299" s="574" t="str">
        <f>IF(ISNA(VLOOKUP(C299,Master!BQ$61:CC$286,9,FALSE)),"",VLOOKUP(C299,Master!BQ$61:CC$286,9,FALSE))</f>
        <v/>
      </c>
      <c r="AA299" s="575">
        <f t="shared" si="341"/>
        <v>0</v>
      </c>
      <c r="AB299" s="575">
        <f t="shared" si="342"/>
        <v>0</v>
      </c>
      <c r="AC299" s="575">
        <f t="shared" si="343"/>
        <v>0</v>
      </c>
      <c r="AD299" s="575">
        <f t="shared" si="344"/>
        <v>0</v>
      </c>
      <c r="AE299" s="575">
        <f t="shared" si="345"/>
        <v>0</v>
      </c>
      <c r="AF299" s="575">
        <f t="shared" si="346"/>
        <v>0</v>
      </c>
      <c r="AG299" s="576" t="str">
        <f t="shared" si="347"/>
        <v/>
      </c>
      <c r="AH299" s="576" t="str">
        <f t="shared" si="348"/>
        <v/>
      </c>
      <c r="AI299" s="576" t="str">
        <f t="shared" si="349"/>
        <v/>
      </c>
      <c r="AJ299" s="576" t="str">
        <f t="shared" si="350"/>
        <v/>
      </c>
      <c r="AK299" s="576" t="str">
        <f t="shared" si="351"/>
        <v/>
      </c>
      <c r="AL299" s="574" t="str">
        <f t="shared" si="352"/>
        <v/>
      </c>
      <c r="AM299" s="574">
        <v>0</v>
      </c>
      <c r="AN299" s="575">
        <v>0</v>
      </c>
      <c r="AO299" s="574" t="str">
        <f t="shared" si="353"/>
        <v/>
      </c>
      <c r="AP299" s="575">
        <f t="shared" si="354"/>
        <v>0</v>
      </c>
      <c r="AQ299" s="574">
        <f t="shared" si="355"/>
        <v>0</v>
      </c>
      <c r="AR299" s="574">
        <f t="shared" si="356"/>
        <v>0</v>
      </c>
      <c r="AS299" s="574">
        <f t="shared" si="357"/>
        <v>0</v>
      </c>
      <c r="AT299" s="574">
        <f t="shared" si="385"/>
        <v>0</v>
      </c>
      <c r="AU299" s="576">
        <f t="shared" si="358"/>
        <v>0</v>
      </c>
      <c r="AV299" s="576">
        <f t="shared" si="359"/>
        <v>0</v>
      </c>
      <c r="AW299" s="574"/>
      <c r="AX299" s="574"/>
      <c r="AY299" s="576">
        <f t="shared" si="360"/>
        <v>0</v>
      </c>
      <c r="AZ299" s="576">
        <f t="shared" si="361"/>
        <v>0</v>
      </c>
      <c r="BA299" s="576">
        <f t="shared" si="362"/>
        <v>0</v>
      </c>
      <c r="BB299" s="576">
        <f t="shared" si="363"/>
        <v>0</v>
      </c>
      <c r="BC299" s="576">
        <f t="shared" si="364"/>
        <v>0</v>
      </c>
      <c r="BD299" s="574">
        <f t="shared" si="365"/>
        <v>0</v>
      </c>
      <c r="BE299" s="574">
        <f t="shared" si="366"/>
        <v>0</v>
      </c>
      <c r="BF299" s="575">
        <v>0</v>
      </c>
      <c r="BG299" s="574">
        <f t="shared" si="367"/>
        <v>0</v>
      </c>
      <c r="BH299" s="575">
        <f t="shared" si="368"/>
        <v>0</v>
      </c>
      <c r="BI299" s="574">
        <f t="shared" si="369"/>
        <v>0</v>
      </c>
      <c r="BJ299" s="574">
        <f t="shared" si="370"/>
        <v>0</v>
      </c>
      <c r="BK299" s="574">
        <f t="shared" si="371"/>
        <v>0</v>
      </c>
      <c r="BL299" s="574">
        <f t="shared" si="372"/>
        <v>0</v>
      </c>
      <c r="BM299" s="576">
        <f t="shared" si="373"/>
        <v>0</v>
      </c>
      <c r="BN299" s="576">
        <f t="shared" si="374"/>
        <v>0</v>
      </c>
      <c r="BO299" s="574"/>
      <c r="BP299" s="574"/>
      <c r="BQ299" s="576">
        <f t="shared" si="375"/>
        <v>0</v>
      </c>
      <c r="BR299" s="567">
        <f t="shared" si="376"/>
        <v>0</v>
      </c>
      <c r="BS299" s="567">
        <f t="shared" si="377"/>
        <v>1</v>
      </c>
      <c r="BT299" s="567">
        <f t="shared" si="378"/>
        <v>0</v>
      </c>
      <c r="BU299" s="567">
        <f t="shared" si="379"/>
        <v>0</v>
      </c>
      <c r="BV299" s="567">
        <f t="shared" si="380"/>
        <v>0</v>
      </c>
      <c r="BW299" s="567">
        <f t="shared" si="381"/>
        <v>1</v>
      </c>
      <c r="BX299" s="552">
        <f t="shared" si="386"/>
        <v>0</v>
      </c>
      <c r="BY299" s="577">
        <f t="shared" si="382"/>
        <v>1</v>
      </c>
      <c r="BZ299" s="552">
        <f t="shared" si="383"/>
        <v>0</v>
      </c>
      <c r="CA299" s="552">
        <f t="shared" si="384"/>
        <v>0</v>
      </c>
      <c r="CB299" s="539" t="str">
        <f>IF(AND(E299=""),"",IF(AND(E299&lt;=0),"",IF((ROUND((SUMPRODUCT(MID(0&amp;E299,LARGE(INDEX(ISNUMBER(--MID(E299,ROW($1:$70),1))* ROW($1:$70),0),ROW($1:$70))+1,1)*10^ROW($1:$70)/10)),-8)/100000000)&lt;2004,1,0)))</f>
        <v/>
      </c>
      <c r="CC299" s="1071"/>
      <c r="CD299" s="539" t="str">
        <f>IF(I299="","",MAX($CD$229:$CD$236,$CD$239:CD298)+1)</f>
        <v/>
      </c>
      <c r="CE299" s="539"/>
      <c r="CF299" s="539"/>
      <c r="CG299" s="539"/>
      <c r="CH299" s="539"/>
      <c r="CI299" s="539"/>
      <c r="CJ299" s="539"/>
      <c r="CK299" s="539"/>
      <c r="CL299" s="539"/>
      <c r="CM299" s="539"/>
      <c r="CN299" s="539"/>
      <c r="CO299" s="539"/>
      <c r="CP299" s="539"/>
      <c r="CQ299" s="539"/>
      <c r="CR299" s="539"/>
      <c r="CS299" s="539"/>
      <c r="CT299" s="539"/>
      <c r="CU299" s="539"/>
      <c r="CV299" s="539"/>
      <c r="CW299" s="539"/>
      <c r="CX299" s="539"/>
      <c r="CY299" s="539"/>
      <c r="CZ299" s="539"/>
    </row>
    <row r="300" spans="1:104" s="568" customFormat="1" ht="13.9" hidden="1" customHeight="1">
      <c r="A300" s="568" t="str">
        <f t="shared" si="387"/>
        <v/>
      </c>
      <c r="B300" s="683">
        <v>2202</v>
      </c>
      <c r="C300" s="684">
        <v>62</v>
      </c>
      <c r="D300" s="685" t="str">
        <f>IF(ISNA(VLOOKUP(C300,Master!BQ$61:CC$286,3,FALSE)),"",VLOOKUP(C300,Master!BQ$61:CC$286,3,FALSE))</f>
        <v/>
      </c>
      <c r="E300" s="686" t="str">
        <f>IF(ISNA(VLOOKUP(C300,Master!BQ$61:CC$286,7,FALSE)),"",VLOOKUP(C300,Master!BQ$61:CC$286,7,FALSE))</f>
        <v/>
      </c>
      <c r="F300" s="687" t="str">
        <f>IF(ISNA(VLOOKUP(C300,Master!BQ$61:CC$286,8,FALSE)),"",VLOOKUP(C300,Master!BQ$61:CC$286,8,FALSE))</f>
        <v/>
      </c>
      <c r="G300" s="688" t="str">
        <f>IF(ISNA(VLOOKUP(C300,Master!BQ$61:CC$286,4,FALSE)),"",VLOOKUP(C300,Master!BQ$61:CC$286,4,FALSE))</f>
        <v/>
      </c>
      <c r="H300" s="711" t="str">
        <f>IF(ISNA(VLOOKUP(C300,Master!BQ$61:CC$286,5,FALSE)),"",VLOOKUP(C300,Master!BQ$61:CC$286,5,FALSE))</f>
        <v/>
      </c>
      <c r="I300" s="690" t="str">
        <f t="shared" si="335"/>
        <v/>
      </c>
      <c r="J300" s="684" t="str">
        <f t="shared" si="337"/>
        <v/>
      </c>
      <c r="K300" s="686" t="str">
        <f t="shared" si="338"/>
        <v/>
      </c>
      <c r="L300" s="684" t="str">
        <f t="shared" si="339"/>
        <v/>
      </c>
      <c r="M300" s="684" t="str">
        <f>IF(AND(H300=""),"",VLOOKUP(D300,'Fix Pay'!$B$9:$K$116,10,0))</f>
        <v/>
      </c>
      <c r="N300" s="684" t="str">
        <f>IF(AND(H300=""),"",VLOOKUP(D300,'Fix Pay'!$B$9:$K$116,9,0))</f>
        <v/>
      </c>
      <c r="O300" s="712" t="str">
        <f t="shared" si="340"/>
        <v/>
      </c>
      <c r="P300" s="582"/>
      <c r="Q300" s="582"/>
      <c r="R300" s="582"/>
      <c r="S300" s="582"/>
      <c r="T300" s="582">
        <v>0</v>
      </c>
      <c r="U300" s="541"/>
      <c r="V300" s="570" t="str">
        <f>IF(ISNA(VLOOKUP(C300,Master!BQ$61:CC$286,10,FALSE)),"",VLOOKUP(C300,Master!BQ$61:CC$286,10,FALSE))</f>
        <v/>
      </c>
      <c r="W300" s="573"/>
      <c r="X300" s="573"/>
      <c r="Y300" s="574" t="str">
        <f>IF(ISNA(VLOOKUP(C300,Master!BQ$61:CC$286,11,FALSE)),"",VLOOKUP(C300,Master!BQ$61:CC$286,11,FALSE))</f>
        <v/>
      </c>
      <c r="Z300" s="574" t="str">
        <f>IF(ISNA(VLOOKUP(C300,Master!BQ$61:CC$286,9,FALSE)),"",VLOOKUP(C300,Master!BQ$61:CC$286,9,FALSE))</f>
        <v/>
      </c>
      <c r="AA300" s="575">
        <f t="shared" si="341"/>
        <v>0</v>
      </c>
      <c r="AB300" s="575">
        <f t="shared" si="342"/>
        <v>0</v>
      </c>
      <c r="AC300" s="575">
        <f t="shared" si="343"/>
        <v>0</v>
      </c>
      <c r="AD300" s="575">
        <f t="shared" si="344"/>
        <v>0</v>
      </c>
      <c r="AE300" s="575">
        <f t="shared" si="345"/>
        <v>0</v>
      </c>
      <c r="AF300" s="575">
        <f t="shared" si="346"/>
        <v>0</v>
      </c>
      <c r="AG300" s="576" t="str">
        <f t="shared" si="347"/>
        <v/>
      </c>
      <c r="AH300" s="576" t="str">
        <f t="shared" si="348"/>
        <v/>
      </c>
      <c r="AI300" s="576" t="str">
        <f t="shared" si="349"/>
        <v/>
      </c>
      <c r="AJ300" s="576" t="str">
        <f t="shared" si="350"/>
        <v/>
      </c>
      <c r="AK300" s="576" t="str">
        <f t="shared" si="351"/>
        <v/>
      </c>
      <c r="AL300" s="574" t="str">
        <f t="shared" si="352"/>
        <v/>
      </c>
      <c r="AM300" s="574">
        <v>0</v>
      </c>
      <c r="AN300" s="575">
        <v>0</v>
      </c>
      <c r="AO300" s="574" t="str">
        <f t="shared" si="353"/>
        <v/>
      </c>
      <c r="AP300" s="575">
        <f t="shared" si="354"/>
        <v>0</v>
      </c>
      <c r="AQ300" s="574">
        <f t="shared" si="355"/>
        <v>0</v>
      </c>
      <c r="AR300" s="574">
        <f t="shared" si="356"/>
        <v>0</v>
      </c>
      <c r="AS300" s="574">
        <f t="shared" si="357"/>
        <v>0</v>
      </c>
      <c r="AT300" s="574">
        <f t="shared" si="385"/>
        <v>0</v>
      </c>
      <c r="AU300" s="576">
        <f t="shared" si="358"/>
        <v>0</v>
      </c>
      <c r="AV300" s="576">
        <f t="shared" si="359"/>
        <v>0</v>
      </c>
      <c r="AW300" s="574"/>
      <c r="AX300" s="574"/>
      <c r="AY300" s="576">
        <f t="shared" si="360"/>
        <v>0</v>
      </c>
      <c r="AZ300" s="576">
        <f t="shared" si="361"/>
        <v>0</v>
      </c>
      <c r="BA300" s="576">
        <f t="shared" si="362"/>
        <v>0</v>
      </c>
      <c r="BB300" s="576">
        <f t="shared" si="363"/>
        <v>0</v>
      </c>
      <c r="BC300" s="576">
        <f t="shared" si="364"/>
        <v>0</v>
      </c>
      <c r="BD300" s="574">
        <f t="shared" si="365"/>
        <v>0</v>
      </c>
      <c r="BE300" s="574">
        <f t="shared" si="366"/>
        <v>0</v>
      </c>
      <c r="BF300" s="575">
        <v>0</v>
      </c>
      <c r="BG300" s="574">
        <f t="shared" si="367"/>
        <v>0</v>
      </c>
      <c r="BH300" s="575">
        <f t="shared" si="368"/>
        <v>0</v>
      </c>
      <c r="BI300" s="574">
        <f t="shared" si="369"/>
        <v>0</v>
      </c>
      <c r="BJ300" s="574">
        <f t="shared" si="370"/>
        <v>0</v>
      </c>
      <c r="BK300" s="574">
        <f t="shared" si="371"/>
        <v>0</v>
      </c>
      <c r="BL300" s="574">
        <f t="shared" si="372"/>
        <v>0</v>
      </c>
      <c r="BM300" s="576">
        <f t="shared" si="373"/>
        <v>0</v>
      </c>
      <c r="BN300" s="576">
        <f t="shared" si="374"/>
        <v>0</v>
      </c>
      <c r="BO300" s="574"/>
      <c r="BP300" s="574"/>
      <c r="BQ300" s="576">
        <f t="shared" si="375"/>
        <v>0</v>
      </c>
      <c r="BR300" s="567">
        <f t="shared" si="376"/>
        <v>0</v>
      </c>
      <c r="BS300" s="567">
        <f t="shared" si="377"/>
        <v>1</v>
      </c>
      <c r="BT300" s="567">
        <f t="shared" si="378"/>
        <v>0</v>
      </c>
      <c r="BU300" s="567">
        <f t="shared" si="379"/>
        <v>0</v>
      </c>
      <c r="BV300" s="567">
        <f t="shared" si="380"/>
        <v>0</v>
      </c>
      <c r="BW300" s="567">
        <f t="shared" si="381"/>
        <v>1</v>
      </c>
      <c r="BX300" s="552">
        <f t="shared" si="386"/>
        <v>0</v>
      </c>
      <c r="BY300" s="577">
        <f t="shared" si="382"/>
        <v>1</v>
      </c>
      <c r="BZ300" s="552">
        <f t="shared" si="383"/>
        <v>0</v>
      </c>
      <c r="CA300" s="552">
        <f t="shared" si="384"/>
        <v>0</v>
      </c>
      <c r="CB300" s="539" t="str">
        <f>IF(AND(E300=""),"",IF(AND(E300&lt;=0),"",IF((ROUND((SUMPRODUCT(MID(0&amp;E300,LARGE(INDEX(ISNUMBER(--MID(E300,ROW($1:$70),1))* ROW($1:$70),0),ROW($1:$70))+1,1)*10^ROW($1:$70)/10)),-8)/100000000)&lt;2004,1,0)))</f>
        <v/>
      </c>
      <c r="CC300" s="1071"/>
      <c r="CD300" s="539" t="str">
        <f>IF(I300="","",MAX($CD$229:$CD$236,$CD$239:CD299)+1)</f>
        <v/>
      </c>
      <c r="CE300" s="539"/>
      <c r="CF300" s="539"/>
      <c r="CG300" s="539"/>
      <c r="CH300" s="539"/>
      <c r="CI300" s="539"/>
      <c r="CJ300" s="539"/>
      <c r="CK300" s="539"/>
      <c r="CL300" s="539"/>
      <c r="CM300" s="539"/>
      <c r="CN300" s="539"/>
      <c r="CO300" s="539"/>
      <c r="CP300" s="539"/>
      <c r="CQ300" s="539"/>
      <c r="CR300" s="539"/>
      <c r="CS300" s="539"/>
      <c r="CT300" s="539"/>
      <c r="CU300" s="539"/>
      <c r="CV300" s="539"/>
      <c r="CW300" s="539"/>
      <c r="CX300" s="539"/>
      <c r="CY300" s="539"/>
      <c r="CZ300" s="539"/>
    </row>
    <row r="301" spans="1:104" s="568" customFormat="1" ht="13.9" hidden="1" customHeight="1">
      <c r="A301" s="568" t="str">
        <f t="shared" si="387"/>
        <v/>
      </c>
      <c r="B301" s="683">
        <v>2202</v>
      </c>
      <c r="C301" s="684">
        <v>63</v>
      </c>
      <c r="D301" s="685" t="str">
        <f>IF(ISNA(VLOOKUP(C301,Master!BQ$61:CC$286,3,FALSE)),"",VLOOKUP(C301,Master!BQ$61:CC$286,3,FALSE))</f>
        <v/>
      </c>
      <c r="E301" s="686" t="str">
        <f>IF(ISNA(VLOOKUP(C301,Master!BQ$61:CC$286,7,FALSE)),"",VLOOKUP(C301,Master!BQ$61:CC$286,7,FALSE))</f>
        <v/>
      </c>
      <c r="F301" s="687" t="str">
        <f>IF(ISNA(VLOOKUP(C301,Master!BQ$61:CC$286,8,FALSE)),"",VLOOKUP(C301,Master!BQ$61:CC$286,8,FALSE))</f>
        <v/>
      </c>
      <c r="G301" s="688" t="str">
        <f>IF(ISNA(VLOOKUP(C301,Master!BQ$61:CC$286,4,FALSE)),"",VLOOKUP(C301,Master!BQ$61:CC$286,4,FALSE))</f>
        <v/>
      </c>
      <c r="H301" s="711" t="str">
        <f>IF(ISNA(VLOOKUP(C301,Master!BQ$61:CC$286,5,FALSE)),"",VLOOKUP(C301,Master!BQ$61:CC$286,5,FALSE))</f>
        <v/>
      </c>
      <c r="I301" s="690" t="str">
        <f t="shared" si="335"/>
        <v/>
      </c>
      <c r="J301" s="684" t="str">
        <f t="shared" si="337"/>
        <v/>
      </c>
      <c r="K301" s="686" t="str">
        <f t="shared" si="338"/>
        <v/>
      </c>
      <c r="L301" s="684" t="str">
        <f t="shared" si="339"/>
        <v/>
      </c>
      <c r="M301" s="684" t="str">
        <f>IF(AND(H301=""),"",VLOOKUP(D301,'Fix Pay'!$B$9:$K$116,10,0))</f>
        <v/>
      </c>
      <c r="N301" s="684" t="str">
        <f>IF(AND(H301=""),"",VLOOKUP(D301,'Fix Pay'!$B$9:$K$116,9,0))</f>
        <v/>
      </c>
      <c r="O301" s="712" t="str">
        <f t="shared" si="340"/>
        <v/>
      </c>
      <c r="P301" s="582"/>
      <c r="Q301" s="582"/>
      <c r="R301" s="582"/>
      <c r="S301" s="582"/>
      <c r="T301" s="582">
        <v>0</v>
      </c>
      <c r="U301" s="541"/>
      <c r="V301" s="570" t="str">
        <f>IF(ISNA(VLOOKUP(C301,Master!BQ$61:CC$286,10,FALSE)),"",VLOOKUP(C301,Master!BQ$61:CC$286,10,FALSE))</f>
        <v/>
      </c>
      <c r="W301" s="573"/>
      <c r="X301" s="573"/>
      <c r="Y301" s="574" t="str">
        <f>IF(ISNA(VLOOKUP(C301,Master!BQ$61:CC$286,11,FALSE)),"",VLOOKUP(C301,Master!BQ$61:CC$286,11,FALSE))</f>
        <v/>
      </c>
      <c r="Z301" s="574" t="str">
        <f>IF(ISNA(VLOOKUP(C301,Master!BQ$61:CC$286,9,FALSE)),"",VLOOKUP(C301,Master!BQ$61:CC$286,9,FALSE))</f>
        <v/>
      </c>
      <c r="AA301" s="575">
        <f t="shared" si="341"/>
        <v>0</v>
      </c>
      <c r="AB301" s="575">
        <f t="shared" si="342"/>
        <v>0</v>
      </c>
      <c r="AC301" s="575">
        <f t="shared" si="343"/>
        <v>0</v>
      </c>
      <c r="AD301" s="575">
        <f t="shared" si="344"/>
        <v>0</v>
      </c>
      <c r="AE301" s="575">
        <f t="shared" si="345"/>
        <v>0</v>
      </c>
      <c r="AF301" s="575">
        <f t="shared" si="346"/>
        <v>0</v>
      </c>
      <c r="AG301" s="576" t="str">
        <f t="shared" si="347"/>
        <v/>
      </c>
      <c r="AH301" s="576" t="str">
        <f t="shared" si="348"/>
        <v/>
      </c>
      <c r="AI301" s="576" t="str">
        <f t="shared" si="349"/>
        <v/>
      </c>
      <c r="AJ301" s="576" t="str">
        <f t="shared" si="350"/>
        <v/>
      </c>
      <c r="AK301" s="576" t="str">
        <f t="shared" si="351"/>
        <v/>
      </c>
      <c r="AL301" s="574" t="str">
        <f t="shared" si="352"/>
        <v/>
      </c>
      <c r="AM301" s="574">
        <v>0</v>
      </c>
      <c r="AN301" s="575">
        <v>0</v>
      </c>
      <c r="AO301" s="574" t="str">
        <f t="shared" si="353"/>
        <v/>
      </c>
      <c r="AP301" s="575">
        <f t="shared" si="354"/>
        <v>0</v>
      </c>
      <c r="AQ301" s="574">
        <f t="shared" si="355"/>
        <v>0</v>
      </c>
      <c r="AR301" s="574">
        <f t="shared" si="356"/>
        <v>0</v>
      </c>
      <c r="AS301" s="574">
        <f t="shared" si="357"/>
        <v>0</v>
      </c>
      <c r="AT301" s="574">
        <f t="shared" si="385"/>
        <v>0</v>
      </c>
      <c r="AU301" s="576">
        <f t="shared" si="358"/>
        <v>0</v>
      </c>
      <c r="AV301" s="576">
        <f t="shared" si="359"/>
        <v>0</v>
      </c>
      <c r="AW301" s="574"/>
      <c r="AX301" s="574"/>
      <c r="AY301" s="576">
        <f t="shared" si="360"/>
        <v>0</v>
      </c>
      <c r="AZ301" s="576">
        <f t="shared" si="361"/>
        <v>0</v>
      </c>
      <c r="BA301" s="576">
        <f t="shared" si="362"/>
        <v>0</v>
      </c>
      <c r="BB301" s="576">
        <f t="shared" si="363"/>
        <v>0</v>
      </c>
      <c r="BC301" s="576">
        <f t="shared" si="364"/>
        <v>0</v>
      </c>
      <c r="BD301" s="574">
        <f t="shared" si="365"/>
        <v>0</v>
      </c>
      <c r="BE301" s="574">
        <f t="shared" si="366"/>
        <v>0</v>
      </c>
      <c r="BF301" s="575">
        <v>0</v>
      </c>
      <c r="BG301" s="574">
        <f t="shared" si="367"/>
        <v>0</v>
      </c>
      <c r="BH301" s="575">
        <f t="shared" si="368"/>
        <v>0</v>
      </c>
      <c r="BI301" s="574">
        <f t="shared" si="369"/>
        <v>0</v>
      </c>
      <c r="BJ301" s="574">
        <f t="shared" si="370"/>
        <v>0</v>
      </c>
      <c r="BK301" s="574">
        <f t="shared" si="371"/>
        <v>0</v>
      </c>
      <c r="BL301" s="574">
        <f t="shared" si="372"/>
        <v>0</v>
      </c>
      <c r="BM301" s="576">
        <f t="shared" si="373"/>
        <v>0</v>
      </c>
      <c r="BN301" s="576">
        <f t="shared" si="374"/>
        <v>0</v>
      </c>
      <c r="BO301" s="574"/>
      <c r="BP301" s="574"/>
      <c r="BQ301" s="576">
        <f t="shared" si="375"/>
        <v>0</v>
      </c>
      <c r="BR301" s="567">
        <f t="shared" si="376"/>
        <v>0</v>
      </c>
      <c r="BS301" s="567">
        <f t="shared" si="377"/>
        <v>1</v>
      </c>
      <c r="BT301" s="567">
        <f t="shared" si="378"/>
        <v>0</v>
      </c>
      <c r="BU301" s="567">
        <f t="shared" si="379"/>
        <v>0</v>
      </c>
      <c r="BV301" s="567">
        <f t="shared" si="380"/>
        <v>0</v>
      </c>
      <c r="BW301" s="567">
        <f t="shared" si="381"/>
        <v>1</v>
      </c>
      <c r="BX301" s="552">
        <f t="shared" si="386"/>
        <v>0</v>
      </c>
      <c r="BY301" s="577">
        <f t="shared" si="382"/>
        <v>1</v>
      </c>
      <c r="BZ301" s="552">
        <f t="shared" si="383"/>
        <v>0</v>
      </c>
      <c r="CA301" s="552">
        <f t="shared" si="384"/>
        <v>0</v>
      </c>
      <c r="CB301" s="539" t="str">
        <f>IF(AND(E301=""),"",IF(AND(E301&lt;=0),"",IF((ROUND((SUMPRODUCT(MID(0&amp;E301,LARGE(INDEX(ISNUMBER(--MID(E301,ROW($1:$70),1))* ROW($1:$70),0),ROW($1:$70))+1,1)*10^ROW($1:$70)/10)),-8)/100000000)&lt;2004,1,0)))</f>
        <v/>
      </c>
      <c r="CC301" s="1071"/>
      <c r="CD301" s="539" t="str">
        <f>IF(I301="","",MAX($CD$229:$CD$236,$CD$239:CD300)+1)</f>
        <v/>
      </c>
      <c r="CE301" s="539"/>
      <c r="CF301" s="539"/>
      <c r="CG301" s="539"/>
      <c r="CH301" s="539"/>
      <c r="CI301" s="539"/>
      <c r="CJ301" s="539"/>
      <c r="CK301" s="539"/>
      <c r="CL301" s="539"/>
      <c r="CM301" s="539"/>
      <c r="CN301" s="539"/>
      <c r="CO301" s="539"/>
      <c r="CP301" s="539"/>
      <c r="CQ301" s="539"/>
      <c r="CR301" s="539"/>
      <c r="CS301" s="539"/>
      <c r="CT301" s="539"/>
      <c r="CU301" s="539"/>
      <c r="CV301" s="539"/>
      <c r="CW301" s="539"/>
      <c r="CX301" s="539"/>
      <c r="CY301" s="539"/>
      <c r="CZ301" s="539"/>
    </row>
    <row r="302" spans="1:104" s="568" customFormat="1" ht="13.9" hidden="1" customHeight="1">
      <c r="A302" s="568" t="str">
        <f t="shared" si="387"/>
        <v/>
      </c>
      <c r="B302" s="683">
        <v>2202</v>
      </c>
      <c r="C302" s="684">
        <v>64</v>
      </c>
      <c r="D302" s="685" t="str">
        <f>IF(ISNA(VLOOKUP(C302,Master!BQ$61:CC$286,3,FALSE)),"",VLOOKUP(C302,Master!BQ$61:CC$286,3,FALSE))</f>
        <v/>
      </c>
      <c r="E302" s="686" t="str">
        <f>IF(ISNA(VLOOKUP(C302,Master!BQ$61:CC$286,7,FALSE)),"",VLOOKUP(C302,Master!BQ$61:CC$286,7,FALSE))</f>
        <v/>
      </c>
      <c r="F302" s="687" t="str">
        <f>IF(ISNA(VLOOKUP(C302,Master!BQ$61:CC$286,8,FALSE)),"",VLOOKUP(C302,Master!BQ$61:CC$286,8,FALSE))</f>
        <v/>
      </c>
      <c r="G302" s="688" t="str">
        <f>IF(ISNA(VLOOKUP(C302,Master!BQ$61:CC$286,4,FALSE)),"",VLOOKUP(C302,Master!BQ$61:CC$286,4,FALSE))</f>
        <v/>
      </c>
      <c r="H302" s="711" t="str">
        <f>IF(ISNA(VLOOKUP(C302,Master!BQ$61:CC$286,5,FALSE)),"",VLOOKUP(C302,Master!BQ$61:CC$286,5,FALSE))</f>
        <v/>
      </c>
      <c r="I302" s="690" t="str">
        <f t="shared" si="335"/>
        <v/>
      </c>
      <c r="J302" s="684" t="str">
        <f t="shared" si="337"/>
        <v/>
      </c>
      <c r="K302" s="686" t="str">
        <f t="shared" si="338"/>
        <v/>
      </c>
      <c r="L302" s="684" t="str">
        <f t="shared" si="339"/>
        <v/>
      </c>
      <c r="M302" s="684" t="str">
        <f>IF(AND(H302=""),"",VLOOKUP(D302,'Fix Pay'!$B$9:$K$116,10,0))</f>
        <v/>
      </c>
      <c r="N302" s="684" t="str">
        <f>IF(AND(H302=""),"",VLOOKUP(D302,'Fix Pay'!$B$9:$K$116,9,0))</f>
        <v/>
      </c>
      <c r="O302" s="712" t="str">
        <f t="shared" si="340"/>
        <v/>
      </c>
      <c r="P302" s="582"/>
      <c r="Q302" s="582"/>
      <c r="R302" s="582"/>
      <c r="S302" s="582"/>
      <c r="T302" s="582">
        <v>0</v>
      </c>
      <c r="U302" s="541"/>
      <c r="V302" s="570" t="str">
        <f>IF(ISNA(VLOOKUP(C302,Master!BQ$61:CC$286,10,FALSE)),"",VLOOKUP(C302,Master!BQ$61:CC$286,10,FALSE))</f>
        <v/>
      </c>
      <c r="W302" s="573"/>
      <c r="X302" s="573"/>
      <c r="Y302" s="574" t="str">
        <f>IF(ISNA(VLOOKUP(C302,Master!BQ$61:CC$286,11,FALSE)),"",VLOOKUP(C302,Master!BQ$61:CC$286,11,FALSE))</f>
        <v/>
      </c>
      <c r="Z302" s="574" t="str">
        <f>IF(ISNA(VLOOKUP(C302,Master!BQ$61:CC$286,9,FALSE)),"",VLOOKUP(C302,Master!BQ$61:CC$286,9,FALSE))</f>
        <v/>
      </c>
      <c r="AA302" s="575">
        <f t="shared" si="341"/>
        <v>0</v>
      </c>
      <c r="AB302" s="575">
        <f t="shared" si="342"/>
        <v>0</v>
      </c>
      <c r="AC302" s="575">
        <f t="shared" si="343"/>
        <v>0</v>
      </c>
      <c r="AD302" s="575">
        <f t="shared" si="344"/>
        <v>0</v>
      </c>
      <c r="AE302" s="575">
        <f t="shared" si="345"/>
        <v>0</v>
      </c>
      <c r="AF302" s="575">
        <f t="shared" si="346"/>
        <v>0</v>
      </c>
      <c r="AG302" s="576" t="str">
        <f t="shared" si="347"/>
        <v/>
      </c>
      <c r="AH302" s="576" t="str">
        <f t="shared" si="348"/>
        <v/>
      </c>
      <c r="AI302" s="576" t="str">
        <f t="shared" si="349"/>
        <v/>
      </c>
      <c r="AJ302" s="576" t="str">
        <f t="shared" si="350"/>
        <v/>
      </c>
      <c r="AK302" s="576" t="str">
        <f t="shared" si="351"/>
        <v/>
      </c>
      <c r="AL302" s="574" t="str">
        <f t="shared" si="352"/>
        <v/>
      </c>
      <c r="AM302" s="574">
        <v>0</v>
      </c>
      <c r="AN302" s="575">
        <v>0</v>
      </c>
      <c r="AO302" s="574" t="str">
        <f t="shared" si="353"/>
        <v/>
      </c>
      <c r="AP302" s="575">
        <f t="shared" si="354"/>
        <v>0</v>
      </c>
      <c r="AQ302" s="574">
        <f t="shared" si="355"/>
        <v>0</v>
      </c>
      <c r="AR302" s="574">
        <f t="shared" si="356"/>
        <v>0</v>
      </c>
      <c r="AS302" s="574">
        <f t="shared" si="357"/>
        <v>0</v>
      </c>
      <c r="AT302" s="574">
        <f t="shared" si="385"/>
        <v>0</v>
      </c>
      <c r="AU302" s="576">
        <f t="shared" si="358"/>
        <v>0</v>
      </c>
      <c r="AV302" s="576">
        <f t="shared" si="359"/>
        <v>0</v>
      </c>
      <c r="AW302" s="574"/>
      <c r="AX302" s="574"/>
      <c r="AY302" s="576">
        <f t="shared" si="360"/>
        <v>0</v>
      </c>
      <c r="AZ302" s="576">
        <f t="shared" si="361"/>
        <v>0</v>
      </c>
      <c r="BA302" s="576">
        <f t="shared" si="362"/>
        <v>0</v>
      </c>
      <c r="BB302" s="576">
        <f t="shared" si="363"/>
        <v>0</v>
      </c>
      <c r="BC302" s="576">
        <f t="shared" si="364"/>
        <v>0</v>
      </c>
      <c r="BD302" s="574">
        <f t="shared" si="365"/>
        <v>0</v>
      </c>
      <c r="BE302" s="574">
        <f t="shared" si="366"/>
        <v>0</v>
      </c>
      <c r="BF302" s="575">
        <v>0</v>
      </c>
      <c r="BG302" s="574">
        <f t="shared" si="367"/>
        <v>0</v>
      </c>
      <c r="BH302" s="575">
        <f t="shared" si="368"/>
        <v>0</v>
      </c>
      <c r="BI302" s="574">
        <f t="shared" si="369"/>
        <v>0</v>
      </c>
      <c r="BJ302" s="574">
        <f t="shared" si="370"/>
        <v>0</v>
      </c>
      <c r="BK302" s="574">
        <f t="shared" si="371"/>
        <v>0</v>
      </c>
      <c r="BL302" s="574">
        <f t="shared" si="372"/>
        <v>0</v>
      </c>
      <c r="BM302" s="576">
        <f t="shared" si="373"/>
        <v>0</v>
      </c>
      <c r="BN302" s="576">
        <f t="shared" si="374"/>
        <v>0</v>
      </c>
      <c r="BO302" s="574"/>
      <c r="BP302" s="574"/>
      <c r="BQ302" s="576">
        <f t="shared" si="375"/>
        <v>0</v>
      </c>
      <c r="BR302" s="567">
        <f t="shared" si="376"/>
        <v>0</v>
      </c>
      <c r="BS302" s="567">
        <f t="shared" si="377"/>
        <v>1</v>
      </c>
      <c r="BT302" s="567">
        <f t="shared" si="378"/>
        <v>0</v>
      </c>
      <c r="BU302" s="567">
        <f t="shared" si="379"/>
        <v>0</v>
      </c>
      <c r="BV302" s="567">
        <f t="shared" si="380"/>
        <v>0</v>
      </c>
      <c r="BW302" s="567">
        <f t="shared" si="381"/>
        <v>1</v>
      </c>
      <c r="BX302" s="552">
        <f t="shared" si="386"/>
        <v>0</v>
      </c>
      <c r="BY302" s="577">
        <f t="shared" si="382"/>
        <v>1</v>
      </c>
      <c r="BZ302" s="552">
        <f t="shared" si="383"/>
        <v>0</v>
      </c>
      <c r="CA302" s="552">
        <f t="shared" si="384"/>
        <v>0</v>
      </c>
      <c r="CB302" s="539" t="str">
        <f>IF(AND(E302=""),"",IF(AND(E302&lt;=0),"",IF((ROUND((SUMPRODUCT(MID(0&amp;E302,LARGE(INDEX(ISNUMBER(--MID(E302,ROW($1:$70),1))* ROW($1:$70),0),ROW($1:$70))+1,1)*10^ROW($1:$70)/10)),-8)/100000000)&lt;2004,1,0)))</f>
        <v/>
      </c>
      <c r="CC302" s="1071"/>
      <c r="CD302" s="539" t="str">
        <f>IF(I302="","",MAX($CD$229:$CD$236,$CD$239:CD301)+1)</f>
        <v/>
      </c>
      <c r="CE302" s="539"/>
      <c r="CF302" s="539"/>
      <c r="CG302" s="539"/>
      <c r="CH302" s="539"/>
      <c r="CI302" s="539"/>
      <c r="CJ302" s="539"/>
      <c r="CK302" s="539"/>
      <c r="CL302" s="539"/>
      <c r="CM302" s="539"/>
      <c r="CN302" s="539"/>
      <c r="CO302" s="539"/>
      <c r="CP302" s="539"/>
      <c r="CQ302" s="539"/>
      <c r="CR302" s="539"/>
      <c r="CS302" s="539"/>
      <c r="CT302" s="539"/>
      <c r="CU302" s="539"/>
      <c r="CV302" s="539"/>
      <c r="CW302" s="539"/>
      <c r="CX302" s="539"/>
      <c r="CY302" s="539"/>
      <c r="CZ302" s="539"/>
    </row>
    <row r="303" spans="1:104" s="568" customFormat="1" ht="13.9" hidden="1" customHeight="1">
      <c r="A303" s="568" t="str">
        <f t="shared" si="387"/>
        <v/>
      </c>
      <c r="B303" s="683">
        <v>2202</v>
      </c>
      <c r="C303" s="684">
        <v>65</v>
      </c>
      <c r="D303" s="685" t="str">
        <f>IF(ISNA(VLOOKUP(C303,Master!BQ$61:CC$286,3,FALSE)),"",VLOOKUP(C303,Master!BQ$61:CC$286,3,FALSE))</f>
        <v/>
      </c>
      <c r="E303" s="686" t="str">
        <f>IF(ISNA(VLOOKUP(C303,Master!BQ$61:CC$286,7,FALSE)),"",VLOOKUP(C303,Master!BQ$61:CC$286,7,FALSE))</f>
        <v/>
      </c>
      <c r="F303" s="687" t="str">
        <f>IF(ISNA(VLOOKUP(C303,Master!BQ$61:CC$286,8,FALSE)),"",VLOOKUP(C303,Master!BQ$61:CC$286,8,FALSE))</f>
        <v/>
      </c>
      <c r="G303" s="688" t="str">
        <f>IF(ISNA(VLOOKUP(C303,Master!BQ$61:CC$286,4,FALSE)),"",VLOOKUP(C303,Master!BQ$61:CC$286,4,FALSE))</f>
        <v/>
      </c>
      <c r="H303" s="711" t="str">
        <f>IF(ISNA(VLOOKUP(C303,Master!BQ$61:CC$286,5,FALSE)),"",VLOOKUP(C303,Master!BQ$61:CC$286,5,FALSE))</f>
        <v/>
      </c>
      <c r="I303" s="690" t="str">
        <f t="shared" ref="I303:I338" si="388">IF(H303="","",IF(H303=1,12400,IF(H303=2,12600,IF(H303=3,12800,IF(H303=4,13500,IF(H303=5,14600,IF(H303=6,15100,IF(H303=7,15700,IF(H303=8,18500,IF(H303=9,20100,IF(H303=10,23700,IF(H303=11,26500,IF(H303=12,31100,IF(H303=13,39300,IF(H303=14,42500,IF(H303=15,42500,IF(H303=16,47200,IF(H303=17,49700,IF(H303=18,52800,IF(H303=19,56000,IF(H303=20,62300,IF(H303=21,86200,IF(H303=22,90800,IF(H303=23,102100,IF(H303=24, 104200,0)))))))))))))))))))))))))</f>
        <v/>
      </c>
      <c r="J303" s="684" t="str">
        <f t="shared" si="337"/>
        <v/>
      </c>
      <c r="K303" s="686" t="str">
        <f t="shared" si="338"/>
        <v/>
      </c>
      <c r="L303" s="684" t="str">
        <f t="shared" si="339"/>
        <v/>
      </c>
      <c r="M303" s="684" t="str">
        <f>IF(AND(H303=""),"",VLOOKUP(D303,'Fix Pay'!$B$9:$K$116,10,0))</f>
        <v/>
      </c>
      <c r="N303" s="684" t="str">
        <f>IF(AND(H303=""),"",VLOOKUP(D303,'Fix Pay'!$B$9:$K$116,9,0))</f>
        <v/>
      </c>
      <c r="O303" s="712" t="str">
        <f t="shared" si="340"/>
        <v/>
      </c>
      <c r="P303" s="582"/>
      <c r="Q303" s="582"/>
      <c r="R303" s="582"/>
      <c r="S303" s="582"/>
      <c r="T303" s="582">
        <v>0</v>
      </c>
      <c r="U303" s="541"/>
      <c r="V303" s="570" t="str">
        <f>IF(ISNA(VLOOKUP(C303,Master!BQ$61:CC$286,10,FALSE)),"",VLOOKUP(C303,Master!BQ$61:CC$286,10,FALSE))</f>
        <v/>
      </c>
      <c r="W303" s="573"/>
      <c r="X303" s="573"/>
      <c r="Y303" s="574" t="str">
        <f>IF(ISNA(VLOOKUP(C303,Master!BQ$61:CC$286,11,FALSE)),"",VLOOKUP(C303,Master!BQ$61:CC$286,11,FALSE))</f>
        <v/>
      </c>
      <c r="Z303" s="574" t="str">
        <f>IF(ISNA(VLOOKUP(C303,Master!BQ$61:CC$286,9,FALSE)),"",VLOOKUP(C303,Master!BQ$61:CC$286,9,FALSE))</f>
        <v/>
      </c>
      <c r="AA303" s="575">
        <f t="shared" si="341"/>
        <v>0</v>
      </c>
      <c r="AB303" s="575">
        <f t="shared" si="342"/>
        <v>0</v>
      </c>
      <c r="AC303" s="575">
        <f t="shared" si="343"/>
        <v>0</v>
      </c>
      <c r="AD303" s="575">
        <f t="shared" si="344"/>
        <v>0</v>
      </c>
      <c r="AE303" s="575">
        <f t="shared" si="345"/>
        <v>0</v>
      </c>
      <c r="AF303" s="575">
        <f t="shared" si="346"/>
        <v>0</v>
      </c>
      <c r="AG303" s="576" t="str">
        <f t="shared" si="347"/>
        <v/>
      </c>
      <c r="AH303" s="576" t="str">
        <f t="shared" si="348"/>
        <v/>
      </c>
      <c r="AI303" s="576" t="str">
        <f t="shared" si="349"/>
        <v/>
      </c>
      <c r="AJ303" s="576" t="str">
        <f t="shared" si="350"/>
        <v/>
      </c>
      <c r="AK303" s="576" t="str">
        <f t="shared" si="351"/>
        <v/>
      </c>
      <c r="AL303" s="574" t="str">
        <f t="shared" si="352"/>
        <v/>
      </c>
      <c r="AM303" s="574">
        <v>0</v>
      </c>
      <c r="AN303" s="575">
        <v>0</v>
      </c>
      <c r="AO303" s="574" t="str">
        <f t="shared" si="353"/>
        <v/>
      </c>
      <c r="AP303" s="575">
        <f t="shared" si="354"/>
        <v>0</v>
      </c>
      <c r="AQ303" s="574">
        <f t="shared" si="355"/>
        <v>0</v>
      </c>
      <c r="AR303" s="574">
        <f t="shared" si="356"/>
        <v>0</v>
      </c>
      <c r="AS303" s="574">
        <f t="shared" si="357"/>
        <v>0</v>
      </c>
      <c r="AT303" s="574">
        <f t="shared" si="385"/>
        <v>0</v>
      </c>
      <c r="AU303" s="576">
        <f t="shared" si="358"/>
        <v>0</v>
      </c>
      <c r="AV303" s="576">
        <f t="shared" si="359"/>
        <v>0</v>
      </c>
      <c r="AW303" s="574"/>
      <c r="AX303" s="574"/>
      <c r="AY303" s="576">
        <f t="shared" si="360"/>
        <v>0</v>
      </c>
      <c r="AZ303" s="576">
        <f t="shared" si="361"/>
        <v>0</v>
      </c>
      <c r="BA303" s="576">
        <f t="shared" si="362"/>
        <v>0</v>
      </c>
      <c r="BB303" s="576">
        <f t="shared" si="363"/>
        <v>0</v>
      </c>
      <c r="BC303" s="576">
        <f t="shared" si="364"/>
        <v>0</v>
      </c>
      <c r="BD303" s="574">
        <f t="shared" si="365"/>
        <v>0</v>
      </c>
      <c r="BE303" s="574">
        <f t="shared" si="366"/>
        <v>0</v>
      </c>
      <c r="BF303" s="575">
        <v>0</v>
      </c>
      <c r="BG303" s="574">
        <f t="shared" si="367"/>
        <v>0</v>
      </c>
      <c r="BH303" s="575">
        <f t="shared" si="368"/>
        <v>0</v>
      </c>
      <c r="BI303" s="574">
        <f t="shared" si="369"/>
        <v>0</v>
      </c>
      <c r="BJ303" s="574">
        <f t="shared" si="370"/>
        <v>0</v>
      </c>
      <c r="BK303" s="574">
        <f t="shared" si="371"/>
        <v>0</v>
      </c>
      <c r="BL303" s="574">
        <f t="shared" si="372"/>
        <v>0</v>
      </c>
      <c r="BM303" s="576">
        <f t="shared" si="373"/>
        <v>0</v>
      </c>
      <c r="BN303" s="576">
        <f t="shared" si="374"/>
        <v>0</v>
      </c>
      <c r="BO303" s="574"/>
      <c r="BP303" s="574"/>
      <c r="BQ303" s="576">
        <f t="shared" si="375"/>
        <v>0</v>
      </c>
      <c r="BR303" s="567">
        <f t="shared" si="376"/>
        <v>0</v>
      </c>
      <c r="BS303" s="567">
        <f t="shared" si="377"/>
        <v>1</v>
      </c>
      <c r="BT303" s="567">
        <f t="shared" si="378"/>
        <v>0</v>
      </c>
      <c r="BU303" s="567">
        <f t="shared" si="379"/>
        <v>0</v>
      </c>
      <c r="BV303" s="567">
        <f t="shared" si="380"/>
        <v>0</v>
      </c>
      <c r="BW303" s="567">
        <f t="shared" si="381"/>
        <v>1</v>
      </c>
      <c r="BX303" s="552">
        <f t="shared" ref="BX303:BX338" si="389">IF((ROUND((SUMPRODUCT(MID(0&amp;E303,LARGE(INDEX(ISNUMBER(--MID(E303,ROW($1:$25),1))* ROW($1:$25),0),ROW($1:$25))+1,1)*10^ROW($1:$25)/10)),-8)/100000000)&gt;=2004,1,0)</f>
        <v>0</v>
      </c>
      <c r="BY303" s="577">
        <f t="shared" si="382"/>
        <v>1</v>
      </c>
      <c r="BZ303" s="552">
        <f t="shared" si="383"/>
        <v>0</v>
      </c>
      <c r="CA303" s="552">
        <f t="shared" si="384"/>
        <v>0</v>
      </c>
      <c r="CB303" s="539" t="str">
        <f>IF(AND(E303=""),"",IF(AND(E303&lt;=0),"",IF((ROUND((SUMPRODUCT(MID(0&amp;E303,LARGE(INDEX(ISNUMBER(--MID(E303,ROW($1:$70),1))* ROW($1:$70),0),ROW($1:$70))+1,1)*10^ROW($1:$70)/10)),-8)/100000000)&lt;2004,1,0)))</f>
        <v/>
      </c>
      <c r="CC303" s="1071"/>
      <c r="CD303" s="539" t="str">
        <f>IF(I303="","",MAX($CD$229:$CD$236,$CD$239:CD302)+1)</f>
        <v/>
      </c>
      <c r="CE303" s="539"/>
      <c r="CF303" s="539"/>
      <c r="CG303" s="539"/>
      <c r="CH303" s="539"/>
      <c r="CI303" s="539"/>
      <c r="CJ303" s="539"/>
      <c r="CK303" s="539"/>
      <c r="CL303" s="539"/>
      <c r="CM303" s="539"/>
      <c r="CN303" s="539"/>
      <c r="CO303" s="539"/>
      <c r="CP303" s="539"/>
      <c r="CQ303" s="539"/>
      <c r="CR303" s="539"/>
      <c r="CS303" s="539"/>
      <c r="CT303" s="539"/>
      <c r="CU303" s="539"/>
      <c r="CV303" s="539"/>
      <c r="CW303" s="539"/>
      <c r="CX303" s="539"/>
      <c r="CY303" s="539"/>
      <c r="CZ303" s="539"/>
    </row>
    <row r="304" spans="1:104" s="568" customFormat="1" ht="13.9" hidden="1" customHeight="1">
      <c r="A304" s="568" t="str">
        <f t="shared" si="387"/>
        <v/>
      </c>
      <c r="B304" s="683">
        <v>2202</v>
      </c>
      <c r="C304" s="684">
        <v>66</v>
      </c>
      <c r="D304" s="685" t="str">
        <f>IF(ISNA(VLOOKUP(C304,Master!BQ$61:CC$286,3,FALSE)),"",VLOOKUP(C304,Master!BQ$61:CC$286,3,FALSE))</f>
        <v/>
      </c>
      <c r="E304" s="686" t="str">
        <f>IF(ISNA(VLOOKUP(C304,Master!BQ$61:CC$286,7,FALSE)),"",VLOOKUP(C304,Master!BQ$61:CC$286,7,FALSE))</f>
        <v/>
      </c>
      <c r="F304" s="687" t="str">
        <f>IF(ISNA(VLOOKUP(C304,Master!BQ$61:CC$286,8,FALSE)),"",VLOOKUP(C304,Master!BQ$61:CC$286,8,FALSE))</f>
        <v/>
      </c>
      <c r="G304" s="688" t="str">
        <f>IF(ISNA(VLOOKUP(C304,Master!BQ$61:CC$286,4,FALSE)),"",VLOOKUP(C304,Master!BQ$61:CC$286,4,FALSE))</f>
        <v/>
      </c>
      <c r="H304" s="711" t="str">
        <f>IF(ISNA(VLOOKUP(C304,Master!BQ$61:CC$286,5,FALSE)),"",VLOOKUP(C304,Master!BQ$61:CC$286,5,FALSE))</f>
        <v/>
      </c>
      <c r="I304" s="690" t="str">
        <f t="shared" si="388"/>
        <v/>
      </c>
      <c r="J304" s="684" t="str">
        <f t="shared" ref="J304:J338" si="390">IF(AND(H304=""),"",I304*12)</f>
        <v/>
      </c>
      <c r="K304" s="686" t="str">
        <f t="shared" ref="K304:K338" si="391">IF(AND(H304=""),"","Not Applicable")</f>
        <v/>
      </c>
      <c r="L304" s="684" t="str">
        <f t="shared" ref="L304:L338" si="392">IF(AND(H304=""),"","0")</f>
        <v/>
      </c>
      <c r="M304" s="684" t="str">
        <f>IF(AND(H304=""),"",VLOOKUP(D304,'Fix Pay'!$B$9:$K$116,10,0))</f>
        <v/>
      </c>
      <c r="N304" s="684" t="str">
        <f>IF(AND(H304=""),"",VLOOKUP(D304,'Fix Pay'!$B$9:$K$116,9,0))</f>
        <v/>
      </c>
      <c r="O304" s="712" t="str">
        <f t="shared" ref="O304:O338" si="393">IF(AND(H304=""),"","FIX PAY")</f>
        <v/>
      </c>
      <c r="P304" s="582"/>
      <c r="Q304" s="582"/>
      <c r="R304" s="582"/>
      <c r="S304" s="582"/>
      <c r="T304" s="582">
        <v>0</v>
      </c>
      <c r="U304" s="541"/>
      <c r="V304" s="570" t="str">
        <f>IF(ISNA(VLOOKUP(C304,Master!BQ$61:CC$286,10,FALSE)),"",VLOOKUP(C304,Master!BQ$61:CC$286,10,FALSE))</f>
        <v/>
      </c>
      <c r="W304" s="573"/>
      <c r="X304" s="573"/>
      <c r="Y304" s="574" t="str">
        <f>IF(ISNA(VLOOKUP(C304,Master!BQ$61:CC$286,11,FALSE)),"",VLOOKUP(C304,Master!BQ$61:CC$286,11,FALSE))</f>
        <v/>
      </c>
      <c r="Z304" s="574" t="str">
        <f>IF(ISNA(VLOOKUP(C304,Master!BQ$61:CC$286,9,FALSE)),"",VLOOKUP(C304,Master!BQ$61:CC$286,9,FALSE))</f>
        <v/>
      </c>
      <c r="AA304" s="575">
        <f>IF(Z304="MALE",1,0)*(IF(G304="JAMADAR",1,0))*(IF(I304&lt;=0,0,1))</f>
        <v>0</v>
      </c>
      <c r="AB304" s="575">
        <f>IF(Z304="FEMALE",1,0)*(IF(G304="JAMADAR",1,0))*(IF(I304&lt;=0,0,1))</f>
        <v>0</v>
      </c>
      <c r="AC304" s="575">
        <f>IF(Z304="MALE",1,0)*(IF(G304="LAB BOY",1,0))*(IF(I304&lt;=0,0,1))</f>
        <v>0</v>
      </c>
      <c r="AD304" s="575">
        <f>IF(Z304="FEMALE",1,0)*(IF(G304="LAB BOY",1,0))*(IF(I304&lt;=0,0,1))</f>
        <v>0</v>
      </c>
      <c r="AE304" s="575">
        <f>IF(Z304="MALE",1,0)*(IF(G304="PEON",1,0))*(IF(I304&lt;=0,0,1))</f>
        <v>0</v>
      </c>
      <c r="AF304" s="575">
        <f>IF(Z304="FEMALE",1,0)*(IF(G304="PEON",1,0))*(IF(I304&lt;=0,0,1))</f>
        <v>0</v>
      </c>
      <c r="AG304" s="576" t="str">
        <f>IF(AND(I304=""),"",I304-ROUNDUP(ROUND((I304*3%)-(I304*3%)*2.9%,-2),0))</f>
        <v/>
      </c>
      <c r="AH304" s="576" t="str">
        <f>IF(AND(I304=""),"",$M304*$BR304)</f>
        <v/>
      </c>
      <c r="AI304" s="576" t="str">
        <f>IF(AND(I304=""),"",$M304*$BS304)</f>
        <v/>
      </c>
      <c r="AJ304" s="576" t="str">
        <f>IF(AND(I304=""),"",$M304*$BT304)</f>
        <v/>
      </c>
      <c r="AK304" s="576" t="str">
        <f>IF(AND(I304=""),"",$M304*$BU304)</f>
        <v/>
      </c>
      <c r="AL304" s="574" t="str">
        <f>IF(AND(I304=""),"",ROUND((AH304+AI304)*$AL$10,0)*BV304)</f>
        <v/>
      </c>
      <c r="AM304" s="574">
        <v>0</v>
      </c>
      <c r="AN304" s="575">
        <v>0</v>
      </c>
      <c r="AO304" s="574" t="str">
        <f>IF(AND(I304=""),"",ROUND((AH304+AI304)*$AO$10,0)*BV304)</f>
        <v/>
      </c>
      <c r="AP304" s="575">
        <f>$G$222*BS304*BV304*(IF(I304&lt;=0,0,1))*(IF(H304&lt;=4800,1,0))</f>
        <v>0</v>
      </c>
      <c r="AQ304" s="574">
        <f>IF(AND(I304=""),0,ROUND((I304+ROUND(I304*$AL$10,0))/2,0)*(IF(O304="FIX PAY",0,1)))</f>
        <v>0</v>
      </c>
      <c r="AR304" s="574">
        <f>IF(G304="CLERK GRADE I",1,IF(G304="CLERK GRADE II",1,0))*75*12*BV304*(IF(I304&lt;=0,0,1))*BW304</f>
        <v>0</v>
      </c>
      <c r="AS304" s="574">
        <f>IF(AND(I304=""),0,(IF(G304="ASSISTANT",12,IF(G304="CLERK GRADE I",12,IF(G304="CLERK GRADE II",12,IF(G304="FIELDMAN &amp; FIELD REC",12,IF(G304="LAB BOY",12,IF(G304="JAMADAR",12,IF(G304="PEON",12,10))))))))*(MINA(ROUND(I304*6%,0),600))*(IF($V304="yes",1,0)))</f>
        <v>0</v>
      </c>
      <c r="AT304" s="574">
        <f t="shared" si="385"/>
        <v>0</v>
      </c>
      <c r="AU304" s="576">
        <f>IF(AND(G304=""),0,SUM(AL304:AT304)+AH304+AI304)</f>
        <v>0</v>
      </c>
      <c r="AV304" s="576">
        <f>IF(AND(G304=""),0,AU304)</f>
        <v>0</v>
      </c>
      <c r="AW304" s="574"/>
      <c r="AX304" s="574"/>
      <c r="AY304" s="576">
        <f>AV304+AW304+AX304</f>
        <v>0</v>
      </c>
      <c r="AZ304" s="576">
        <f>IF(AND(G304=""),0,N304*BR304)</f>
        <v>0</v>
      </c>
      <c r="BA304" s="576">
        <f>IF(AND(G304=""),0,N304*BS304)</f>
        <v>0</v>
      </c>
      <c r="BB304" s="576">
        <f>IF(AND(G304=""),0,N304*BT304)</f>
        <v>0</v>
      </c>
      <c r="BC304" s="576">
        <f>IF(AND(G304=""),0,N304*BU304)</f>
        <v>0</v>
      </c>
      <c r="BD304" s="574">
        <f>ROUND((AZ304+BA304)*$BD$10,0)*BV304</f>
        <v>0</v>
      </c>
      <c r="BE304" s="574">
        <f>IF(AND(G304=""),0,ROUND((IF(O304="FIX PAY",0,AG304))*$BE$10*2,0)*BV304)</f>
        <v>0</v>
      </c>
      <c r="BF304" s="575">
        <v>0</v>
      </c>
      <c r="BG304" s="574">
        <f>ROUND((AZ304+BA304)*$BG$10,0)*BV304</f>
        <v>0</v>
      </c>
      <c r="BH304" s="575">
        <f>3387*2*BS304*BV304*(IF(I304&lt;=0,0,1))*(IF(H304&lt;=4800,1,0))</f>
        <v>0</v>
      </c>
      <c r="BI304" s="574">
        <f>IF(AND(I304=""),0,ROUND((AG304+ROUND(AG304*$AL$10,0))/2,0)*(IF(O304="FIX PAY",0,1)))</f>
        <v>0</v>
      </c>
      <c r="BJ304" s="574">
        <f>IF(G304="CLERK GRADE I",1,IF(G304="CLERK GRADE II",1,0))*75*12*BV304*(IF(I304&lt;=0,0,1))*BW304</f>
        <v>0</v>
      </c>
      <c r="BK304" s="574">
        <f>IF(AND(G304=""),0,(IF(G304="ASSISTANT",12,IF(G304="CLERK GRADE I",12,IF(G304="CLERK GRADE II",12,IF(G304="FIELDMAN &amp; FIELD REC",12,IF(G304="LAB BOY",12,IF(G304="JAMADAR",12,IF(G304="PEON",12,10))))))))*(MINA(ROUND(AG304*6%,0),600))*(IF($V304="yes",1,)))</f>
        <v>0</v>
      </c>
      <c r="BL304" s="574">
        <f>(IF(G304="LAB BOY",150,IF(G304="JAMADAR",150,IF(G304="PEON",150,0))))*12*BV304*(IF(I304&lt;=0,0,1))</f>
        <v>0</v>
      </c>
      <c r="BM304" s="576">
        <f>SUM(BD304:BL304)+AZ304+BA304</f>
        <v>0</v>
      </c>
      <c r="BN304" s="576">
        <f>BM304</f>
        <v>0</v>
      </c>
      <c r="BO304" s="574"/>
      <c r="BP304" s="574"/>
      <c r="BQ304" s="576">
        <f>BN304+BO304+BP304</f>
        <v>0</v>
      </c>
      <c r="BR304" s="567">
        <f>(IF(G304="PRINCIPAL",1,IF(G304="H M",1,IF(G304="AGRICULTURE INST",1,IF(G304="TEACHER-1ST",1,IF(G304="PTI  I  (13)",1,IF(G304="AGRICULTURE TEACH",1,IF(G304="INSTRUCTOR",1,0))))))))+(IF(G304="JR TEACHER",1,IF(G304="LIBRARIAN I",1,0)))*(IF(O304="FIX PAY",0,1))</f>
        <v>0</v>
      </c>
      <c r="BS304" s="567">
        <f>IF(BR304&lt;=0,1,0)*(IF(O304="FIX PAY",0,1))</f>
        <v>1</v>
      </c>
      <c r="BT304" s="567">
        <f>(IF(G304="PRINCIPAL (16)",1,IF(G304="V P (14)",1,IF(G304="H M (14)",1,IF(G304="AGRICULTURE INST (13)",1,IF(G304="TEACHER-1ST (13)",1,IF(G304="PTI  I  (13)",1,IF(G304="AGRICULTURE TEACH (13)",1,IF(G304="INSTRUCTOR (13)",1,0))))))))+(IF(G304="JR TEACHER (13)",1,IF(G304="LIBRARIAN I (13)",1,0))))*(IF(O304="FIX PAY",1,0))</f>
        <v>0</v>
      </c>
      <c r="BU304" s="567">
        <f>IF(BT304&lt;=0,1,0)*(IF(O304="FIX PAY",1,0))</f>
        <v>0</v>
      </c>
      <c r="BV304" s="567">
        <f>IF(O304="FIX PAY",1,0)</f>
        <v>0</v>
      </c>
      <c r="BW304" s="567">
        <f>IF(Y304="No",0,1)</f>
        <v>1</v>
      </c>
      <c r="BX304" s="552">
        <f t="shared" si="389"/>
        <v>0</v>
      </c>
      <c r="BY304" s="577">
        <f>IF(I304&lt;=0,0,1)</f>
        <v>1</v>
      </c>
      <c r="BZ304" s="552">
        <f>IF(O304="SANVIDA",1,0)</f>
        <v>0</v>
      </c>
      <c r="CA304" s="552">
        <f>IF(BZ304&gt;0,I304,0)</f>
        <v>0</v>
      </c>
      <c r="CB304" s="539" t="str">
        <f>IF(AND(E304=""),"",IF(AND(E304&lt;=0),"",IF((ROUND((SUMPRODUCT(MID(0&amp;E304,LARGE(INDEX(ISNUMBER(--MID(E304,ROW($1:$70),1))* ROW($1:$70),0),ROW($1:$70))+1,1)*10^ROW($1:$70)/10)),-8)/100000000)&lt;2004,1,0)))</f>
        <v/>
      </c>
      <c r="CC304" s="1071"/>
      <c r="CD304" s="539" t="str">
        <f>IF(I304="","",MAX($CD$229:$CD$236,$CD$239:CD303)+1)</f>
        <v/>
      </c>
      <c r="CE304" s="539"/>
      <c r="CF304" s="539"/>
      <c r="CG304" s="539"/>
      <c r="CH304" s="539"/>
      <c r="CI304" s="539"/>
      <c r="CJ304" s="539"/>
      <c r="CK304" s="539"/>
      <c r="CL304" s="539"/>
      <c r="CM304" s="539"/>
      <c r="CN304" s="539"/>
      <c r="CO304" s="539"/>
      <c r="CP304" s="539"/>
      <c r="CQ304" s="539"/>
      <c r="CR304" s="539"/>
      <c r="CS304" s="539"/>
      <c r="CT304" s="539"/>
      <c r="CU304" s="539"/>
      <c r="CV304" s="539"/>
      <c r="CW304" s="539"/>
      <c r="CX304" s="539"/>
      <c r="CY304" s="539"/>
      <c r="CZ304" s="539"/>
    </row>
    <row r="305" spans="1:104" s="568" customFormat="1" ht="13.9" hidden="1" customHeight="1">
      <c r="A305" s="568" t="str">
        <f t="shared" si="387"/>
        <v/>
      </c>
      <c r="B305" s="683">
        <v>2202</v>
      </c>
      <c r="C305" s="684">
        <v>67</v>
      </c>
      <c r="D305" s="685" t="str">
        <f>IF(ISNA(VLOOKUP(C305,Master!BQ$61:CC$286,3,FALSE)),"",VLOOKUP(C305,Master!BQ$61:CC$286,3,FALSE))</f>
        <v/>
      </c>
      <c r="E305" s="686" t="str">
        <f>IF(ISNA(VLOOKUP(C305,Master!BQ$61:CC$286,7,FALSE)),"",VLOOKUP(C305,Master!BQ$61:CC$286,7,FALSE))</f>
        <v/>
      </c>
      <c r="F305" s="687" t="str">
        <f>IF(ISNA(VLOOKUP(C305,Master!BQ$61:CC$286,8,FALSE)),"",VLOOKUP(C305,Master!BQ$61:CC$286,8,FALSE))</f>
        <v/>
      </c>
      <c r="G305" s="688" t="str">
        <f>IF(ISNA(VLOOKUP(C305,Master!BQ$61:CC$286,4,FALSE)),"",VLOOKUP(C305,Master!BQ$61:CC$286,4,FALSE))</f>
        <v/>
      </c>
      <c r="H305" s="711" t="str">
        <f>IF(ISNA(VLOOKUP(C305,Master!BQ$61:CC$286,5,FALSE)),"",VLOOKUP(C305,Master!BQ$61:CC$286,5,FALSE))</f>
        <v/>
      </c>
      <c r="I305" s="690" t="str">
        <f t="shared" si="388"/>
        <v/>
      </c>
      <c r="J305" s="684" t="str">
        <f t="shared" si="390"/>
        <v/>
      </c>
      <c r="K305" s="686" t="str">
        <f t="shared" si="391"/>
        <v/>
      </c>
      <c r="L305" s="684" t="str">
        <f t="shared" si="392"/>
        <v/>
      </c>
      <c r="M305" s="684" t="str">
        <f>IF(AND(H305=""),"",VLOOKUP(D305,'Fix Pay'!$B$9:$K$116,10,0))</f>
        <v/>
      </c>
      <c r="N305" s="684" t="str">
        <f>IF(AND(H305=""),"",VLOOKUP(D305,'Fix Pay'!$B$9:$K$116,9,0))</f>
        <v/>
      </c>
      <c r="O305" s="712" t="str">
        <f t="shared" si="393"/>
        <v/>
      </c>
      <c r="P305" s="582"/>
      <c r="Q305" s="582"/>
      <c r="R305" s="582"/>
      <c r="S305" s="582"/>
      <c r="T305" s="582">
        <v>0</v>
      </c>
      <c r="U305" s="541"/>
      <c r="V305" s="570" t="str">
        <f>IF(ISNA(VLOOKUP(C305,Master!BQ$61:CC$286,10,FALSE)),"",VLOOKUP(C305,Master!BQ$61:CC$286,10,FALSE))</f>
        <v/>
      </c>
      <c r="W305" s="573"/>
      <c r="X305" s="573"/>
      <c r="Y305" s="574" t="str">
        <f>IF(ISNA(VLOOKUP(C305,Master!BQ$61:CC$286,11,FALSE)),"",VLOOKUP(C305,Master!BQ$61:CC$286,11,FALSE))</f>
        <v/>
      </c>
      <c r="Z305" s="574" t="str">
        <f>IF(ISNA(VLOOKUP(C305,Master!BQ$61:CC$286,9,FALSE)),"",VLOOKUP(C305,Master!BQ$61:CC$286,9,FALSE))</f>
        <v/>
      </c>
      <c r="AA305" s="575">
        <f>IF(Z305="MALE",1,0)*(IF(G305="JAMADAR",1,0))*(IF(I305&lt;=0,0,1))</f>
        <v>0</v>
      </c>
      <c r="AB305" s="575">
        <f>IF(Z305="FEMALE",1,0)*(IF(G305="JAMADAR",1,0))*(IF(I305&lt;=0,0,1))</f>
        <v>0</v>
      </c>
      <c r="AC305" s="575">
        <f>IF(Z305="MALE",1,0)*(IF(G305="LAB BOY",1,0))*(IF(I305&lt;=0,0,1))</f>
        <v>0</v>
      </c>
      <c r="AD305" s="575">
        <f>IF(Z305="FEMALE",1,0)*(IF(G305="LAB BOY",1,0))*(IF(I305&lt;=0,0,1))</f>
        <v>0</v>
      </c>
      <c r="AE305" s="575">
        <f>IF(Z305="MALE",1,0)*(IF(G305="PEON",1,0))*(IF(I305&lt;=0,0,1))</f>
        <v>0</v>
      </c>
      <c r="AF305" s="575">
        <f>IF(Z305="FEMALE",1,0)*(IF(G305="PEON",1,0))*(IF(I305&lt;=0,0,1))</f>
        <v>0</v>
      </c>
      <c r="AG305" s="576" t="str">
        <f>IF(AND(I305=""),"",I305-ROUNDUP(ROUND((I305*3%)-(I305*3%)*2.9%,-2),0))</f>
        <v/>
      </c>
      <c r="AH305" s="576" t="str">
        <f>IF(AND(I305=""),"",$M305*$BR305)</f>
        <v/>
      </c>
      <c r="AI305" s="576" t="str">
        <f>IF(AND(I305=""),"",$M305*$BS305)</f>
        <v/>
      </c>
      <c r="AJ305" s="576" t="str">
        <f>IF(AND(I305=""),"",$M305*$BT305)</f>
        <v/>
      </c>
      <c r="AK305" s="576" t="str">
        <f>IF(AND(I305=""),"",$M305*$BU305)</f>
        <v/>
      </c>
      <c r="AL305" s="574" t="str">
        <f>IF(AND(I305=""),"",ROUND((AH305+AI305)*$AL$10,0)*BV305)</f>
        <v/>
      </c>
      <c r="AM305" s="574">
        <v>0</v>
      </c>
      <c r="AN305" s="575">
        <v>0</v>
      </c>
      <c r="AO305" s="574" t="str">
        <f>IF(AND(I305=""),"",ROUND((AH305+AI305)*$AO$10,0)*BV305)</f>
        <v/>
      </c>
      <c r="AP305" s="575">
        <f>$G$222*BS305*BV305*(IF(I305&lt;=0,0,1))*(IF(H305&lt;=4800,1,0))</f>
        <v>0</v>
      </c>
      <c r="AQ305" s="574">
        <f>IF(AND(I305=""),0,ROUND((I305+ROUND(I305*$AL$10,0))/2,0)*(IF(O305="FIX PAY",0,1)))</f>
        <v>0</v>
      </c>
      <c r="AR305" s="574">
        <f>IF(G305="CLERK GRADE I",1,IF(G305="CLERK GRADE II",1,0))*75*12*BV305*(IF(I305&lt;=0,0,1))*BW305</f>
        <v>0</v>
      </c>
      <c r="AS305" s="574">
        <f>IF(AND(I305=""),0,(IF(G305="ASSISTANT",12,IF(G305="CLERK GRADE I",12,IF(G305="CLERK GRADE II",12,IF(G305="FIELDMAN &amp; FIELD REC",12,IF(G305="LAB BOY",12,IF(G305="JAMADAR",12,IF(G305="PEON",12,10))))))))*(MINA(ROUND(I305*6%,0),600))*(IF($V305="yes",1,0)))</f>
        <v>0</v>
      </c>
      <c r="AT305" s="574">
        <f t="shared" si="385"/>
        <v>0</v>
      </c>
      <c r="AU305" s="576">
        <f>IF(AND(G305=""),0,SUM(AL305:AT305)+AH305+AI305)</f>
        <v>0</v>
      </c>
      <c r="AV305" s="576">
        <f>IF(AND(G305=""),0,AU305)</f>
        <v>0</v>
      </c>
      <c r="AW305" s="574"/>
      <c r="AX305" s="574"/>
      <c r="AY305" s="576">
        <f>AV305+AW305+AX305</f>
        <v>0</v>
      </c>
      <c r="AZ305" s="576">
        <f>IF(AND(G305=""),0,N305*BR305)</f>
        <v>0</v>
      </c>
      <c r="BA305" s="576">
        <f>IF(AND(G305=""),0,N305*BS305)</f>
        <v>0</v>
      </c>
      <c r="BB305" s="576">
        <f>IF(AND(G305=""),0,N305*BT305)</f>
        <v>0</v>
      </c>
      <c r="BC305" s="576">
        <f>IF(AND(G305=""),0,N305*BU305)</f>
        <v>0</v>
      </c>
      <c r="BD305" s="574">
        <f>ROUND((AZ305+BA305)*$BD$10,0)*BV305</f>
        <v>0</v>
      </c>
      <c r="BE305" s="574">
        <f>IF(AND(G305=""),0,ROUND((IF(O305="FIX PAY",0,AG305))*$BE$10*2,0)*BV305)</f>
        <v>0</v>
      </c>
      <c r="BF305" s="575">
        <v>0</v>
      </c>
      <c r="BG305" s="574">
        <f>ROUND((AZ305+BA305)*$BG$10,0)*BV305</f>
        <v>0</v>
      </c>
      <c r="BH305" s="575">
        <f>3387*2*BS305*BV305*(IF(I305&lt;=0,0,1))*(IF(H305&lt;=4800,1,0))</f>
        <v>0</v>
      </c>
      <c r="BI305" s="574">
        <f>IF(AND(I305=""),0,ROUND((AG305+ROUND(AG305*$AL$10,0))/2,0)*(IF(O305="FIX PAY",0,1)))</f>
        <v>0</v>
      </c>
      <c r="BJ305" s="574">
        <f>IF(G305="CLERK GRADE I",1,IF(G305="CLERK GRADE II",1,0))*75*12*BV305*(IF(I305&lt;=0,0,1))*BW305</f>
        <v>0</v>
      </c>
      <c r="BK305" s="574">
        <f>IF(AND(G305=""),0,(IF(G305="ASSISTANT",12,IF(G305="CLERK GRADE I",12,IF(G305="CLERK GRADE II",12,IF(G305="FIELDMAN &amp; FIELD REC",12,IF(G305="LAB BOY",12,IF(G305="JAMADAR",12,IF(G305="PEON",12,10))))))))*(MINA(ROUND(AG305*6%,0),600))*(IF($V305="yes",1,)))</f>
        <v>0</v>
      </c>
      <c r="BL305" s="574">
        <f>(IF(G305="LAB BOY",150,IF(G305="JAMADAR",150,IF(G305="PEON",150,0))))*12*BV305*(IF(I305&lt;=0,0,1))</f>
        <v>0</v>
      </c>
      <c r="BM305" s="576">
        <f>SUM(BD305:BL305)+AZ305+BA305</f>
        <v>0</v>
      </c>
      <c r="BN305" s="576">
        <f>BM305</f>
        <v>0</v>
      </c>
      <c r="BO305" s="574"/>
      <c r="BP305" s="574"/>
      <c r="BQ305" s="576">
        <f>BN305+BO305+BP305</f>
        <v>0</v>
      </c>
      <c r="BR305" s="567">
        <f>(IF(G305="PRINCIPAL",1,IF(G305="H M",1,IF(G305="AGRICULTURE INST",1,IF(G305="TEACHER-1ST",1,IF(G305="PTI  I  (13)",1,IF(G305="AGRICULTURE TEACH",1,IF(G305="INSTRUCTOR",1,0))))))))+(IF(G305="JR TEACHER",1,IF(G305="LIBRARIAN I",1,0)))*(IF(O305="FIX PAY",0,1))</f>
        <v>0</v>
      </c>
      <c r="BS305" s="567">
        <f>IF(BR305&lt;=0,1,0)*(IF(O305="FIX PAY",0,1))</f>
        <v>1</v>
      </c>
      <c r="BT305" s="567">
        <f>(IF(G305="PRINCIPAL (16)",1,IF(G305="V P (14)",1,IF(G305="H M (14)",1,IF(G305="AGRICULTURE INST (13)",1,IF(G305="TEACHER-1ST (13)",1,IF(G305="PTI  I  (13)",1,IF(G305="AGRICULTURE TEACH (13)",1,IF(G305="INSTRUCTOR (13)",1,0))))))))+(IF(G305="JR TEACHER (13)",1,IF(G305="LIBRARIAN I (13)",1,0))))*(IF(O305="FIX PAY",1,0))</f>
        <v>0</v>
      </c>
      <c r="BU305" s="567">
        <f>IF(BT305&lt;=0,1,0)*(IF(O305="FIX PAY",1,0))</f>
        <v>0</v>
      </c>
      <c r="BV305" s="567">
        <f>IF(O305="FIX PAY",1,0)</f>
        <v>0</v>
      </c>
      <c r="BW305" s="567">
        <f>IF(Y305="No",0,1)</f>
        <v>1</v>
      </c>
      <c r="BX305" s="552">
        <f t="shared" si="389"/>
        <v>0</v>
      </c>
      <c r="BY305" s="577">
        <f>IF(I305&lt;=0,0,1)</f>
        <v>1</v>
      </c>
      <c r="BZ305" s="552">
        <f>IF(O305="SANVIDA",1,0)</f>
        <v>0</v>
      </c>
      <c r="CA305" s="552">
        <f>IF(BZ305&gt;0,I305,0)</f>
        <v>0</v>
      </c>
      <c r="CB305" s="539" t="str">
        <f>IF(AND(E305=""),"",IF(AND(E305&lt;=0),"",IF((ROUND((SUMPRODUCT(MID(0&amp;E305,LARGE(INDEX(ISNUMBER(--MID(E305,ROW($1:$70),1))* ROW($1:$70),0),ROW($1:$70))+1,1)*10^ROW($1:$70)/10)),-8)/100000000)&lt;2004,1,0)))</f>
        <v/>
      </c>
      <c r="CC305" s="1071"/>
      <c r="CD305" s="539" t="str">
        <f>IF(I305="","",MAX($CD$229:$CD$236,$CD$239:CD304)+1)</f>
        <v/>
      </c>
      <c r="CE305" s="539"/>
      <c r="CF305" s="539"/>
      <c r="CG305" s="539"/>
      <c r="CH305" s="539"/>
      <c r="CI305" s="539"/>
      <c r="CJ305" s="539"/>
      <c r="CK305" s="539"/>
      <c r="CL305" s="539"/>
      <c r="CM305" s="539"/>
      <c r="CN305" s="539"/>
      <c r="CO305" s="539"/>
      <c r="CP305" s="539"/>
      <c r="CQ305" s="539"/>
      <c r="CR305" s="539"/>
      <c r="CS305" s="539"/>
      <c r="CT305" s="539"/>
      <c r="CU305" s="539"/>
      <c r="CV305" s="539"/>
      <c r="CW305" s="539"/>
      <c r="CX305" s="539"/>
      <c r="CY305" s="539"/>
      <c r="CZ305" s="539"/>
    </row>
    <row r="306" spans="1:104" s="568" customFormat="1" ht="13.9" hidden="1" customHeight="1">
      <c r="A306" s="568" t="str">
        <f t="shared" si="387"/>
        <v/>
      </c>
      <c r="B306" s="683">
        <v>2202</v>
      </c>
      <c r="C306" s="684">
        <v>68</v>
      </c>
      <c r="D306" s="685" t="str">
        <f>IF(ISNA(VLOOKUP(C306,Master!BQ$61:CC$286,3,FALSE)),"",VLOOKUP(C306,Master!BQ$61:CC$286,3,FALSE))</f>
        <v/>
      </c>
      <c r="E306" s="686" t="str">
        <f>IF(ISNA(VLOOKUP(C306,Master!BQ$61:CC$286,7,FALSE)),"",VLOOKUP(C306,Master!BQ$61:CC$286,7,FALSE))</f>
        <v/>
      </c>
      <c r="F306" s="687" t="str">
        <f>IF(ISNA(VLOOKUP(C306,Master!BQ$61:CC$286,8,FALSE)),"",VLOOKUP(C306,Master!BQ$61:CC$286,8,FALSE))</f>
        <v/>
      </c>
      <c r="G306" s="688" t="str">
        <f>IF(ISNA(VLOOKUP(C306,Master!BQ$61:CC$286,4,FALSE)),"",VLOOKUP(C306,Master!BQ$61:CC$286,4,FALSE))</f>
        <v/>
      </c>
      <c r="H306" s="711" t="str">
        <f>IF(ISNA(VLOOKUP(C306,Master!BQ$61:CC$286,5,FALSE)),"",VLOOKUP(C306,Master!BQ$61:CC$286,5,FALSE))</f>
        <v/>
      </c>
      <c r="I306" s="690" t="str">
        <f t="shared" si="388"/>
        <v/>
      </c>
      <c r="J306" s="684" t="str">
        <f t="shared" si="390"/>
        <v/>
      </c>
      <c r="K306" s="686" t="str">
        <f t="shared" si="391"/>
        <v/>
      </c>
      <c r="L306" s="684" t="str">
        <f t="shared" si="392"/>
        <v/>
      </c>
      <c r="M306" s="684" t="str">
        <f>IF(AND(H306=""),"",VLOOKUP(D306,'Fix Pay'!$B$9:$K$116,10,0))</f>
        <v/>
      </c>
      <c r="N306" s="684" t="str">
        <f>IF(AND(H306=""),"",VLOOKUP(D306,'Fix Pay'!$B$9:$K$116,9,0))</f>
        <v/>
      </c>
      <c r="O306" s="712" t="str">
        <f t="shared" si="393"/>
        <v/>
      </c>
      <c r="P306" s="582"/>
      <c r="Q306" s="582"/>
      <c r="R306" s="582"/>
      <c r="S306" s="582"/>
      <c r="T306" s="582">
        <v>0</v>
      </c>
      <c r="U306" s="541"/>
      <c r="V306" s="570" t="str">
        <f>IF(ISNA(VLOOKUP(C306,Master!BQ$61:CC$286,10,FALSE)),"",VLOOKUP(C306,Master!BQ$61:CC$286,10,FALSE))</f>
        <v/>
      </c>
      <c r="W306" s="573"/>
      <c r="X306" s="573"/>
      <c r="Y306" s="574" t="str">
        <f>IF(ISNA(VLOOKUP(C306,Master!BQ$61:CC$286,11,FALSE)),"",VLOOKUP(C306,Master!BQ$61:CC$286,11,FALSE))</f>
        <v/>
      </c>
      <c r="Z306" s="574" t="str">
        <f>IF(ISNA(VLOOKUP(C306,Master!BQ$61:CC$286,9,FALSE)),"",VLOOKUP(C306,Master!BQ$61:CC$286,9,FALSE))</f>
        <v/>
      </c>
      <c r="AA306" s="575">
        <f>IF(Z306="MALE",1,0)*(IF(G306="JAMADAR",1,0))*(IF(I306&lt;=0,0,1))</f>
        <v>0</v>
      </c>
      <c r="AB306" s="575">
        <f>IF(Z306="FEMALE",1,0)*(IF(G306="JAMADAR",1,0))*(IF(I306&lt;=0,0,1))</f>
        <v>0</v>
      </c>
      <c r="AC306" s="575">
        <f>IF(Z306="MALE",1,0)*(IF(G306="LAB BOY",1,0))*(IF(I306&lt;=0,0,1))</f>
        <v>0</v>
      </c>
      <c r="AD306" s="575">
        <f>IF(Z306="FEMALE",1,0)*(IF(G306="LAB BOY",1,0))*(IF(I306&lt;=0,0,1))</f>
        <v>0</v>
      </c>
      <c r="AE306" s="575">
        <f>IF(Z306="MALE",1,0)*(IF(G306="PEON",1,0))*(IF(I306&lt;=0,0,1))</f>
        <v>0</v>
      </c>
      <c r="AF306" s="575">
        <f>IF(Z306="FEMALE",1,0)*(IF(G306="PEON",1,0))*(IF(I306&lt;=0,0,1))</f>
        <v>0</v>
      </c>
      <c r="AG306" s="576" t="str">
        <f>IF(AND(I306=""),"",I306-ROUNDUP(ROUND((I306*3%)-(I306*3%)*2.9%,-2),0))</f>
        <v/>
      </c>
      <c r="AH306" s="576" t="str">
        <f>IF(AND(I306=""),"",$M306*$BR306)</f>
        <v/>
      </c>
      <c r="AI306" s="576" t="str">
        <f>IF(AND(I306=""),"",$M306*$BS306)</f>
        <v/>
      </c>
      <c r="AJ306" s="576" t="str">
        <f>IF(AND(I306=""),"",$M306*$BT306)</f>
        <v/>
      </c>
      <c r="AK306" s="576" t="str">
        <f>IF(AND(I306=""),"",$M306*$BU306)</f>
        <v/>
      </c>
      <c r="AL306" s="574" t="str">
        <f>IF(AND(I306=""),"",ROUND((AH306+AI306)*$AL$10,0)*BV306)</f>
        <v/>
      </c>
      <c r="AM306" s="574">
        <v>0</v>
      </c>
      <c r="AN306" s="575">
        <v>0</v>
      </c>
      <c r="AO306" s="574" t="str">
        <f>IF(AND(I306=""),"",ROUND((AH306+AI306)*$AO$10,0)*BV306)</f>
        <v/>
      </c>
      <c r="AP306" s="575">
        <f>$G$222*BS306*BV306*(IF(I306&lt;=0,0,1))*(IF(H306&lt;=4800,1,0))</f>
        <v>0</v>
      </c>
      <c r="AQ306" s="574">
        <f>IF(AND(I306=""),0,ROUND((I306+ROUND(I306*$AL$10,0))/2,0)*(IF(O306="FIX PAY",0,1)))</f>
        <v>0</v>
      </c>
      <c r="AR306" s="574">
        <f>IF(G306="CLERK GRADE I",1,IF(G306="CLERK GRADE II",1,0))*75*12*BV306*(IF(I306&lt;=0,0,1))*BW306</f>
        <v>0</v>
      </c>
      <c r="AS306" s="574">
        <f>IF(AND(I306=""),0,(IF(G306="ASSISTANT",12,IF(G306="CLERK GRADE I",12,IF(G306="CLERK GRADE II",12,IF(G306="FIELDMAN &amp; FIELD REC",12,IF(G306="LAB BOY",12,IF(G306="JAMADAR",12,IF(G306="PEON",12,10))))))))*(MINA(ROUND(I306*6%,0),600))*(IF($V306="yes",1,0)))</f>
        <v>0</v>
      </c>
      <c r="AT306" s="574">
        <f t="shared" si="385"/>
        <v>0</v>
      </c>
      <c r="AU306" s="576">
        <f>IF(AND(G306=""),0,SUM(AL306:AT306)+AH306+AI306)</f>
        <v>0</v>
      </c>
      <c r="AV306" s="576">
        <f>IF(AND(G306=""),0,AU306)</f>
        <v>0</v>
      </c>
      <c r="AW306" s="574"/>
      <c r="AX306" s="574"/>
      <c r="AY306" s="576">
        <f>AV306+AW306+AX306</f>
        <v>0</v>
      </c>
      <c r="AZ306" s="576">
        <f>IF(AND(G306=""),0,N306*BR306)</f>
        <v>0</v>
      </c>
      <c r="BA306" s="576">
        <f>IF(AND(G306=""),0,N306*BS306)</f>
        <v>0</v>
      </c>
      <c r="BB306" s="576">
        <f>IF(AND(G306=""),0,N306*BT306)</f>
        <v>0</v>
      </c>
      <c r="BC306" s="576">
        <f>IF(AND(G306=""),0,N306*BU306)</f>
        <v>0</v>
      </c>
      <c r="BD306" s="574">
        <f>ROUND((AZ306+BA306)*$BD$10,0)*BV306</f>
        <v>0</v>
      </c>
      <c r="BE306" s="574">
        <f>IF(AND(G306=""),0,ROUND((IF(O306="FIX PAY",0,AG306))*$BE$10*2,0)*BV306)</f>
        <v>0</v>
      </c>
      <c r="BF306" s="575">
        <v>0</v>
      </c>
      <c r="BG306" s="574">
        <f>ROUND((AZ306+BA306)*$BG$10,0)*BV306</f>
        <v>0</v>
      </c>
      <c r="BH306" s="575">
        <f>3387*2*BS306*BV306*(IF(I306&lt;=0,0,1))*(IF(H306&lt;=4800,1,0))</f>
        <v>0</v>
      </c>
      <c r="BI306" s="574">
        <f>IF(AND(I306=""),0,ROUND((AG306+ROUND(AG306*$AL$10,0))/2,0)*(IF(O306="FIX PAY",0,1)))</f>
        <v>0</v>
      </c>
      <c r="BJ306" s="574">
        <f>IF(G306="CLERK GRADE I",1,IF(G306="CLERK GRADE II",1,0))*75*12*BV306*(IF(I306&lt;=0,0,1))*BW306</f>
        <v>0</v>
      </c>
      <c r="BK306" s="574">
        <f>IF(AND(G306=""),0,(IF(G306="ASSISTANT",12,IF(G306="CLERK GRADE I",12,IF(G306="CLERK GRADE II",12,IF(G306="FIELDMAN &amp; FIELD REC",12,IF(G306="LAB BOY",12,IF(G306="JAMADAR",12,IF(G306="PEON",12,10))))))))*(MINA(ROUND(AG306*6%,0),600))*(IF($V306="yes",1,)))</f>
        <v>0</v>
      </c>
      <c r="BL306" s="574">
        <f>(IF(G306="LAB BOY",150,IF(G306="JAMADAR",150,IF(G306="PEON",150,0))))*12*BV306*(IF(I306&lt;=0,0,1))</f>
        <v>0</v>
      </c>
      <c r="BM306" s="576">
        <f>SUM(BD306:BL306)+AZ306+BA306</f>
        <v>0</v>
      </c>
      <c r="BN306" s="576">
        <f>BM306</f>
        <v>0</v>
      </c>
      <c r="BO306" s="574"/>
      <c r="BP306" s="574"/>
      <c r="BQ306" s="576">
        <f>BN306+BO306+BP306</f>
        <v>0</v>
      </c>
      <c r="BR306" s="567">
        <f>(IF(G306="PRINCIPAL",1,IF(G306="H M",1,IF(G306="AGRICULTURE INST",1,IF(G306="TEACHER-1ST",1,IF(G306="PTI  I  (13)",1,IF(G306="AGRICULTURE TEACH",1,IF(G306="INSTRUCTOR",1,0))))))))+(IF(G306="JR TEACHER",1,IF(G306="LIBRARIAN I",1,0)))*(IF(O306="FIX PAY",0,1))</f>
        <v>0</v>
      </c>
      <c r="BS306" s="567">
        <f>IF(BR306&lt;=0,1,0)*(IF(O306="FIX PAY",0,1))</f>
        <v>1</v>
      </c>
      <c r="BT306" s="567">
        <f>(IF(G306="PRINCIPAL (16)",1,IF(G306="V P (14)",1,IF(G306="H M (14)",1,IF(G306="AGRICULTURE INST (13)",1,IF(G306="TEACHER-1ST (13)",1,IF(G306="PTI  I  (13)",1,IF(G306="AGRICULTURE TEACH (13)",1,IF(G306="INSTRUCTOR (13)",1,0))))))))+(IF(G306="JR TEACHER (13)",1,IF(G306="LIBRARIAN I (13)",1,0))))*(IF(O306="FIX PAY",1,0))</f>
        <v>0</v>
      </c>
      <c r="BU306" s="567">
        <f>IF(BT306&lt;=0,1,0)*(IF(O306="FIX PAY",1,0))</f>
        <v>0</v>
      </c>
      <c r="BV306" s="567">
        <f>IF(O306="FIX PAY",1,0)</f>
        <v>0</v>
      </c>
      <c r="BW306" s="567">
        <f>IF(Y306="No",0,1)</f>
        <v>1</v>
      </c>
      <c r="BX306" s="552">
        <f t="shared" si="389"/>
        <v>0</v>
      </c>
      <c r="BY306" s="577">
        <f>IF(I306&lt;=0,0,1)</f>
        <v>1</v>
      </c>
      <c r="BZ306" s="552">
        <f>IF(O306="SANVIDA",1,0)</f>
        <v>0</v>
      </c>
      <c r="CA306" s="552">
        <f>IF(BZ306&gt;0,I306,0)</f>
        <v>0</v>
      </c>
      <c r="CB306" s="539" t="str">
        <f>IF(AND(E306=""),"",IF(AND(E306&lt;=0),"",IF((ROUND((SUMPRODUCT(MID(0&amp;E306,LARGE(INDEX(ISNUMBER(--MID(E306,ROW($1:$70),1))* ROW($1:$70),0),ROW($1:$70))+1,1)*10^ROW($1:$70)/10)),-8)/100000000)&lt;2004,1,0)))</f>
        <v/>
      </c>
      <c r="CC306" s="1071"/>
      <c r="CD306" s="539" t="str">
        <f>IF(I306="","",MAX($CD$229:$CD$236,$CD$239:CD305)+1)</f>
        <v/>
      </c>
      <c r="CE306" s="539"/>
      <c r="CF306" s="539"/>
      <c r="CG306" s="539"/>
      <c r="CH306" s="539"/>
      <c r="CI306" s="539"/>
      <c r="CJ306" s="539"/>
      <c r="CK306" s="539"/>
      <c r="CL306" s="539"/>
      <c r="CM306" s="539"/>
      <c r="CN306" s="539"/>
      <c r="CO306" s="539"/>
      <c r="CP306" s="539"/>
      <c r="CQ306" s="539"/>
      <c r="CR306" s="539"/>
      <c r="CS306" s="539"/>
      <c r="CT306" s="539"/>
      <c r="CU306" s="539"/>
      <c r="CV306" s="539"/>
      <c r="CW306" s="539"/>
      <c r="CX306" s="539"/>
      <c r="CY306" s="539"/>
      <c r="CZ306" s="539"/>
    </row>
    <row r="307" spans="1:104" s="568" customFormat="1" ht="13.9" hidden="1" customHeight="1">
      <c r="A307" s="568" t="str">
        <f t="shared" si="387"/>
        <v/>
      </c>
      <c r="B307" s="683">
        <v>2202</v>
      </c>
      <c r="C307" s="684">
        <v>69</v>
      </c>
      <c r="D307" s="685" t="str">
        <f>IF(ISNA(VLOOKUP(C307,Master!BQ$61:CC$286,3,FALSE)),"",VLOOKUP(C307,Master!BQ$61:CC$286,3,FALSE))</f>
        <v/>
      </c>
      <c r="E307" s="686" t="str">
        <f>IF(ISNA(VLOOKUP(C307,Master!BQ$61:CC$286,7,FALSE)),"",VLOOKUP(C307,Master!BQ$61:CC$286,7,FALSE))</f>
        <v/>
      </c>
      <c r="F307" s="687" t="str">
        <f>IF(ISNA(VLOOKUP(C307,Master!BQ$61:CC$286,8,FALSE)),"",VLOOKUP(C307,Master!BQ$61:CC$286,8,FALSE))</f>
        <v/>
      </c>
      <c r="G307" s="688" t="str">
        <f>IF(ISNA(VLOOKUP(C307,Master!BQ$61:CC$286,4,FALSE)),"",VLOOKUP(C307,Master!BQ$61:CC$286,4,FALSE))</f>
        <v/>
      </c>
      <c r="H307" s="711" t="str">
        <f>IF(ISNA(VLOOKUP(C307,Master!BQ$61:CC$286,5,FALSE)),"",VLOOKUP(C307,Master!BQ$61:CC$286,5,FALSE))</f>
        <v/>
      </c>
      <c r="I307" s="690" t="str">
        <f t="shared" si="388"/>
        <v/>
      </c>
      <c r="J307" s="684" t="str">
        <f t="shared" si="390"/>
        <v/>
      </c>
      <c r="K307" s="686" t="str">
        <f t="shared" si="391"/>
        <v/>
      </c>
      <c r="L307" s="684" t="str">
        <f t="shared" si="392"/>
        <v/>
      </c>
      <c r="M307" s="684" t="str">
        <f>IF(AND(H307=""),"",VLOOKUP(D307,'Fix Pay'!$B$9:$K$116,10,0))</f>
        <v/>
      </c>
      <c r="N307" s="684" t="str">
        <f>IF(AND(H307=""),"",VLOOKUP(D307,'Fix Pay'!$B$9:$K$116,9,0))</f>
        <v/>
      </c>
      <c r="O307" s="712" t="str">
        <f t="shared" si="393"/>
        <v/>
      </c>
      <c r="P307" s="582"/>
      <c r="Q307" s="582"/>
      <c r="R307" s="582"/>
      <c r="S307" s="582"/>
      <c r="T307" s="582">
        <v>0</v>
      </c>
      <c r="U307" s="541"/>
      <c r="V307" s="570" t="str">
        <f>IF(ISNA(VLOOKUP(C307,Master!BQ$61:CC$286,10,FALSE)),"",VLOOKUP(C307,Master!BQ$61:CC$286,10,FALSE))</f>
        <v/>
      </c>
      <c r="W307" s="573"/>
      <c r="X307" s="573"/>
      <c r="Y307" s="574" t="str">
        <f>IF(ISNA(VLOOKUP(C307,Master!BQ$61:CC$286,11,FALSE)),"",VLOOKUP(C307,Master!BQ$61:CC$286,11,FALSE))</f>
        <v/>
      </c>
      <c r="Z307" s="574" t="str">
        <f>IF(ISNA(VLOOKUP(C307,Master!BQ$61:CC$286,9,FALSE)),"",VLOOKUP(C307,Master!BQ$61:CC$286,9,FALSE))</f>
        <v/>
      </c>
      <c r="AA307" s="575">
        <f>IF(Z307="MALE",1,0)*(IF(G307="JAMADAR",1,0))*(IF(I307&lt;=0,0,1))</f>
        <v>0</v>
      </c>
      <c r="AB307" s="575">
        <f>IF(Z307="FEMALE",1,0)*(IF(G307="JAMADAR",1,0))*(IF(I307&lt;=0,0,1))</f>
        <v>0</v>
      </c>
      <c r="AC307" s="575">
        <f>IF(Z307="MALE",1,0)*(IF(G307="LAB BOY",1,0))*(IF(I307&lt;=0,0,1))</f>
        <v>0</v>
      </c>
      <c r="AD307" s="575">
        <f>IF(Z307="FEMALE",1,0)*(IF(G307="LAB BOY",1,0))*(IF(I307&lt;=0,0,1))</f>
        <v>0</v>
      </c>
      <c r="AE307" s="575">
        <f>IF(Z307="MALE",1,0)*(IF(G307="PEON",1,0))*(IF(I307&lt;=0,0,1))</f>
        <v>0</v>
      </c>
      <c r="AF307" s="575">
        <f>IF(Z307="FEMALE",1,0)*(IF(G307="PEON",1,0))*(IF(I307&lt;=0,0,1))</f>
        <v>0</v>
      </c>
      <c r="AG307" s="576" t="str">
        <f>IF(AND(I307=""),"",I307-ROUNDUP(ROUND((I307*3%)-(I307*3%)*2.9%,-2),0))</f>
        <v/>
      </c>
      <c r="AH307" s="576" t="str">
        <f>IF(AND(I307=""),"",$M307*$BR307)</f>
        <v/>
      </c>
      <c r="AI307" s="576" t="str">
        <f>IF(AND(I307=""),"",$M307*$BS307)</f>
        <v/>
      </c>
      <c r="AJ307" s="576" t="str">
        <f>IF(AND(I307=""),"",$M307*$BT307)</f>
        <v/>
      </c>
      <c r="AK307" s="576" t="str">
        <f>IF(AND(I307=""),"",$M307*$BU307)</f>
        <v/>
      </c>
      <c r="AL307" s="574" t="str">
        <f>IF(AND(I307=""),"",ROUND((AH307+AI307)*$AL$10,0)*BV307)</f>
        <v/>
      </c>
      <c r="AM307" s="574">
        <v>0</v>
      </c>
      <c r="AN307" s="575">
        <v>0</v>
      </c>
      <c r="AO307" s="574" t="str">
        <f>IF(AND(I307=""),"",ROUND((AH307+AI307)*$AO$10,0)*BV307)</f>
        <v/>
      </c>
      <c r="AP307" s="575">
        <f>$G$222*BS307*BV307*(IF(I307&lt;=0,0,1))*(IF(H307&lt;=4800,1,0))</f>
        <v>0</v>
      </c>
      <c r="AQ307" s="574">
        <f>IF(AND(I307=""),0,ROUND((I307+ROUND(I307*$AL$10,0))/2,0)*(IF(O307="FIX PAY",0,1)))</f>
        <v>0</v>
      </c>
      <c r="AR307" s="574">
        <f>IF(G307="CLERK GRADE I",1,IF(G307="CLERK GRADE II",1,0))*75*12*BV307*(IF(I307&lt;=0,0,1))*BW307</f>
        <v>0</v>
      </c>
      <c r="AS307" s="574">
        <f>IF(AND(I307=""),0,(IF(G307="ASSISTANT",12,IF(G307="CLERK GRADE I",12,IF(G307="CLERK GRADE II",12,IF(G307="FIELDMAN &amp; FIELD REC",12,IF(G307="LAB BOY",12,IF(G307="JAMADAR",12,IF(G307="PEON",12,10))))))))*(MINA(ROUND(I307*6%,0),600))*(IF($V307="yes",1,0)))</f>
        <v>0</v>
      </c>
      <c r="AT307" s="574">
        <f t="shared" si="385"/>
        <v>0</v>
      </c>
      <c r="AU307" s="576">
        <f>IF(AND(G307=""),0,SUM(AL307:AT307)+AH307+AI307)</f>
        <v>0</v>
      </c>
      <c r="AV307" s="576">
        <f>IF(AND(G307=""),0,AU307)</f>
        <v>0</v>
      </c>
      <c r="AW307" s="574"/>
      <c r="AX307" s="574"/>
      <c r="AY307" s="576">
        <f>AV307+AW307+AX307</f>
        <v>0</v>
      </c>
      <c r="AZ307" s="576">
        <f>IF(AND(G307=""),0,N307*BR307)</f>
        <v>0</v>
      </c>
      <c r="BA307" s="576">
        <f>IF(AND(G307=""),0,N307*BS307)</f>
        <v>0</v>
      </c>
      <c r="BB307" s="576">
        <f>IF(AND(G307=""),0,N307*BT307)</f>
        <v>0</v>
      </c>
      <c r="BC307" s="576">
        <f>IF(AND(G307=""),0,N307*BU307)</f>
        <v>0</v>
      </c>
      <c r="BD307" s="574">
        <f>ROUND((AZ307+BA307)*$BD$10,0)*BV307</f>
        <v>0</v>
      </c>
      <c r="BE307" s="574">
        <f>IF(AND(G307=""),0,ROUND((IF(O307="FIX PAY",0,AG307))*$BE$10*2,0)*BV307)</f>
        <v>0</v>
      </c>
      <c r="BF307" s="575">
        <v>0</v>
      </c>
      <c r="BG307" s="574">
        <f>ROUND((AZ307+BA307)*$BG$10,0)*BV307</f>
        <v>0</v>
      </c>
      <c r="BH307" s="575">
        <f>3387*2*BS307*BV307*(IF(I307&lt;=0,0,1))*(IF(H307&lt;=4800,1,0))</f>
        <v>0</v>
      </c>
      <c r="BI307" s="574">
        <f>IF(AND(I307=""),0,ROUND((AG307+ROUND(AG307*$AL$10,0))/2,0)*(IF(O307="FIX PAY",0,1)))</f>
        <v>0</v>
      </c>
      <c r="BJ307" s="574">
        <f>IF(G307="CLERK GRADE I",1,IF(G307="CLERK GRADE II",1,0))*75*12*BV307*(IF(I307&lt;=0,0,1))*BW307</f>
        <v>0</v>
      </c>
      <c r="BK307" s="574">
        <f>IF(AND(G307=""),0,(IF(G307="ASSISTANT",12,IF(G307="CLERK GRADE I",12,IF(G307="CLERK GRADE II",12,IF(G307="FIELDMAN &amp; FIELD REC",12,IF(G307="LAB BOY",12,IF(G307="JAMADAR",12,IF(G307="PEON",12,10))))))))*(MINA(ROUND(AG307*6%,0),600))*(IF($V307="yes",1,)))</f>
        <v>0</v>
      </c>
      <c r="BL307" s="574">
        <f>(IF(G307="LAB BOY",150,IF(G307="JAMADAR",150,IF(G307="PEON",150,0))))*12*BV307*(IF(I307&lt;=0,0,1))</f>
        <v>0</v>
      </c>
      <c r="BM307" s="576">
        <f>SUM(BD307:BL307)+AZ307+BA307</f>
        <v>0</v>
      </c>
      <c r="BN307" s="576">
        <f>BM307</f>
        <v>0</v>
      </c>
      <c r="BO307" s="574"/>
      <c r="BP307" s="574"/>
      <c r="BQ307" s="576">
        <f>BN307+BO307+BP307</f>
        <v>0</v>
      </c>
      <c r="BR307" s="567">
        <f>(IF(G307="PRINCIPAL",1,IF(G307="H M",1,IF(G307="AGRICULTURE INST",1,IF(G307="TEACHER-1ST",1,IF(G307="PTI  I  (13)",1,IF(G307="AGRICULTURE TEACH",1,IF(G307="INSTRUCTOR",1,0))))))))+(IF(G307="JR TEACHER",1,IF(G307="LIBRARIAN I",1,0)))*(IF(O307="FIX PAY",0,1))</f>
        <v>0</v>
      </c>
      <c r="BS307" s="567">
        <f>IF(BR307&lt;=0,1,0)*(IF(O307="FIX PAY",0,1))</f>
        <v>1</v>
      </c>
      <c r="BT307" s="567">
        <f>(IF(G307="PRINCIPAL (16)",1,IF(G307="V P (14)",1,IF(G307="H M (14)",1,IF(G307="AGRICULTURE INST (13)",1,IF(G307="TEACHER-1ST (13)",1,IF(G307="PTI  I  (13)",1,IF(G307="AGRICULTURE TEACH (13)",1,IF(G307="INSTRUCTOR (13)",1,0))))))))+(IF(G307="JR TEACHER (13)",1,IF(G307="LIBRARIAN I (13)",1,0))))*(IF(O307="FIX PAY",1,0))</f>
        <v>0</v>
      </c>
      <c r="BU307" s="567">
        <f>IF(BT307&lt;=0,1,0)*(IF(O307="FIX PAY",1,0))</f>
        <v>0</v>
      </c>
      <c r="BV307" s="567">
        <f>IF(O307="FIX PAY",1,0)</f>
        <v>0</v>
      </c>
      <c r="BW307" s="567">
        <f>IF(Y307="No",0,1)</f>
        <v>1</v>
      </c>
      <c r="BX307" s="552">
        <f t="shared" si="389"/>
        <v>0</v>
      </c>
      <c r="BY307" s="577">
        <f>IF(I307&lt;=0,0,1)</f>
        <v>1</v>
      </c>
      <c r="BZ307" s="552">
        <f>IF(O307="SANVIDA",1,0)</f>
        <v>0</v>
      </c>
      <c r="CA307" s="552">
        <f>IF(BZ307&gt;0,I307,0)</f>
        <v>0</v>
      </c>
      <c r="CB307" s="539" t="str">
        <f>IF(AND(E307=""),"",IF(AND(E307&lt;=0),"",IF((ROUND((SUMPRODUCT(MID(0&amp;E307,LARGE(INDEX(ISNUMBER(--MID(E307,ROW($1:$70),1))* ROW($1:$70),0),ROW($1:$70))+1,1)*10^ROW($1:$70)/10)),-8)/100000000)&lt;2004,1,0)))</f>
        <v/>
      </c>
      <c r="CC307" s="1071"/>
      <c r="CD307" s="539" t="str">
        <f>IF(I307="","",MAX($CD$229:$CD$236,$CD$239:CD306)+1)</f>
        <v/>
      </c>
      <c r="CE307" s="539"/>
      <c r="CF307" s="539"/>
      <c r="CG307" s="539"/>
      <c r="CH307" s="539"/>
      <c r="CI307" s="539"/>
      <c r="CJ307" s="539"/>
      <c r="CK307" s="539"/>
      <c r="CL307" s="539"/>
      <c r="CM307" s="539"/>
      <c r="CN307" s="539"/>
      <c r="CO307" s="539"/>
      <c r="CP307" s="539"/>
      <c r="CQ307" s="539"/>
      <c r="CR307" s="539"/>
      <c r="CS307" s="539"/>
      <c r="CT307" s="539"/>
      <c r="CU307" s="539"/>
      <c r="CV307" s="539"/>
      <c r="CW307" s="539"/>
      <c r="CX307" s="539"/>
      <c r="CY307" s="539"/>
      <c r="CZ307" s="539"/>
    </row>
    <row r="308" spans="1:104" s="568" customFormat="1" ht="13.9" hidden="1" customHeight="1">
      <c r="A308" s="568" t="str">
        <f t="shared" si="387"/>
        <v/>
      </c>
      <c r="B308" s="683">
        <v>2202</v>
      </c>
      <c r="C308" s="684">
        <v>70</v>
      </c>
      <c r="D308" s="685" t="str">
        <f>IF(ISNA(VLOOKUP(C308,Master!BQ$61:CC$286,3,FALSE)),"",VLOOKUP(C308,Master!BQ$61:CC$286,3,FALSE))</f>
        <v/>
      </c>
      <c r="E308" s="686" t="str">
        <f>IF(ISNA(VLOOKUP(C308,Master!BQ$61:CC$286,7,FALSE)),"",VLOOKUP(C308,Master!BQ$61:CC$286,7,FALSE))</f>
        <v/>
      </c>
      <c r="F308" s="687" t="str">
        <f>IF(ISNA(VLOOKUP(C308,Master!BQ$61:CC$286,8,FALSE)),"",VLOOKUP(C308,Master!BQ$61:CC$286,8,FALSE))</f>
        <v/>
      </c>
      <c r="G308" s="688" t="str">
        <f>IF(ISNA(VLOOKUP(C308,Master!BQ$61:CC$286,4,FALSE)),"",VLOOKUP(C308,Master!BQ$61:CC$286,4,FALSE))</f>
        <v/>
      </c>
      <c r="H308" s="711" t="str">
        <f>IF(ISNA(VLOOKUP(C308,Master!BQ$61:CC$286,5,FALSE)),"",VLOOKUP(C308,Master!BQ$61:CC$286,5,FALSE))</f>
        <v/>
      </c>
      <c r="I308" s="690" t="str">
        <f t="shared" si="388"/>
        <v/>
      </c>
      <c r="J308" s="684" t="str">
        <f t="shared" si="390"/>
        <v/>
      </c>
      <c r="K308" s="686" t="str">
        <f t="shared" si="391"/>
        <v/>
      </c>
      <c r="L308" s="684" t="str">
        <f t="shared" si="392"/>
        <v/>
      </c>
      <c r="M308" s="684" t="str">
        <f>IF(AND(H308=""),"",VLOOKUP(D308,'Fix Pay'!$B$9:$K$116,10,0))</f>
        <v/>
      </c>
      <c r="N308" s="684" t="str">
        <f>IF(AND(H308=""),"",VLOOKUP(D308,'Fix Pay'!$B$9:$K$116,9,0))</f>
        <v/>
      </c>
      <c r="O308" s="712" t="str">
        <f t="shared" si="393"/>
        <v/>
      </c>
      <c r="P308" s="582"/>
      <c r="Q308" s="582"/>
      <c r="R308" s="582"/>
      <c r="S308" s="582"/>
      <c r="T308" s="582">
        <v>0</v>
      </c>
      <c r="U308" s="541"/>
      <c r="V308" s="570" t="str">
        <f>IF(ISNA(VLOOKUP(C308,Master!BQ$61:CC$286,10,FALSE)),"",VLOOKUP(C308,Master!BQ$61:CC$286,10,FALSE))</f>
        <v/>
      </c>
      <c r="W308" s="573"/>
      <c r="X308" s="573"/>
      <c r="Y308" s="574" t="str">
        <f>IF(ISNA(VLOOKUP(C308,Master!BQ$61:CC$286,11,FALSE)),"",VLOOKUP(C308,Master!BQ$61:CC$286,11,FALSE))</f>
        <v/>
      </c>
      <c r="Z308" s="574" t="str">
        <f>IF(ISNA(VLOOKUP(C308,Master!BQ$61:CC$286,9,FALSE)),"",VLOOKUP(C308,Master!BQ$61:CC$286,9,FALSE))</f>
        <v/>
      </c>
      <c r="AA308" s="575">
        <f t="shared" ref="AA308:AA338" si="394">IF(Z308="MALE",1,0)*(IF(G308="JAMADAR",1,0))*(IF(I308&lt;=0,0,1))</f>
        <v>0</v>
      </c>
      <c r="AB308" s="575">
        <f t="shared" ref="AB308:AB338" si="395">IF(Z308="FEMALE",1,0)*(IF(G308="JAMADAR",1,0))*(IF(I308&lt;=0,0,1))</f>
        <v>0</v>
      </c>
      <c r="AC308" s="575">
        <f t="shared" ref="AC308:AC338" si="396">IF(Z308="MALE",1,0)*(IF(G308="LAB BOY",1,0))*(IF(I308&lt;=0,0,1))</f>
        <v>0</v>
      </c>
      <c r="AD308" s="575">
        <f t="shared" ref="AD308:AD338" si="397">IF(Z308="FEMALE",1,0)*(IF(G308="LAB BOY",1,0))*(IF(I308&lt;=0,0,1))</f>
        <v>0</v>
      </c>
      <c r="AE308" s="575">
        <f t="shared" ref="AE308:AE338" si="398">IF(Z308="MALE",1,0)*(IF(G308="PEON",1,0))*(IF(I308&lt;=0,0,1))</f>
        <v>0</v>
      </c>
      <c r="AF308" s="575">
        <f t="shared" ref="AF308:AF338" si="399">IF(Z308="FEMALE",1,0)*(IF(G308="PEON",1,0))*(IF(I308&lt;=0,0,1))</f>
        <v>0</v>
      </c>
      <c r="AG308" s="576" t="str">
        <f t="shared" ref="AG308:AG338" si="400">IF(AND(I308=""),"",I308-ROUNDUP(ROUND((I308*3%)-(I308*3%)*2.9%,-2),0))</f>
        <v/>
      </c>
      <c r="AH308" s="576" t="str">
        <f t="shared" ref="AH308:AH338" si="401">IF(AND(I308=""),"",$M308*$BR308)</f>
        <v/>
      </c>
      <c r="AI308" s="576" t="str">
        <f t="shared" ref="AI308:AI338" si="402">IF(AND(I308=""),"",$M308*$BS308)</f>
        <v/>
      </c>
      <c r="AJ308" s="576" t="str">
        <f t="shared" ref="AJ308:AJ338" si="403">IF(AND(I308=""),"",$M308*$BT308)</f>
        <v/>
      </c>
      <c r="AK308" s="576" t="str">
        <f t="shared" ref="AK308:AK338" si="404">IF(AND(I308=""),"",$M308*$BU308)</f>
        <v/>
      </c>
      <c r="AL308" s="574" t="str">
        <f t="shared" ref="AL308:AL338" si="405">IF(AND(I308=""),"",ROUND((AH308+AI308)*$AL$10,0)*BV308)</f>
        <v/>
      </c>
      <c r="AM308" s="574">
        <v>0</v>
      </c>
      <c r="AN308" s="575">
        <v>0</v>
      </c>
      <c r="AO308" s="574" t="str">
        <f t="shared" ref="AO308:AO338" si="406">IF(AND(I308=""),"",ROUND((AH308+AI308)*$AO$10,0)*BV308)</f>
        <v/>
      </c>
      <c r="AP308" s="575">
        <f t="shared" ref="AP308:AP338" si="407">$G$222*BS308*BV308*(IF(I308&lt;=0,0,1))*(IF(H308&lt;=4800,1,0))</f>
        <v>0</v>
      </c>
      <c r="AQ308" s="574">
        <f t="shared" ref="AQ308:AQ338" si="408">IF(AND(I308=""),0,ROUND((I308+ROUND(I308*$AL$10,0))/2,0)*(IF(O308="FIX PAY",0,1)))</f>
        <v>0</v>
      </c>
      <c r="AR308" s="574">
        <f t="shared" ref="AR308:AR338" si="409">IF(G308="CLERK GRADE I",1,IF(G308="CLERK GRADE II",1,0))*75*12*BV308*(IF(I308&lt;=0,0,1))*BW308</f>
        <v>0</v>
      </c>
      <c r="AS308" s="574"/>
      <c r="AT308" s="574">
        <f t="shared" si="385"/>
        <v>0</v>
      </c>
      <c r="AU308" s="576" t="str">
        <f t="shared" ref="AU308:AU338" si="410">IF(AND(I308=""),"",SUM(AL308:AT308)+AH308+AI308)</f>
        <v/>
      </c>
      <c r="AV308" s="576" t="str">
        <f t="shared" ref="AV308:AV338" si="411">IF(AND(I308=""),"",AU308)</f>
        <v/>
      </c>
      <c r="AW308" s="574"/>
      <c r="AX308" s="574"/>
      <c r="AY308" s="576" t="str">
        <f t="shared" ref="AY308:AY338" si="412">IF(AND(I308=""),"",AV308+AW308+AX308)</f>
        <v/>
      </c>
      <c r="AZ308" s="576" t="str">
        <f t="shared" ref="AZ308:AZ338" si="413">IF(AND(I308=""),"",N308*BR308)</f>
        <v/>
      </c>
      <c r="BA308" s="576" t="str">
        <f t="shared" ref="BA308:BA338" si="414">IF(AND(I308=""),"",N308*BS308)</f>
        <v/>
      </c>
      <c r="BB308" s="576" t="str">
        <f t="shared" ref="BB308:BB338" si="415">IF(AND(I308=""),"",N308*BT308)</f>
        <v/>
      </c>
      <c r="BC308" s="576" t="str">
        <f t="shared" ref="BC308:BC338" si="416">IF(AND(I308=""),"",N308*BU308)</f>
        <v/>
      </c>
      <c r="BD308" s="574" t="str">
        <f t="shared" ref="BD308:BD338" si="417">IF(AND(I308=""),"",ROUND((AZ308+BA308)*$BD$10,0)*BV308)</f>
        <v/>
      </c>
      <c r="BE308" s="574"/>
      <c r="BF308" s="575">
        <v>0</v>
      </c>
      <c r="BG308" s="574" t="str">
        <f t="shared" ref="BG308:BG338" si="418">IF(AND(I308=""),"",ROUND((AZ308+BA308)*$BG$10,0)*BV308)</f>
        <v/>
      </c>
      <c r="BH308" s="575">
        <f t="shared" ref="BH308:BH338" si="419">3387*2*BS308*BV308*(IF(I308&lt;=0,0,1))*(IF(H308&lt;=4800,1,0))</f>
        <v>0</v>
      </c>
      <c r="BI308" s="574">
        <f t="shared" ref="BI308:BI338" si="420">IF(AND(I308=""),0,ROUND((AG308+ROUND(AG308*$AL$10,0))/2,0)*(IF(O308="FIX PAY",0,1)))</f>
        <v>0</v>
      </c>
      <c r="BJ308" s="574">
        <f t="shared" ref="BJ308:BJ338" si="421">IF(G308="CLERK GRADE I",1,IF(G308="CLERK GRADE II",1,0))*75*12*BV308*(IF(I308&lt;=0,0,1))*BW308</f>
        <v>0</v>
      </c>
      <c r="BK308" s="574">
        <f t="shared" ref="BK308:BK338" si="422">IF(AND(G308=""),0,(IF(G308="ASSISTANT",12,IF(G308="CLERK GRADE I",12,IF(G308="CLERK GRADE II",12,IF(G308="FIELDMAN &amp; FIELD REC",12,IF(G308="LAB BOY",12,IF(G308="JAMADAR",12,IF(G308="PEON",12,10))))))))*(MINA(ROUND(AG308*6%,0),600))*(IF($V308="yes",1,)))</f>
        <v>0</v>
      </c>
      <c r="BL308" s="574" t="str">
        <f t="shared" ref="BL308:BL338" si="423">IF(AND(I308=""),"",(IF(G308="LAB BOY",150,IF(G308="JAMADAR",150,IF(G308="PEON",150,0))))*12*BV308*(IF(I308&lt;=0,0,1)))</f>
        <v/>
      </c>
      <c r="BM308" s="576" t="str">
        <f t="shared" ref="BM308:BM338" si="424">IF(AND(I308=""),"",SUM(BD308:BL308)+AZ308+BA308)</f>
        <v/>
      </c>
      <c r="BN308" s="576" t="str">
        <f t="shared" ref="BN308:BN338" si="425">IF(AND(I308=""),"",BM308)</f>
        <v/>
      </c>
      <c r="BO308" s="574"/>
      <c r="BP308" s="574"/>
      <c r="BQ308" s="576" t="str">
        <f t="shared" ref="BQ308:BQ338" si="426">IF(AND(I308=""),"",BN308+BO308+BP308)</f>
        <v/>
      </c>
      <c r="BR308" s="567">
        <f t="shared" ref="BR308:BR338" si="427">(IF(G308="PRINCIPAL",1,IF(G308="H M",1,IF(G308="AGRICULTURE INST",1,IF(G308="TEACHER-1ST",1,IF(G308="PTI  I  (13)",1,IF(G308="AGRICULTURE TEACH",1,IF(G308="INSTRUCTOR",1,0))))))))+(IF(G308="JR TEACHER",1,IF(G308="LIBRARIAN I",1,0)))*(IF(O308="FIX PAY",0,1))</f>
        <v>0</v>
      </c>
      <c r="BS308" s="567">
        <f t="shared" ref="BS308:BS338" si="428">IF(BR308&lt;=0,1,0)*(IF(O308="FIX PAY",0,1))</f>
        <v>1</v>
      </c>
      <c r="BT308" s="567">
        <f t="shared" ref="BT308:BT338" si="429">(IF(G308="PRINCIPAL (16)",1,IF(G308="V P (14)",1,IF(G308="H M (14)",1,IF(G308="AGRICULTURE INST (13)",1,IF(G308="TEACHER-1ST (13)",1,IF(G308="PTI  I  (13)",1,IF(G308="AGRICULTURE TEACH (13)",1,IF(G308="INSTRUCTOR (13)",1,0))))))))+(IF(G308="JR TEACHER (13)",1,IF(G308="LIBRARIAN I (13)",1,0))))*(IF(O308="FIX PAY",1,0))</f>
        <v>0</v>
      </c>
      <c r="BU308" s="567">
        <f t="shared" ref="BU308:BU338" si="430">IF(BT308&lt;=0,1,0)*(IF(O308="FIX PAY",1,0))</f>
        <v>0</v>
      </c>
      <c r="BV308" s="567">
        <f t="shared" ref="BV308:BV338" si="431">IF(O308="FIX PAY",1,0)</f>
        <v>0</v>
      </c>
      <c r="BW308" s="567">
        <f t="shared" ref="BW308:BW338" si="432">IF(Y308="No",0,1)</f>
        <v>1</v>
      </c>
      <c r="BX308" s="552">
        <f t="shared" si="389"/>
        <v>0</v>
      </c>
      <c r="BY308" s="577">
        <f t="shared" ref="BY308:BY338" si="433">IF(I308&lt;=0,0,1)</f>
        <v>1</v>
      </c>
      <c r="BZ308" s="552">
        <f t="shared" ref="BZ308:BZ338" si="434">IF(O308="SANVIDA",1,0)</f>
        <v>0</v>
      </c>
      <c r="CA308" s="552">
        <f t="shared" ref="CA308:CA338" si="435">IF(BZ308&gt;0,I308,0)</f>
        <v>0</v>
      </c>
      <c r="CB308" s="539" t="str">
        <f>IF(AND(E308=""),"",IF(AND(E308&lt;=0),"",IF((ROUND((SUMPRODUCT(MID(0&amp;E308,LARGE(INDEX(ISNUMBER(--MID(E308,ROW($1:$70),1))* ROW($1:$70),0),ROW($1:$70))+1,1)*10^ROW($1:$70)/10)),-8)/100000000)&lt;2004,1,0)))</f>
        <v/>
      </c>
      <c r="CC308" s="1071"/>
      <c r="CD308" s="539" t="str">
        <f>IF(I308="","",MAX($CD$229:$CD$236,$CD$239:CD307)+1)</f>
        <v/>
      </c>
      <c r="CE308" s="539"/>
      <c r="CF308" s="539"/>
      <c r="CG308" s="539"/>
      <c r="CH308" s="539"/>
      <c r="CI308" s="539"/>
      <c r="CJ308" s="539"/>
      <c r="CK308" s="539"/>
      <c r="CL308" s="539"/>
      <c r="CM308" s="539"/>
      <c r="CN308" s="539"/>
      <c r="CO308" s="539"/>
      <c r="CP308" s="539"/>
      <c r="CQ308" s="539"/>
      <c r="CR308" s="539"/>
      <c r="CS308" s="539"/>
      <c r="CT308" s="539"/>
      <c r="CU308" s="539"/>
      <c r="CV308" s="539"/>
      <c r="CW308" s="539"/>
      <c r="CX308" s="539"/>
      <c r="CY308" s="539"/>
      <c r="CZ308" s="539"/>
    </row>
    <row r="309" spans="1:104" s="568" customFormat="1" ht="13.9" hidden="1" customHeight="1">
      <c r="A309" s="568" t="str">
        <f t="shared" si="387"/>
        <v/>
      </c>
      <c r="B309" s="683">
        <v>2202</v>
      </c>
      <c r="C309" s="684">
        <v>71</v>
      </c>
      <c r="D309" s="685" t="str">
        <f>IF(ISNA(VLOOKUP(C309,Master!BQ$61:CC$286,3,FALSE)),"",VLOOKUP(C309,Master!BQ$61:CC$286,3,FALSE))</f>
        <v/>
      </c>
      <c r="E309" s="686" t="str">
        <f>IF(ISNA(VLOOKUP(C309,Master!BQ$61:CC$286,7,FALSE)),"",VLOOKUP(C309,Master!BQ$61:CC$286,7,FALSE))</f>
        <v/>
      </c>
      <c r="F309" s="687" t="str">
        <f>IF(ISNA(VLOOKUP(C309,Master!BQ$61:CC$286,8,FALSE)),"",VLOOKUP(C309,Master!BQ$61:CC$286,8,FALSE))</f>
        <v/>
      </c>
      <c r="G309" s="688" t="str">
        <f>IF(ISNA(VLOOKUP(C309,Master!BQ$61:CC$286,4,FALSE)),"",VLOOKUP(C309,Master!BQ$61:CC$286,4,FALSE))</f>
        <v/>
      </c>
      <c r="H309" s="711" t="str">
        <f>IF(ISNA(VLOOKUP(C309,Master!BQ$61:CC$286,5,FALSE)),"",VLOOKUP(C309,Master!BQ$61:CC$286,5,FALSE))</f>
        <v/>
      </c>
      <c r="I309" s="690" t="str">
        <f t="shared" si="388"/>
        <v/>
      </c>
      <c r="J309" s="684" t="str">
        <f t="shared" si="390"/>
        <v/>
      </c>
      <c r="K309" s="686" t="str">
        <f t="shared" si="391"/>
        <v/>
      </c>
      <c r="L309" s="684" t="str">
        <f t="shared" si="392"/>
        <v/>
      </c>
      <c r="M309" s="684" t="str">
        <f>IF(AND(H309=""),"",VLOOKUP(D309,'Fix Pay'!$B$9:$K$116,10,0))</f>
        <v/>
      </c>
      <c r="N309" s="684" t="str">
        <f>IF(AND(H309=""),"",VLOOKUP(D309,'Fix Pay'!$B$9:$K$116,9,0))</f>
        <v/>
      </c>
      <c r="O309" s="712" t="str">
        <f t="shared" si="393"/>
        <v/>
      </c>
      <c r="P309" s="582"/>
      <c r="Q309" s="582"/>
      <c r="R309" s="582"/>
      <c r="S309" s="582"/>
      <c r="T309" s="582">
        <v>0</v>
      </c>
      <c r="U309" s="541"/>
      <c r="V309" s="570" t="str">
        <f>IF(ISNA(VLOOKUP(C309,Master!BQ$61:CC$286,10,FALSE)),"",VLOOKUP(C309,Master!BQ$61:CC$286,10,FALSE))</f>
        <v/>
      </c>
      <c r="W309" s="573"/>
      <c r="X309" s="573"/>
      <c r="Y309" s="574" t="str">
        <f>IF(ISNA(VLOOKUP(C309,Master!BQ$61:CC$286,11,FALSE)),"",VLOOKUP(C309,Master!BQ$61:CC$286,11,FALSE))</f>
        <v/>
      </c>
      <c r="Z309" s="574" t="str">
        <f>IF(ISNA(VLOOKUP(C309,Master!BQ$61:CC$286,9,FALSE)),"",VLOOKUP(C309,Master!BQ$61:CC$286,9,FALSE))</f>
        <v/>
      </c>
      <c r="AA309" s="575">
        <f t="shared" si="394"/>
        <v>0</v>
      </c>
      <c r="AB309" s="575">
        <f t="shared" si="395"/>
        <v>0</v>
      </c>
      <c r="AC309" s="575">
        <f t="shared" si="396"/>
        <v>0</v>
      </c>
      <c r="AD309" s="575">
        <f t="shared" si="397"/>
        <v>0</v>
      </c>
      <c r="AE309" s="575">
        <f t="shared" si="398"/>
        <v>0</v>
      </c>
      <c r="AF309" s="575">
        <f t="shared" si="399"/>
        <v>0</v>
      </c>
      <c r="AG309" s="576" t="str">
        <f t="shared" si="400"/>
        <v/>
      </c>
      <c r="AH309" s="576" t="str">
        <f t="shared" si="401"/>
        <v/>
      </c>
      <c r="AI309" s="576" t="str">
        <f t="shared" si="402"/>
        <v/>
      </c>
      <c r="AJ309" s="576" t="str">
        <f t="shared" si="403"/>
        <v/>
      </c>
      <c r="AK309" s="576" t="str">
        <f t="shared" si="404"/>
        <v/>
      </c>
      <c r="AL309" s="574" t="str">
        <f t="shared" si="405"/>
        <v/>
      </c>
      <c r="AM309" s="574">
        <v>0</v>
      </c>
      <c r="AN309" s="575">
        <v>0</v>
      </c>
      <c r="AO309" s="574" t="str">
        <f t="shared" si="406"/>
        <v/>
      </c>
      <c r="AP309" s="575">
        <f t="shared" si="407"/>
        <v>0</v>
      </c>
      <c r="AQ309" s="574">
        <f t="shared" si="408"/>
        <v>0</v>
      </c>
      <c r="AR309" s="574">
        <f t="shared" si="409"/>
        <v>0</v>
      </c>
      <c r="AS309" s="574"/>
      <c r="AT309" s="574">
        <f t="shared" si="385"/>
        <v>0</v>
      </c>
      <c r="AU309" s="576" t="str">
        <f t="shared" si="410"/>
        <v/>
      </c>
      <c r="AV309" s="576" t="str">
        <f t="shared" si="411"/>
        <v/>
      </c>
      <c r="AW309" s="574"/>
      <c r="AX309" s="574"/>
      <c r="AY309" s="576" t="str">
        <f t="shared" si="412"/>
        <v/>
      </c>
      <c r="AZ309" s="576" t="str">
        <f t="shared" si="413"/>
        <v/>
      </c>
      <c r="BA309" s="576" t="str">
        <f t="shared" si="414"/>
        <v/>
      </c>
      <c r="BB309" s="576" t="str">
        <f t="shared" si="415"/>
        <v/>
      </c>
      <c r="BC309" s="576" t="str">
        <f t="shared" si="416"/>
        <v/>
      </c>
      <c r="BD309" s="574" t="str">
        <f t="shared" si="417"/>
        <v/>
      </c>
      <c r="BE309" s="574"/>
      <c r="BF309" s="575">
        <v>0</v>
      </c>
      <c r="BG309" s="574" t="str">
        <f t="shared" si="418"/>
        <v/>
      </c>
      <c r="BH309" s="575">
        <f t="shared" si="419"/>
        <v>0</v>
      </c>
      <c r="BI309" s="574">
        <f t="shared" si="420"/>
        <v>0</v>
      </c>
      <c r="BJ309" s="574">
        <f t="shared" si="421"/>
        <v>0</v>
      </c>
      <c r="BK309" s="574">
        <f t="shared" si="422"/>
        <v>0</v>
      </c>
      <c r="BL309" s="574" t="str">
        <f t="shared" si="423"/>
        <v/>
      </c>
      <c r="BM309" s="576" t="str">
        <f t="shared" si="424"/>
        <v/>
      </c>
      <c r="BN309" s="576" t="str">
        <f t="shared" si="425"/>
        <v/>
      </c>
      <c r="BO309" s="574"/>
      <c r="BP309" s="574"/>
      <c r="BQ309" s="576" t="str">
        <f t="shared" si="426"/>
        <v/>
      </c>
      <c r="BR309" s="567">
        <f t="shared" si="427"/>
        <v>0</v>
      </c>
      <c r="BS309" s="567">
        <f t="shared" si="428"/>
        <v>1</v>
      </c>
      <c r="BT309" s="567">
        <f t="shared" si="429"/>
        <v>0</v>
      </c>
      <c r="BU309" s="567">
        <f t="shared" si="430"/>
        <v>0</v>
      </c>
      <c r="BV309" s="567">
        <f t="shared" si="431"/>
        <v>0</v>
      </c>
      <c r="BW309" s="567">
        <f t="shared" si="432"/>
        <v>1</v>
      </c>
      <c r="BX309" s="552">
        <f t="shared" si="389"/>
        <v>0</v>
      </c>
      <c r="BY309" s="577">
        <f t="shared" si="433"/>
        <v>1</v>
      </c>
      <c r="BZ309" s="552">
        <f t="shared" si="434"/>
        <v>0</v>
      </c>
      <c r="CA309" s="552">
        <f t="shared" si="435"/>
        <v>0</v>
      </c>
      <c r="CB309" s="539" t="str">
        <f>IF(AND(E309=""),"",IF(AND(E309&lt;=0),"",IF((ROUND((SUMPRODUCT(MID(0&amp;E309,LARGE(INDEX(ISNUMBER(--MID(E309,ROW($1:$70),1))* ROW($1:$70),0),ROW($1:$70))+1,1)*10^ROW($1:$70)/10)),-8)/100000000)&lt;2004,1,0)))</f>
        <v/>
      </c>
      <c r="CC309" s="1071"/>
      <c r="CD309" s="539" t="str">
        <f>IF(I309="","",MAX($CD$229:$CD$236,$CD$239:CD308)+1)</f>
        <v/>
      </c>
      <c r="CE309" s="539"/>
      <c r="CF309" s="539"/>
      <c r="CG309" s="539"/>
      <c r="CH309" s="539"/>
      <c r="CI309" s="539"/>
      <c r="CJ309" s="539"/>
      <c r="CK309" s="539"/>
      <c r="CL309" s="539"/>
      <c r="CM309" s="539"/>
      <c r="CN309" s="539"/>
      <c r="CO309" s="539"/>
      <c r="CP309" s="539"/>
      <c r="CQ309" s="539"/>
      <c r="CR309" s="539"/>
      <c r="CS309" s="539"/>
      <c r="CT309" s="539"/>
      <c r="CU309" s="539"/>
      <c r="CV309" s="539"/>
      <c r="CW309" s="539"/>
      <c r="CX309" s="539"/>
      <c r="CY309" s="539"/>
      <c r="CZ309" s="539"/>
    </row>
    <row r="310" spans="1:104" s="568" customFormat="1" hidden="1">
      <c r="A310" s="568" t="str">
        <f t="shared" si="387"/>
        <v/>
      </c>
      <c r="B310" s="683">
        <v>2202</v>
      </c>
      <c r="C310" s="684">
        <v>72</v>
      </c>
      <c r="D310" s="685" t="str">
        <f>IF(ISNA(VLOOKUP(C310,Master!BQ$61:CC$286,3,FALSE)),"",VLOOKUP(C310,Master!BQ$61:CC$286,3,FALSE))</f>
        <v/>
      </c>
      <c r="E310" s="686" t="str">
        <f>IF(ISNA(VLOOKUP(C310,Master!BQ$61:CC$286,7,FALSE)),"",VLOOKUP(C310,Master!BQ$61:CC$286,7,FALSE))</f>
        <v/>
      </c>
      <c r="F310" s="687" t="str">
        <f>IF(ISNA(VLOOKUP(C310,Master!BQ$61:CC$286,8,FALSE)),"",VLOOKUP(C310,Master!BQ$61:CC$286,8,FALSE))</f>
        <v/>
      </c>
      <c r="G310" s="688" t="str">
        <f>IF(ISNA(VLOOKUP(C310,Master!BQ$61:CC$286,4,FALSE)),"",VLOOKUP(C310,Master!BQ$61:CC$286,4,FALSE))</f>
        <v/>
      </c>
      <c r="H310" s="711" t="str">
        <f>IF(ISNA(VLOOKUP(C310,Master!BQ$61:CC$286,5,FALSE)),"",VLOOKUP(C310,Master!BQ$61:CC$286,5,FALSE))</f>
        <v/>
      </c>
      <c r="I310" s="690" t="str">
        <f t="shared" si="388"/>
        <v/>
      </c>
      <c r="J310" s="684" t="str">
        <f t="shared" si="390"/>
        <v/>
      </c>
      <c r="K310" s="686" t="str">
        <f t="shared" si="391"/>
        <v/>
      </c>
      <c r="L310" s="684" t="str">
        <f t="shared" si="392"/>
        <v/>
      </c>
      <c r="M310" s="684" t="str">
        <f>IF(AND(H310=""),"",VLOOKUP(D310,'Fix Pay'!$B$9:$K$116,10,0))</f>
        <v/>
      </c>
      <c r="N310" s="684" t="str">
        <f>IF(AND(H310=""),"",VLOOKUP(D310,'Fix Pay'!$B$9:$K$116,9,0))</f>
        <v/>
      </c>
      <c r="O310" s="712" t="str">
        <f t="shared" si="393"/>
        <v/>
      </c>
      <c r="P310" s="582"/>
      <c r="Q310" s="582"/>
      <c r="R310" s="582"/>
      <c r="S310" s="582"/>
      <c r="T310" s="582">
        <v>0</v>
      </c>
      <c r="U310" s="541"/>
      <c r="V310" s="570" t="str">
        <f>IF(ISNA(VLOOKUP(C310,Master!BQ$61:CC$286,10,FALSE)),"",VLOOKUP(C310,Master!BQ$61:CC$286,10,FALSE))</f>
        <v/>
      </c>
      <c r="W310" s="573"/>
      <c r="X310" s="573"/>
      <c r="Y310" s="574" t="str">
        <f>IF(ISNA(VLOOKUP(C310,Master!BQ$61:CC$286,11,FALSE)),"",VLOOKUP(C310,Master!BQ$61:CC$286,11,FALSE))</f>
        <v/>
      </c>
      <c r="Z310" s="574" t="str">
        <f>IF(ISNA(VLOOKUP(C310,Master!BQ$61:CC$286,9,FALSE)),"",VLOOKUP(C310,Master!BQ$61:CC$286,9,FALSE))</f>
        <v/>
      </c>
      <c r="AA310" s="575">
        <f t="shared" si="394"/>
        <v>0</v>
      </c>
      <c r="AB310" s="575">
        <f t="shared" si="395"/>
        <v>0</v>
      </c>
      <c r="AC310" s="575">
        <f t="shared" si="396"/>
        <v>0</v>
      </c>
      <c r="AD310" s="575">
        <f t="shared" si="397"/>
        <v>0</v>
      </c>
      <c r="AE310" s="575">
        <f t="shared" si="398"/>
        <v>0</v>
      </c>
      <c r="AF310" s="575">
        <f t="shared" si="399"/>
        <v>0</v>
      </c>
      <c r="AG310" s="576" t="str">
        <f t="shared" si="400"/>
        <v/>
      </c>
      <c r="AH310" s="576" t="str">
        <f t="shared" si="401"/>
        <v/>
      </c>
      <c r="AI310" s="576" t="str">
        <f t="shared" si="402"/>
        <v/>
      </c>
      <c r="AJ310" s="576" t="str">
        <f t="shared" si="403"/>
        <v/>
      </c>
      <c r="AK310" s="576" t="str">
        <f t="shared" si="404"/>
        <v/>
      </c>
      <c r="AL310" s="574" t="str">
        <f t="shared" si="405"/>
        <v/>
      </c>
      <c r="AM310" s="574">
        <v>0</v>
      </c>
      <c r="AN310" s="575">
        <v>0</v>
      </c>
      <c r="AO310" s="574" t="str">
        <f t="shared" si="406"/>
        <v/>
      </c>
      <c r="AP310" s="575">
        <f t="shared" si="407"/>
        <v>0</v>
      </c>
      <c r="AQ310" s="574">
        <f t="shared" si="408"/>
        <v>0</v>
      </c>
      <c r="AR310" s="574">
        <f t="shared" si="409"/>
        <v>0</v>
      </c>
      <c r="AS310" s="574"/>
      <c r="AT310" s="574">
        <f t="shared" si="385"/>
        <v>0</v>
      </c>
      <c r="AU310" s="576" t="str">
        <f t="shared" si="410"/>
        <v/>
      </c>
      <c r="AV310" s="576" t="str">
        <f t="shared" si="411"/>
        <v/>
      </c>
      <c r="AW310" s="574"/>
      <c r="AX310" s="574"/>
      <c r="AY310" s="576" t="str">
        <f t="shared" si="412"/>
        <v/>
      </c>
      <c r="AZ310" s="576" t="str">
        <f t="shared" si="413"/>
        <v/>
      </c>
      <c r="BA310" s="576" t="str">
        <f t="shared" si="414"/>
        <v/>
      </c>
      <c r="BB310" s="576" t="str">
        <f t="shared" si="415"/>
        <v/>
      </c>
      <c r="BC310" s="576" t="str">
        <f t="shared" si="416"/>
        <v/>
      </c>
      <c r="BD310" s="574" t="str">
        <f t="shared" si="417"/>
        <v/>
      </c>
      <c r="BE310" s="574"/>
      <c r="BF310" s="575">
        <v>0</v>
      </c>
      <c r="BG310" s="574" t="str">
        <f t="shared" si="418"/>
        <v/>
      </c>
      <c r="BH310" s="575">
        <f t="shared" si="419"/>
        <v>0</v>
      </c>
      <c r="BI310" s="574">
        <f t="shared" si="420"/>
        <v>0</v>
      </c>
      <c r="BJ310" s="574">
        <f t="shared" si="421"/>
        <v>0</v>
      </c>
      <c r="BK310" s="574">
        <f t="shared" si="422"/>
        <v>0</v>
      </c>
      <c r="BL310" s="574" t="str">
        <f t="shared" si="423"/>
        <v/>
      </c>
      <c r="BM310" s="576" t="str">
        <f t="shared" si="424"/>
        <v/>
      </c>
      <c r="BN310" s="576" t="str">
        <f t="shared" si="425"/>
        <v/>
      </c>
      <c r="BO310" s="574"/>
      <c r="BP310" s="574"/>
      <c r="BQ310" s="576" t="str">
        <f t="shared" si="426"/>
        <v/>
      </c>
      <c r="BR310" s="567">
        <f t="shared" si="427"/>
        <v>0</v>
      </c>
      <c r="BS310" s="567">
        <f t="shared" si="428"/>
        <v>1</v>
      </c>
      <c r="BT310" s="567">
        <f t="shared" si="429"/>
        <v>0</v>
      </c>
      <c r="BU310" s="567">
        <f t="shared" si="430"/>
        <v>0</v>
      </c>
      <c r="BV310" s="567">
        <f t="shared" si="431"/>
        <v>0</v>
      </c>
      <c r="BW310" s="567">
        <f t="shared" si="432"/>
        <v>1</v>
      </c>
      <c r="BX310" s="552">
        <f t="shared" si="389"/>
        <v>0</v>
      </c>
      <c r="BY310" s="577">
        <f t="shared" si="433"/>
        <v>1</v>
      </c>
      <c r="BZ310" s="552">
        <f t="shared" si="434"/>
        <v>0</v>
      </c>
      <c r="CA310" s="552">
        <f t="shared" si="435"/>
        <v>0</v>
      </c>
      <c r="CB310" s="539" t="str">
        <f>IF(AND(E310=""),"",IF(AND(E310&lt;=0),"",IF((ROUND((SUMPRODUCT(MID(0&amp;E310,LARGE(INDEX(ISNUMBER(--MID(E310,ROW($1:$70),1))* ROW($1:$70),0),ROW($1:$70))+1,1)*10^ROW($1:$70)/10)),-8)/100000000)&lt;2004,1,0)))</f>
        <v/>
      </c>
      <c r="CC310" s="1071"/>
      <c r="CD310" s="539" t="str">
        <f>IF(I310="","",MAX($CD$229:$CD$236,$CD$239:CD309)+1)</f>
        <v/>
      </c>
      <c r="CE310" s="539"/>
      <c r="CF310" s="539"/>
      <c r="CG310" s="539"/>
      <c r="CH310" s="539"/>
      <c r="CI310" s="539"/>
      <c r="CJ310" s="539"/>
      <c r="CK310" s="539"/>
      <c r="CL310" s="539"/>
      <c r="CM310" s="539"/>
      <c r="CN310" s="539"/>
      <c r="CO310" s="539"/>
      <c r="CP310" s="539"/>
      <c r="CQ310" s="539"/>
      <c r="CR310" s="539"/>
      <c r="CS310" s="539"/>
      <c r="CT310" s="539"/>
      <c r="CU310" s="539"/>
      <c r="CV310" s="539"/>
      <c r="CW310" s="539"/>
      <c r="CX310" s="539"/>
      <c r="CY310" s="539"/>
      <c r="CZ310" s="539"/>
    </row>
    <row r="311" spans="1:104" s="568" customFormat="1" hidden="1">
      <c r="A311" s="568" t="str">
        <f t="shared" si="387"/>
        <v/>
      </c>
      <c r="B311" s="683">
        <v>2202</v>
      </c>
      <c r="C311" s="684">
        <v>73</v>
      </c>
      <c r="D311" s="685" t="str">
        <f>IF(ISNA(VLOOKUP(C311,Master!BQ$61:CC$286,3,FALSE)),"",VLOOKUP(C311,Master!BQ$61:CC$286,3,FALSE))</f>
        <v/>
      </c>
      <c r="E311" s="686" t="str">
        <f>IF(ISNA(VLOOKUP(C311,Master!BQ$61:CC$286,7,FALSE)),"",VLOOKUP(C311,Master!BQ$61:CC$286,7,FALSE))</f>
        <v/>
      </c>
      <c r="F311" s="687" t="str">
        <f>IF(ISNA(VLOOKUP(C311,Master!BQ$61:CC$286,8,FALSE)),"",VLOOKUP(C311,Master!BQ$61:CC$286,8,FALSE))</f>
        <v/>
      </c>
      <c r="G311" s="688" t="str">
        <f>IF(ISNA(VLOOKUP(C311,Master!BQ$61:CC$286,4,FALSE)),"",VLOOKUP(C311,Master!BQ$61:CC$286,4,FALSE))</f>
        <v/>
      </c>
      <c r="H311" s="711" t="str">
        <f>IF(ISNA(VLOOKUP(C311,Master!BQ$61:CC$286,5,FALSE)),"",VLOOKUP(C311,Master!BQ$61:CC$286,5,FALSE))</f>
        <v/>
      </c>
      <c r="I311" s="690" t="str">
        <f t="shared" si="388"/>
        <v/>
      </c>
      <c r="J311" s="684" t="str">
        <f t="shared" si="390"/>
        <v/>
      </c>
      <c r="K311" s="686" t="str">
        <f t="shared" si="391"/>
        <v/>
      </c>
      <c r="L311" s="684" t="str">
        <f t="shared" si="392"/>
        <v/>
      </c>
      <c r="M311" s="684" t="str">
        <f>IF(AND(H311=""),"",VLOOKUP(D311,'Fix Pay'!$B$9:$K$116,10,0))</f>
        <v/>
      </c>
      <c r="N311" s="684" t="str">
        <f>IF(AND(H311=""),"",VLOOKUP(D311,'Fix Pay'!$B$9:$K$116,9,0))</f>
        <v/>
      </c>
      <c r="O311" s="712" t="str">
        <f t="shared" si="393"/>
        <v/>
      </c>
      <c r="P311" s="582"/>
      <c r="Q311" s="582"/>
      <c r="R311" s="582"/>
      <c r="S311" s="582"/>
      <c r="T311" s="582">
        <v>0</v>
      </c>
      <c r="U311" s="541"/>
      <c r="V311" s="570" t="str">
        <f>IF(ISNA(VLOOKUP(C311,Master!BQ$61:CC$286,10,FALSE)),"",VLOOKUP(C311,Master!BQ$61:CC$286,10,FALSE))</f>
        <v/>
      </c>
      <c r="W311" s="573"/>
      <c r="X311" s="573"/>
      <c r="Y311" s="574" t="str">
        <f>IF(ISNA(VLOOKUP(C311,Master!BQ$61:CC$286,11,FALSE)),"",VLOOKUP(C311,Master!BQ$61:CC$286,11,FALSE))</f>
        <v/>
      </c>
      <c r="Z311" s="574" t="str">
        <f>IF(ISNA(VLOOKUP(C311,Master!BQ$61:CC$286,9,FALSE)),"",VLOOKUP(C311,Master!BQ$61:CC$286,9,FALSE))</f>
        <v/>
      </c>
      <c r="AA311" s="575">
        <f t="shared" si="394"/>
        <v>0</v>
      </c>
      <c r="AB311" s="575">
        <f t="shared" si="395"/>
        <v>0</v>
      </c>
      <c r="AC311" s="575">
        <f t="shared" si="396"/>
        <v>0</v>
      </c>
      <c r="AD311" s="575">
        <f t="shared" si="397"/>
        <v>0</v>
      </c>
      <c r="AE311" s="575">
        <f t="shared" si="398"/>
        <v>0</v>
      </c>
      <c r="AF311" s="575">
        <f t="shared" si="399"/>
        <v>0</v>
      </c>
      <c r="AG311" s="576" t="str">
        <f t="shared" si="400"/>
        <v/>
      </c>
      <c r="AH311" s="576" t="str">
        <f t="shared" si="401"/>
        <v/>
      </c>
      <c r="AI311" s="576" t="str">
        <f t="shared" si="402"/>
        <v/>
      </c>
      <c r="AJ311" s="576" t="str">
        <f t="shared" si="403"/>
        <v/>
      </c>
      <c r="AK311" s="576" t="str">
        <f t="shared" si="404"/>
        <v/>
      </c>
      <c r="AL311" s="574" t="str">
        <f t="shared" si="405"/>
        <v/>
      </c>
      <c r="AM311" s="574">
        <v>0</v>
      </c>
      <c r="AN311" s="575">
        <v>0</v>
      </c>
      <c r="AO311" s="574" t="str">
        <f t="shared" si="406"/>
        <v/>
      </c>
      <c r="AP311" s="575">
        <f t="shared" si="407"/>
        <v>0</v>
      </c>
      <c r="AQ311" s="574">
        <f t="shared" si="408"/>
        <v>0</v>
      </c>
      <c r="AR311" s="574">
        <f t="shared" si="409"/>
        <v>0</v>
      </c>
      <c r="AS311" s="574"/>
      <c r="AT311" s="574">
        <f t="shared" si="385"/>
        <v>0</v>
      </c>
      <c r="AU311" s="576" t="str">
        <f t="shared" si="410"/>
        <v/>
      </c>
      <c r="AV311" s="576" t="str">
        <f t="shared" si="411"/>
        <v/>
      </c>
      <c r="AW311" s="574"/>
      <c r="AX311" s="574"/>
      <c r="AY311" s="576" t="str">
        <f t="shared" si="412"/>
        <v/>
      </c>
      <c r="AZ311" s="576" t="str">
        <f t="shared" si="413"/>
        <v/>
      </c>
      <c r="BA311" s="576" t="str">
        <f t="shared" si="414"/>
        <v/>
      </c>
      <c r="BB311" s="576" t="str">
        <f t="shared" si="415"/>
        <v/>
      </c>
      <c r="BC311" s="576" t="str">
        <f t="shared" si="416"/>
        <v/>
      </c>
      <c r="BD311" s="574" t="str">
        <f t="shared" si="417"/>
        <v/>
      </c>
      <c r="BE311" s="574"/>
      <c r="BF311" s="575">
        <v>0</v>
      </c>
      <c r="BG311" s="574" t="str">
        <f t="shared" si="418"/>
        <v/>
      </c>
      <c r="BH311" s="575">
        <f t="shared" si="419"/>
        <v>0</v>
      </c>
      <c r="BI311" s="574">
        <f t="shared" si="420"/>
        <v>0</v>
      </c>
      <c r="BJ311" s="574">
        <f t="shared" si="421"/>
        <v>0</v>
      </c>
      <c r="BK311" s="574">
        <f t="shared" si="422"/>
        <v>0</v>
      </c>
      <c r="BL311" s="574" t="str">
        <f t="shared" si="423"/>
        <v/>
      </c>
      <c r="BM311" s="576" t="str">
        <f t="shared" si="424"/>
        <v/>
      </c>
      <c r="BN311" s="576" t="str">
        <f t="shared" si="425"/>
        <v/>
      </c>
      <c r="BO311" s="574"/>
      <c r="BP311" s="574"/>
      <c r="BQ311" s="576" t="str">
        <f t="shared" si="426"/>
        <v/>
      </c>
      <c r="BR311" s="567">
        <f t="shared" si="427"/>
        <v>0</v>
      </c>
      <c r="BS311" s="567">
        <f t="shared" si="428"/>
        <v>1</v>
      </c>
      <c r="BT311" s="567">
        <f t="shared" si="429"/>
        <v>0</v>
      </c>
      <c r="BU311" s="567">
        <f t="shared" si="430"/>
        <v>0</v>
      </c>
      <c r="BV311" s="567">
        <f t="shared" si="431"/>
        <v>0</v>
      </c>
      <c r="BW311" s="567">
        <f t="shared" si="432"/>
        <v>1</v>
      </c>
      <c r="BX311" s="552">
        <f t="shared" si="389"/>
        <v>0</v>
      </c>
      <c r="BY311" s="577">
        <f t="shared" si="433"/>
        <v>1</v>
      </c>
      <c r="BZ311" s="552">
        <f t="shared" si="434"/>
        <v>0</v>
      </c>
      <c r="CA311" s="552">
        <f t="shared" si="435"/>
        <v>0</v>
      </c>
      <c r="CB311" s="539" t="str">
        <f>IF(AND(E311=""),"",IF(AND(E311&lt;=0),"",IF((ROUND((SUMPRODUCT(MID(0&amp;E311,LARGE(INDEX(ISNUMBER(--MID(E311,ROW($1:$70),1))* ROW($1:$70),0),ROW($1:$70))+1,1)*10^ROW($1:$70)/10)),-8)/100000000)&lt;2004,1,0)))</f>
        <v/>
      </c>
      <c r="CC311" s="1071"/>
      <c r="CD311" s="539" t="str">
        <f>IF(I311="","",MAX($CD$229:$CD$236,$CD$239:CD310)+1)</f>
        <v/>
      </c>
      <c r="CE311" s="539"/>
      <c r="CF311" s="539"/>
      <c r="CG311" s="539"/>
      <c r="CH311" s="539"/>
      <c r="CI311" s="539"/>
      <c r="CJ311" s="539"/>
      <c r="CK311" s="539"/>
      <c r="CL311" s="539"/>
      <c r="CM311" s="539"/>
      <c r="CN311" s="539"/>
      <c r="CO311" s="539"/>
      <c r="CP311" s="539"/>
      <c r="CQ311" s="539"/>
      <c r="CR311" s="539"/>
      <c r="CS311" s="539"/>
      <c r="CT311" s="539"/>
      <c r="CU311" s="539"/>
      <c r="CV311" s="539"/>
      <c r="CW311" s="539"/>
      <c r="CX311" s="539"/>
      <c r="CY311" s="539"/>
      <c r="CZ311" s="539"/>
    </row>
    <row r="312" spans="1:104" s="568" customFormat="1" hidden="1">
      <c r="A312" s="568" t="str">
        <f t="shared" si="387"/>
        <v/>
      </c>
      <c r="B312" s="683">
        <v>2202</v>
      </c>
      <c r="C312" s="684">
        <v>74</v>
      </c>
      <c r="D312" s="685" t="str">
        <f>IF(ISNA(VLOOKUP(C312,Master!BQ$61:CC$286,3,FALSE)),"",VLOOKUP(C312,Master!BQ$61:CC$286,3,FALSE))</f>
        <v/>
      </c>
      <c r="E312" s="686" t="str">
        <f>IF(ISNA(VLOOKUP(C312,Master!BQ$61:CC$286,7,FALSE)),"",VLOOKUP(C312,Master!BQ$61:CC$286,7,FALSE))</f>
        <v/>
      </c>
      <c r="F312" s="687" t="str">
        <f>IF(ISNA(VLOOKUP(C312,Master!BQ$61:CC$286,8,FALSE)),"",VLOOKUP(C312,Master!BQ$61:CC$286,8,FALSE))</f>
        <v/>
      </c>
      <c r="G312" s="688" t="str">
        <f>IF(ISNA(VLOOKUP(C312,Master!BQ$61:CC$286,4,FALSE)),"",VLOOKUP(C312,Master!BQ$61:CC$286,4,FALSE))</f>
        <v/>
      </c>
      <c r="H312" s="711" t="str">
        <f>IF(ISNA(VLOOKUP(C312,Master!BQ$61:CC$286,5,FALSE)),"",VLOOKUP(C312,Master!BQ$61:CC$286,5,FALSE))</f>
        <v/>
      </c>
      <c r="I312" s="690" t="str">
        <f t="shared" si="388"/>
        <v/>
      </c>
      <c r="J312" s="684" t="str">
        <f t="shared" si="390"/>
        <v/>
      </c>
      <c r="K312" s="686" t="str">
        <f t="shared" si="391"/>
        <v/>
      </c>
      <c r="L312" s="684" t="str">
        <f t="shared" si="392"/>
        <v/>
      </c>
      <c r="M312" s="684" t="str">
        <f>IF(AND(H312=""),"",VLOOKUP(D312,'Fix Pay'!$B$9:$K$116,10,0))</f>
        <v/>
      </c>
      <c r="N312" s="684" t="str">
        <f>IF(AND(H312=""),"",VLOOKUP(D312,'Fix Pay'!$B$9:$K$116,9,0))</f>
        <v/>
      </c>
      <c r="O312" s="712" t="str">
        <f t="shared" si="393"/>
        <v/>
      </c>
      <c r="P312" s="582"/>
      <c r="Q312" s="582"/>
      <c r="R312" s="582"/>
      <c r="S312" s="582"/>
      <c r="T312" s="582">
        <v>0</v>
      </c>
      <c r="U312" s="541"/>
      <c r="V312" s="570" t="str">
        <f>IF(ISNA(VLOOKUP(C312,Master!BQ$61:CC$286,10,FALSE)),"",VLOOKUP(C312,Master!BQ$61:CC$286,10,FALSE))</f>
        <v/>
      </c>
      <c r="W312" s="573"/>
      <c r="X312" s="573"/>
      <c r="Y312" s="574" t="str">
        <f>IF(ISNA(VLOOKUP(C312,Master!BQ$61:CC$286,11,FALSE)),"",VLOOKUP(C312,Master!BQ$61:CC$286,11,FALSE))</f>
        <v/>
      </c>
      <c r="Z312" s="574" t="str">
        <f>IF(ISNA(VLOOKUP(C312,Master!BQ$61:CC$286,9,FALSE)),"",VLOOKUP(C312,Master!BQ$61:CC$286,9,FALSE))</f>
        <v/>
      </c>
      <c r="AA312" s="575">
        <f t="shared" si="394"/>
        <v>0</v>
      </c>
      <c r="AB312" s="575">
        <f t="shared" si="395"/>
        <v>0</v>
      </c>
      <c r="AC312" s="575">
        <f t="shared" si="396"/>
        <v>0</v>
      </c>
      <c r="AD312" s="575">
        <f t="shared" si="397"/>
        <v>0</v>
      </c>
      <c r="AE312" s="575">
        <f t="shared" si="398"/>
        <v>0</v>
      </c>
      <c r="AF312" s="575">
        <f t="shared" si="399"/>
        <v>0</v>
      </c>
      <c r="AG312" s="576" t="str">
        <f t="shared" si="400"/>
        <v/>
      </c>
      <c r="AH312" s="576" t="str">
        <f t="shared" si="401"/>
        <v/>
      </c>
      <c r="AI312" s="576" t="str">
        <f t="shared" si="402"/>
        <v/>
      </c>
      <c r="AJ312" s="576" t="str">
        <f t="shared" si="403"/>
        <v/>
      </c>
      <c r="AK312" s="576" t="str">
        <f t="shared" si="404"/>
        <v/>
      </c>
      <c r="AL312" s="574" t="str">
        <f t="shared" si="405"/>
        <v/>
      </c>
      <c r="AM312" s="574">
        <v>0</v>
      </c>
      <c r="AN312" s="575">
        <v>0</v>
      </c>
      <c r="AO312" s="574" t="str">
        <f t="shared" si="406"/>
        <v/>
      </c>
      <c r="AP312" s="575">
        <f t="shared" si="407"/>
        <v>0</v>
      </c>
      <c r="AQ312" s="574">
        <f t="shared" si="408"/>
        <v>0</v>
      </c>
      <c r="AR312" s="574">
        <f t="shared" si="409"/>
        <v>0</v>
      </c>
      <c r="AS312" s="574"/>
      <c r="AT312" s="574">
        <f t="shared" si="385"/>
        <v>0</v>
      </c>
      <c r="AU312" s="576" t="str">
        <f t="shared" si="410"/>
        <v/>
      </c>
      <c r="AV312" s="576" t="str">
        <f t="shared" si="411"/>
        <v/>
      </c>
      <c r="AW312" s="574"/>
      <c r="AX312" s="574"/>
      <c r="AY312" s="576" t="str">
        <f t="shared" si="412"/>
        <v/>
      </c>
      <c r="AZ312" s="576" t="str">
        <f t="shared" si="413"/>
        <v/>
      </c>
      <c r="BA312" s="576" t="str">
        <f t="shared" si="414"/>
        <v/>
      </c>
      <c r="BB312" s="576" t="str">
        <f t="shared" si="415"/>
        <v/>
      </c>
      <c r="BC312" s="576" t="str">
        <f t="shared" si="416"/>
        <v/>
      </c>
      <c r="BD312" s="574" t="str">
        <f t="shared" si="417"/>
        <v/>
      </c>
      <c r="BE312" s="574"/>
      <c r="BF312" s="575">
        <v>0</v>
      </c>
      <c r="BG312" s="574" t="str">
        <f t="shared" si="418"/>
        <v/>
      </c>
      <c r="BH312" s="575">
        <f t="shared" si="419"/>
        <v>0</v>
      </c>
      <c r="BI312" s="574">
        <f t="shared" si="420"/>
        <v>0</v>
      </c>
      <c r="BJ312" s="574">
        <f t="shared" si="421"/>
        <v>0</v>
      </c>
      <c r="BK312" s="574">
        <f t="shared" si="422"/>
        <v>0</v>
      </c>
      <c r="BL312" s="574" t="str">
        <f t="shared" si="423"/>
        <v/>
      </c>
      <c r="BM312" s="576" t="str">
        <f t="shared" si="424"/>
        <v/>
      </c>
      <c r="BN312" s="576" t="str">
        <f t="shared" si="425"/>
        <v/>
      </c>
      <c r="BO312" s="574"/>
      <c r="BP312" s="574"/>
      <c r="BQ312" s="576" t="str">
        <f t="shared" si="426"/>
        <v/>
      </c>
      <c r="BR312" s="567">
        <f t="shared" si="427"/>
        <v>0</v>
      </c>
      <c r="BS312" s="567">
        <f t="shared" si="428"/>
        <v>1</v>
      </c>
      <c r="BT312" s="567">
        <f t="shared" si="429"/>
        <v>0</v>
      </c>
      <c r="BU312" s="567">
        <f t="shared" si="430"/>
        <v>0</v>
      </c>
      <c r="BV312" s="567">
        <f t="shared" si="431"/>
        <v>0</v>
      </c>
      <c r="BW312" s="567">
        <f t="shared" si="432"/>
        <v>1</v>
      </c>
      <c r="BX312" s="552">
        <f t="shared" si="389"/>
        <v>0</v>
      </c>
      <c r="BY312" s="577">
        <f t="shared" si="433"/>
        <v>1</v>
      </c>
      <c r="BZ312" s="552">
        <f t="shared" si="434"/>
        <v>0</v>
      </c>
      <c r="CA312" s="552">
        <f t="shared" si="435"/>
        <v>0</v>
      </c>
      <c r="CB312" s="539" t="str">
        <f>IF(AND(E312=""),"",IF(AND(E312&lt;=0),"",IF((ROUND((SUMPRODUCT(MID(0&amp;E312,LARGE(INDEX(ISNUMBER(--MID(E312,ROW($1:$70),1))* ROW($1:$70),0),ROW($1:$70))+1,1)*10^ROW($1:$70)/10)),-8)/100000000)&lt;2004,1,0)))</f>
        <v/>
      </c>
      <c r="CC312" s="1071"/>
      <c r="CD312" s="539" t="str">
        <f>IF(I312="","",MAX($CD$229:$CD$236,$CD$239:CD311)+1)</f>
        <v/>
      </c>
      <c r="CE312" s="539"/>
      <c r="CF312" s="539"/>
      <c r="CG312" s="539"/>
      <c r="CH312" s="539"/>
      <c r="CI312" s="539"/>
      <c r="CJ312" s="539"/>
      <c r="CK312" s="539"/>
      <c r="CL312" s="539"/>
      <c r="CM312" s="539"/>
      <c r="CN312" s="539"/>
      <c r="CO312" s="539"/>
      <c r="CP312" s="539"/>
      <c r="CQ312" s="539"/>
      <c r="CR312" s="539"/>
      <c r="CS312" s="539"/>
      <c r="CT312" s="539"/>
      <c r="CU312" s="539"/>
      <c r="CV312" s="539"/>
      <c r="CW312" s="539"/>
      <c r="CX312" s="539"/>
      <c r="CY312" s="539"/>
      <c r="CZ312" s="539"/>
    </row>
    <row r="313" spans="1:104" s="568" customFormat="1" hidden="1">
      <c r="A313" s="568" t="str">
        <f t="shared" si="387"/>
        <v/>
      </c>
      <c r="B313" s="683">
        <v>2202</v>
      </c>
      <c r="C313" s="684">
        <v>75</v>
      </c>
      <c r="D313" s="685" t="str">
        <f>IF(ISNA(VLOOKUP(C313,Master!BQ$61:CC$286,3,FALSE)),"",VLOOKUP(C313,Master!BQ$61:CC$286,3,FALSE))</f>
        <v/>
      </c>
      <c r="E313" s="686" t="str">
        <f>IF(ISNA(VLOOKUP(C313,Master!BQ$61:CC$286,7,FALSE)),"",VLOOKUP(C313,Master!BQ$61:CC$286,7,FALSE))</f>
        <v/>
      </c>
      <c r="F313" s="687" t="str">
        <f>IF(ISNA(VLOOKUP(C313,Master!BQ$61:CC$286,8,FALSE)),"",VLOOKUP(C313,Master!BQ$61:CC$286,8,FALSE))</f>
        <v/>
      </c>
      <c r="G313" s="688" t="str">
        <f>IF(ISNA(VLOOKUP(C313,Master!BQ$61:CC$286,4,FALSE)),"",VLOOKUP(C313,Master!BQ$61:CC$286,4,FALSE))</f>
        <v/>
      </c>
      <c r="H313" s="711" t="str">
        <f>IF(ISNA(VLOOKUP(C313,Master!BQ$61:CC$286,5,FALSE)),"",VLOOKUP(C313,Master!BQ$61:CC$286,5,FALSE))</f>
        <v/>
      </c>
      <c r="I313" s="690" t="str">
        <f t="shared" si="388"/>
        <v/>
      </c>
      <c r="J313" s="684" t="str">
        <f t="shared" si="390"/>
        <v/>
      </c>
      <c r="K313" s="686" t="str">
        <f t="shared" si="391"/>
        <v/>
      </c>
      <c r="L313" s="684" t="str">
        <f t="shared" si="392"/>
        <v/>
      </c>
      <c r="M313" s="684" t="str">
        <f>IF(AND(H313=""),"",VLOOKUP(D313,'Fix Pay'!$B$9:$K$116,10,0))</f>
        <v/>
      </c>
      <c r="N313" s="684" t="str">
        <f>IF(AND(H313=""),"",VLOOKUP(D313,'Fix Pay'!$B$9:$K$116,9,0))</f>
        <v/>
      </c>
      <c r="O313" s="712" t="str">
        <f t="shared" si="393"/>
        <v/>
      </c>
      <c r="P313" s="582"/>
      <c r="Q313" s="582"/>
      <c r="R313" s="582"/>
      <c r="S313" s="582"/>
      <c r="T313" s="582">
        <v>0</v>
      </c>
      <c r="U313" s="541"/>
      <c r="V313" s="570" t="str">
        <f>IF(ISNA(VLOOKUP(C313,Master!BQ$61:CC$286,10,FALSE)),"",VLOOKUP(C313,Master!BQ$61:CC$286,10,FALSE))</f>
        <v/>
      </c>
      <c r="W313" s="573"/>
      <c r="X313" s="573"/>
      <c r="Y313" s="574" t="str">
        <f>IF(ISNA(VLOOKUP(C313,Master!BQ$61:CC$286,11,FALSE)),"",VLOOKUP(C313,Master!BQ$61:CC$286,11,FALSE))</f>
        <v/>
      </c>
      <c r="Z313" s="574" t="str">
        <f>IF(ISNA(VLOOKUP(C313,Master!BQ$61:CC$286,9,FALSE)),"",VLOOKUP(C313,Master!BQ$61:CC$286,9,FALSE))</f>
        <v/>
      </c>
      <c r="AA313" s="575">
        <f t="shared" si="394"/>
        <v>0</v>
      </c>
      <c r="AB313" s="575">
        <f t="shared" si="395"/>
        <v>0</v>
      </c>
      <c r="AC313" s="575">
        <f t="shared" si="396"/>
        <v>0</v>
      </c>
      <c r="AD313" s="575">
        <f t="shared" si="397"/>
        <v>0</v>
      </c>
      <c r="AE313" s="575">
        <f t="shared" si="398"/>
        <v>0</v>
      </c>
      <c r="AF313" s="575">
        <f t="shared" si="399"/>
        <v>0</v>
      </c>
      <c r="AG313" s="576" t="str">
        <f t="shared" si="400"/>
        <v/>
      </c>
      <c r="AH313" s="576" t="str">
        <f t="shared" si="401"/>
        <v/>
      </c>
      <c r="AI313" s="576" t="str">
        <f t="shared" si="402"/>
        <v/>
      </c>
      <c r="AJ313" s="576" t="str">
        <f t="shared" si="403"/>
        <v/>
      </c>
      <c r="AK313" s="576" t="str">
        <f t="shared" si="404"/>
        <v/>
      </c>
      <c r="AL313" s="574" t="str">
        <f t="shared" si="405"/>
        <v/>
      </c>
      <c r="AM313" s="574">
        <v>0</v>
      </c>
      <c r="AN313" s="575">
        <v>0</v>
      </c>
      <c r="AO313" s="574" t="str">
        <f t="shared" si="406"/>
        <v/>
      </c>
      <c r="AP313" s="575">
        <f t="shared" si="407"/>
        <v>0</v>
      </c>
      <c r="AQ313" s="574">
        <f t="shared" si="408"/>
        <v>0</v>
      </c>
      <c r="AR313" s="574">
        <f t="shared" si="409"/>
        <v>0</v>
      </c>
      <c r="AS313" s="574"/>
      <c r="AT313" s="574">
        <f t="shared" si="385"/>
        <v>0</v>
      </c>
      <c r="AU313" s="576" t="str">
        <f t="shared" si="410"/>
        <v/>
      </c>
      <c r="AV313" s="576" t="str">
        <f t="shared" si="411"/>
        <v/>
      </c>
      <c r="AW313" s="574"/>
      <c r="AX313" s="574"/>
      <c r="AY313" s="576" t="str">
        <f t="shared" si="412"/>
        <v/>
      </c>
      <c r="AZ313" s="576" t="str">
        <f t="shared" si="413"/>
        <v/>
      </c>
      <c r="BA313" s="576" t="str">
        <f t="shared" si="414"/>
        <v/>
      </c>
      <c r="BB313" s="576" t="str">
        <f t="shared" si="415"/>
        <v/>
      </c>
      <c r="BC313" s="576" t="str">
        <f t="shared" si="416"/>
        <v/>
      </c>
      <c r="BD313" s="574" t="str">
        <f t="shared" si="417"/>
        <v/>
      </c>
      <c r="BE313" s="574"/>
      <c r="BF313" s="575">
        <v>0</v>
      </c>
      <c r="BG313" s="574" t="str">
        <f t="shared" si="418"/>
        <v/>
      </c>
      <c r="BH313" s="575">
        <f t="shared" si="419"/>
        <v>0</v>
      </c>
      <c r="BI313" s="574">
        <f t="shared" si="420"/>
        <v>0</v>
      </c>
      <c r="BJ313" s="574">
        <f t="shared" si="421"/>
        <v>0</v>
      </c>
      <c r="BK313" s="574">
        <f t="shared" si="422"/>
        <v>0</v>
      </c>
      <c r="BL313" s="574" t="str">
        <f t="shared" si="423"/>
        <v/>
      </c>
      <c r="BM313" s="576" t="str">
        <f t="shared" si="424"/>
        <v/>
      </c>
      <c r="BN313" s="576" t="str">
        <f t="shared" si="425"/>
        <v/>
      </c>
      <c r="BO313" s="574"/>
      <c r="BP313" s="574"/>
      <c r="BQ313" s="576" t="str">
        <f t="shared" si="426"/>
        <v/>
      </c>
      <c r="BR313" s="567">
        <f t="shared" si="427"/>
        <v>0</v>
      </c>
      <c r="BS313" s="567">
        <f t="shared" si="428"/>
        <v>1</v>
      </c>
      <c r="BT313" s="567">
        <f t="shared" si="429"/>
        <v>0</v>
      </c>
      <c r="BU313" s="567">
        <f t="shared" si="430"/>
        <v>0</v>
      </c>
      <c r="BV313" s="567">
        <f t="shared" si="431"/>
        <v>0</v>
      </c>
      <c r="BW313" s="567">
        <f t="shared" si="432"/>
        <v>1</v>
      </c>
      <c r="BX313" s="552">
        <f t="shared" si="389"/>
        <v>0</v>
      </c>
      <c r="BY313" s="577">
        <f t="shared" si="433"/>
        <v>1</v>
      </c>
      <c r="BZ313" s="552">
        <f t="shared" si="434"/>
        <v>0</v>
      </c>
      <c r="CA313" s="552">
        <f t="shared" si="435"/>
        <v>0</v>
      </c>
      <c r="CB313" s="539" t="str">
        <f>IF(AND(E313=""),"",IF(AND(E313&lt;=0),"",IF((ROUND((SUMPRODUCT(MID(0&amp;E313,LARGE(INDEX(ISNUMBER(--MID(E313,ROW($1:$70),1))* ROW($1:$70),0),ROW($1:$70))+1,1)*10^ROW($1:$70)/10)),-8)/100000000)&lt;2004,1,0)))</f>
        <v/>
      </c>
      <c r="CC313" s="1071"/>
      <c r="CD313" s="539" t="str">
        <f>IF(I313="","",MAX($CD$229:$CD$236,$CD$239:CD312)+1)</f>
        <v/>
      </c>
      <c r="CE313" s="539"/>
      <c r="CF313" s="539"/>
      <c r="CG313" s="539"/>
      <c r="CH313" s="539"/>
      <c r="CI313" s="539"/>
      <c r="CJ313" s="539"/>
      <c r="CK313" s="539"/>
      <c r="CL313" s="539"/>
      <c r="CM313" s="539"/>
      <c r="CN313" s="539"/>
      <c r="CO313" s="539"/>
      <c r="CP313" s="539"/>
      <c r="CQ313" s="539"/>
      <c r="CR313" s="539"/>
      <c r="CS313" s="539"/>
      <c r="CT313" s="539"/>
      <c r="CU313" s="539"/>
      <c r="CV313" s="539"/>
      <c r="CW313" s="539"/>
      <c r="CX313" s="539"/>
      <c r="CY313" s="539"/>
      <c r="CZ313" s="539"/>
    </row>
    <row r="314" spans="1:104" s="568" customFormat="1" hidden="1">
      <c r="A314" s="568" t="str">
        <f t="shared" si="387"/>
        <v/>
      </c>
      <c r="B314" s="683">
        <v>2202</v>
      </c>
      <c r="C314" s="684">
        <v>76</v>
      </c>
      <c r="D314" s="685" t="str">
        <f>IF(ISNA(VLOOKUP(C314,Master!BQ$61:CC$286,3,FALSE)),"",VLOOKUP(C314,Master!BQ$61:CC$286,3,FALSE))</f>
        <v/>
      </c>
      <c r="E314" s="686" t="str">
        <f>IF(ISNA(VLOOKUP(C314,Master!BQ$61:CC$286,7,FALSE)),"",VLOOKUP(C314,Master!BQ$61:CC$286,7,FALSE))</f>
        <v/>
      </c>
      <c r="F314" s="687" t="str">
        <f>IF(ISNA(VLOOKUP(C314,Master!BQ$61:CC$286,8,FALSE)),"",VLOOKUP(C314,Master!BQ$61:CC$286,8,FALSE))</f>
        <v/>
      </c>
      <c r="G314" s="688" t="str">
        <f>IF(ISNA(VLOOKUP(C314,Master!BQ$61:CC$286,4,FALSE)),"",VLOOKUP(C314,Master!BQ$61:CC$286,4,FALSE))</f>
        <v/>
      </c>
      <c r="H314" s="711" t="str">
        <f>IF(ISNA(VLOOKUP(C314,Master!BQ$61:CC$286,5,FALSE)),"",VLOOKUP(C314,Master!BQ$61:CC$286,5,FALSE))</f>
        <v/>
      </c>
      <c r="I314" s="690" t="str">
        <f t="shared" si="388"/>
        <v/>
      </c>
      <c r="J314" s="684" t="str">
        <f t="shared" si="390"/>
        <v/>
      </c>
      <c r="K314" s="686" t="str">
        <f t="shared" si="391"/>
        <v/>
      </c>
      <c r="L314" s="684" t="str">
        <f t="shared" si="392"/>
        <v/>
      </c>
      <c r="M314" s="684" t="str">
        <f>IF(AND(H314=""),"",VLOOKUP(D314,'Fix Pay'!$B$9:$K$116,10,0))</f>
        <v/>
      </c>
      <c r="N314" s="684" t="str">
        <f>IF(AND(H314=""),"",VLOOKUP(D314,'Fix Pay'!$B$9:$K$116,9,0))</f>
        <v/>
      </c>
      <c r="O314" s="712" t="str">
        <f t="shared" si="393"/>
        <v/>
      </c>
      <c r="P314" s="582"/>
      <c r="Q314" s="582"/>
      <c r="R314" s="582"/>
      <c r="S314" s="582"/>
      <c r="T314" s="582">
        <v>0</v>
      </c>
      <c r="U314" s="541"/>
      <c r="V314" s="570" t="str">
        <f>IF(ISNA(VLOOKUP(C314,Master!BQ$61:CC$286,10,FALSE)),"",VLOOKUP(C314,Master!BQ$61:CC$286,10,FALSE))</f>
        <v/>
      </c>
      <c r="W314" s="573"/>
      <c r="X314" s="573"/>
      <c r="Y314" s="574" t="str">
        <f>IF(ISNA(VLOOKUP(C314,Master!BQ$61:CC$286,11,FALSE)),"",VLOOKUP(C314,Master!BQ$61:CC$286,11,FALSE))</f>
        <v/>
      </c>
      <c r="Z314" s="574" t="str">
        <f>IF(ISNA(VLOOKUP(C314,Master!BQ$61:CC$286,9,FALSE)),"",VLOOKUP(C314,Master!BQ$61:CC$286,9,FALSE))</f>
        <v/>
      </c>
      <c r="AA314" s="575">
        <f t="shared" si="394"/>
        <v>0</v>
      </c>
      <c r="AB314" s="575">
        <f t="shared" si="395"/>
        <v>0</v>
      </c>
      <c r="AC314" s="575">
        <f t="shared" si="396"/>
        <v>0</v>
      </c>
      <c r="AD314" s="575">
        <f t="shared" si="397"/>
        <v>0</v>
      </c>
      <c r="AE314" s="575">
        <f t="shared" si="398"/>
        <v>0</v>
      </c>
      <c r="AF314" s="575">
        <f t="shared" si="399"/>
        <v>0</v>
      </c>
      <c r="AG314" s="576" t="str">
        <f t="shared" si="400"/>
        <v/>
      </c>
      <c r="AH314" s="576" t="str">
        <f t="shared" si="401"/>
        <v/>
      </c>
      <c r="AI314" s="576" t="str">
        <f t="shared" si="402"/>
        <v/>
      </c>
      <c r="AJ314" s="576" t="str">
        <f t="shared" si="403"/>
        <v/>
      </c>
      <c r="AK314" s="576" t="str">
        <f t="shared" si="404"/>
        <v/>
      </c>
      <c r="AL314" s="574" t="str">
        <f t="shared" si="405"/>
        <v/>
      </c>
      <c r="AM314" s="574">
        <v>0</v>
      </c>
      <c r="AN314" s="575">
        <v>0</v>
      </c>
      <c r="AO314" s="574" t="str">
        <f t="shared" si="406"/>
        <v/>
      </c>
      <c r="AP314" s="575">
        <f t="shared" si="407"/>
        <v>0</v>
      </c>
      <c r="AQ314" s="574">
        <f t="shared" si="408"/>
        <v>0</v>
      </c>
      <c r="AR314" s="574">
        <f t="shared" si="409"/>
        <v>0</v>
      </c>
      <c r="AS314" s="574"/>
      <c r="AT314" s="574">
        <f t="shared" si="385"/>
        <v>0</v>
      </c>
      <c r="AU314" s="576" t="str">
        <f t="shared" si="410"/>
        <v/>
      </c>
      <c r="AV314" s="576" t="str">
        <f t="shared" si="411"/>
        <v/>
      </c>
      <c r="AW314" s="574"/>
      <c r="AX314" s="574"/>
      <c r="AY314" s="576" t="str">
        <f t="shared" si="412"/>
        <v/>
      </c>
      <c r="AZ314" s="576" t="str">
        <f t="shared" si="413"/>
        <v/>
      </c>
      <c r="BA314" s="576" t="str">
        <f t="shared" si="414"/>
        <v/>
      </c>
      <c r="BB314" s="576" t="str">
        <f t="shared" si="415"/>
        <v/>
      </c>
      <c r="BC314" s="576" t="str">
        <f t="shared" si="416"/>
        <v/>
      </c>
      <c r="BD314" s="574" t="str">
        <f t="shared" si="417"/>
        <v/>
      </c>
      <c r="BE314" s="574"/>
      <c r="BF314" s="575">
        <v>0</v>
      </c>
      <c r="BG314" s="574" t="str">
        <f t="shared" si="418"/>
        <v/>
      </c>
      <c r="BH314" s="575">
        <f t="shared" si="419"/>
        <v>0</v>
      </c>
      <c r="BI314" s="574">
        <f t="shared" si="420"/>
        <v>0</v>
      </c>
      <c r="BJ314" s="574">
        <f t="shared" si="421"/>
        <v>0</v>
      </c>
      <c r="BK314" s="574">
        <f t="shared" si="422"/>
        <v>0</v>
      </c>
      <c r="BL314" s="574" t="str">
        <f t="shared" si="423"/>
        <v/>
      </c>
      <c r="BM314" s="576" t="str">
        <f t="shared" si="424"/>
        <v/>
      </c>
      <c r="BN314" s="576" t="str">
        <f t="shared" si="425"/>
        <v/>
      </c>
      <c r="BO314" s="574"/>
      <c r="BP314" s="574"/>
      <c r="BQ314" s="576" t="str">
        <f t="shared" si="426"/>
        <v/>
      </c>
      <c r="BR314" s="567">
        <f t="shared" si="427"/>
        <v>0</v>
      </c>
      <c r="BS314" s="567">
        <f t="shared" si="428"/>
        <v>1</v>
      </c>
      <c r="BT314" s="567">
        <f t="shared" si="429"/>
        <v>0</v>
      </c>
      <c r="BU314" s="567">
        <f t="shared" si="430"/>
        <v>0</v>
      </c>
      <c r="BV314" s="567">
        <f t="shared" si="431"/>
        <v>0</v>
      </c>
      <c r="BW314" s="567">
        <f t="shared" si="432"/>
        <v>1</v>
      </c>
      <c r="BX314" s="552">
        <f t="shared" si="389"/>
        <v>0</v>
      </c>
      <c r="BY314" s="577">
        <f t="shared" si="433"/>
        <v>1</v>
      </c>
      <c r="BZ314" s="552">
        <f t="shared" si="434"/>
        <v>0</v>
      </c>
      <c r="CA314" s="552">
        <f t="shared" si="435"/>
        <v>0</v>
      </c>
      <c r="CB314" s="539" t="str">
        <f>IF(AND(E314=""),"",IF(AND(E314&lt;=0),"",IF((ROUND((SUMPRODUCT(MID(0&amp;E314,LARGE(INDEX(ISNUMBER(--MID(E314,ROW($1:$70),1))* ROW($1:$70),0),ROW($1:$70))+1,1)*10^ROW($1:$70)/10)),-8)/100000000)&lt;2004,1,0)))</f>
        <v/>
      </c>
      <c r="CC314" s="1071"/>
      <c r="CD314" s="539" t="str">
        <f>IF(I314="","",MAX($CD$229:$CD$236,$CD$239:CD313)+1)</f>
        <v/>
      </c>
      <c r="CE314" s="539"/>
      <c r="CF314" s="539"/>
      <c r="CG314" s="539"/>
      <c r="CH314" s="539"/>
      <c r="CI314" s="539"/>
      <c r="CJ314" s="539"/>
      <c r="CK314" s="539"/>
      <c r="CL314" s="539"/>
      <c r="CM314" s="539"/>
      <c r="CN314" s="539"/>
      <c r="CO314" s="539"/>
      <c r="CP314" s="539"/>
      <c r="CQ314" s="539"/>
      <c r="CR314" s="539"/>
      <c r="CS314" s="539"/>
      <c r="CT314" s="539"/>
      <c r="CU314" s="539"/>
      <c r="CV314" s="539"/>
      <c r="CW314" s="539"/>
      <c r="CX314" s="539"/>
      <c r="CY314" s="539"/>
      <c r="CZ314" s="539"/>
    </row>
    <row r="315" spans="1:104" s="568" customFormat="1" hidden="1">
      <c r="A315" s="568" t="str">
        <f t="shared" si="387"/>
        <v/>
      </c>
      <c r="B315" s="683">
        <v>2202</v>
      </c>
      <c r="C315" s="684">
        <v>77</v>
      </c>
      <c r="D315" s="685" t="str">
        <f>IF(ISNA(VLOOKUP(C315,Master!BQ$61:CC$286,3,FALSE)),"",VLOOKUP(C315,Master!BQ$61:CC$286,3,FALSE))</f>
        <v/>
      </c>
      <c r="E315" s="686" t="str">
        <f>IF(ISNA(VLOOKUP(C315,Master!BQ$61:CC$286,7,FALSE)),"",VLOOKUP(C315,Master!BQ$61:CC$286,7,FALSE))</f>
        <v/>
      </c>
      <c r="F315" s="687" t="str">
        <f>IF(ISNA(VLOOKUP(C315,Master!BQ$61:CC$286,8,FALSE)),"",VLOOKUP(C315,Master!BQ$61:CC$286,8,FALSE))</f>
        <v/>
      </c>
      <c r="G315" s="688" t="str">
        <f>IF(ISNA(VLOOKUP(C315,Master!BQ$61:CC$286,4,FALSE)),"",VLOOKUP(C315,Master!BQ$61:CC$286,4,FALSE))</f>
        <v/>
      </c>
      <c r="H315" s="711" t="str">
        <f>IF(ISNA(VLOOKUP(C315,Master!BQ$61:CC$286,5,FALSE)),"",VLOOKUP(C315,Master!BQ$61:CC$286,5,FALSE))</f>
        <v/>
      </c>
      <c r="I315" s="690" t="str">
        <f t="shared" si="388"/>
        <v/>
      </c>
      <c r="J315" s="684" t="str">
        <f t="shared" si="390"/>
        <v/>
      </c>
      <c r="K315" s="686" t="str">
        <f t="shared" si="391"/>
        <v/>
      </c>
      <c r="L315" s="684" t="str">
        <f t="shared" si="392"/>
        <v/>
      </c>
      <c r="M315" s="684" t="str">
        <f>IF(AND(H315=""),"",VLOOKUP(D315,'Fix Pay'!$B$9:$K$116,10,0))</f>
        <v/>
      </c>
      <c r="N315" s="684" t="str">
        <f>IF(AND(H315=""),"",VLOOKUP(D315,'Fix Pay'!$B$9:$K$116,9,0))</f>
        <v/>
      </c>
      <c r="O315" s="712" t="str">
        <f t="shared" si="393"/>
        <v/>
      </c>
      <c r="P315" s="582"/>
      <c r="Q315" s="582"/>
      <c r="R315" s="582"/>
      <c r="S315" s="582"/>
      <c r="T315" s="582">
        <v>0</v>
      </c>
      <c r="U315" s="541"/>
      <c r="V315" s="570" t="str">
        <f>IF(ISNA(VLOOKUP(C315,Master!BQ$61:CC$286,10,FALSE)),"",VLOOKUP(C315,Master!BQ$61:CC$286,10,FALSE))</f>
        <v/>
      </c>
      <c r="W315" s="573"/>
      <c r="X315" s="573"/>
      <c r="Y315" s="574" t="str">
        <f>IF(ISNA(VLOOKUP(C315,Master!BQ$61:CC$286,11,FALSE)),"",VLOOKUP(C315,Master!BQ$61:CC$286,11,FALSE))</f>
        <v/>
      </c>
      <c r="Z315" s="574" t="str">
        <f>IF(ISNA(VLOOKUP(C315,Master!BQ$61:CC$286,9,FALSE)),"",VLOOKUP(C315,Master!BQ$61:CC$286,9,FALSE))</f>
        <v/>
      </c>
      <c r="AA315" s="575">
        <f t="shared" si="394"/>
        <v>0</v>
      </c>
      <c r="AB315" s="575">
        <f t="shared" si="395"/>
        <v>0</v>
      </c>
      <c r="AC315" s="575">
        <f t="shared" si="396"/>
        <v>0</v>
      </c>
      <c r="AD315" s="575">
        <f t="shared" si="397"/>
        <v>0</v>
      </c>
      <c r="AE315" s="575">
        <f t="shared" si="398"/>
        <v>0</v>
      </c>
      <c r="AF315" s="575">
        <f t="shared" si="399"/>
        <v>0</v>
      </c>
      <c r="AG315" s="576" t="str">
        <f t="shared" si="400"/>
        <v/>
      </c>
      <c r="AH315" s="576" t="str">
        <f t="shared" si="401"/>
        <v/>
      </c>
      <c r="AI315" s="576" t="str">
        <f t="shared" si="402"/>
        <v/>
      </c>
      <c r="AJ315" s="576" t="str">
        <f t="shared" si="403"/>
        <v/>
      </c>
      <c r="AK315" s="576" t="str">
        <f t="shared" si="404"/>
        <v/>
      </c>
      <c r="AL315" s="574" t="str">
        <f t="shared" si="405"/>
        <v/>
      </c>
      <c r="AM315" s="574">
        <v>0</v>
      </c>
      <c r="AN315" s="575">
        <v>0</v>
      </c>
      <c r="AO315" s="574" t="str">
        <f t="shared" si="406"/>
        <v/>
      </c>
      <c r="AP315" s="575">
        <f t="shared" si="407"/>
        <v>0</v>
      </c>
      <c r="AQ315" s="574">
        <f t="shared" si="408"/>
        <v>0</v>
      </c>
      <c r="AR315" s="574">
        <f t="shared" si="409"/>
        <v>0</v>
      </c>
      <c r="AS315" s="574"/>
      <c r="AT315" s="574">
        <f t="shared" si="385"/>
        <v>0</v>
      </c>
      <c r="AU315" s="576" t="str">
        <f t="shared" si="410"/>
        <v/>
      </c>
      <c r="AV315" s="576" t="str">
        <f t="shared" si="411"/>
        <v/>
      </c>
      <c r="AW315" s="574"/>
      <c r="AX315" s="574"/>
      <c r="AY315" s="576" t="str">
        <f t="shared" si="412"/>
        <v/>
      </c>
      <c r="AZ315" s="576" t="str">
        <f t="shared" si="413"/>
        <v/>
      </c>
      <c r="BA315" s="576" t="str">
        <f t="shared" si="414"/>
        <v/>
      </c>
      <c r="BB315" s="576" t="str">
        <f t="shared" si="415"/>
        <v/>
      </c>
      <c r="BC315" s="576" t="str">
        <f t="shared" si="416"/>
        <v/>
      </c>
      <c r="BD315" s="574" t="str">
        <f t="shared" si="417"/>
        <v/>
      </c>
      <c r="BE315" s="574"/>
      <c r="BF315" s="575">
        <v>0</v>
      </c>
      <c r="BG315" s="574" t="str">
        <f t="shared" si="418"/>
        <v/>
      </c>
      <c r="BH315" s="575">
        <f t="shared" si="419"/>
        <v>0</v>
      </c>
      <c r="BI315" s="574">
        <f t="shared" si="420"/>
        <v>0</v>
      </c>
      <c r="BJ315" s="574">
        <f t="shared" si="421"/>
        <v>0</v>
      </c>
      <c r="BK315" s="574">
        <f t="shared" si="422"/>
        <v>0</v>
      </c>
      <c r="BL315" s="574" t="str">
        <f t="shared" si="423"/>
        <v/>
      </c>
      <c r="BM315" s="576" t="str">
        <f t="shared" si="424"/>
        <v/>
      </c>
      <c r="BN315" s="576" t="str">
        <f t="shared" si="425"/>
        <v/>
      </c>
      <c r="BO315" s="574"/>
      <c r="BP315" s="574"/>
      <c r="BQ315" s="576" t="str">
        <f t="shared" si="426"/>
        <v/>
      </c>
      <c r="BR315" s="567">
        <f t="shared" si="427"/>
        <v>0</v>
      </c>
      <c r="BS315" s="567">
        <f t="shared" si="428"/>
        <v>1</v>
      </c>
      <c r="BT315" s="567">
        <f t="shared" si="429"/>
        <v>0</v>
      </c>
      <c r="BU315" s="567">
        <f t="shared" si="430"/>
        <v>0</v>
      </c>
      <c r="BV315" s="567">
        <f t="shared" si="431"/>
        <v>0</v>
      </c>
      <c r="BW315" s="567">
        <f t="shared" si="432"/>
        <v>1</v>
      </c>
      <c r="BX315" s="552">
        <f t="shared" si="389"/>
        <v>0</v>
      </c>
      <c r="BY315" s="577">
        <f t="shared" si="433"/>
        <v>1</v>
      </c>
      <c r="BZ315" s="552">
        <f t="shared" si="434"/>
        <v>0</v>
      </c>
      <c r="CA315" s="552">
        <f t="shared" si="435"/>
        <v>0</v>
      </c>
      <c r="CB315" s="539" t="str">
        <f>IF(AND(E315=""),"",IF(AND(E315&lt;=0),"",IF((ROUND((SUMPRODUCT(MID(0&amp;E315,LARGE(INDEX(ISNUMBER(--MID(E315,ROW($1:$70),1))* ROW($1:$70),0),ROW($1:$70))+1,1)*10^ROW($1:$70)/10)),-8)/100000000)&lt;2004,1,0)))</f>
        <v/>
      </c>
      <c r="CC315" s="1071"/>
      <c r="CD315" s="539" t="str">
        <f>IF(I315="","",MAX($CD$229:$CD$236,$CD$239:CD314)+1)</f>
        <v/>
      </c>
      <c r="CE315" s="539"/>
      <c r="CF315" s="539"/>
      <c r="CG315" s="539"/>
      <c r="CH315" s="539"/>
      <c r="CI315" s="539"/>
      <c r="CJ315" s="539"/>
      <c r="CK315" s="539"/>
      <c r="CL315" s="539"/>
      <c r="CM315" s="539"/>
      <c r="CN315" s="539"/>
      <c r="CO315" s="539"/>
      <c r="CP315" s="539"/>
      <c r="CQ315" s="539"/>
      <c r="CR315" s="539"/>
      <c r="CS315" s="539"/>
      <c r="CT315" s="539"/>
      <c r="CU315" s="539"/>
      <c r="CV315" s="539"/>
      <c r="CW315" s="539"/>
      <c r="CX315" s="539"/>
      <c r="CY315" s="539"/>
      <c r="CZ315" s="539"/>
    </row>
    <row r="316" spans="1:104" s="568" customFormat="1" hidden="1">
      <c r="A316" s="568" t="str">
        <f t="shared" si="387"/>
        <v/>
      </c>
      <c r="B316" s="683">
        <v>2202</v>
      </c>
      <c r="C316" s="684">
        <v>78</v>
      </c>
      <c r="D316" s="685" t="str">
        <f>IF(ISNA(VLOOKUP(C316,Master!BQ$61:CC$286,3,FALSE)),"",VLOOKUP(C316,Master!BQ$61:CC$286,3,FALSE))</f>
        <v/>
      </c>
      <c r="E316" s="686" t="str">
        <f>IF(ISNA(VLOOKUP(C316,Master!BQ$61:CC$286,7,FALSE)),"",VLOOKUP(C316,Master!BQ$61:CC$286,7,FALSE))</f>
        <v/>
      </c>
      <c r="F316" s="687" t="str">
        <f>IF(ISNA(VLOOKUP(C316,Master!BQ$61:CC$286,8,FALSE)),"",VLOOKUP(C316,Master!BQ$61:CC$286,8,FALSE))</f>
        <v/>
      </c>
      <c r="G316" s="688" t="str">
        <f>IF(ISNA(VLOOKUP(C316,Master!BQ$61:CC$286,4,FALSE)),"",VLOOKUP(C316,Master!BQ$61:CC$286,4,FALSE))</f>
        <v/>
      </c>
      <c r="H316" s="711" t="str">
        <f>IF(ISNA(VLOOKUP(C316,Master!BQ$61:CC$286,5,FALSE)),"",VLOOKUP(C316,Master!BQ$61:CC$286,5,FALSE))</f>
        <v/>
      </c>
      <c r="I316" s="690" t="str">
        <f t="shared" si="388"/>
        <v/>
      </c>
      <c r="J316" s="684" t="str">
        <f t="shared" si="390"/>
        <v/>
      </c>
      <c r="K316" s="686" t="str">
        <f t="shared" si="391"/>
        <v/>
      </c>
      <c r="L316" s="684" t="str">
        <f t="shared" si="392"/>
        <v/>
      </c>
      <c r="M316" s="684" t="str">
        <f>IF(AND(H316=""),"",VLOOKUP(D316,'Fix Pay'!$B$9:$K$116,10,0))</f>
        <v/>
      </c>
      <c r="N316" s="684" t="str">
        <f>IF(AND(H316=""),"",VLOOKUP(D316,'Fix Pay'!$B$9:$K$116,9,0))</f>
        <v/>
      </c>
      <c r="O316" s="712" t="str">
        <f t="shared" si="393"/>
        <v/>
      </c>
      <c r="P316" s="582"/>
      <c r="Q316" s="582"/>
      <c r="R316" s="582"/>
      <c r="S316" s="582"/>
      <c r="T316" s="582">
        <v>0</v>
      </c>
      <c r="U316" s="541"/>
      <c r="V316" s="570" t="str">
        <f>IF(ISNA(VLOOKUP(C316,Master!BQ$61:CC$286,10,FALSE)),"",VLOOKUP(C316,Master!BQ$61:CC$286,10,FALSE))</f>
        <v/>
      </c>
      <c r="W316" s="573"/>
      <c r="X316" s="573"/>
      <c r="Y316" s="574" t="str">
        <f>IF(ISNA(VLOOKUP(C316,Master!BQ$61:CC$286,11,FALSE)),"",VLOOKUP(C316,Master!BQ$61:CC$286,11,FALSE))</f>
        <v/>
      </c>
      <c r="Z316" s="574" t="str">
        <f>IF(ISNA(VLOOKUP(C316,Master!BQ$61:CC$286,9,FALSE)),"",VLOOKUP(C316,Master!BQ$61:CC$286,9,FALSE))</f>
        <v/>
      </c>
      <c r="AA316" s="575">
        <f t="shared" si="394"/>
        <v>0</v>
      </c>
      <c r="AB316" s="575">
        <f t="shared" si="395"/>
        <v>0</v>
      </c>
      <c r="AC316" s="575">
        <f t="shared" si="396"/>
        <v>0</v>
      </c>
      <c r="AD316" s="575">
        <f t="shared" si="397"/>
        <v>0</v>
      </c>
      <c r="AE316" s="575">
        <f t="shared" si="398"/>
        <v>0</v>
      </c>
      <c r="AF316" s="575">
        <f t="shared" si="399"/>
        <v>0</v>
      </c>
      <c r="AG316" s="576" t="str">
        <f t="shared" si="400"/>
        <v/>
      </c>
      <c r="AH316" s="576" t="str">
        <f t="shared" si="401"/>
        <v/>
      </c>
      <c r="AI316" s="576" t="str">
        <f t="shared" si="402"/>
        <v/>
      </c>
      <c r="AJ316" s="576" t="str">
        <f t="shared" si="403"/>
        <v/>
      </c>
      <c r="AK316" s="576" t="str">
        <f t="shared" si="404"/>
        <v/>
      </c>
      <c r="AL316" s="574" t="str">
        <f t="shared" si="405"/>
        <v/>
      </c>
      <c r="AM316" s="574">
        <v>0</v>
      </c>
      <c r="AN316" s="575">
        <v>0</v>
      </c>
      <c r="AO316" s="574" t="str">
        <f t="shared" si="406"/>
        <v/>
      </c>
      <c r="AP316" s="575">
        <f t="shared" si="407"/>
        <v>0</v>
      </c>
      <c r="AQ316" s="574">
        <f t="shared" si="408"/>
        <v>0</v>
      </c>
      <c r="AR316" s="574">
        <f t="shared" si="409"/>
        <v>0</v>
      </c>
      <c r="AS316" s="574"/>
      <c r="AT316" s="574">
        <f t="shared" si="385"/>
        <v>0</v>
      </c>
      <c r="AU316" s="576" t="str">
        <f t="shared" si="410"/>
        <v/>
      </c>
      <c r="AV316" s="576" t="str">
        <f t="shared" si="411"/>
        <v/>
      </c>
      <c r="AW316" s="574"/>
      <c r="AX316" s="574"/>
      <c r="AY316" s="576" t="str">
        <f t="shared" si="412"/>
        <v/>
      </c>
      <c r="AZ316" s="576" t="str">
        <f t="shared" si="413"/>
        <v/>
      </c>
      <c r="BA316" s="576" t="str">
        <f t="shared" si="414"/>
        <v/>
      </c>
      <c r="BB316" s="576" t="str">
        <f t="shared" si="415"/>
        <v/>
      </c>
      <c r="BC316" s="576" t="str">
        <f t="shared" si="416"/>
        <v/>
      </c>
      <c r="BD316" s="574" t="str">
        <f t="shared" si="417"/>
        <v/>
      </c>
      <c r="BE316" s="574"/>
      <c r="BF316" s="575">
        <v>0</v>
      </c>
      <c r="BG316" s="574" t="str">
        <f t="shared" si="418"/>
        <v/>
      </c>
      <c r="BH316" s="575">
        <f t="shared" si="419"/>
        <v>0</v>
      </c>
      <c r="BI316" s="574">
        <f t="shared" si="420"/>
        <v>0</v>
      </c>
      <c r="BJ316" s="574">
        <f t="shared" si="421"/>
        <v>0</v>
      </c>
      <c r="BK316" s="574">
        <f t="shared" si="422"/>
        <v>0</v>
      </c>
      <c r="BL316" s="574" t="str">
        <f t="shared" si="423"/>
        <v/>
      </c>
      <c r="BM316" s="576" t="str">
        <f t="shared" si="424"/>
        <v/>
      </c>
      <c r="BN316" s="576" t="str">
        <f t="shared" si="425"/>
        <v/>
      </c>
      <c r="BO316" s="574"/>
      <c r="BP316" s="574"/>
      <c r="BQ316" s="576" t="str">
        <f t="shared" si="426"/>
        <v/>
      </c>
      <c r="BR316" s="567">
        <f t="shared" si="427"/>
        <v>0</v>
      </c>
      <c r="BS316" s="567">
        <f t="shared" si="428"/>
        <v>1</v>
      </c>
      <c r="BT316" s="567">
        <f t="shared" si="429"/>
        <v>0</v>
      </c>
      <c r="BU316" s="567">
        <f t="shared" si="430"/>
        <v>0</v>
      </c>
      <c r="BV316" s="567">
        <f t="shared" si="431"/>
        <v>0</v>
      </c>
      <c r="BW316" s="567">
        <f t="shared" si="432"/>
        <v>1</v>
      </c>
      <c r="BX316" s="552">
        <f t="shared" si="389"/>
        <v>0</v>
      </c>
      <c r="BY316" s="577">
        <f t="shared" si="433"/>
        <v>1</v>
      </c>
      <c r="BZ316" s="552">
        <f t="shared" si="434"/>
        <v>0</v>
      </c>
      <c r="CA316" s="552">
        <f t="shared" si="435"/>
        <v>0</v>
      </c>
      <c r="CB316" s="539" t="str">
        <f>IF(AND(E316=""),"",IF(AND(E316&lt;=0),"",IF((ROUND((SUMPRODUCT(MID(0&amp;E316,LARGE(INDEX(ISNUMBER(--MID(E316,ROW($1:$70),1))* ROW($1:$70),0),ROW($1:$70))+1,1)*10^ROW($1:$70)/10)),-8)/100000000)&lt;2004,1,0)))</f>
        <v/>
      </c>
      <c r="CC316" s="1071"/>
      <c r="CD316" s="539" t="str">
        <f>IF(I316="","",MAX($CD$229:$CD$236,$CD$239:CD315)+1)</f>
        <v/>
      </c>
      <c r="CE316" s="539"/>
      <c r="CF316" s="539"/>
      <c r="CG316" s="539"/>
      <c r="CH316" s="539"/>
      <c r="CI316" s="539"/>
      <c r="CJ316" s="539"/>
      <c r="CK316" s="539"/>
      <c r="CL316" s="539"/>
      <c r="CM316" s="539"/>
      <c r="CN316" s="539"/>
      <c r="CO316" s="539"/>
      <c r="CP316" s="539"/>
      <c r="CQ316" s="539"/>
      <c r="CR316" s="539"/>
      <c r="CS316" s="539"/>
      <c r="CT316" s="539"/>
      <c r="CU316" s="539"/>
      <c r="CV316" s="539"/>
      <c r="CW316" s="539"/>
      <c r="CX316" s="539"/>
      <c r="CY316" s="539"/>
      <c r="CZ316" s="539"/>
    </row>
    <row r="317" spans="1:104" s="568" customFormat="1" hidden="1">
      <c r="A317" s="568" t="str">
        <f t="shared" si="387"/>
        <v/>
      </c>
      <c r="B317" s="683">
        <v>2202</v>
      </c>
      <c r="C317" s="684">
        <v>79</v>
      </c>
      <c r="D317" s="685" t="str">
        <f>IF(ISNA(VLOOKUP(C317,Master!BQ$61:CC$286,3,FALSE)),"",VLOOKUP(C317,Master!BQ$61:CC$286,3,FALSE))</f>
        <v/>
      </c>
      <c r="E317" s="686" t="str">
        <f>IF(ISNA(VLOOKUP(C317,Master!BQ$61:CC$286,7,FALSE)),"",VLOOKUP(C317,Master!BQ$61:CC$286,7,FALSE))</f>
        <v/>
      </c>
      <c r="F317" s="687" t="str">
        <f>IF(ISNA(VLOOKUP(C317,Master!BQ$61:CC$286,8,FALSE)),"",VLOOKUP(C317,Master!BQ$61:CC$286,8,FALSE))</f>
        <v/>
      </c>
      <c r="G317" s="688" t="str">
        <f>IF(ISNA(VLOOKUP(C317,Master!BQ$61:CC$286,4,FALSE)),"",VLOOKUP(C317,Master!BQ$61:CC$286,4,FALSE))</f>
        <v/>
      </c>
      <c r="H317" s="711" t="str">
        <f>IF(ISNA(VLOOKUP(C317,Master!BQ$61:CC$286,5,FALSE)),"",VLOOKUP(C317,Master!BQ$61:CC$286,5,FALSE))</f>
        <v/>
      </c>
      <c r="I317" s="690" t="str">
        <f t="shared" si="388"/>
        <v/>
      </c>
      <c r="J317" s="684" t="str">
        <f t="shared" si="390"/>
        <v/>
      </c>
      <c r="K317" s="686" t="str">
        <f t="shared" si="391"/>
        <v/>
      </c>
      <c r="L317" s="684" t="str">
        <f t="shared" si="392"/>
        <v/>
      </c>
      <c r="M317" s="684" t="str">
        <f>IF(AND(H317=""),"",VLOOKUP(D317,'Fix Pay'!$B$9:$K$116,10,0))</f>
        <v/>
      </c>
      <c r="N317" s="684" t="str">
        <f>IF(AND(H317=""),"",VLOOKUP(D317,'Fix Pay'!$B$9:$K$116,9,0))</f>
        <v/>
      </c>
      <c r="O317" s="712" t="str">
        <f t="shared" si="393"/>
        <v/>
      </c>
      <c r="P317" s="582"/>
      <c r="Q317" s="582"/>
      <c r="R317" s="582"/>
      <c r="S317" s="582"/>
      <c r="T317" s="582">
        <v>0</v>
      </c>
      <c r="U317" s="541"/>
      <c r="V317" s="570" t="str">
        <f>IF(ISNA(VLOOKUP(C317,Master!BQ$61:CC$286,10,FALSE)),"",VLOOKUP(C317,Master!BQ$61:CC$286,10,FALSE))</f>
        <v/>
      </c>
      <c r="W317" s="573"/>
      <c r="X317" s="573"/>
      <c r="Y317" s="574" t="str">
        <f>IF(ISNA(VLOOKUP(C317,Master!BQ$61:CC$286,11,FALSE)),"",VLOOKUP(C317,Master!BQ$61:CC$286,11,FALSE))</f>
        <v/>
      </c>
      <c r="Z317" s="574" t="str">
        <f>IF(ISNA(VLOOKUP(C317,Master!BQ$61:CC$286,9,FALSE)),"",VLOOKUP(C317,Master!BQ$61:CC$286,9,FALSE))</f>
        <v/>
      </c>
      <c r="AA317" s="575">
        <f t="shared" si="394"/>
        <v>0</v>
      </c>
      <c r="AB317" s="575">
        <f t="shared" si="395"/>
        <v>0</v>
      </c>
      <c r="AC317" s="575">
        <f t="shared" si="396"/>
        <v>0</v>
      </c>
      <c r="AD317" s="575">
        <f t="shared" si="397"/>
        <v>0</v>
      </c>
      <c r="AE317" s="575">
        <f t="shared" si="398"/>
        <v>0</v>
      </c>
      <c r="AF317" s="575">
        <f t="shared" si="399"/>
        <v>0</v>
      </c>
      <c r="AG317" s="576" t="str">
        <f t="shared" si="400"/>
        <v/>
      </c>
      <c r="AH317" s="576" t="str">
        <f t="shared" si="401"/>
        <v/>
      </c>
      <c r="AI317" s="576" t="str">
        <f t="shared" si="402"/>
        <v/>
      </c>
      <c r="AJ317" s="576" t="str">
        <f t="shared" si="403"/>
        <v/>
      </c>
      <c r="AK317" s="576" t="str">
        <f t="shared" si="404"/>
        <v/>
      </c>
      <c r="AL317" s="574" t="str">
        <f t="shared" si="405"/>
        <v/>
      </c>
      <c r="AM317" s="574">
        <v>0</v>
      </c>
      <c r="AN317" s="575">
        <v>0</v>
      </c>
      <c r="AO317" s="574" t="str">
        <f t="shared" si="406"/>
        <v/>
      </c>
      <c r="AP317" s="575">
        <f t="shared" si="407"/>
        <v>0</v>
      </c>
      <c r="AQ317" s="574">
        <f t="shared" si="408"/>
        <v>0</v>
      </c>
      <c r="AR317" s="574">
        <f t="shared" si="409"/>
        <v>0</v>
      </c>
      <c r="AS317" s="574"/>
      <c r="AT317" s="574">
        <f t="shared" si="385"/>
        <v>0</v>
      </c>
      <c r="AU317" s="576" t="str">
        <f t="shared" si="410"/>
        <v/>
      </c>
      <c r="AV317" s="576" t="str">
        <f t="shared" si="411"/>
        <v/>
      </c>
      <c r="AW317" s="574"/>
      <c r="AX317" s="574"/>
      <c r="AY317" s="576" t="str">
        <f t="shared" si="412"/>
        <v/>
      </c>
      <c r="AZ317" s="576" t="str">
        <f t="shared" si="413"/>
        <v/>
      </c>
      <c r="BA317" s="576" t="str">
        <f t="shared" si="414"/>
        <v/>
      </c>
      <c r="BB317" s="576" t="str">
        <f t="shared" si="415"/>
        <v/>
      </c>
      <c r="BC317" s="576" t="str">
        <f t="shared" si="416"/>
        <v/>
      </c>
      <c r="BD317" s="574" t="str">
        <f t="shared" si="417"/>
        <v/>
      </c>
      <c r="BE317" s="574"/>
      <c r="BF317" s="575">
        <v>0</v>
      </c>
      <c r="BG317" s="574" t="str">
        <f t="shared" si="418"/>
        <v/>
      </c>
      <c r="BH317" s="575">
        <f t="shared" si="419"/>
        <v>0</v>
      </c>
      <c r="BI317" s="574">
        <f t="shared" si="420"/>
        <v>0</v>
      </c>
      <c r="BJ317" s="574">
        <f t="shared" si="421"/>
        <v>0</v>
      </c>
      <c r="BK317" s="574">
        <f t="shared" si="422"/>
        <v>0</v>
      </c>
      <c r="BL317" s="574" t="str">
        <f t="shared" si="423"/>
        <v/>
      </c>
      <c r="BM317" s="576" t="str">
        <f t="shared" si="424"/>
        <v/>
      </c>
      <c r="BN317" s="576" t="str">
        <f t="shared" si="425"/>
        <v/>
      </c>
      <c r="BO317" s="574"/>
      <c r="BP317" s="574"/>
      <c r="BQ317" s="576" t="str">
        <f t="shared" si="426"/>
        <v/>
      </c>
      <c r="BR317" s="567">
        <f t="shared" si="427"/>
        <v>0</v>
      </c>
      <c r="BS317" s="567">
        <f t="shared" si="428"/>
        <v>1</v>
      </c>
      <c r="BT317" s="567">
        <f t="shared" si="429"/>
        <v>0</v>
      </c>
      <c r="BU317" s="567">
        <f t="shared" si="430"/>
        <v>0</v>
      </c>
      <c r="BV317" s="567">
        <f t="shared" si="431"/>
        <v>0</v>
      </c>
      <c r="BW317" s="567">
        <f t="shared" si="432"/>
        <v>1</v>
      </c>
      <c r="BX317" s="552">
        <f t="shared" si="389"/>
        <v>0</v>
      </c>
      <c r="BY317" s="577">
        <f t="shared" si="433"/>
        <v>1</v>
      </c>
      <c r="BZ317" s="552">
        <f t="shared" si="434"/>
        <v>0</v>
      </c>
      <c r="CA317" s="552">
        <f t="shared" si="435"/>
        <v>0</v>
      </c>
      <c r="CB317" s="539" t="str">
        <f>IF(AND(E317=""),"",IF(AND(E317&lt;=0),"",IF((ROUND((SUMPRODUCT(MID(0&amp;E317,LARGE(INDEX(ISNUMBER(--MID(E317,ROW($1:$70),1))* ROW($1:$70),0),ROW($1:$70))+1,1)*10^ROW($1:$70)/10)),-8)/100000000)&lt;2004,1,0)))</f>
        <v/>
      </c>
      <c r="CC317" s="1071"/>
      <c r="CD317" s="539" t="str">
        <f>IF(I317="","",MAX($CD$229:$CD$236,$CD$239:CD316)+1)</f>
        <v/>
      </c>
      <c r="CE317" s="539"/>
      <c r="CF317" s="539"/>
      <c r="CG317" s="539"/>
      <c r="CH317" s="539"/>
      <c r="CI317" s="539"/>
      <c r="CJ317" s="539"/>
      <c r="CK317" s="539"/>
      <c r="CL317" s="539"/>
      <c r="CM317" s="539"/>
      <c r="CN317" s="539"/>
      <c r="CO317" s="539"/>
      <c r="CP317" s="539"/>
      <c r="CQ317" s="539"/>
      <c r="CR317" s="539"/>
      <c r="CS317" s="539"/>
      <c r="CT317" s="539"/>
      <c r="CU317" s="539"/>
      <c r="CV317" s="539"/>
      <c r="CW317" s="539"/>
      <c r="CX317" s="539"/>
      <c r="CY317" s="539"/>
      <c r="CZ317" s="539"/>
    </row>
    <row r="318" spans="1:104" s="568" customFormat="1" hidden="1">
      <c r="A318" s="568" t="str">
        <f t="shared" si="387"/>
        <v/>
      </c>
      <c r="B318" s="683">
        <v>2202</v>
      </c>
      <c r="C318" s="684">
        <v>80</v>
      </c>
      <c r="D318" s="685" t="str">
        <f>IF(ISNA(VLOOKUP(C318,Master!BQ$61:CC$286,3,FALSE)),"",VLOOKUP(C318,Master!BQ$61:CC$286,3,FALSE))</f>
        <v/>
      </c>
      <c r="E318" s="686" t="str">
        <f>IF(ISNA(VLOOKUP(C318,Master!BQ$61:CC$286,7,FALSE)),"",VLOOKUP(C318,Master!BQ$61:CC$286,7,FALSE))</f>
        <v/>
      </c>
      <c r="F318" s="687" t="str">
        <f>IF(ISNA(VLOOKUP(C318,Master!BQ$61:CC$286,8,FALSE)),"",VLOOKUP(C318,Master!BQ$61:CC$286,8,FALSE))</f>
        <v/>
      </c>
      <c r="G318" s="688" t="str">
        <f>IF(ISNA(VLOOKUP(C318,Master!BQ$61:CC$286,4,FALSE)),"",VLOOKUP(C318,Master!BQ$61:CC$286,4,FALSE))</f>
        <v/>
      </c>
      <c r="H318" s="711" t="str">
        <f>IF(ISNA(VLOOKUP(C318,Master!BQ$61:CC$286,5,FALSE)),"",VLOOKUP(C318,Master!BQ$61:CC$286,5,FALSE))</f>
        <v/>
      </c>
      <c r="I318" s="690" t="str">
        <f t="shared" si="388"/>
        <v/>
      </c>
      <c r="J318" s="684" t="str">
        <f t="shared" si="390"/>
        <v/>
      </c>
      <c r="K318" s="686" t="str">
        <f t="shared" si="391"/>
        <v/>
      </c>
      <c r="L318" s="684" t="str">
        <f t="shared" si="392"/>
        <v/>
      </c>
      <c r="M318" s="684" t="str">
        <f>IF(AND(H318=""),"",VLOOKUP(D318,'Fix Pay'!$B$9:$K$116,10,0))</f>
        <v/>
      </c>
      <c r="N318" s="684" t="str">
        <f>IF(AND(H318=""),"",VLOOKUP(D318,'Fix Pay'!$B$9:$K$116,9,0))</f>
        <v/>
      </c>
      <c r="O318" s="712" t="str">
        <f t="shared" si="393"/>
        <v/>
      </c>
      <c r="P318" s="582"/>
      <c r="Q318" s="582"/>
      <c r="R318" s="582"/>
      <c r="S318" s="582"/>
      <c r="T318" s="582">
        <v>0</v>
      </c>
      <c r="U318" s="541"/>
      <c r="V318" s="570" t="str">
        <f>IF(ISNA(VLOOKUP(C318,Master!BQ$61:CC$286,10,FALSE)),"",VLOOKUP(C318,Master!BQ$61:CC$286,10,FALSE))</f>
        <v/>
      </c>
      <c r="W318" s="573"/>
      <c r="X318" s="573"/>
      <c r="Y318" s="574" t="str">
        <f>IF(ISNA(VLOOKUP(C318,Master!BQ$61:CC$286,11,FALSE)),"",VLOOKUP(C318,Master!BQ$61:CC$286,11,FALSE))</f>
        <v/>
      </c>
      <c r="Z318" s="574" t="str">
        <f>IF(ISNA(VLOOKUP(C318,Master!BQ$61:CC$286,9,FALSE)),"",VLOOKUP(C318,Master!BQ$61:CC$286,9,FALSE))</f>
        <v/>
      </c>
      <c r="AA318" s="575">
        <f t="shared" si="394"/>
        <v>0</v>
      </c>
      <c r="AB318" s="575">
        <f t="shared" si="395"/>
        <v>0</v>
      </c>
      <c r="AC318" s="575">
        <f t="shared" si="396"/>
        <v>0</v>
      </c>
      <c r="AD318" s="575">
        <f t="shared" si="397"/>
        <v>0</v>
      </c>
      <c r="AE318" s="575">
        <f t="shared" si="398"/>
        <v>0</v>
      </c>
      <c r="AF318" s="575">
        <f t="shared" si="399"/>
        <v>0</v>
      </c>
      <c r="AG318" s="576" t="str">
        <f t="shared" si="400"/>
        <v/>
      </c>
      <c r="AH318" s="576" t="str">
        <f t="shared" si="401"/>
        <v/>
      </c>
      <c r="AI318" s="576" t="str">
        <f t="shared" si="402"/>
        <v/>
      </c>
      <c r="AJ318" s="576" t="str">
        <f t="shared" si="403"/>
        <v/>
      </c>
      <c r="AK318" s="576" t="str">
        <f t="shared" si="404"/>
        <v/>
      </c>
      <c r="AL318" s="574" t="str">
        <f t="shared" si="405"/>
        <v/>
      </c>
      <c r="AM318" s="574">
        <v>0</v>
      </c>
      <c r="AN318" s="575">
        <v>0</v>
      </c>
      <c r="AO318" s="574" t="str">
        <f t="shared" si="406"/>
        <v/>
      </c>
      <c r="AP318" s="575">
        <f t="shared" si="407"/>
        <v>0</v>
      </c>
      <c r="AQ318" s="574">
        <f t="shared" si="408"/>
        <v>0</v>
      </c>
      <c r="AR318" s="574">
        <f t="shared" si="409"/>
        <v>0</v>
      </c>
      <c r="AS318" s="574"/>
      <c r="AT318" s="574">
        <f t="shared" si="385"/>
        <v>0</v>
      </c>
      <c r="AU318" s="576" t="str">
        <f t="shared" si="410"/>
        <v/>
      </c>
      <c r="AV318" s="576" t="str">
        <f t="shared" si="411"/>
        <v/>
      </c>
      <c r="AW318" s="574"/>
      <c r="AX318" s="574"/>
      <c r="AY318" s="576" t="str">
        <f t="shared" si="412"/>
        <v/>
      </c>
      <c r="AZ318" s="576" t="str">
        <f t="shared" si="413"/>
        <v/>
      </c>
      <c r="BA318" s="576" t="str">
        <f t="shared" si="414"/>
        <v/>
      </c>
      <c r="BB318" s="576" t="str">
        <f t="shared" si="415"/>
        <v/>
      </c>
      <c r="BC318" s="576" t="str">
        <f t="shared" si="416"/>
        <v/>
      </c>
      <c r="BD318" s="574" t="str">
        <f t="shared" si="417"/>
        <v/>
      </c>
      <c r="BE318" s="574"/>
      <c r="BF318" s="575">
        <v>0</v>
      </c>
      <c r="BG318" s="574" t="str">
        <f t="shared" si="418"/>
        <v/>
      </c>
      <c r="BH318" s="575">
        <f t="shared" si="419"/>
        <v>0</v>
      </c>
      <c r="BI318" s="574">
        <f t="shared" si="420"/>
        <v>0</v>
      </c>
      <c r="BJ318" s="574">
        <f t="shared" si="421"/>
        <v>0</v>
      </c>
      <c r="BK318" s="574">
        <f t="shared" si="422"/>
        <v>0</v>
      </c>
      <c r="BL318" s="574" t="str">
        <f t="shared" si="423"/>
        <v/>
      </c>
      <c r="BM318" s="576" t="str">
        <f t="shared" si="424"/>
        <v/>
      </c>
      <c r="BN318" s="576" t="str">
        <f t="shared" si="425"/>
        <v/>
      </c>
      <c r="BO318" s="574"/>
      <c r="BP318" s="574"/>
      <c r="BQ318" s="576" t="str">
        <f t="shared" si="426"/>
        <v/>
      </c>
      <c r="BR318" s="567">
        <f t="shared" si="427"/>
        <v>0</v>
      </c>
      <c r="BS318" s="567">
        <f t="shared" si="428"/>
        <v>1</v>
      </c>
      <c r="BT318" s="567">
        <f t="shared" si="429"/>
        <v>0</v>
      </c>
      <c r="BU318" s="567">
        <f t="shared" si="430"/>
        <v>0</v>
      </c>
      <c r="BV318" s="567">
        <f t="shared" si="431"/>
        <v>0</v>
      </c>
      <c r="BW318" s="567">
        <f t="shared" si="432"/>
        <v>1</v>
      </c>
      <c r="BX318" s="552">
        <f t="shared" si="389"/>
        <v>0</v>
      </c>
      <c r="BY318" s="577">
        <f t="shared" si="433"/>
        <v>1</v>
      </c>
      <c r="BZ318" s="552">
        <f t="shared" si="434"/>
        <v>0</v>
      </c>
      <c r="CA318" s="552">
        <f t="shared" si="435"/>
        <v>0</v>
      </c>
      <c r="CB318" s="539" t="str">
        <f>IF(AND(E318=""),"",IF(AND(E318&lt;=0),"",IF((ROUND((SUMPRODUCT(MID(0&amp;E318,LARGE(INDEX(ISNUMBER(--MID(E318,ROW($1:$70),1))* ROW($1:$70),0),ROW($1:$70))+1,1)*10^ROW($1:$70)/10)),-8)/100000000)&lt;2004,1,0)))</f>
        <v/>
      </c>
      <c r="CC318" s="1071"/>
      <c r="CD318" s="539" t="str">
        <f>IF(I318="","",MAX($CD$229:$CD$236,$CD$239:CD317)+1)</f>
        <v/>
      </c>
      <c r="CE318" s="539"/>
      <c r="CF318" s="539"/>
      <c r="CG318" s="539"/>
      <c r="CH318" s="539"/>
      <c r="CI318" s="539"/>
      <c r="CJ318" s="539"/>
      <c r="CK318" s="539"/>
      <c r="CL318" s="539"/>
      <c r="CM318" s="539"/>
      <c r="CN318" s="539"/>
      <c r="CO318" s="539"/>
      <c r="CP318" s="539"/>
      <c r="CQ318" s="539"/>
      <c r="CR318" s="539"/>
      <c r="CS318" s="539"/>
      <c r="CT318" s="539"/>
      <c r="CU318" s="539"/>
      <c r="CV318" s="539"/>
      <c r="CW318" s="539"/>
      <c r="CX318" s="539"/>
      <c r="CY318" s="539"/>
      <c r="CZ318" s="539"/>
    </row>
    <row r="319" spans="1:104" s="568" customFormat="1" hidden="1">
      <c r="A319" s="568" t="str">
        <f t="shared" si="387"/>
        <v/>
      </c>
      <c r="B319" s="683">
        <v>2202</v>
      </c>
      <c r="C319" s="684">
        <v>81</v>
      </c>
      <c r="D319" s="685" t="str">
        <f>IF(ISNA(VLOOKUP(C319,Master!BQ$61:CC$286,3,FALSE)),"",VLOOKUP(C319,Master!BQ$61:CC$286,3,FALSE))</f>
        <v/>
      </c>
      <c r="E319" s="686" t="str">
        <f>IF(ISNA(VLOOKUP(C319,Master!BQ$61:CC$286,7,FALSE)),"",VLOOKUP(C319,Master!BQ$61:CC$286,7,FALSE))</f>
        <v/>
      </c>
      <c r="F319" s="687" t="str">
        <f>IF(ISNA(VLOOKUP(C319,Master!BQ$61:CC$286,8,FALSE)),"",VLOOKUP(C319,Master!BQ$61:CC$286,8,FALSE))</f>
        <v/>
      </c>
      <c r="G319" s="688" t="str">
        <f>IF(ISNA(VLOOKUP(C319,Master!BQ$61:CC$286,4,FALSE)),"",VLOOKUP(C319,Master!BQ$61:CC$286,4,FALSE))</f>
        <v/>
      </c>
      <c r="H319" s="711" t="str">
        <f>IF(ISNA(VLOOKUP(C319,Master!BQ$61:CC$286,5,FALSE)),"",VLOOKUP(C319,Master!BQ$61:CC$286,5,FALSE))</f>
        <v/>
      </c>
      <c r="I319" s="690" t="str">
        <f t="shared" si="388"/>
        <v/>
      </c>
      <c r="J319" s="684" t="str">
        <f t="shared" si="390"/>
        <v/>
      </c>
      <c r="K319" s="686" t="str">
        <f t="shared" si="391"/>
        <v/>
      </c>
      <c r="L319" s="684" t="str">
        <f t="shared" si="392"/>
        <v/>
      </c>
      <c r="M319" s="684" t="str">
        <f>IF(AND(H319=""),"",VLOOKUP(D319,'Fix Pay'!$B$9:$K$116,10,0))</f>
        <v/>
      </c>
      <c r="N319" s="684" t="str">
        <f>IF(AND(H319=""),"",VLOOKUP(D319,'Fix Pay'!$B$9:$K$116,9,0))</f>
        <v/>
      </c>
      <c r="O319" s="712" t="str">
        <f t="shared" si="393"/>
        <v/>
      </c>
      <c r="P319" s="582"/>
      <c r="Q319" s="582"/>
      <c r="R319" s="582"/>
      <c r="S319" s="582"/>
      <c r="T319" s="582">
        <v>0</v>
      </c>
      <c r="U319" s="541"/>
      <c r="V319" s="570" t="str">
        <f>IF(ISNA(VLOOKUP(C319,Master!BQ$61:CC$286,10,FALSE)),"",VLOOKUP(C319,Master!BQ$61:CC$286,10,FALSE))</f>
        <v/>
      </c>
      <c r="W319" s="573"/>
      <c r="X319" s="573"/>
      <c r="Y319" s="574" t="str">
        <f>IF(ISNA(VLOOKUP(C319,Master!BQ$61:CC$286,11,FALSE)),"",VLOOKUP(C319,Master!BQ$61:CC$286,11,FALSE))</f>
        <v/>
      </c>
      <c r="Z319" s="574" t="str">
        <f>IF(ISNA(VLOOKUP(C319,Master!BQ$61:CC$286,9,FALSE)),"",VLOOKUP(C319,Master!BQ$61:CC$286,9,FALSE))</f>
        <v/>
      </c>
      <c r="AA319" s="575">
        <f t="shared" si="394"/>
        <v>0</v>
      </c>
      <c r="AB319" s="575">
        <f t="shared" si="395"/>
        <v>0</v>
      </c>
      <c r="AC319" s="575">
        <f t="shared" si="396"/>
        <v>0</v>
      </c>
      <c r="AD319" s="575">
        <f t="shared" si="397"/>
        <v>0</v>
      </c>
      <c r="AE319" s="575">
        <f t="shared" si="398"/>
        <v>0</v>
      </c>
      <c r="AF319" s="575">
        <f t="shared" si="399"/>
        <v>0</v>
      </c>
      <c r="AG319" s="576" t="str">
        <f t="shared" si="400"/>
        <v/>
      </c>
      <c r="AH319" s="576" t="str">
        <f t="shared" si="401"/>
        <v/>
      </c>
      <c r="AI319" s="576" t="str">
        <f t="shared" si="402"/>
        <v/>
      </c>
      <c r="AJ319" s="576" t="str">
        <f t="shared" si="403"/>
        <v/>
      </c>
      <c r="AK319" s="576" t="str">
        <f t="shared" si="404"/>
        <v/>
      </c>
      <c r="AL319" s="574" t="str">
        <f t="shared" si="405"/>
        <v/>
      </c>
      <c r="AM319" s="574">
        <v>0</v>
      </c>
      <c r="AN319" s="575">
        <v>0</v>
      </c>
      <c r="AO319" s="574" t="str">
        <f t="shared" si="406"/>
        <v/>
      </c>
      <c r="AP319" s="575">
        <f t="shared" si="407"/>
        <v>0</v>
      </c>
      <c r="AQ319" s="574">
        <f t="shared" si="408"/>
        <v>0</v>
      </c>
      <c r="AR319" s="574">
        <f t="shared" si="409"/>
        <v>0</v>
      </c>
      <c r="AS319" s="574"/>
      <c r="AT319" s="574">
        <f t="shared" si="385"/>
        <v>0</v>
      </c>
      <c r="AU319" s="576" t="str">
        <f t="shared" si="410"/>
        <v/>
      </c>
      <c r="AV319" s="576" t="str">
        <f t="shared" si="411"/>
        <v/>
      </c>
      <c r="AW319" s="574"/>
      <c r="AX319" s="574"/>
      <c r="AY319" s="576" t="str">
        <f t="shared" si="412"/>
        <v/>
      </c>
      <c r="AZ319" s="576" t="str">
        <f t="shared" si="413"/>
        <v/>
      </c>
      <c r="BA319" s="576" t="str">
        <f t="shared" si="414"/>
        <v/>
      </c>
      <c r="BB319" s="576" t="str">
        <f t="shared" si="415"/>
        <v/>
      </c>
      <c r="BC319" s="576" t="str">
        <f t="shared" si="416"/>
        <v/>
      </c>
      <c r="BD319" s="574" t="str">
        <f t="shared" si="417"/>
        <v/>
      </c>
      <c r="BE319" s="574"/>
      <c r="BF319" s="575">
        <v>0</v>
      </c>
      <c r="BG319" s="574" t="str">
        <f t="shared" si="418"/>
        <v/>
      </c>
      <c r="BH319" s="575">
        <f t="shared" si="419"/>
        <v>0</v>
      </c>
      <c r="BI319" s="574">
        <f t="shared" si="420"/>
        <v>0</v>
      </c>
      <c r="BJ319" s="574">
        <f t="shared" si="421"/>
        <v>0</v>
      </c>
      <c r="BK319" s="574">
        <f t="shared" si="422"/>
        <v>0</v>
      </c>
      <c r="BL319" s="574" t="str">
        <f t="shared" si="423"/>
        <v/>
      </c>
      <c r="BM319" s="576" t="str">
        <f t="shared" si="424"/>
        <v/>
      </c>
      <c r="BN319" s="576" t="str">
        <f t="shared" si="425"/>
        <v/>
      </c>
      <c r="BO319" s="574"/>
      <c r="BP319" s="574"/>
      <c r="BQ319" s="576" t="str">
        <f t="shared" si="426"/>
        <v/>
      </c>
      <c r="BR319" s="567">
        <f t="shared" si="427"/>
        <v>0</v>
      </c>
      <c r="BS319" s="567">
        <f t="shared" si="428"/>
        <v>1</v>
      </c>
      <c r="BT319" s="567">
        <f t="shared" si="429"/>
        <v>0</v>
      </c>
      <c r="BU319" s="567">
        <f t="shared" si="430"/>
        <v>0</v>
      </c>
      <c r="BV319" s="567">
        <f t="shared" si="431"/>
        <v>0</v>
      </c>
      <c r="BW319" s="567">
        <f t="shared" si="432"/>
        <v>1</v>
      </c>
      <c r="BX319" s="552">
        <f t="shared" si="389"/>
        <v>0</v>
      </c>
      <c r="BY319" s="577">
        <f t="shared" si="433"/>
        <v>1</v>
      </c>
      <c r="BZ319" s="552">
        <f t="shared" si="434"/>
        <v>0</v>
      </c>
      <c r="CA319" s="552">
        <f t="shared" si="435"/>
        <v>0</v>
      </c>
      <c r="CB319" s="539" t="str">
        <f>IF(AND(E319=""),"",IF(AND(E319&lt;=0),"",IF((ROUND((SUMPRODUCT(MID(0&amp;E319,LARGE(INDEX(ISNUMBER(--MID(E319,ROW($1:$70),1))* ROW($1:$70),0),ROW($1:$70))+1,1)*10^ROW($1:$70)/10)),-8)/100000000)&lt;2004,1,0)))</f>
        <v/>
      </c>
      <c r="CC319" s="1071"/>
      <c r="CD319" s="539" t="str">
        <f>IF(I319="","",MAX($CD$229:$CD$236,$CD$239:CD318)+1)</f>
        <v/>
      </c>
      <c r="CE319" s="539"/>
      <c r="CF319" s="539"/>
      <c r="CG319" s="539"/>
      <c r="CH319" s="539"/>
      <c r="CI319" s="539"/>
      <c r="CJ319" s="539"/>
      <c r="CK319" s="539"/>
      <c r="CL319" s="539"/>
      <c r="CM319" s="539"/>
      <c r="CN319" s="539"/>
      <c r="CO319" s="539"/>
      <c r="CP319" s="539"/>
      <c r="CQ319" s="539"/>
      <c r="CR319" s="539"/>
      <c r="CS319" s="539"/>
      <c r="CT319" s="539"/>
      <c r="CU319" s="539"/>
      <c r="CV319" s="539"/>
      <c r="CW319" s="539"/>
      <c r="CX319" s="539"/>
      <c r="CY319" s="539"/>
      <c r="CZ319" s="539"/>
    </row>
    <row r="320" spans="1:104" s="568" customFormat="1" hidden="1">
      <c r="A320" s="568" t="str">
        <f t="shared" si="387"/>
        <v/>
      </c>
      <c r="B320" s="683">
        <v>2202</v>
      </c>
      <c r="C320" s="684">
        <v>82</v>
      </c>
      <c r="D320" s="685" t="str">
        <f>IF(ISNA(VLOOKUP(C320,Master!BQ$61:CC$286,3,FALSE)),"",VLOOKUP(C320,Master!BQ$61:CC$286,3,FALSE))</f>
        <v/>
      </c>
      <c r="E320" s="686" t="str">
        <f>IF(ISNA(VLOOKUP(C320,Master!BQ$61:CC$286,7,FALSE)),"",VLOOKUP(C320,Master!BQ$61:CC$286,7,FALSE))</f>
        <v/>
      </c>
      <c r="F320" s="687" t="str">
        <f>IF(ISNA(VLOOKUP(C320,Master!BQ$61:CC$286,8,FALSE)),"",VLOOKUP(C320,Master!BQ$61:CC$286,8,FALSE))</f>
        <v/>
      </c>
      <c r="G320" s="688" t="str">
        <f>IF(ISNA(VLOOKUP(C320,Master!BQ$61:CC$286,4,FALSE)),"",VLOOKUP(C320,Master!BQ$61:CC$286,4,FALSE))</f>
        <v/>
      </c>
      <c r="H320" s="711" t="str">
        <f>IF(ISNA(VLOOKUP(C320,Master!BQ$61:CC$286,5,FALSE)),"",VLOOKUP(C320,Master!BQ$61:CC$286,5,FALSE))</f>
        <v/>
      </c>
      <c r="I320" s="690" t="str">
        <f t="shared" si="388"/>
        <v/>
      </c>
      <c r="J320" s="684" t="str">
        <f t="shared" si="390"/>
        <v/>
      </c>
      <c r="K320" s="686" t="str">
        <f t="shared" si="391"/>
        <v/>
      </c>
      <c r="L320" s="684" t="str">
        <f t="shared" si="392"/>
        <v/>
      </c>
      <c r="M320" s="684" t="str">
        <f>IF(AND(H320=""),"",VLOOKUP(D320,'Fix Pay'!$B$9:$K$116,10,0))</f>
        <v/>
      </c>
      <c r="N320" s="684" t="str">
        <f>IF(AND(H320=""),"",VLOOKUP(D320,'Fix Pay'!$B$9:$K$116,9,0))</f>
        <v/>
      </c>
      <c r="O320" s="712" t="str">
        <f t="shared" si="393"/>
        <v/>
      </c>
      <c r="P320" s="582"/>
      <c r="Q320" s="582"/>
      <c r="R320" s="582"/>
      <c r="S320" s="582"/>
      <c r="T320" s="582">
        <v>0</v>
      </c>
      <c r="U320" s="541"/>
      <c r="V320" s="570" t="str">
        <f>IF(ISNA(VLOOKUP(C320,Master!BQ$61:CC$286,10,FALSE)),"",VLOOKUP(C320,Master!BQ$61:CC$286,10,FALSE))</f>
        <v/>
      </c>
      <c r="W320" s="573"/>
      <c r="X320" s="573"/>
      <c r="Y320" s="574" t="str">
        <f>IF(ISNA(VLOOKUP(C320,Master!BQ$61:CC$286,11,FALSE)),"",VLOOKUP(C320,Master!BQ$61:CC$286,11,FALSE))</f>
        <v/>
      </c>
      <c r="Z320" s="574" t="str">
        <f>IF(ISNA(VLOOKUP(C320,Master!BQ$61:CC$286,9,FALSE)),"",VLOOKUP(C320,Master!BQ$61:CC$286,9,FALSE))</f>
        <v/>
      </c>
      <c r="AA320" s="575">
        <f t="shared" si="394"/>
        <v>0</v>
      </c>
      <c r="AB320" s="575">
        <f t="shared" si="395"/>
        <v>0</v>
      </c>
      <c r="AC320" s="575">
        <f t="shared" si="396"/>
        <v>0</v>
      </c>
      <c r="AD320" s="575">
        <f t="shared" si="397"/>
        <v>0</v>
      </c>
      <c r="AE320" s="575">
        <f t="shared" si="398"/>
        <v>0</v>
      </c>
      <c r="AF320" s="575">
        <f t="shared" si="399"/>
        <v>0</v>
      </c>
      <c r="AG320" s="576" t="str">
        <f t="shared" si="400"/>
        <v/>
      </c>
      <c r="AH320" s="576" t="str">
        <f t="shared" si="401"/>
        <v/>
      </c>
      <c r="AI320" s="576" t="str">
        <f t="shared" si="402"/>
        <v/>
      </c>
      <c r="AJ320" s="576" t="str">
        <f t="shared" si="403"/>
        <v/>
      </c>
      <c r="AK320" s="576" t="str">
        <f t="shared" si="404"/>
        <v/>
      </c>
      <c r="AL320" s="574" t="str">
        <f t="shared" si="405"/>
        <v/>
      </c>
      <c r="AM320" s="574">
        <v>0</v>
      </c>
      <c r="AN320" s="575">
        <v>0</v>
      </c>
      <c r="AO320" s="574" t="str">
        <f t="shared" si="406"/>
        <v/>
      </c>
      <c r="AP320" s="575">
        <f t="shared" si="407"/>
        <v>0</v>
      </c>
      <c r="AQ320" s="574">
        <f t="shared" si="408"/>
        <v>0</v>
      </c>
      <c r="AR320" s="574">
        <f t="shared" si="409"/>
        <v>0</v>
      </c>
      <c r="AS320" s="574"/>
      <c r="AT320" s="574">
        <f t="shared" si="385"/>
        <v>0</v>
      </c>
      <c r="AU320" s="576" t="str">
        <f t="shared" si="410"/>
        <v/>
      </c>
      <c r="AV320" s="576" t="str">
        <f t="shared" si="411"/>
        <v/>
      </c>
      <c r="AW320" s="574"/>
      <c r="AX320" s="574"/>
      <c r="AY320" s="576" t="str">
        <f t="shared" si="412"/>
        <v/>
      </c>
      <c r="AZ320" s="576" t="str">
        <f t="shared" si="413"/>
        <v/>
      </c>
      <c r="BA320" s="576" t="str">
        <f t="shared" si="414"/>
        <v/>
      </c>
      <c r="BB320" s="576" t="str">
        <f t="shared" si="415"/>
        <v/>
      </c>
      <c r="BC320" s="576" t="str">
        <f t="shared" si="416"/>
        <v/>
      </c>
      <c r="BD320" s="574" t="str">
        <f t="shared" si="417"/>
        <v/>
      </c>
      <c r="BE320" s="574"/>
      <c r="BF320" s="575">
        <v>0</v>
      </c>
      <c r="BG320" s="574" t="str">
        <f t="shared" si="418"/>
        <v/>
      </c>
      <c r="BH320" s="575">
        <f t="shared" si="419"/>
        <v>0</v>
      </c>
      <c r="BI320" s="574">
        <f t="shared" si="420"/>
        <v>0</v>
      </c>
      <c r="BJ320" s="574">
        <f t="shared" si="421"/>
        <v>0</v>
      </c>
      <c r="BK320" s="574">
        <f t="shared" si="422"/>
        <v>0</v>
      </c>
      <c r="BL320" s="574" t="str">
        <f t="shared" si="423"/>
        <v/>
      </c>
      <c r="BM320" s="576" t="str">
        <f t="shared" si="424"/>
        <v/>
      </c>
      <c r="BN320" s="576" t="str">
        <f t="shared" si="425"/>
        <v/>
      </c>
      <c r="BO320" s="574"/>
      <c r="BP320" s="574"/>
      <c r="BQ320" s="576" t="str">
        <f t="shared" si="426"/>
        <v/>
      </c>
      <c r="BR320" s="567">
        <f t="shared" si="427"/>
        <v>0</v>
      </c>
      <c r="BS320" s="567">
        <f t="shared" si="428"/>
        <v>1</v>
      </c>
      <c r="BT320" s="567">
        <f t="shared" si="429"/>
        <v>0</v>
      </c>
      <c r="BU320" s="567">
        <f t="shared" si="430"/>
        <v>0</v>
      </c>
      <c r="BV320" s="567">
        <f t="shared" si="431"/>
        <v>0</v>
      </c>
      <c r="BW320" s="567">
        <f t="shared" si="432"/>
        <v>1</v>
      </c>
      <c r="BX320" s="552">
        <f t="shared" si="389"/>
        <v>0</v>
      </c>
      <c r="BY320" s="577">
        <f t="shared" si="433"/>
        <v>1</v>
      </c>
      <c r="BZ320" s="552">
        <f t="shared" si="434"/>
        <v>0</v>
      </c>
      <c r="CA320" s="552">
        <f t="shared" si="435"/>
        <v>0</v>
      </c>
      <c r="CB320" s="539" t="str">
        <f>IF(AND(E320=""),"",IF(AND(E320&lt;=0),"",IF((ROUND((SUMPRODUCT(MID(0&amp;E320,LARGE(INDEX(ISNUMBER(--MID(E320,ROW($1:$70),1))* ROW($1:$70),0),ROW($1:$70))+1,1)*10^ROW($1:$70)/10)),-8)/100000000)&lt;2004,1,0)))</f>
        <v/>
      </c>
      <c r="CC320" s="1071"/>
      <c r="CD320" s="539" t="str">
        <f>IF(I320="","",MAX($CD$229:$CD$236,$CD$239:CD319)+1)</f>
        <v/>
      </c>
      <c r="CE320" s="539"/>
      <c r="CF320" s="539"/>
      <c r="CG320" s="539"/>
      <c r="CH320" s="539"/>
      <c r="CI320" s="539"/>
      <c r="CJ320" s="539"/>
      <c r="CK320" s="539"/>
      <c r="CL320" s="539"/>
      <c r="CM320" s="539"/>
      <c r="CN320" s="539"/>
      <c r="CO320" s="539"/>
      <c r="CP320" s="539"/>
      <c r="CQ320" s="539"/>
      <c r="CR320" s="539"/>
      <c r="CS320" s="539"/>
      <c r="CT320" s="539"/>
      <c r="CU320" s="539"/>
      <c r="CV320" s="539"/>
      <c r="CW320" s="539"/>
      <c r="CX320" s="539"/>
      <c r="CY320" s="539"/>
      <c r="CZ320" s="539"/>
    </row>
    <row r="321" spans="1:104" s="568" customFormat="1" hidden="1">
      <c r="A321" s="568" t="str">
        <f t="shared" si="387"/>
        <v/>
      </c>
      <c r="B321" s="683">
        <v>2202</v>
      </c>
      <c r="C321" s="684">
        <v>83</v>
      </c>
      <c r="D321" s="685" t="str">
        <f>IF(ISNA(VLOOKUP(C321,Master!BQ$61:CC$286,3,FALSE)),"",VLOOKUP(C321,Master!BQ$61:CC$286,3,FALSE))</f>
        <v/>
      </c>
      <c r="E321" s="686" t="str">
        <f>IF(ISNA(VLOOKUP(C321,Master!BQ$61:CC$286,7,FALSE)),"",VLOOKUP(C321,Master!BQ$61:CC$286,7,FALSE))</f>
        <v/>
      </c>
      <c r="F321" s="687" t="str">
        <f>IF(ISNA(VLOOKUP(C321,Master!BQ$61:CC$286,8,FALSE)),"",VLOOKUP(C321,Master!BQ$61:CC$286,8,FALSE))</f>
        <v/>
      </c>
      <c r="G321" s="688" t="str">
        <f>IF(ISNA(VLOOKUP(C321,Master!BQ$61:CC$286,4,FALSE)),"",VLOOKUP(C321,Master!BQ$61:CC$286,4,FALSE))</f>
        <v/>
      </c>
      <c r="H321" s="711" t="str">
        <f>IF(ISNA(VLOOKUP(C321,Master!BQ$61:CC$286,5,FALSE)),"",VLOOKUP(C321,Master!BQ$61:CC$286,5,FALSE))</f>
        <v/>
      </c>
      <c r="I321" s="690" t="str">
        <f t="shared" si="388"/>
        <v/>
      </c>
      <c r="J321" s="684" t="str">
        <f t="shared" si="390"/>
        <v/>
      </c>
      <c r="K321" s="686" t="str">
        <f t="shared" si="391"/>
        <v/>
      </c>
      <c r="L321" s="684" t="str">
        <f t="shared" si="392"/>
        <v/>
      </c>
      <c r="M321" s="684" t="str">
        <f>IF(AND(H321=""),"",VLOOKUP(D321,'Fix Pay'!$B$9:$K$116,10,0))</f>
        <v/>
      </c>
      <c r="N321" s="684" t="str">
        <f>IF(AND(H321=""),"",VLOOKUP(D321,'Fix Pay'!$B$9:$K$116,9,0))</f>
        <v/>
      </c>
      <c r="O321" s="712" t="str">
        <f t="shared" si="393"/>
        <v/>
      </c>
      <c r="P321" s="582"/>
      <c r="Q321" s="582"/>
      <c r="R321" s="582"/>
      <c r="S321" s="582"/>
      <c r="T321" s="582">
        <v>0</v>
      </c>
      <c r="U321" s="541"/>
      <c r="V321" s="570" t="str">
        <f>IF(ISNA(VLOOKUP(C321,Master!BQ$61:CC$286,10,FALSE)),"",VLOOKUP(C321,Master!BQ$61:CC$286,10,FALSE))</f>
        <v/>
      </c>
      <c r="W321" s="573"/>
      <c r="X321" s="573"/>
      <c r="Y321" s="574" t="str">
        <f>IF(ISNA(VLOOKUP(C321,Master!BQ$61:CC$286,11,FALSE)),"",VLOOKUP(C321,Master!BQ$61:CC$286,11,FALSE))</f>
        <v/>
      </c>
      <c r="Z321" s="574" t="str">
        <f>IF(ISNA(VLOOKUP(C321,Master!BQ$61:CC$286,9,FALSE)),"",VLOOKUP(C321,Master!BQ$61:CC$286,9,FALSE))</f>
        <v/>
      </c>
      <c r="AA321" s="575">
        <f t="shared" si="394"/>
        <v>0</v>
      </c>
      <c r="AB321" s="575">
        <f t="shared" si="395"/>
        <v>0</v>
      </c>
      <c r="AC321" s="575">
        <f t="shared" si="396"/>
        <v>0</v>
      </c>
      <c r="AD321" s="575">
        <f t="shared" si="397"/>
        <v>0</v>
      </c>
      <c r="AE321" s="575">
        <f t="shared" si="398"/>
        <v>0</v>
      </c>
      <c r="AF321" s="575">
        <f t="shared" si="399"/>
        <v>0</v>
      </c>
      <c r="AG321" s="576" t="str">
        <f t="shared" si="400"/>
        <v/>
      </c>
      <c r="AH321" s="576" t="str">
        <f t="shared" si="401"/>
        <v/>
      </c>
      <c r="AI321" s="576" t="str">
        <f t="shared" si="402"/>
        <v/>
      </c>
      <c r="AJ321" s="576" t="str">
        <f t="shared" si="403"/>
        <v/>
      </c>
      <c r="AK321" s="576" t="str">
        <f t="shared" si="404"/>
        <v/>
      </c>
      <c r="AL321" s="574" t="str">
        <f t="shared" si="405"/>
        <v/>
      </c>
      <c r="AM321" s="574">
        <v>0</v>
      </c>
      <c r="AN321" s="575">
        <v>0</v>
      </c>
      <c r="AO321" s="574" t="str">
        <f t="shared" si="406"/>
        <v/>
      </c>
      <c r="AP321" s="575">
        <f t="shared" si="407"/>
        <v>0</v>
      </c>
      <c r="AQ321" s="574">
        <f t="shared" si="408"/>
        <v>0</v>
      </c>
      <c r="AR321" s="574">
        <f t="shared" si="409"/>
        <v>0</v>
      </c>
      <c r="AS321" s="574"/>
      <c r="AT321" s="574">
        <f t="shared" si="385"/>
        <v>0</v>
      </c>
      <c r="AU321" s="576" t="str">
        <f t="shared" si="410"/>
        <v/>
      </c>
      <c r="AV321" s="576" t="str">
        <f t="shared" si="411"/>
        <v/>
      </c>
      <c r="AW321" s="574"/>
      <c r="AX321" s="574"/>
      <c r="AY321" s="576" t="str">
        <f t="shared" si="412"/>
        <v/>
      </c>
      <c r="AZ321" s="576" t="str">
        <f t="shared" si="413"/>
        <v/>
      </c>
      <c r="BA321" s="576" t="str">
        <f t="shared" si="414"/>
        <v/>
      </c>
      <c r="BB321" s="576" t="str">
        <f t="shared" si="415"/>
        <v/>
      </c>
      <c r="BC321" s="576" t="str">
        <f t="shared" si="416"/>
        <v/>
      </c>
      <c r="BD321" s="574" t="str">
        <f t="shared" si="417"/>
        <v/>
      </c>
      <c r="BE321" s="574"/>
      <c r="BF321" s="575">
        <v>0</v>
      </c>
      <c r="BG321" s="574" t="str">
        <f t="shared" si="418"/>
        <v/>
      </c>
      <c r="BH321" s="575">
        <f t="shared" si="419"/>
        <v>0</v>
      </c>
      <c r="BI321" s="574">
        <f t="shared" si="420"/>
        <v>0</v>
      </c>
      <c r="BJ321" s="574">
        <f t="shared" si="421"/>
        <v>0</v>
      </c>
      <c r="BK321" s="574">
        <f t="shared" si="422"/>
        <v>0</v>
      </c>
      <c r="BL321" s="574" t="str">
        <f t="shared" si="423"/>
        <v/>
      </c>
      <c r="BM321" s="576" t="str">
        <f t="shared" si="424"/>
        <v/>
      </c>
      <c r="BN321" s="576" t="str">
        <f t="shared" si="425"/>
        <v/>
      </c>
      <c r="BO321" s="574"/>
      <c r="BP321" s="574"/>
      <c r="BQ321" s="576" t="str">
        <f t="shared" si="426"/>
        <v/>
      </c>
      <c r="BR321" s="567">
        <f t="shared" si="427"/>
        <v>0</v>
      </c>
      <c r="BS321" s="567">
        <f t="shared" si="428"/>
        <v>1</v>
      </c>
      <c r="BT321" s="567">
        <f t="shared" si="429"/>
        <v>0</v>
      </c>
      <c r="BU321" s="567">
        <f t="shared" si="430"/>
        <v>0</v>
      </c>
      <c r="BV321" s="567">
        <f t="shared" si="431"/>
        <v>0</v>
      </c>
      <c r="BW321" s="567">
        <f t="shared" si="432"/>
        <v>1</v>
      </c>
      <c r="BX321" s="552">
        <f t="shared" si="389"/>
        <v>0</v>
      </c>
      <c r="BY321" s="577">
        <f t="shared" si="433"/>
        <v>1</v>
      </c>
      <c r="BZ321" s="552">
        <f t="shared" si="434"/>
        <v>0</v>
      </c>
      <c r="CA321" s="552">
        <f t="shared" si="435"/>
        <v>0</v>
      </c>
      <c r="CB321" s="539" t="str">
        <f>IF(AND(E321=""),"",IF(AND(E321&lt;=0),"",IF((ROUND((SUMPRODUCT(MID(0&amp;E321,LARGE(INDEX(ISNUMBER(--MID(E321,ROW($1:$70),1))* ROW($1:$70),0),ROW($1:$70))+1,1)*10^ROW($1:$70)/10)),-8)/100000000)&lt;2004,1,0)))</f>
        <v/>
      </c>
      <c r="CC321" s="1071"/>
      <c r="CD321" s="539" t="str">
        <f>IF(I321="","",MAX($CD$229:$CD$236,$CD$239:CD320)+1)</f>
        <v/>
      </c>
      <c r="CE321" s="539"/>
      <c r="CF321" s="539"/>
      <c r="CG321" s="539"/>
      <c r="CH321" s="539"/>
      <c r="CI321" s="539"/>
      <c r="CJ321" s="539"/>
      <c r="CK321" s="539"/>
      <c r="CL321" s="539"/>
      <c r="CM321" s="539"/>
      <c r="CN321" s="539"/>
      <c r="CO321" s="539"/>
      <c r="CP321" s="539"/>
      <c r="CQ321" s="539"/>
      <c r="CR321" s="539"/>
      <c r="CS321" s="539"/>
      <c r="CT321" s="539"/>
      <c r="CU321" s="539"/>
      <c r="CV321" s="539"/>
      <c r="CW321" s="539"/>
      <c r="CX321" s="539"/>
      <c r="CY321" s="539"/>
      <c r="CZ321" s="539"/>
    </row>
    <row r="322" spans="1:104" s="568" customFormat="1" hidden="1">
      <c r="A322" s="568" t="str">
        <f t="shared" si="387"/>
        <v/>
      </c>
      <c r="B322" s="683">
        <v>2202</v>
      </c>
      <c r="C322" s="684">
        <v>84</v>
      </c>
      <c r="D322" s="685" t="str">
        <f>IF(ISNA(VLOOKUP(C322,Master!BQ$61:CC$286,3,FALSE)),"",VLOOKUP(C322,Master!BQ$61:CC$286,3,FALSE))</f>
        <v/>
      </c>
      <c r="E322" s="686" t="str">
        <f>IF(ISNA(VLOOKUP(C322,Master!BQ$61:CC$286,7,FALSE)),"",VLOOKUP(C322,Master!BQ$61:CC$286,7,FALSE))</f>
        <v/>
      </c>
      <c r="F322" s="687" t="str">
        <f>IF(ISNA(VLOOKUP(C322,Master!BQ$61:CC$286,8,FALSE)),"",VLOOKUP(C322,Master!BQ$61:CC$286,8,FALSE))</f>
        <v/>
      </c>
      <c r="G322" s="688" t="str">
        <f>IF(ISNA(VLOOKUP(C322,Master!BQ$61:CC$286,4,FALSE)),"",VLOOKUP(C322,Master!BQ$61:CC$286,4,FALSE))</f>
        <v/>
      </c>
      <c r="H322" s="711" t="str">
        <f>IF(ISNA(VLOOKUP(C322,Master!BQ$61:CC$286,5,FALSE)),"",VLOOKUP(C322,Master!BQ$61:CC$286,5,FALSE))</f>
        <v/>
      </c>
      <c r="I322" s="690" t="str">
        <f t="shared" si="388"/>
        <v/>
      </c>
      <c r="J322" s="684" t="str">
        <f t="shared" si="390"/>
        <v/>
      </c>
      <c r="K322" s="686" t="str">
        <f t="shared" si="391"/>
        <v/>
      </c>
      <c r="L322" s="684" t="str">
        <f t="shared" si="392"/>
        <v/>
      </c>
      <c r="M322" s="684" t="str">
        <f>IF(AND(H322=""),"",VLOOKUP(D322,'Fix Pay'!$B$9:$K$116,10,0))</f>
        <v/>
      </c>
      <c r="N322" s="684" t="str">
        <f>IF(AND(H322=""),"",VLOOKUP(D322,'Fix Pay'!$B$9:$K$116,9,0))</f>
        <v/>
      </c>
      <c r="O322" s="712" t="str">
        <f t="shared" si="393"/>
        <v/>
      </c>
      <c r="P322" s="582"/>
      <c r="Q322" s="582"/>
      <c r="R322" s="582"/>
      <c r="S322" s="582"/>
      <c r="T322" s="582">
        <v>0</v>
      </c>
      <c r="U322" s="541"/>
      <c r="V322" s="570" t="str">
        <f>IF(ISNA(VLOOKUP(C322,Master!BQ$61:CC$286,10,FALSE)),"",VLOOKUP(C322,Master!BQ$61:CC$286,10,FALSE))</f>
        <v/>
      </c>
      <c r="W322" s="573"/>
      <c r="X322" s="573"/>
      <c r="Y322" s="574" t="str">
        <f>IF(ISNA(VLOOKUP(C322,Master!BQ$61:CC$286,11,FALSE)),"",VLOOKUP(C322,Master!BQ$61:CC$286,11,FALSE))</f>
        <v/>
      </c>
      <c r="Z322" s="574" t="str">
        <f>IF(ISNA(VLOOKUP(C322,Master!BQ$61:CC$286,9,FALSE)),"",VLOOKUP(C322,Master!BQ$61:CC$286,9,FALSE))</f>
        <v/>
      </c>
      <c r="AA322" s="575">
        <f t="shared" si="394"/>
        <v>0</v>
      </c>
      <c r="AB322" s="575">
        <f t="shared" si="395"/>
        <v>0</v>
      </c>
      <c r="AC322" s="575">
        <f t="shared" si="396"/>
        <v>0</v>
      </c>
      <c r="AD322" s="575">
        <f t="shared" si="397"/>
        <v>0</v>
      </c>
      <c r="AE322" s="575">
        <f t="shared" si="398"/>
        <v>0</v>
      </c>
      <c r="AF322" s="575">
        <f t="shared" si="399"/>
        <v>0</v>
      </c>
      <c r="AG322" s="576" t="str">
        <f t="shared" si="400"/>
        <v/>
      </c>
      <c r="AH322" s="576" t="str">
        <f t="shared" si="401"/>
        <v/>
      </c>
      <c r="AI322" s="576" t="str">
        <f t="shared" si="402"/>
        <v/>
      </c>
      <c r="AJ322" s="576" t="str">
        <f t="shared" si="403"/>
        <v/>
      </c>
      <c r="AK322" s="576" t="str">
        <f t="shared" si="404"/>
        <v/>
      </c>
      <c r="AL322" s="574" t="str">
        <f t="shared" si="405"/>
        <v/>
      </c>
      <c r="AM322" s="574">
        <v>0</v>
      </c>
      <c r="AN322" s="575">
        <v>0</v>
      </c>
      <c r="AO322" s="574" t="str">
        <f t="shared" si="406"/>
        <v/>
      </c>
      <c r="AP322" s="575">
        <f t="shared" si="407"/>
        <v>0</v>
      </c>
      <c r="AQ322" s="574">
        <f t="shared" si="408"/>
        <v>0</v>
      </c>
      <c r="AR322" s="574">
        <f t="shared" si="409"/>
        <v>0</v>
      </c>
      <c r="AS322" s="574"/>
      <c r="AT322" s="574">
        <f t="shared" si="385"/>
        <v>0</v>
      </c>
      <c r="AU322" s="576" t="str">
        <f t="shared" si="410"/>
        <v/>
      </c>
      <c r="AV322" s="576" t="str">
        <f t="shared" si="411"/>
        <v/>
      </c>
      <c r="AW322" s="574"/>
      <c r="AX322" s="574"/>
      <c r="AY322" s="576" t="str">
        <f t="shared" si="412"/>
        <v/>
      </c>
      <c r="AZ322" s="576" t="str">
        <f t="shared" si="413"/>
        <v/>
      </c>
      <c r="BA322" s="576" t="str">
        <f t="shared" si="414"/>
        <v/>
      </c>
      <c r="BB322" s="576" t="str">
        <f t="shared" si="415"/>
        <v/>
      </c>
      <c r="BC322" s="576" t="str">
        <f t="shared" si="416"/>
        <v/>
      </c>
      <c r="BD322" s="574" t="str">
        <f t="shared" si="417"/>
        <v/>
      </c>
      <c r="BE322" s="574"/>
      <c r="BF322" s="575">
        <v>0</v>
      </c>
      <c r="BG322" s="574" t="str">
        <f t="shared" si="418"/>
        <v/>
      </c>
      <c r="BH322" s="575">
        <f t="shared" si="419"/>
        <v>0</v>
      </c>
      <c r="BI322" s="574">
        <f t="shared" si="420"/>
        <v>0</v>
      </c>
      <c r="BJ322" s="574">
        <f t="shared" si="421"/>
        <v>0</v>
      </c>
      <c r="BK322" s="574">
        <f t="shared" si="422"/>
        <v>0</v>
      </c>
      <c r="BL322" s="574" t="str">
        <f t="shared" si="423"/>
        <v/>
      </c>
      <c r="BM322" s="576" t="str">
        <f t="shared" si="424"/>
        <v/>
      </c>
      <c r="BN322" s="576" t="str">
        <f t="shared" si="425"/>
        <v/>
      </c>
      <c r="BO322" s="574"/>
      <c r="BP322" s="574"/>
      <c r="BQ322" s="576" t="str">
        <f t="shared" si="426"/>
        <v/>
      </c>
      <c r="BR322" s="567">
        <f t="shared" si="427"/>
        <v>0</v>
      </c>
      <c r="BS322" s="567">
        <f t="shared" si="428"/>
        <v>1</v>
      </c>
      <c r="BT322" s="567">
        <f t="shared" si="429"/>
        <v>0</v>
      </c>
      <c r="BU322" s="567">
        <f t="shared" si="430"/>
        <v>0</v>
      </c>
      <c r="BV322" s="567">
        <f t="shared" si="431"/>
        <v>0</v>
      </c>
      <c r="BW322" s="567">
        <f t="shared" si="432"/>
        <v>1</v>
      </c>
      <c r="BX322" s="552">
        <f t="shared" si="389"/>
        <v>0</v>
      </c>
      <c r="BY322" s="577">
        <f t="shared" si="433"/>
        <v>1</v>
      </c>
      <c r="BZ322" s="552">
        <f t="shared" si="434"/>
        <v>0</v>
      </c>
      <c r="CA322" s="552">
        <f t="shared" si="435"/>
        <v>0</v>
      </c>
      <c r="CB322" s="539" t="str">
        <f>IF(AND(E322=""),"",IF(AND(E322&lt;=0),"",IF((ROUND((SUMPRODUCT(MID(0&amp;E322,LARGE(INDEX(ISNUMBER(--MID(E322,ROW($1:$70),1))* ROW($1:$70),0),ROW($1:$70))+1,1)*10^ROW($1:$70)/10)),-8)/100000000)&lt;2004,1,0)))</f>
        <v/>
      </c>
      <c r="CC322" s="1071"/>
      <c r="CD322" s="539" t="str">
        <f>IF(I322="","",MAX($CD$229:$CD$236,$CD$239:CD321)+1)</f>
        <v/>
      </c>
      <c r="CE322" s="539"/>
      <c r="CF322" s="539"/>
      <c r="CG322" s="539"/>
      <c r="CH322" s="539"/>
      <c r="CI322" s="539"/>
      <c r="CJ322" s="539"/>
      <c r="CK322" s="539"/>
      <c r="CL322" s="539"/>
      <c r="CM322" s="539"/>
      <c r="CN322" s="539"/>
      <c r="CO322" s="539"/>
      <c r="CP322" s="539"/>
      <c r="CQ322" s="539"/>
      <c r="CR322" s="539"/>
      <c r="CS322" s="539"/>
      <c r="CT322" s="539"/>
      <c r="CU322" s="539"/>
      <c r="CV322" s="539"/>
      <c r="CW322" s="539"/>
      <c r="CX322" s="539"/>
      <c r="CY322" s="539"/>
      <c r="CZ322" s="539"/>
    </row>
    <row r="323" spans="1:104" s="568" customFormat="1" hidden="1">
      <c r="A323" s="568" t="str">
        <f t="shared" si="387"/>
        <v/>
      </c>
      <c r="B323" s="683">
        <v>2202</v>
      </c>
      <c r="C323" s="684">
        <v>85</v>
      </c>
      <c r="D323" s="685" t="str">
        <f>IF(ISNA(VLOOKUP(C323,Master!BQ$61:CC$286,3,FALSE)),"",VLOOKUP(C323,Master!BQ$61:CC$286,3,FALSE))</f>
        <v/>
      </c>
      <c r="E323" s="686" t="str">
        <f>IF(ISNA(VLOOKUP(C323,Master!BQ$61:CC$286,7,FALSE)),"",VLOOKUP(C323,Master!BQ$61:CC$286,7,FALSE))</f>
        <v/>
      </c>
      <c r="F323" s="687" t="str">
        <f>IF(ISNA(VLOOKUP(C323,Master!BQ$61:CC$286,8,FALSE)),"",VLOOKUP(C323,Master!BQ$61:CC$286,8,FALSE))</f>
        <v/>
      </c>
      <c r="G323" s="688" t="str">
        <f>IF(ISNA(VLOOKUP(C323,Master!BQ$61:CC$286,4,FALSE)),"",VLOOKUP(C323,Master!BQ$61:CC$286,4,FALSE))</f>
        <v/>
      </c>
      <c r="H323" s="711" t="str">
        <f>IF(ISNA(VLOOKUP(C323,Master!BQ$61:CC$286,5,FALSE)),"",VLOOKUP(C323,Master!BQ$61:CC$286,5,FALSE))</f>
        <v/>
      </c>
      <c r="I323" s="690" t="str">
        <f t="shared" si="388"/>
        <v/>
      </c>
      <c r="J323" s="684" t="str">
        <f t="shared" si="390"/>
        <v/>
      </c>
      <c r="K323" s="686" t="str">
        <f t="shared" si="391"/>
        <v/>
      </c>
      <c r="L323" s="684" t="str">
        <f t="shared" si="392"/>
        <v/>
      </c>
      <c r="M323" s="684" t="str">
        <f>IF(AND(H323=""),"",VLOOKUP(D323,'Fix Pay'!$B$9:$K$116,10,0))</f>
        <v/>
      </c>
      <c r="N323" s="684" t="str">
        <f>IF(AND(H323=""),"",VLOOKUP(D323,'Fix Pay'!$B$9:$K$116,9,0))</f>
        <v/>
      </c>
      <c r="O323" s="712" t="str">
        <f t="shared" si="393"/>
        <v/>
      </c>
      <c r="P323" s="582"/>
      <c r="Q323" s="582"/>
      <c r="R323" s="582"/>
      <c r="S323" s="582"/>
      <c r="T323" s="582">
        <v>0</v>
      </c>
      <c r="U323" s="541"/>
      <c r="V323" s="570" t="str">
        <f>IF(ISNA(VLOOKUP(C323,Master!BQ$61:CC$286,10,FALSE)),"",VLOOKUP(C323,Master!BQ$61:CC$286,10,FALSE))</f>
        <v/>
      </c>
      <c r="W323" s="573"/>
      <c r="X323" s="573"/>
      <c r="Y323" s="574" t="str">
        <f>IF(ISNA(VLOOKUP(C323,Master!BQ$61:CC$286,11,FALSE)),"",VLOOKUP(C323,Master!BQ$61:CC$286,11,FALSE))</f>
        <v/>
      </c>
      <c r="Z323" s="574" t="str">
        <f>IF(ISNA(VLOOKUP(C323,Master!BQ$61:CC$286,9,FALSE)),"",VLOOKUP(C323,Master!BQ$61:CC$286,9,FALSE))</f>
        <v/>
      </c>
      <c r="AA323" s="575">
        <f t="shared" si="394"/>
        <v>0</v>
      </c>
      <c r="AB323" s="575">
        <f t="shared" si="395"/>
        <v>0</v>
      </c>
      <c r="AC323" s="575">
        <f t="shared" si="396"/>
        <v>0</v>
      </c>
      <c r="AD323" s="575">
        <f t="shared" si="397"/>
        <v>0</v>
      </c>
      <c r="AE323" s="575">
        <f t="shared" si="398"/>
        <v>0</v>
      </c>
      <c r="AF323" s="575">
        <f t="shared" si="399"/>
        <v>0</v>
      </c>
      <c r="AG323" s="576" t="str">
        <f t="shared" si="400"/>
        <v/>
      </c>
      <c r="AH323" s="576" t="str">
        <f t="shared" si="401"/>
        <v/>
      </c>
      <c r="AI323" s="576" t="str">
        <f t="shared" si="402"/>
        <v/>
      </c>
      <c r="AJ323" s="576" t="str">
        <f t="shared" si="403"/>
        <v/>
      </c>
      <c r="AK323" s="576" t="str">
        <f t="shared" si="404"/>
        <v/>
      </c>
      <c r="AL323" s="574" t="str">
        <f t="shared" si="405"/>
        <v/>
      </c>
      <c r="AM323" s="574">
        <v>0</v>
      </c>
      <c r="AN323" s="575">
        <v>0</v>
      </c>
      <c r="AO323" s="574" t="str">
        <f t="shared" si="406"/>
        <v/>
      </c>
      <c r="AP323" s="575">
        <f t="shared" si="407"/>
        <v>0</v>
      </c>
      <c r="AQ323" s="574">
        <f t="shared" si="408"/>
        <v>0</v>
      </c>
      <c r="AR323" s="574">
        <f t="shared" si="409"/>
        <v>0</v>
      </c>
      <c r="AS323" s="574"/>
      <c r="AT323" s="574">
        <f t="shared" si="385"/>
        <v>0</v>
      </c>
      <c r="AU323" s="576" t="str">
        <f t="shared" si="410"/>
        <v/>
      </c>
      <c r="AV323" s="576" t="str">
        <f t="shared" si="411"/>
        <v/>
      </c>
      <c r="AW323" s="574"/>
      <c r="AX323" s="574"/>
      <c r="AY323" s="576" t="str">
        <f t="shared" si="412"/>
        <v/>
      </c>
      <c r="AZ323" s="576" t="str">
        <f t="shared" si="413"/>
        <v/>
      </c>
      <c r="BA323" s="576" t="str">
        <f t="shared" si="414"/>
        <v/>
      </c>
      <c r="BB323" s="576" t="str">
        <f t="shared" si="415"/>
        <v/>
      </c>
      <c r="BC323" s="576" t="str">
        <f t="shared" si="416"/>
        <v/>
      </c>
      <c r="BD323" s="574" t="str">
        <f t="shared" si="417"/>
        <v/>
      </c>
      <c r="BE323" s="574"/>
      <c r="BF323" s="575">
        <v>0</v>
      </c>
      <c r="BG323" s="574" t="str">
        <f t="shared" si="418"/>
        <v/>
      </c>
      <c r="BH323" s="575">
        <f t="shared" si="419"/>
        <v>0</v>
      </c>
      <c r="BI323" s="574">
        <f t="shared" si="420"/>
        <v>0</v>
      </c>
      <c r="BJ323" s="574">
        <f t="shared" si="421"/>
        <v>0</v>
      </c>
      <c r="BK323" s="574">
        <f t="shared" si="422"/>
        <v>0</v>
      </c>
      <c r="BL323" s="574" t="str">
        <f t="shared" si="423"/>
        <v/>
      </c>
      <c r="BM323" s="576" t="str">
        <f t="shared" si="424"/>
        <v/>
      </c>
      <c r="BN323" s="576" t="str">
        <f t="shared" si="425"/>
        <v/>
      </c>
      <c r="BO323" s="574"/>
      <c r="BP323" s="574"/>
      <c r="BQ323" s="576" t="str">
        <f t="shared" si="426"/>
        <v/>
      </c>
      <c r="BR323" s="567">
        <f t="shared" si="427"/>
        <v>0</v>
      </c>
      <c r="BS323" s="567">
        <f t="shared" si="428"/>
        <v>1</v>
      </c>
      <c r="BT323" s="567">
        <f t="shared" si="429"/>
        <v>0</v>
      </c>
      <c r="BU323" s="567">
        <f t="shared" si="430"/>
        <v>0</v>
      </c>
      <c r="BV323" s="567">
        <f t="shared" si="431"/>
        <v>0</v>
      </c>
      <c r="BW323" s="567">
        <f t="shared" si="432"/>
        <v>1</v>
      </c>
      <c r="BX323" s="552">
        <f t="shared" si="389"/>
        <v>0</v>
      </c>
      <c r="BY323" s="577">
        <f t="shared" si="433"/>
        <v>1</v>
      </c>
      <c r="BZ323" s="552">
        <f t="shared" si="434"/>
        <v>0</v>
      </c>
      <c r="CA323" s="552">
        <f t="shared" si="435"/>
        <v>0</v>
      </c>
      <c r="CB323" s="539" t="str">
        <f>IF(AND(E323=""),"",IF(AND(E323&lt;=0),"",IF((ROUND((SUMPRODUCT(MID(0&amp;E323,LARGE(INDEX(ISNUMBER(--MID(E323,ROW($1:$70),1))* ROW($1:$70),0),ROW($1:$70))+1,1)*10^ROW($1:$70)/10)),-8)/100000000)&lt;2004,1,0)))</f>
        <v/>
      </c>
      <c r="CC323" s="1071"/>
      <c r="CD323" s="539" t="str">
        <f>IF(I323="","",MAX($CD$229:$CD$236,$CD$239:CD322)+1)</f>
        <v/>
      </c>
      <c r="CE323" s="539"/>
      <c r="CF323" s="539"/>
      <c r="CG323" s="539"/>
      <c r="CH323" s="539"/>
      <c r="CI323" s="539"/>
      <c r="CJ323" s="539"/>
      <c r="CK323" s="539"/>
      <c r="CL323" s="539"/>
      <c r="CM323" s="539"/>
      <c r="CN323" s="539"/>
      <c r="CO323" s="539"/>
      <c r="CP323" s="539"/>
      <c r="CQ323" s="539"/>
      <c r="CR323" s="539"/>
      <c r="CS323" s="539"/>
      <c r="CT323" s="539"/>
      <c r="CU323" s="539"/>
      <c r="CV323" s="539"/>
      <c r="CW323" s="539"/>
      <c r="CX323" s="539"/>
      <c r="CY323" s="539"/>
      <c r="CZ323" s="539"/>
    </row>
    <row r="324" spans="1:104" s="568" customFormat="1" hidden="1">
      <c r="A324" s="568" t="str">
        <f t="shared" si="387"/>
        <v/>
      </c>
      <c r="B324" s="683">
        <v>2202</v>
      </c>
      <c r="C324" s="684">
        <v>86</v>
      </c>
      <c r="D324" s="685" t="str">
        <f>IF(ISNA(VLOOKUP(C324,Master!BQ$61:CC$286,3,FALSE)),"",VLOOKUP(C324,Master!BQ$61:CC$286,3,FALSE))</f>
        <v/>
      </c>
      <c r="E324" s="686" t="str">
        <f>IF(ISNA(VLOOKUP(C324,Master!BQ$61:CC$286,7,FALSE)),"",VLOOKUP(C324,Master!BQ$61:CC$286,7,FALSE))</f>
        <v/>
      </c>
      <c r="F324" s="687" t="str">
        <f>IF(ISNA(VLOOKUP(C324,Master!BQ$61:CC$286,8,FALSE)),"",VLOOKUP(C324,Master!BQ$61:CC$286,8,FALSE))</f>
        <v/>
      </c>
      <c r="G324" s="688" t="str">
        <f>IF(ISNA(VLOOKUP(C324,Master!BQ$61:CC$286,4,FALSE)),"",VLOOKUP(C324,Master!BQ$61:CC$286,4,FALSE))</f>
        <v/>
      </c>
      <c r="H324" s="711" t="str">
        <f>IF(ISNA(VLOOKUP(C324,Master!BQ$61:CC$286,5,FALSE)),"",VLOOKUP(C324,Master!BQ$61:CC$286,5,FALSE))</f>
        <v/>
      </c>
      <c r="I324" s="690" t="str">
        <f t="shared" si="388"/>
        <v/>
      </c>
      <c r="J324" s="684" t="str">
        <f t="shared" si="390"/>
        <v/>
      </c>
      <c r="K324" s="686" t="str">
        <f t="shared" si="391"/>
        <v/>
      </c>
      <c r="L324" s="684" t="str">
        <f t="shared" si="392"/>
        <v/>
      </c>
      <c r="M324" s="684" t="str">
        <f>IF(AND(H324=""),"",VLOOKUP(D324,'Fix Pay'!$B$9:$K$116,10,0))</f>
        <v/>
      </c>
      <c r="N324" s="684" t="str">
        <f>IF(AND(H324=""),"",VLOOKUP(D324,'Fix Pay'!$B$9:$K$116,9,0))</f>
        <v/>
      </c>
      <c r="O324" s="712" t="str">
        <f t="shared" si="393"/>
        <v/>
      </c>
      <c r="P324" s="582"/>
      <c r="Q324" s="582"/>
      <c r="R324" s="582"/>
      <c r="S324" s="582"/>
      <c r="T324" s="582">
        <v>0</v>
      </c>
      <c r="U324" s="541"/>
      <c r="V324" s="570" t="str">
        <f>IF(ISNA(VLOOKUP(C324,Master!BQ$61:CC$286,10,FALSE)),"",VLOOKUP(C324,Master!BQ$61:CC$286,10,FALSE))</f>
        <v/>
      </c>
      <c r="W324" s="573"/>
      <c r="X324" s="573"/>
      <c r="Y324" s="574" t="str">
        <f>IF(ISNA(VLOOKUP(C324,Master!BQ$61:CC$286,11,FALSE)),"",VLOOKUP(C324,Master!BQ$61:CC$286,11,FALSE))</f>
        <v/>
      </c>
      <c r="Z324" s="574" t="str">
        <f>IF(ISNA(VLOOKUP(C324,Master!BQ$61:CC$286,9,FALSE)),"",VLOOKUP(C324,Master!BQ$61:CC$286,9,FALSE))</f>
        <v/>
      </c>
      <c r="AA324" s="575">
        <f t="shared" si="394"/>
        <v>0</v>
      </c>
      <c r="AB324" s="575">
        <f t="shared" si="395"/>
        <v>0</v>
      </c>
      <c r="AC324" s="575">
        <f t="shared" si="396"/>
        <v>0</v>
      </c>
      <c r="AD324" s="575">
        <f t="shared" si="397"/>
        <v>0</v>
      </c>
      <c r="AE324" s="575">
        <f t="shared" si="398"/>
        <v>0</v>
      </c>
      <c r="AF324" s="575">
        <f t="shared" si="399"/>
        <v>0</v>
      </c>
      <c r="AG324" s="576" t="str">
        <f t="shared" si="400"/>
        <v/>
      </c>
      <c r="AH324" s="576" t="str">
        <f t="shared" si="401"/>
        <v/>
      </c>
      <c r="AI324" s="576" t="str">
        <f t="shared" si="402"/>
        <v/>
      </c>
      <c r="AJ324" s="576" t="str">
        <f t="shared" si="403"/>
        <v/>
      </c>
      <c r="AK324" s="576" t="str">
        <f t="shared" si="404"/>
        <v/>
      </c>
      <c r="AL324" s="574" t="str">
        <f t="shared" si="405"/>
        <v/>
      </c>
      <c r="AM324" s="574">
        <v>0</v>
      </c>
      <c r="AN324" s="575">
        <v>0</v>
      </c>
      <c r="AO324" s="574" t="str">
        <f t="shared" si="406"/>
        <v/>
      </c>
      <c r="AP324" s="575">
        <f t="shared" si="407"/>
        <v>0</v>
      </c>
      <c r="AQ324" s="574">
        <f t="shared" si="408"/>
        <v>0</v>
      </c>
      <c r="AR324" s="574">
        <f t="shared" si="409"/>
        <v>0</v>
      </c>
      <c r="AS324" s="574"/>
      <c r="AT324" s="574">
        <f t="shared" si="385"/>
        <v>0</v>
      </c>
      <c r="AU324" s="576" t="str">
        <f t="shared" si="410"/>
        <v/>
      </c>
      <c r="AV324" s="576" t="str">
        <f t="shared" si="411"/>
        <v/>
      </c>
      <c r="AW324" s="574"/>
      <c r="AX324" s="574"/>
      <c r="AY324" s="576" t="str">
        <f t="shared" si="412"/>
        <v/>
      </c>
      <c r="AZ324" s="576" t="str">
        <f t="shared" si="413"/>
        <v/>
      </c>
      <c r="BA324" s="576" t="str">
        <f t="shared" si="414"/>
        <v/>
      </c>
      <c r="BB324" s="576" t="str">
        <f t="shared" si="415"/>
        <v/>
      </c>
      <c r="BC324" s="576" t="str">
        <f t="shared" si="416"/>
        <v/>
      </c>
      <c r="BD324" s="574" t="str">
        <f t="shared" si="417"/>
        <v/>
      </c>
      <c r="BE324" s="574"/>
      <c r="BF324" s="575">
        <v>0</v>
      </c>
      <c r="BG324" s="574" t="str">
        <f t="shared" si="418"/>
        <v/>
      </c>
      <c r="BH324" s="575">
        <f t="shared" si="419"/>
        <v>0</v>
      </c>
      <c r="BI324" s="574">
        <f t="shared" si="420"/>
        <v>0</v>
      </c>
      <c r="BJ324" s="574">
        <f t="shared" si="421"/>
        <v>0</v>
      </c>
      <c r="BK324" s="574">
        <f t="shared" si="422"/>
        <v>0</v>
      </c>
      <c r="BL324" s="574" t="str">
        <f t="shared" si="423"/>
        <v/>
      </c>
      <c r="BM324" s="576" t="str">
        <f t="shared" si="424"/>
        <v/>
      </c>
      <c r="BN324" s="576" t="str">
        <f t="shared" si="425"/>
        <v/>
      </c>
      <c r="BO324" s="574"/>
      <c r="BP324" s="574"/>
      <c r="BQ324" s="576" t="str">
        <f t="shared" si="426"/>
        <v/>
      </c>
      <c r="BR324" s="567">
        <f t="shared" si="427"/>
        <v>0</v>
      </c>
      <c r="BS324" s="567">
        <f t="shared" si="428"/>
        <v>1</v>
      </c>
      <c r="BT324" s="567">
        <f t="shared" si="429"/>
        <v>0</v>
      </c>
      <c r="BU324" s="567">
        <f t="shared" si="430"/>
        <v>0</v>
      </c>
      <c r="BV324" s="567">
        <f t="shared" si="431"/>
        <v>0</v>
      </c>
      <c r="BW324" s="567">
        <f t="shared" si="432"/>
        <v>1</v>
      </c>
      <c r="BX324" s="552">
        <f t="shared" si="389"/>
        <v>0</v>
      </c>
      <c r="BY324" s="577">
        <f t="shared" si="433"/>
        <v>1</v>
      </c>
      <c r="BZ324" s="552">
        <f t="shared" si="434"/>
        <v>0</v>
      </c>
      <c r="CA324" s="552">
        <f t="shared" si="435"/>
        <v>0</v>
      </c>
      <c r="CB324" s="539" t="str">
        <f>IF(AND(E324=""),"",IF(AND(E324&lt;=0),"",IF((ROUND((SUMPRODUCT(MID(0&amp;E324,LARGE(INDEX(ISNUMBER(--MID(E324,ROW($1:$70),1))* ROW($1:$70),0),ROW($1:$70))+1,1)*10^ROW($1:$70)/10)),-8)/100000000)&lt;2004,1,0)))</f>
        <v/>
      </c>
      <c r="CC324" s="1071"/>
      <c r="CD324" s="539" t="str">
        <f>IF(I324="","",MAX($CD$229:$CD$236,$CD$239:CD323)+1)</f>
        <v/>
      </c>
      <c r="CE324" s="539"/>
      <c r="CF324" s="539"/>
      <c r="CG324" s="539"/>
      <c r="CH324" s="539"/>
      <c r="CI324" s="539"/>
      <c r="CJ324" s="539"/>
      <c r="CK324" s="539"/>
      <c r="CL324" s="539"/>
      <c r="CM324" s="539"/>
      <c r="CN324" s="539"/>
      <c r="CO324" s="539"/>
      <c r="CP324" s="539"/>
      <c r="CQ324" s="539"/>
      <c r="CR324" s="539"/>
      <c r="CS324" s="539"/>
      <c r="CT324" s="539"/>
      <c r="CU324" s="539"/>
      <c r="CV324" s="539"/>
      <c r="CW324" s="539"/>
      <c r="CX324" s="539"/>
      <c r="CY324" s="539"/>
      <c r="CZ324" s="539"/>
    </row>
    <row r="325" spans="1:104" s="568" customFormat="1" hidden="1">
      <c r="A325" s="568" t="str">
        <f t="shared" si="387"/>
        <v/>
      </c>
      <c r="B325" s="683">
        <v>2202</v>
      </c>
      <c r="C325" s="684">
        <v>87</v>
      </c>
      <c r="D325" s="685" t="str">
        <f>IF(ISNA(VLOOKUP(C325,Master!BQ$61:CC$286,3,FALSE)),"",VLOOKUP(C325,Master!BQ$61:CC$286,3,FALSE))</f>
        <v/>
      </c>
      <c r="E325" s="686" t="str">
        <f>IF(ISNA(VLOOKUP(C325,Master!BQ$61:CC$286,7,FALSE)),"",VLOOKUP(C325,Master!BQ$61:CC$286,7,FALSE))</f>
        <v/>
      </c>
      <c r="F325" s="687" t="str">
        <f>IF(ISNA(VLOOKUP(C325,Master!BQ$61:CC$286,8,FALSE)),"",VLOOKUP(C325,Master!BQ$61:CC$286,8,FALSE))</f>
        <v/>
      </c>
      <c r="G325" s="688" t="str">
        <f>IF(ISNA(VLOOKUP(C325,Master!BQ$61:CC$286,4,FALSE)),"",VLOOKUP(C325,Master!BQ$61:CC$286,4,FALSE))</f>
        <v/>
      </c>
      <c r="H325" s="711" t="str">
        <f>IF(ISNA(VLOOKUP(C325,Master!BQ$61:CC$286,5,FALSE)),"",VLOOKUP(C325,Master!BQ$61:CC$286,5,FALSE))</f>
        <v/>
      </c>
      <c r="I325" s="690" t="str">
        <f t="shared" si="388"/>
        <v/>
      </c>
      <c r="J325" s="684" t="str">
        <f t="shared" si="390"/>
        <v/>
      </c>
      <c r="K325" s="686" t="str">
        <f t="shared" si="391"/>
        <v/>
      </c>
      <c r="L325" s="684" t="str">
        <f t="shared" si="392"/>
        <v/>
      </c>
      <c r="M325" s="684" t="str">
        <f>IF(AND(H325=""),"",VLOOKUP(D325,'Fix Pay'!$B$9:$K$116,10,0))</f>
        <v/>
      </c>
      <c r="N325" s="684" t="str">
        <f>IF(AND(H325=""),"",VLOOKUP(D325,'Fix Pay'!$B$9:$K$116,9,0))</f>
        <v/>
      </c>
      <c r="O325" s="712" t="str">
        <f t="shared" si="393"/>
        <v/>
      </c>
      <c r="P325" s="582"/>
      <c r="Q325" s="582"/>
      <c r="R325" s="582"/>
      <c r="S325" s="582"/>
      <c r="T325" s="582">
        <v>0</v>
      </c>
      <c r="U325" s="541"/>
      <c r="V325" s="570" t="str">
        <f>IF(ISNA(VLOOKUP(C325,Master!BQ$61:CC$286,10,FALSE)),"",VLOOKUP(C325,Master!BQ$61:CC$286,10,FALSE))</f>
        <v/>
      </c>
      <c r="W325" s="573"/>
      <c r="X325" s="573"/>
      <c r="Y325" s="574" t="str">
        <f>IF(ISNA(VLOOKUP(C325,Master!BQ$61:CC$286,11,FALSE)),"",VLOOKUP(C325,Master!BQ$61:CC$286,11,FALSE))</f>
        <v/>
      </c>
      <c r="Z325" s="574" t="str">
        <f>IF(ISNA(VLOOKUP(C325,Master!BQ$61:CC$286,9,FALSE)),"",VLOOKUP(C325,Master!BQ$61:CC$286,9,FALSE))</f>
        <v/>
      </c>
      <c r="AA325" s="575">
        <f t="shared" si="394"/>
        <v>0</v>
      </c>
      <c r="AB325" s="575">
        <f t="shared" si="395"/>
        <v>0</v>
      </c>
      <c r="AC325" s="575">
        <f t="shared" si="396"/>
        <v>0</v>
      </c>
      <c r="AD325" s="575">
        <f t="shared" si="397"/>
        <v>0</v>
      </c>
      <c r="AE325" s="575">
        <f t="shared" si="398"/>
        <v>0</v>
      </c>
      <c r="AF325" s="575">
        <f t="shared" si="399"/>
        <v>0</v>
      </c>
      <c r="AG325" s="576" t="str">
        <f t="shared" si="400"/>
        <v/>
      </c>
      <c r="AH325" s="576" t="str">
        <f t="shared" si="401"/>
        <v/>
      </c>
      <c r="AI325" s="576" t="str">
        <f t="shared" si="402"/>
        <v/>
      </c>
      <c r="AJ325" s="576" t="str">
        <f t="shared" si="403"/>
        <v/>
      </c>
      <c r="AK325" s="576" t="str">
        <f t="shared" si="404"/>
        <v/>
      </c>
      <c r="AL325" s="574" t="str">
        <f t="shared" si="405"/>
        <v/>
      </c>
      <c r="AM325" s="574">
        <v>0</v>
      </c>
      <c r="AN325" s="575">
        <v>0</v>
      </c>
      <c r="AO325" s="574" t="str">
        <f t="shared" si="406"/>
        <v/>
      </c>
      <c r="AP325" s="575">
        <f t="shared" si="407"/>
        <v>0</v>
      </c>
      <c r="AQ325" s="574">
        <f t="shared" si="408"/>
        <v>0</v>
      </c>
      <c r="AR325" s="574">
        <f t="shared" si="409"/>
        <v>0</v>
      </c>
      <c r="AS325" s="574"/>
      <c r="AT325" s="574">
        <f t="shared" si="385"/>
        <v>0</v>
      </c>
      <c r="AU325" s="576" t="str">
        <f t="shared" si="410"/>
        <v/>
      </c>
      <c r="AV325" s="576" t="str">
        <f t="shared" si="411"/>
        <v/>
      </c>
      <c r="AW325" s="574"/>
      <c r="AX325" s="574"/>
      <c r="AY325" s="576" t="str">
        <f t="shared" si="412"/>
        <v/>
      </c>
      <c r="AZ325" s="576" t="str">
        <f t="shared" si="413"/>
        <v/>
      </c>
      <c r="BA325" s="576" t="str">
        <f t="shared" si="414"/>
        <v/>
      </c>
      <c r="BB325" s="576" t="str">
        <f t="shared" si="415"/>
        <v/>
      </c>
      <c r="BC325" s="576" t="str">
        <f t="shared" si="416"/>
        <v/>
      </c>
      <c r="BD325" s="574" t="str">
        <f t="shared" si="417"/>
        <v/>
      </c>
      <c r="BE325" s="574"/>
      <c r="BF325" s="575">
        <v>0</v>
      </c>
      <c r="BG325" s="574" t="str">
        <f t="shared" si="418"/>
        <v/>
      </c>
      <c r="BH325" s="575">
        <f t="shared" si="419"/>
        <v>0</v>
      </c>
      <c r="BI325" s="574">
        <f t="shared" si="420"/>
        <v>0</v>
      </c>
      <c r="BJ325" s="574">
        <f t="shared" si="421"/>
        <v>0</v>
      </c>
      <c r="BK325" s="574">
        <f t="shared" si="422"/>
        <v>0</v>
      </c>
      <c r="BL325" s="574" t="str">
        <f t="shared" si="423"/>
        <v/>
      </c>
      <c r="BM325" s="576" t="str">
        <f t="shared" si="424"/>
        <v/>
      </c>
      <c r="BN325" s="576" t="str">
        <f t="shared" si="425"/>
        <v/>
      </c>
      <c r="BO325" s="574"/>
      <c r="BP325" s="574"/>
      <c r="BQ325" s="576" t="str">
        <f t="shared" si="426"/>
        <v/>
      </c>
      <c r="BR325" s="567">
        <f t="shared" si="427"/>
        <v>0</v>
      </c>
      <c r="BS325" s="567">
        <f t="shared" si="428"/>
        <v>1</v>
      </c>
      <c r="BT325" s="567">
        <f t="shared" si="429"/>
        <v>0</v>
      </c>
      <c r="BU325" s="567">
        <f t="shared" si="430"/>
        <v>0</v>
      </c>
      <c r="BV325" s="567">
        <f t="shared" si="431"/>
        <v>0</v>
      </c>
      <c r="BW325" s="567">
        <f t="shared" si="432"/>
        <v>1</v>
      </c>
      <c r="BX325" s="552">
        <f t="shared" si="389"/>
        <v>0</v>
      </c>
      <c r="BY325" s="577">
        <f t="shared" si="433"/>
        <v>1</v>
      </c>
      <c r="BZ325" s="552">
        <f t="shared" si="434"/>
        <v>0</v>
      </c>
      <c r="CA325" s="552">
        <f t="shared" si="435"/>
        <v>0</v>
      </c>
      <c r="CB325" s="539" t="str">
        <f>IF(AND(E325=""),"",IF(AND(E325&lt;=0),"",IF((ROUND((SUMPRODUCT(MID(0&amp;E325,LARGE(INDEX(ISNUMBER(--MID(E325,ROW($1:$70),1))* ROW($1:$70),0),ROW($1:$70))+1,1)*10^ROW($1:$70)/10)),-8)/100000000)&lt;2004,1,0)))</f>
        <v/>
      </c>
      <c r="CC325" s="1071"/>
      <c r="CD325" s="539" t="str">
        <f>IF(I325="","",MAX($CD$229:$CD$236,$CD$239:CD324)+1)</f>
        <v/>
      </c>
      <c r="CE325" s="539"/>
      <c r="CF325" s="539"/>
      <c r="CG325" s="539"/>
      <c r="CH325" s="539"/>
      <c r="CI325" s="539"/>
      <c r="CJ325" s="539"/>
      <c r="CK325" s="539"/>
      <c r="CL325" s="539"/>
      <c r="CM325" s="539"/>
      <c r="CN325" s="539"/>
      <c r="CO325" s="539"/>
      <c r="CP325" s="539"/>
      <c r="CQ325" s="539"/>
      <c r="CR325" s="539"/>
      <c r="CS325" s="539"/>
      <c r="CT325" s="539"/>
      <c r="CU325" s="539"/>
      <c r="CV325" s="539"/>
      <c r="CW325" s="539"/>
      <c r="CX325" s="539"/>
      <c r="CY325" s="539"/>
      <c r="CZ325" s="539"/>
    </row>
    <row r="326" spans="1:104" s="568" customFormat="1" hidden="1">
      <c r="A326" s="568" t="str">
        <f t="shared" si="387"/>
        <v/>
      </c>
      <c r="B326" s="683">
        <v>2202</v>
      </c>
      <c r="C326" s="684">
        <v>88</v>
      </c>
      <c r="D326" s="685" t="str">
        <f>IF(ISNA(VLOOKUP(C326,Master!BQ$61:CC$286,3,FALSE)),"",VLOOKUP(C326,Master!BQ$61:CC$286,3,FALSE))</f>
        <v/>
      </c>
      <c r="E326" s="686" t="str">
        <f>IF(ISNA(VLOOKUP(C326,Master!BQ$61:CC$286,7,FALSE)),"",VLOOKUP(C326,Master!BQ$61:CC$286,7,FALSE))</f>
        <v/>
      </c>
      <c r="F326" s="687" t="str">
        <f>IF(ISNA(VLOOKUP(C326,Master!BQ$61:CC$286,8,FALSE)),"",VLOOKUP(C326,Master!BQ$61:CC$286,8,FALSE))</f>
        <v/>
      </c>
      <c r="G326" s="688" t="str">
        <f>IF(ISNA(VLOOKUP(C326,Master!BQ$61:CC$286,4,FALSE)),"",VLOOKUP(C326,Master!BQ$61:CC$286,4,FALSE))</f>
        <v/>
      </c>
      <c r="H326" s="711" t="str">
        <f>IF(ISNA(VLOOKUP(C326,Master!BQ$61:CC$286,5,FALSE)),"",VLOOKUP(C326,Master!BQ$61:CC$286,5,FALSE))</f>
        <v/>
      </c>
      <c r="I326" s="690" t="str">
        <f t="shared" si="388"/>
        <v/>
      </c>
      <c r="J326" s="684" t="str">
        <f t="shared" si="390"/>
        <v/>
      </c>
      <c r="K326" s="686" t="str">
        <f t="shared" si="391"/>
        <v/>
      </c>
      <c r="L326" s="684" t="str">
        <f t="shared" si="392"/>
        <v/>
      </c>
      <c r="M326" s="684" t="str">
        <f>IF(AND(H326=""),"",VLOOKUP(D326,'Fix Pay'!$B$9:$K$116,10,0))</f>
        <v/>
      </c>
      <c r="N326" s="684" t="str">
        <f>IF(AND(H326=""),"",VLOOKUP(D326,'Fix Pay'!$B$9:$K$116,9,0))</f>
        <v/>
      </c>
      <c r="O326" s="712" t="str">
        <f t="shared" si="393"/>
        <v/>
      </c>
      <c r="P326" s="582"/>
      <c r="Q326" s="582"/>
      <c r="R326" s="582"/>
      <c r="S326" s="582"/>
      <c r="T326" s="582">
        <v>0</v>
      </c>
      <c r="U326" s="541"/>
      <c r="V326" s="570" t="str">
        <f>IF(ISNA(VLOOKUP(C326,Master!BQ$61:CC$286,10,FALSE)),"",VLOOKUP(C326,Master!BQ$61:CC$286,10,FALSE))</f>
        <v/>
      </c>
      <c r="W326" s="573"/>
      <c r="X326" s="573"/>
      <c r="Y326" s="574" t="str">
        <f>IF(ISNA(VLOOKUP(C326,Master!BQ$61:CC$286,11,FALSE)),"",VLOOKUP(C326,Master!BQ$61:CC$286,11,FALSE))</f>
        <v/>
      </c>
      <c r="Z326" s="574" t="str">
        <f>IF(ISNA(VLOOKUP(C326,Master!BQ$61:CC$286,9,FALSE)),"",VLOOKUP(C326,Master!BQ$61:CC$286,9,FALSE))</f>
        <v/>
      </c>
      <c r="AA326" s="575">
        <f t="shared" si="394"/>
        <v>0</v>
      </c>
      <c r="AB326" s="575">
        <f t="shared" si="395"/>
        <v>0</v>
      </c>
      <c r="AC326" s="575">
        <f t="shared" si="396"/>
        <v>0</v>
      </c>
      <c r="AD326" s="575">
        <f t="shared" si="397"/>
        <v>0</v>
      </c>
      <c r="AE326" s="575">
        <f t="shared" si="398"/>
        <v>0</v>
      </c>
      <c r="AF326" s="575">
        <f t="shared" si="399"/>
        <v>0</v>
      </c>
      <c r="AG326" s="576" t="str">
        <f t="shared" si="400"/>
        <v/>
      </c>
      <c r="AH326" s="576" t="str">
        <f t="shared" si="401"/>
        <v/>
      </c>
      <c r="AI326" s="576" t="str">
        <f t="shared" si="402"/>
        <v/>
      </c>
      <c r="AJ326" s="576" t="str">
        <f t="shared" si="403"/>
        <v/>
      </c>
      <c r="AK326" s="576" t="str">
        <f t="shared" si="404"/>
        <v/>
      </c>
      <c r="AL326" s="574" t="str">
        <f t="shared" si="405"/>
        <v/>
      </c>
      <c r="AM326" s="574">
        <v>0</v>
      </c>
      <c r="AN326" s="575">
        <v>0</v>
      </c>
      <c r="AO326" s="574" t="str">
        <f t="shared" si="406"/>
        <v/>
      </c>
      <c r="AP326" s="575">
        <f t="shared" si="407"/>
        <v>0</v>
      </c>
      <c r="AQ326" s="574">
        <f t="shared" si="408"/>
        <v>0</v>
      </c>
      <c r="AR326" s="574">
        <f t="shared" si="409"/>
        <v>0</v>
      </c>
      <c r="AS326" s="574"/>
      <c r="AT326" s="574">
        <f t="shared" si="385"/>
        <v>0</v>
      </c>
      <c r="AU326" s="576" t="str">
        <f t="shared" si="410"/>
        <v/>
      </c>
      <c r="AV326" s="576" t="str">
        <f t="shared" si="411"/>
        <v/>
      </c>
      <c r="AW326" s="574"/>
      <c r="AX326" s="574"/>
      <c r="AY326" s="576" t="str">
        <f t="shared" si="412"/>
        <v/>
      </c>
      <c r="AZ326" s="576" t="str">
        <f t="shared" si="413"/>
        <v/>
      </c>
      <c r="BA326" s="576" t="str">
        <f t="shared" si="414"/>
        <v/>
      </c>
      <c r="BB326" s="576" t="str">
        <f t="shared" si="415"/>
        <v/>
      </c>
      <c r="BC326" s="576" t="str">
        <f t="shared" si="416"/>
        <v/>
      </c>
      <c r="BD326" s="574" t="str">
        <f t="shared" si="417"/>
        <v/>
      </c>
      <c r="BE326" s="574"/>
      <c r="BF326" s="575">
        <v>0</v>
      </c>
      <c r="BG326" s="574" t="str">
        <f t="shared" si="418"/>
        <v/>
      </c>
      <c r="BH326" s="575">
        <f t="shared" si="419"/>
        <v>0</v>
      </c>
      <c r="BI326" s="574">
        <f t="shared" si="420"/>
        <v>0</v>
      </c>
      <c r="BJ326" s="574">
        <f t="shared" si="421"/>
        <v>0</v>
      </c>
      <c r="BK326" s="574">
        <f t="shared" si="422"/>
        <v>0</v>
      </c>
      <c r="BL326" s="574" t="str">
        <f t="shared" si="423"/>
        <v/>
      </c>
      <c r="BM326" s="576" t="str">
        <f t="shared" si="424"/>
        <v/>
      </c>
      <c r="BN326" s="576" t="str">
        <f t="shared" si="425"/>
        <v/>
      </c>
      <c r="BO326" s="574"/>
      <c r="BP326" s="574"/>
      <c r="BQ326" s="576" t="str">
        <f t="shared" si="426"/>
        <v/>
      </c>
      <c r="BR326" s="567">
        <f t="shared" si="427"/>
        <v>0</v>
      </c>
      <c r="BS326" s="567">
        <f t="shared" si="428"/>
        <v>1</v>
      </c>
      <c r="BT326" s="567">
        <f t="shared" si="429"/>
        <v>0</v>
      </c>
      <c r="BU326" s="567">
        <f t="shared" si="430"/>
        <v>0</v>
      </c>
      <c r="BV326" s="567">
        <f t="shared" si="431"/>
        <v>0</v>
      </c>
      <c r="BW326" s="567">
        <f t="shared" si="432"/>
        <v>1</v>
      </c>
      <c r="BX326" s="552">
        <f t="shared" si="389"/>
        <v>0</v>
      </c>
      <c r="BY326" s="577">
        <f t="shared" si="433"/>
        <v>1</v>
      </c>
      <c r="BZ326" s="552">
        <f t="shared" si="434"/>
        <v>0</v>
      </c>
      <c r="CA326" s="552">
        <f t="shared" si="435"/>
        <v>0</v>
      </c>
      <c r="CB326" s="539" t="str">
        <f>IF(AND(E326=""),"",IF(AND(E326&lt;=0),"",IF((ROUND((SUMPRODUCT(MID(0&amp;E326,LARGE(INDEX(ISNUMBER(--MID(E326,ROW($1:$70),1))* ROW($1:$70),0),ROW($1:$70))+1,1)*10^ROW($1:$70)/10)),-8)/100000000)&lt;2004,1,0)))</f>
        <v/>
      </c>
      <c r="CC326" s="1071"/>
      <c r="CD326" s="539" t="str">
        <f>IF(I326="","",MAX($CD$229:$CD$236,$CD$239:CD325)+1)</f>
        <v/>
      </c>
      <c r="CE326" s="539"/>
      <c r="CF326" s="539"/>
      <c r="CG326" s="539"/>
      <c r="CH326" s="539"/>
      <c r="CI326" s="539"/>
      <c r="CJ326" s="539"/>
      <c r="CK326" s="539"/>
      <c r="CL326" s="539"/>
      <c r="CM326" s="539"/>
      <c r="CN326" s="539"/>
      <c r="CO326" s="539"/>
      <c r="CP326" s="539"/>
      <c r="CQ326" s="539"/>
      <c r="CR326" s="539"/>
      <c r="CS326" s="539"/>
      <c r="CT326" s="539"/>
      <c r="CU326" s="539"/>
      <c r="CV326" s="539"/>
      <c r="CW326" s="539"/>
      <c r="CX326" s="539"/>
      <c r="CY326" s="539"/>
      <c r="CZ326" s="539"/>
    </row>
    <row r="327" spans="1:104" s="568" customFormat="1" hidden="1">
      <c r="A327" s="568" t="str">
        <f t="shared" si="387"/>
        <v/>
      </c>
      <c r="B327" s="683">
        <v>2202</v>
      </c>
      <c r="C327" s="684">
        <v>89</v>
      </c>
      <c r="D327" s="685" t="str">
        <f>IF(ISNA(VLOOKUP(C327,Master!BQ$61:CC$286,3,FALSE)),"",VLOOKUP(C327,Master!BQ$61:CC$286,3,FALSE))</f>
        <v/>
      </c>
      <c r="E327" s="686" t="str">
        <f>IF(ISNA(VLOOKUP(C327,Master!BQ$61:CC$286,7,FALSE)),"",VLOOKUP(C327,Master!BQ$61:CC$286,7,FALSE))</f>
        <v/>
      </c>
      <c r="F327" s="687" t="str">
        <f>IF(ISNA(VLOOKUP(C327,Master!BQ$61:CC$286,8,FALSE)),"",VLOOKUP(C327,Master!BQ$61:CC$286,8,FALSE))</f>
        <v/>
      </c>
      <c r="G327" s="688" t="str">
        <f>IF(ISNA(VLOOKUP(C327,Master!BQ$61:CC$286,4,FALSE)),"",VLOOKUP(C327,Master!BQ$61:CC$286,4,FALSE))</f>
        <v/>
      </c>
      <c r="H327" s="711" t="str">
        <f>IF(ISNA(VLOOKUP(C327,Master!BQ$61:CC$286,5,FALSE)),"",VLOOKUP(C327,Master!BQ$61:CC$286,5,FALSE))</f>
        <v/>
      </c>
      <c r="I327" s="690" t="str">
        <f t="shared" si="388"/>
        <v/>
      </c>
      <c r="J327" s="684" t="str">
        <f t="shared" si="390"/>
        <v/>
      </c>
      <c r="K327" s="686" t="str">
        <f t="shared" si="391"/>
        <v/>
      </c>
      <c r="L327" s="684" t="str">
        <f t="shared" si="392"/>
        <v/>
      </c>
      <c r="M327" s="684" t="str">
        <f>IF(AND(H327=""),"",VLOOKUP(D327,'Fix Pay'!$B$9:$K$116,10,0))</f>
        <v/>
      </c>
      <c r="N327" s="684" t="str">
        <f>IF(AND(H327=""),"",VLOOKUP(D327,'Fix Pay'!$B$9:$K$116,9,0))</f>
        <v/>
      </c>
      <c r="O327" s="712" t="str">
        <f t="shared" si="393"/>
        <v/>
      </c>
      <c r="P327" s="582"/>
      <c r="Q327" s="582"/>
      <c r="R327" s="582"/>
      <c r="S327" s="582"/>
      <c r="T327" s="582">
        <v>0</v>
      </c>
      <c r="U327" s="541"/>
      <c r="V327" s="570" t="str">
        <f>IF(ISNA(VLOOKUP(C327,Master!BQ$61:CC$286,10,FALSE)),"",VLOOKUP(C327,Master!BQ$61:CC$286,10,FALSE))</f>
        <v/>
      </c>
      <c r="W327" s="573"/>
      <c r="X327" s="573"/>
      <c r="Y327" s="574" t="str">
        <f>IF(ISNA(VLOOKUP(C327,Master!BQ$61:CC$286,11,FALSE)),"",VLOOKUP(C327,Master!BQ$61:CC$286,11,FALSE))</f>
        <v/>
      </c>
      <c r="Z327" s="574" t="str">
        <f>IF(ISNA(VLOOKUP(C327,Master!BQ$61:CC$286,9,FALSE)),"",VLOOKUP(C327,Master!BQ$61:CC$286,9,FALSE))</f>
        <v/>
      </c>
      <c r="AA327" s="575">
        <f t="shared" si="394"/>
        <v>0</v>
      </c>
      <c r="AB327" s="575">
        <f t="shared" si="395"/>
        <v>0</v>
      </c>
      <c r="AC327" s="575">
        <f t="shared" si="396"/>
        <v>0</v>
      </c>
      <c r="AD327" s="575">
        <f t="shared" si="397"/>
        <v>0</v>
      </c>
      <c r="AE327" s="575">
        <f t="shared" si="398"/>
        <v>0</v>
      </c>
      <c r="AF327" s="575">
        <f t="shared" si="399"/>
        <v>0</v>
      </c>
      <c r="AG327" s="576" t="str">
        <f t="shared" si="400"/>
        <v/>
      </c>
      <c r="AH327" s="576" t="str">
        <f t="shared" si="401"/>
        <v/>
      </c>
      <c r="AI327" s="576" t="str">
        <f t="shared" si="402"/>
        <v/>
      </c>
      <c r="AJ327" s="576" t="str">
        <f t="shared" si="403"/>
        <v/>
      </c>
      <c r="AK327" s="576" t="str">
        <f t="shared" si="404"/>
        <v/>
      </c>
      <c r="AL327" s="574" t="str">
        <f t="shared" si="405"/>
        <v/>
      </c>
      <c r="AM327" s="574">
        <v>0</v>
      </c>
      <c r="AN327" s="575">
        <v>0</v>
      </c>
      <c r="AO327" s="574" t="str">
        <f t="shared" si="406"/>
        <v/>
      </c>
      <c r="AP327" s="575">
        <f t="shared" si="407"/>
        <v>0</v>
      </c>
      <c r="AQ327" s="574">
        <f t="shared" si="408"/>
        <v>0</v>
      </c>
      <c r="AR327" s="574">
        <f t="shared" si="409"/>
        <v>0</v>
      </c>
      <c r="AS327" s="574"/>
      <c r="AT327" s="574">
        <f t="shared" si="385"/>
        <v>0</v>
      </c>
      <c r="AU327" s="576" t="str">
        <f t="shared" si="410"/>
        <v/>
      </c>
      <c r="AV327" s="576" t="str">
        <f t="shared" si="411"/>
        <v/>
      </c>
      <c r="AW327" s="574"/>
      <c r="AX327" s="574"/>
      <c r="AY327" s="576" t="str">
        <f t="shared" si="412"/>
        <v/>
      </c>
      <c r="AZ327" s="576" t="str">
        <f t="shared" si="413"/>
        <v/>
      </c>
      <c r="BA327" s="576" t="str">
        <f t="shared" si="414"/>
        <v/>
      </c>
      <c r="BB327" s="576" t="str">
        <f t="shared" si="415"/>
        <v/>
      </c>
      <c r="BC327" s="576" t="str">
        <f t="shared" si="416"/>
        <v/>
      </c>
      <c r="BD327" s="574" t="str">
        <f t="shared" si="417"/>
        <v/>
      </c>
      <c r="BE327" s="574"/>
      <c r="BF327" s="575">
        <v>0</v>
      </c>
      <c r="BG327" s="574" t="str">
        <f t="shared" si="418"/>
        <v/>
      </c>
      <c r="BH327" s="575">
        <f t="shared" si="419"/>
        <v>0</v>
      </c>
      <c r="BI327" s="574">
        <f t="shared" si="420"/>
        <v>0</v>
      </c>
      <c r="BJ327" s="574">
        <f t="shared" si="421"/>
        <v>0</v>
      </c>
      <c r="BK327" s="574">
        <f t="shared" si="422"/>
        <v>0</v>
      </c>
      <c r="BL327" s="574" t="str">
        <f t="shared" si="423"/>
        <v/>
      </c>
      <c r="BM327" s="576" t="str">
        <f t="shared" si="424"/>
        <v/>
      </c>
      <c r="BN327" s="576" t="str">
        <f t="shared" si="425"/>
        <v/>
      </c>
      <c r="BO327" s="574"/>
      <c r="BP327" s="574"/>
      <c r="BQ327" s="576" t="str">
        <f t="shared" si="426"/>
        <v/>
      </c>
      <c r="BR327" s="567">
        <f t="shared" si="427"/>
        <v>0</v>
      </c>
      <c r="BS327" s="567">
        <f t="shared" si="428"/>
        <v>1</v>
      </c>
      <c r="BT327" s="567">
        <f t="shared" si="429"/>
        <v>0</v>
      </c>
      <c r="BU327" s="567">
        <f t="shared" si="430"/>
        <v>0</v>
      </c>
      <c r="BV327" s="567">
        <f t="shared" si="431"/>
        <v>0</v>
      </c>
      <c r="BW327" s="567">
        <f t="shared" si="432"/>
        <v>1</v>
      </c>
      <c r="BX327" s="552">
        <f t="shared" si="389"/>
        <v>0</v>
      </c>
      <c r="BY327" s="577">
        <f t="shared" si="433"/>
        <v>1</v>
      </c>
      <c r="BZ327" s="552">
        <f t="shared" si="434"/>
        <v>0</v>
      </c>
      <c r="CA327" s="552">
        <f t="shared" si="435"/>
        <v>0</v>
      </c>
      <c r="CB327" s="539" t="str">
        <f>IF(AND(E327=""),"",IF(AND(E327&lt;=0),"",IF((ROUND((SUMPRODUCT(MID(0&amp;E327,LARGE(INDEX(ISNUMBER(--MID(E327,ROW($1:$70),1))* ROW($1:$70),0),ROW($1:$70))+1,1)*10^ROW($1:$70)/10)),-8)/100000000)&lt;2004,1,0)))</f>
        <v/>
      </c>
      <c r="CC327" s="1071"/>
      <c r="CD327" s="539" t="str">
        <f>IF(I327="","",MAX($CD$229:$CD$236,$CD$239:CD326)+1)</f>
        <v/>
      </c>
      <c r="CE327" s="539"/>
      <c r="CF327" s="539"/>
      <c r="CG327" s="539"/>
      <c r="CH327" s="539"/>
      <c r="CI327" s="539"/>
      <c r="CJ327" s="539"/>
      <c r="CK327" s="539"/>
      <c r="CL327" s="539"/>
      <c r="CM327" s="539"/>
      <c r="CN327" s="539"/>
      <c r="CO327" s="539"/>
      <c r="CP327" s="539"/>
      <c r="CQ327" s="539"/>
      <c r="CR327" s="539"/>
      <c r="CS327" s="539"/>
      <c r="CT327" s="539"/>
      <c r="CU327" s="539"/>
      <c r="CV327" s="539"/>
      <c r="CW327" s="539"/>
      <c r="CX327" s="539"/>
      <c r="CY327" s="539"/>
      <c r="CZ327" s="539"/>
    </row>
    <row r="328" spans="1:104" s="568" customFormat="1" hidden="1">
      <c r="A328" s="568" t="str">
        <f t="shared" si="387"/>
        <v/>
      </c>
      <c r="B328" s="683">
        <v>2202</v>
      </c>
      <c r="C328" s="684">
        <v>90</v>
      </c>
      <c r="D328" s="685" t="str">
        <f>IF(ISNA(VLOOKUP(C328,Master!BQ$61:CC$286,3,FALSE)),"",VLOOKUP(C328,Master!BQ$61:CC$286,3,FALSE))</f>
        <v/>
      </c>
      <c r="E328" s="686" t="str">
        <f>IF(ISNA(VLOOKUP(C328,Master!BQ$61:CC$286,7,FALSE)),"",VLOOKUP(C328,Master!BQ$61:CC$286,7,FALSE))</f>
        <v/>
      </c>
      <c r="F328" s="687" t="str">
        <f>IF(ISNA(VLOOKUP(C328,Master!BQ$61:CC$286,8,FALSE)),"",VLOOKUP(C328,Master!BQ$61:CC$286,8,FALSE))</f>
        <v/>
      </c>
      <c r="G328" s="688" t="str">
        <f>IF(ISNA(VLOOKUP(C328,Master!BQ$61:CC$286,4,FALSE)),"",VLOOKUP(C328,Master!BQ$61:CC$286,4,FALSE))</f>
        <v/>
      </c>
      <c r="H328" s="711" t="str">
        <f>IF(ISNA(VLOOKUP(C328,Master!BQ$61:CC$286,5,FALSE)),"",VLOOKUP(C328,Master!BQ$61:CC$286,5,FALSE))</f>
        <v/>
      </c>
      <c r="I328" s="690" t="str">
        <f t="shared" si="388"/>
        <v/>
      </c>
      <c r="J328" s="684" t="str">
        <f t="shared" si="390"/>
        <v/>
      </c>
      <c r="K328" s="686" t="str">
        <f t="shared" si="391"/>
        <v/>
      </c>
      <c r="L328" s="684" t="str">
        <f t="shared" si="392"/>
        <v/>
      </c>
      <c r="M328" s="684" t="str">
        <f>IF(AND(H328=""),"",VLOOKUP(D328,'Fix Pay'!$B$9:$K$116,10,0))</f>
        <v/>
      </c>
      <c r="N328" s="684" t="str">
        <f>IF(AND(H328=""),"",VLOOKUP(D328,'Fix Pay'!$B$9:$K$116,9,0))</f>
        <v/>
      </c>
      <c r="O328" s="712" t="str">
        <f t="shared" si="393"/>
        <v/>
      </c>
      <c r="P328" s="582"/>
      <c r="Q328" s="582"/>
      <c r="R328" s="582"/>
      <c r="S328" s="582"/>
      <c r="T328" s="582">
        <v>0</v>
      </c>
      <c r="U328" s="541"/>
      <c r="V328" s="570" t="str">
        <f>IF(ISNA(VLOOKUP(C328,Master!BQ$61:CC$286,10,FALSE)),"",VLOOKUP(C328,Master!BQ$61:CC$286,10,FALSE))</f>
        <v/>
      </c>
      <c r="W328" s="573"/>
      <c r="X328" s="573"/>
      <c r="Y328" s="574" t="str">
        <f>IF(ISNA(VLOOKUP(C328,Master!BQ$61:CC$286,11,FALSE)),"",VLOOKUP(C328,Master!BQ$61:CC$286,11,FALSE))</f>
        <v/>
      </c>
      <c r="Z328" s="574" t="str">
        <f>IF(ISNA(VLOOKUP(C328,Master!BQ$61:CC$286,9,FALSE)),"",VLOOKUP(C328,Master!BQ$61:CC$286,9,FALSE))</f>
        <v/>
      </c>
      <c r="AA328" s="575">
        <f t="shared" si="394"/>
        <v>0</v>
      </c>
      <c r="AB328" s="575">
        <f t="shared" si="395"/>
        <v>0</v>
      </c>
      <c r="AC328" s="575">
        <f t="shared" si="396"/>
        <v>0</v>
      </c>
      <c r="AD328" s="575">
        <f t="shared" si="397"/>
        <v>0</v>
      </c>
      <c r="AE328" s="575">
        <f t="shared" si="398"/>
        <v>0</v>
      </c>
      <c r="AF328" s="575">
        <f t="shared" si="399"/>
        <v>0</v>
      </c>
      <c r="AG328" s="576" t="str">
        <f t="shared" si="400"/>
        <v/>
      </c>
      <c r="AH328" s="576" t="str">
        <f t="shared" si="401"/>
        <v/>
      </c>
      <c r="AI328" s="576" t="str">
        <f t="shared" si="402"/>
        <v/>
      </c>
      <c r="AJ328" s="576" t="str">
        <f t="shared" si="403"/>
        <v/>
      </c>
      <c r="AK328" s="576" t="str">
        <f t="shared" si="404"/>
        <v/>
      </c>
      <c r="AL328" s="574" t="str">
        <f t="shared" si="405"/>
        <v/>
      </c>
      <c r="AM328" s="574">
        <v>0</v>
      </c>
      <c r="AN328" s="575">
        <v>0</v>
      </c>
      <c r="AO328" s="574" t="str">
        <f t="shared" si="406"/>
        <v/>
      </c>
      <c r="AP328" s="575">
        <f t="shared" si="407"/>
        <v>0</v>
      </c>
      <c r="AQ328" s="574">
        <f t="shared" si="408"/>
        <v>0</v>
      </c>
      <c r="AR328" s="574">
        <f t="shared" si="409"/>
        <v>0</v>
      </c>
      <c r="AS328" s="574"/>
      <c r="AT328" s="574">
        <f t="shared" si="385"/>
        <v>0</v>
      </c>
      <c r="AU328" s="576" t="str">
        <f t="shared" si="410"/>
        <v/>
      </c>
      <c r="AV328" s="576" t="str">
        <f t="shared" si="411"/>
        <v/>
      </c>
      <c r="AW328" s="574"/>
      <c r="AX328" s="574"/>
      <c r="AY328" s="576" t="str">
        <f t="shared" si="412"/>
        <v/>
      </c>
      <c r="AZ328" s="576" t="str">
        <f t="shared" si="413"/>
        <v/>
      </c>
      <c r="BA328" s="576" t="str">
        <f t="shared" si="414"/>
        <v/>
      </c>
      <c r="BB328" s="576" t="str">
        <f t="shared" si="415"/>
        <v/>
      </c>
      <c r="BC328" s="576" t="str">
        <f t="shared" si="416"/>
        <v/>
      </c>
      <c r="BD328" s="574" t="str">
        <f t="shared" si="417"/>
        <v/>
      </c>
      <c r="BE328" s="574"/>
      <c r="BF328" s="575">
        <v>0</v>
      </c>
      <c r="BG328" s="574" t="str">
        <f t="shared" si="418"/>
        <v/>
      </c>
      <c r="BH328" s="575">
        <f t="shared" si="419"/>
        <v>0</v>
      </c>
      <c r="BI328" s="574">
        <f t="shared" si="420"/>
        <v>0</v>
      </c>
      <c r="BJ328" s="574">
        <f t="shared" si="421"/>
        <v>0</v>
      </c>
      <c r="BK328" s="574">
        <f t="shared" si="422"/>
        <v>0</v>
      </c>
      <c r="BL328" s="574" t="str">
        <f t="shared" si="423"/>
        <v/>
      </c>
      <c r="BM328" s="576" t="str">
        <f t="shared" si="424"/>
        <v/>
      </c>
      <c r="BN328" s="576" t="str">
        <f t="shared" si="425"/>
        <v/>
      </c>
      <c r="BO328" s="574"/>
      <c r="BP328" s="574"/>
      <c r="BQ328" s="576" t="str">
        <f t="shared" si="426"/>
        <v/>
      </c>
      <c r="BR328" s="567">
        <f t="shared" si="427"/>
        <v>0</v>
      </c>
      <c r="BS328" s="567">
        <f t="shared" si="428"/>
        <v>1</v>
      </c>
      <c r="BT328" s="567">
        <f t="shared" si="429"/>
        <v>0</v>
      </c>
      <c r="BU328" s="567">
        <f t="shared" si="430"/>
        <v>0</v>
      </c>
      <c r="BV328" s="567">
        <f t="shared" si="431"/>
        <v>0</v>
      </c>
      <c r="BW328" s="567">
        <f t="shared" si="432"/>
        <v>1</v>
      </c>
      <c r="BX328" s="552">
        <f t="shared" si="389"/>
        <v>0</v>
      </c>
      <c r="BY328" s="577">
        <f t="shared" si="433"/>
        <v>1</v>
      </c>
      <c r="BZ328" s="552">
        <f t="shared" si="434"/>
        <v>0</v>
      </c>
      <c r="CA328" s="552">
        <f t="shared" si="435"/>
        <v>0</v>
      </c>
      <c r="CB328" s="539" t="str">
        <f>IF(AND(E328=""),"",IF(AND(E328&lt;=0),"",IF((ROUND((SUMPRODUCT(MID(0&amp;E328,LARGE(INDEX(ISNUMBER(--MID(E328,ROW($1:$70),1))* ROW($1:$70),0),ROW($1:$70))+1,1)*10^ROW($1:$70)/10)),-8)/100000000)&lt;2004,1,0)))</f>
        <v/>
      </c>
      <c r="CC328" s="1071"/>
      <c r="CD328" s="539" t="str">
        <f>IF(I328="","",MAX($CD$229:$CD$236,$CD$239:CD327)+1)</f>
        <v/>
      </c>
      <c r="CE328" s="539"/>
      <c r="CF328" s="539"/>
      <c r="CG328" s="539"/>
      <c r="CH328" s="539"/>
      <c r="CI328" s="539"/>
      <c r="CJ328" s="539"/>
      <c r="CK328" s="539"/>
      <c r="CL328" s="539"/>
      <c r="CM328" s="539"/>
      <c r="CN328" s="539"/>
      <c r="CO328" s="539"/>
      <c r="CP328" s="539"/>
      <c r="CQ328" s="539"/>
      <c r="CR328" s="539"/>
      <c r="CS328" s="539"/>
      <c r="CT328" s="539"/>
      <c r="CU328" s="539"/>
      <c r="CV328" s="539"/>
      <c r="CW328" s="539"/>
      <c r="CX328" s="539"/>
      <c r="CY328" s="539"/>
      <c r="CZ328" s="539"/>
    </row>
    <row r="329" spans="1:104" s="568" customFormat="1" hidden="1">
      <c r="A329" s="568" t="str">
        <f t="shared" si="387"/>
        <v/>
      </c>
      <c r="B329" s="683">
        <v>2202</v>
      </c>
      <c r="C329" s="684">
        <v>91</v>
      </c>
      <c r="D329" s="685" t="str">
        <f>IF(ISNA(VLOOKUP(C329,Master!BQ$61:CC$286,3,FALSE)),"",VLOOKUP(C329,Master!BQ$61:CC$286,3,FALSE))</f>
        <v/>
      </c>
      <c r="E329" s="686" t="str">
        <f>IF(ISNA(VLOOKUP(C329,Master!BQ$61:CC$286,7,FALSE)),"",VLOOKUP(C329,Master!BQ$61:CC$286,7,FALSE))</f>
        <v/>
      </c>
      <c r="F329" s="687" t="str">
        <f>IF(ISNA(VLOOKUP(C329,Master!BQ$61:CC$286,8,FALSE)),"",VLOOKUP(C329,Master!BQ$61:CC$286,8,FALSE))</f>
        <v/>
      </c>
      <c r="G329" s="688" t="str">
        <f>IF(ISNA(VLOOKUP(C329,Master!BQ$61:CC$286,4,FALSE)),"",VLOOKUP(C329,Master!BQ$61:CC$286,4,FALSE))</f>
        <v/>
      </c>
      <c r="H329" s="711" t="str">
        <f>IF(ISNA(VLOOKUP(C329,Master!BQ$61:CC$286,5,FALSE)),"",VLOOKUP(C329,Master!BQ$61:CC$286,5,FALSE))</f>
        <v/>
      </c>
      <c r="I329" s="690" t="str">
        <f t="shared" si="388"/>
        <v/>
      </c>
      <c r="J329" s="684" t="str">
        <f t="shared" si="390"/>
        <v/>
      </c>
      <c r="K329" s="686" t="str">
        <f t="shared" si="391"/>
        <v/>
      </c>
      <c r="L329" s="684" t="str">
        <f t="shared" si="392"/>
        <v/>
      </c>
      <c r="M329" s="684" t="str">
        <f>IF(AND(H329=""),"",VLOOKUP(D329,'Fix Pay'!$B$9:$K$116,10,0))</f>
        <v/>
      </c>
      <c r="N329" s="684" t="str">
        <f>IF(AND(H329=""),"",VLOOKUP(D329,'Fix Pay'!$B$9:$K$116,9,0))</f>
        <v/>
      </c>
      <c r="O329" s="712" t="str">
        <f t="shared" si="393"/>
        <v/>
      </c>
      <c r="P329" s="582"/>
      <c r="Q329" s="582"/>
      <c r="R329" s="582"/>
      <c r="S329" s="582"/>
      <c r="T329" s="582">
        <v>0</v>
      </c>
      <c r="U329" s="541"/>
      <c r="V329" s="570" t="str">
        <f>IF(ISNA(VLOOKUP(C329,Master!BQ$61:CC$286,10,FALSE)),"",VLOOKUP(C329,Master!BQ$61:CC$286,10,FALSE))</f>
        <v/>
      </c>
      <c r="W329" s="573"/>
      <c r="X329" s="573"/>
      <c r="Y329" s="574" t="str">
        <f>IF(ISNA(VLOOKUP(C329,Master!BQ$61:CC$286,11,FALSE)),"",VLOOKUP(C329,Master!BQ$61:CC$286,11,FALSE))</f>
        <v/>
      </c>
      <c r="Z329" s="574" t="str">
        <f>IF(ISNA(VLOOKUP(C329,Master!BQ$61:CC$286,9,FALSE)),"",VLOOKUP(C329,Master!BQ$61:CC$286,9,FALSE))</f>
        <v/>
      </c>
      <c r="AA329" s="575">
        <f t="shared" si="394"/>
        <v>0</v>
      </c>
      <c r="AB329" s="575">
        <f t="shared" si="395"/>
        <v>0</v>
      </c>
      <c r="AC329" s="575">
        <f t="shared" si="396"/>
        <v>0</v>
      </c>
      <c r="AD329" s="575">
        <f t="shared" si="397"/>
        <v>0</v>
      </c>
      <c r="AE329" s="575">
        <f t="shared" si="398"/>
        <v>0</v>
      </c>
      <c r="AF329" s="575">
        <f t="shared" si="399"/>
        <v>0</v>
      </c>
      <c r="AG329" s="576" t="str">
        <f t="shared" si="400"/>
        <v/>
      </c>
      <c r="AH329" s="576" t="str">
        <f t="shared" si="401"/>
        <v/>
      </c>
      <c r="AI329" s="576" t="str">
        <f t="shared" si="402"/>
        <v/>
      </c>
      <c r="AJ329" s="576" t="str">
        <f t="shared" si="403"/>
        <v/>
      </c>
      <c r="AK329" s="576" t="str">
        <f t="shared" si="404"/>
        <v/>
      </c>
      <c r="AL329" s="574" t="str">
        <f t="shared" si="405"/>
        <v/>
      </c>
      <c r="AM329" s="574">
        <v>0</v>
      </c>
      <c r="AN329" s="575">
        <v>0</v>
      </c>
      <c r="AO329" s="574" t="str">
        <f t="shared" si="406"/>
        <v/>
      </c>
      <c r="AP329" s="575">
        <f t="shared" si="407"/>
        <v>0</v>
      </c>
      <c r="AQ329" s="574">
        <f t="shared" si="408"/>
        <v>0</v>
      </c>
      <c r="AR329" s="574">
        <f t="shared" si="409"/>
        <v>0</v>
      </c>
      <c r="AS329" s="574"/>
      <c r="AT329" s="574">
        <f t="shared" si="385"/>
        <v>0</v>
      </c>
      <c r="AU329" s="576" t="str">
        <f t="shared" si="410"/>
        <v/>
      </c>
      <c r="AV329" s="576" t="str">
        <f t="shared" si="411"/>
        <v/>
      </c>
      <c r="AW329" s="574"/>
      <c r="AX329" s="574"/>
      <c r="AY329" s="576" t="str">
        <f t="shared" si="412"/>
        <v/>
      </c>
      <c r="AZ329" s="576" t="str">
        <f t="shared" si="413"/>
        <v/>
      </c>
      <c r="BA329" s="576" t="str">
        <f t="shared" si="414"/>
        <v/>
      </c>
      <c r="BB329" s="576" t="str">
        <f t="shared" si="415"/>
        <v/>
      </c>
      <c r="BC329" s="576" t="str">
        <f t="shared" si="416"/>
        <v/>
      </c>
      <c r="BD329" s="574" t="str">
        <f t="shared" si="417"/>
        <v/>
      </c>
      <c r="BE329" s="574"/>
      <c r="BF329" s="575">
        <v>0</v>
      </c>
      <c r="BG329" s="574" t="str">
        <f t="shared" si="418"/>
        <v/>
      </c>
      <c r="BH329" s="575">
        <f t="shared" si="419"/>
        <v>0</v>
      </c>
      <c r="BI329" s="574">
        <f t="shared" si="420"/>
        <v>0</v>
      </c>
      <c r="BJ329" s="574">
        <f t="shared" si="421"/>
        <v>0</v>
      </c>
      <c r="BK329" s="574">
        <f t="shared" si="422"/>
        <v>0</v>
      </c>
      <c r="BL329" s="574" t="str">
        <f t="shared" si="423"/>
        <v/>
      </c>
      <c r="BM329" s="576" t="str">
        <f t="shared" si="424"/>
        <v/>
      </c>
      <c r="BN329" s="576" t="str">
        <f t="shared" si="425"/>
        <v/>
      </c>
      <c r="BO329" s="574"/>
      <c r="BP329" s="574"/>
      <c r="BQ329" s="576" t="str">
        <f t="shared" si="426"/>
        <v/>
      </c>
      <c r="BR329" s="567">
        <f t="shared" si="427"/>
        <v>0</v>
      </c>
      <c r="BS329" s="567">
        <f t="shared" si="428"/>
        <v>1</v>
      </c>
      <c r="BT329" s="567">
        <f t="shared" si="429"/>
        <v>0</v>
      </c>
      <c r="BU329" s="567">
        <f t="shared" si="430"/>
        <v>0</v>
      </c>
      <c r="BV329" s="567">
        <f t="shared" si="431"/>
        <v>0</v>
      </c>
      <c r="BW329" s="567">
        <f t="shared" si="432"/>
        <v>1</v>
      </c>
      <c r="BX329" s="552">
        <f t="shared" si="389"/>
        <v>0</v>
      </c>
      <c r="BY329" s="577">
        <f t="shared" si="433"/>
        <v>1</v>
      </c>
      <c r="BZ329" s="552">
        <f t="shared" si="434"/>
        <v>0</v>
      </c>
      <c r="CA329" s="552">
        <f t="shared" si="435"/>
        <v>0</v>
      </c>
      <c r="CB329" s="539" t="str">
        <f>IF(AND(E329=""),"",IF(AND(E329&lt;=0),"",IF((ROUND((SUMPRODUCT(MID(0&amp;E329,LARGE(INDEX(ISNUMBER(--MID(E329,ROW($1:$70),1))* ROW($1:$70),0),ROW($1:$70))+1,1)*10^ROW($1:$70)/10)),-8)/100000000)&lt;2004,1,0)))</f>
        <v/>
      </c>
      <c r="CC329" s="1071"/>
      <c r="CD329" s="539" t="str">
        <f>IF(I329="","",MAX($CD$229:$CD$236,$CD$239:CD328)+1)</f>
        <v/>
      </c>
      <c r="CE329" s="539"/>
      <c r="CF329" s="539"/>
      <c r="CG329" s="539"/>
      <c r="CH329" s="539"/>
      <c r="CI329" s="539"/>
      <c r="CJ329" s="539"/>
      <c r="CK329" s="539"/>
      <c r="CL329" s="539"/>
      <c r="CM329" s="539"/>
      <c r="CN329" s="539"/>
      <c r="CO329" s="539"/>
      <c r="CP329" s="539"/>
      <c r="CQ329" s="539"/>
      <c r="CR329" s="539"/>
      <c r="CS329" s="539"/>
      <c r="CT329" s="539"/>
      <c r="CU329" s="539"/>
      <c r="CV329" s="539"/>
      <c r="CW329" s="539"/>
      <c r="CX329" s="539"/>
      <c r="CY329" s="539"/>
      <c r="CZ329" s="539"/>
    </row>
    <row r="330" spans="1:104" s="568" customFormat="1" hidden="1">
      <c r="A330" s="568" t="str">
        <f t="shared" si="387"/>
        <v/>
      </c>
      <c r="B330" s="683">
        <v>2202</v>
      </c>
      <c r="C330" s="684">
        <v>92</v>
      </c>
      <c r="D330" s="685" t="str">
        <f>IF(ISNA(VLOOKUP(C330,Master!BQ$61:CC$286,3,FALSE)),"",VLOOKUP(C330,Master!BQ$61:CC$286,3,FALSE))</f>
        <v/>
      </c>
      <c r="E330" s="686" t="str">
        <f>IF(ISNA(VLOOKUP(C330,Master!BQ$61:CC$286,7,FALSE)),"",VLOOKUP(C330,Master!BQ$61:CC$286,7,FALSE))</f>
        <v/>
      </c>
      <c r="F330" s="687" t="str">
        <f>IF(ISNA(VLOOKUP(C330,Master!BQ$61:CC$286,8,FALSE)),"",VLOOKUP(C330,Master!BQ$61:CC$286,8,FALSE))</f>
        <v/>
      </c>
      <c r="G330" s="688" t="str">
        <f>IF(ISNA(VLOOKUP(C330,Master!BQ$61:CC$286,4,FALSE)),"",VLOOKUP(C330,Master!BQ$61:CC$286,4,FALSE))</f>
        <v/>
      </c>
      <c r="H330" s="711" t="str">
        <f>IF(ISNA(VLOOKUP(C330,Master!BQ$61:CC$286,5,FALSE)),"",VLOOKUP(C330,Master!BQ$61:CC$286,5,FALSE))</f>
        <v/>
      </c>
      <c r="I330" s="690" t="str">
        <f t="shared" si="388"/>
        <v/>
      </c>
      <c r="J330" s="684" t="str">
        <f t="shared" si="390"/>
        <v/>
      </c>
      <c r="K330" s="686" t="str">
        <f t="shared" si="391"/>
        <v/>
      </c>
      <c r="L330" s="684" t="str">
        <f t="shared" si="392"/>
        <v/>
      </c>
      <c r="M330" s="684" t="str">
        <f>IF(AND(H330=""),"",VLOOKUP(D330,'Fix Pay'!$B$9:$K$116,10,0))</f>
        <v/>
      </c>
      <c r="N330" s="684" t="str">
        <f>IF(AND(H330=""),"",VLOOKUP(D330,'Fix Pay'!$B$9:$K$116,9,0))</f>
        <v/>
      </c>
      <c r="O330" s="712" t="str">
        <f t="shared" si="393"/>
        <v/>
      </c>
      <c r="P330" s="582"/>
      <c r="Q330" s="582"/>
      <c r="R330" s="582"/>
      <c r="S330" s="582"/>
      <c r="T330" s="582">
        <v>0</v>
      </c>
      <c r="U330" s="541"/>
      <c r="V330" s="570" t="str">
        <f>IF(ISNA(VLOOKUP(C330,Master!BQ$61:CC$286,10,FALSE)),"",VLOOKUP(C330,Master!BQ$61:CC$286,10,FALSE))</f>
        <v/>
      </c>
      <c r="W330" s="573"/>
      <c r="X330" s="573"/>
      <c r="Y330" s="574" t="str">
        <f>IF(ISNA(VLOOKUP(C330,Master!BQ$61:CC$286,11,FALSE)),"",VLOOKUP(C330,Master!BQ$61:CC$286,11,FALSE))</f>
        <v/>
      </c>
      <c r="Z330" s="574" t="str">
        <f>IF(ISNA(VLOOKUP(C330,Master!BQ$61:CC$286,9,FALSE)),"",VLOOKUP(C330,Master!BQ$61:CC$286,9,FALSE))</f>
        <v/>
      </c>
      <c r="AA330" s="575">
        <f t="shared" si="394"/>
        <v>0</v>
      </c>
      <c r="AB330" s="575">
        <f t="shared" si="395"/>
        <v>0</v>
      </c>
      <c r="AC330" s="575">
        <f t="shared" si="396"/>
        <v>0</v>
      </c>
      <c r="AD330" s="575">
        <f t="shared" si="397"/>
        <v>0</v>
      </c>
      <c r="AE330" s="575">
        <f t="shared" si="398"/>
        <v>0</v>
      </c>
      <c r="AF330" s="575">
        <f t="shared" si="399"/>
        <v>0</v>
      </c>
      <c r="AG330" s="576" t="str">
        <f t="shared" si="400"/>
        <v/>
      </c>
      <c r="AH330" s="576" t="str">
        <f t="shared" si="401"/>
        <v/>
      </c>
      <c r="AI330" s="576" t="str">
        <f t="shared" si="402"/>
        <v/>
      </c>
      <c r="AJ330" s="576" t="str">
        <f t="shared" si="403"/>
        <v/>
      </c>
      <c r="AK330" s="576" t="str">
        <f t="shared" si="404"/>
        <v/>
      </c>
      <c r="AL330" s="574" t="str">
        <f t="shared" si="405"/>
        <v/>
      </c>
      <c r="AM330" s="574">
        <v>0</v>
      </c>
      <c r="AN330" s="575">
        <v>0</v>
      </c>
      <c r="AO330" s="574" t="str">
        <f t="shared" si="406"/>
        <v/>
      </c>
      <c r="AP330" s="575">
        <f t="shared" si="407"/>
        <v>0</v>
      </c>
      <c r="AQ330" s="574">
        <f t="shared" si="408"/>
        <v>0</v>
      </c>
      <c r="AR330" s="574">
        <f t="shared" si="409"/>
        <v>0</v>
      </c>
      <c r="AS330" s="574"/>
      <c r="AT330" s="574">
        <f t="shared" si="385"/>
        <v>0</v>
      </c>
      <c r="AU330" s="576" t="str">
        <f t="shared" si="410"/>
        <v/>
      </c>
      <c r="AV330" s="576" t="str">
        <f t="shared" si="411"/>
        <v/>
      </c>
      <c r="AW330" s="574"/>
      <c r="AX330" s="574"/>
      <c r="AY330" s="576" t="str">
        <f t="shared" si="412"/>
        <v/>
      </c>
      <c r="AZ330" s="576" t="str">
        <f t="shared" si="413"/>
        <v/>
      </c>
      <c r="BA330" s="576" t="str">
        <f t="shared" si="414"/>
        <v/>
      </c>
      <c r="BB330" s="576" t="str">
        <f t="shared" si="415"/>
        <v/>
      </c>
      <c r="BC330" s="576" t="str">
        <f t="shared" si="416"/>
        <v/>
      </c>
      <c r="BD330" s="574" t="str">
        <f t="shared" si="417"/>
        <v/>
      </c>
      <c r="BE330" s="574"/>
      <c r="BF330" s="575">
        <v>0</v>
      </c>
      <c r="BG330" s="574" t="str">
        <f t="shared" si="418"/>
        <v/>
      </c>
      <c r="BH330" s="575">
        <f t="shared" si="419"/>
        <v>0</v>
      </c>
      <c r="BI330" s="574">
        <f t="shared" si="420"/>
        <v>0</v>
      </c>
      <c r="BJ330" s="574">
        <f t="shared" si="421"/>
        <v>0</v>
      </c>
      <c r="BK330" s="574">
        <f t="shared" si="422"/>
        <v>0</v>
      </c>
      <c r="BL330" s="574" t="str">
        <f t="shared" si="423"/>
        <v/>
      </c>
      <c r="BM330" s="576" t="str">
        <f t="shared" si="424"/>
        <v/>
      </c>
      <c r="BN330" s="576" t="str">
        <f t="shared" si="425"/>
        <v/>
      </c>
      <c r="BO330" s="574"/>
      <c r="BP330" s="574"/>
      <c r="BQ330" s="576" t="str">
        <f t="shared" si="426"/>
        <v/>
      </c>
      <c r="BR330" s="567">
        <f t="shared" si="427"/>
        <v>0</v>
      </c>
      <c r="BS330" s="567">
        <f t="shared" si="428"/>
        <v>1</v>
      </c>
      <c r="BT330" s="567">
        <f t="shared" si="429"/>
        <v>0</v>
      </c>
      <c r="BU330" s="567">
        <f t="shared" si="430"/>
        <v>0</v>
      </c>
      <c r="BV330" s="567">
        <f t="shared" si="431"/>
        <v>0</v>
      </c>
      <c r="BW330" s="567">
        <f t="shared" si="432"/>
        <v>1</v>
      </c>
      <c r="BX330" s="552">
        <f t="shared" si="389"/>
        <v>0</v>
      </c>
      <c r="BY330" s="577">
        <f t="shared" si="433"/>
        <v>1</v>
      </c>
      <c r="BZ330" s="552">
        <f t="shared" si="434"/>
        <v>0</v>
      </c>
      <c r="CA330" s="552">
        <f t="shared" si="435"/>
        <v>0</v>
      </c>
      <c r="CB330" s="539" t="str">
        <f>IF(AND(E330=""),"",IF(AND(E330&lt;=0),"",IF((ROUND((SUMPRODUCT(MID(0&amp;E330,LARGE(INDEX(ISNUMBER(--MID(E330,ROW($1:$70),1))* ROW($1:$70),0),ROW($1:$70))+1,1)*10^ROW($1:$70)/10)),-8)/100000000)&lt;2004,1,0)))</f>
        <v/>
      </c>
      <c r="CC330" s="1071"/>
      <c r="CD330" s="539" t="str">
        <f>IF(I330="","",MAX($CD$229:$CD$236,$CD$239:CD329)+1)</f>
        <v/>
      </c>
      <c r="CE330" s="539"/>
      <c r="CF330" s="539"/>
      <c r="CG330" s="539"/>
      <c r="CH330" s="539"/>
      <c r="CI330" s="539"/>
      <c r="CJ330" s="539"/>
      <c r="CK330" s="539"/>
      <c r="CL330" s="539"/>
      <c r="CM330" s="539"/>
      <c r="CN330" s="539"/>
      <c r="CO330" s="539"/>
      <c r="CP330" s="539"/>
      <c r="CQ330" s="539"/>
      <c r="CR330" s="539"/>
      <c r="CS330" s="539"/>
      <c r="CT330" s="539"/>
      <c r="CU330" s="539"/>
      <c r="CV330" s="539"/>
      <c r="CW330" s="539"/>
      <c r="CX330" s="539"/>
      <c r="CY330" s="539"/>
      <c r="CZ330" s="539"/>
    </row>
    <row r="331" spans="1:104" s="568" customFormat="1" hidden="1">
      <c r="A331" s="568" t="str">
        <f t="shared" si="387"/>
        <v/>
      </c>
      <c r="B331" s="683">
        <v>2202</v>
      </c>
      <c r="C331" s="684">
        <v>93</v>
      </c>
      <c r="D331" s="685" t="str">
        <f>IF(ISNA(VLOOKUP(C331,Master!BQ$61:CC$286,3,FALSE)),"",VLOOKUP(C331,Master!BQ$61:CC$286,3,FALSE))</f>
        <v/>
      </c>
      <c r="E331" s="686" t="str">
        <f>IF(ISNA(VLOOKUP(C331,Master!BQ$61:CC$286,7,FALSE)),"",VLOOKUP(C331,Master!BQ$61:CC$286,7,FALSE))</f>
        <v/>
      </c>
      <c r="F331" s="687" t="str">
        <f>IF(ISNA(VLOOKUP(C331,Master!BQ$61:CC$286,8,FALSE)),"",VLOOKUP(C331,Master!BQ$61:CC$286,8,FALSE))</f>
        <v/>
      </c>
      <c r="G331" s="688" t="str">
        <f>IF(ISNA(VLOOKUP(C331,Master!BQ$61:CC$286,4,FALSE)),"",VLOOKUP(C331,Master!BQ$61:CC$286,4,FALSE))</f>
        <v/>
      </c>
      <c r="H331" s="711" t="str">
        <f>IF(ISNA(VLOOKUP(C331,Master!BQ$61:CC$286,5,FALSE)),"",VLOOKUP(C331,Master!BQ$61:CC$286,5,FALSE))</f>
        <v/>
      </c>
      <c r="I331" s="690" t="str">
        <f t="shared" si="388"/>
        <v/>
      </c>
      <c r="J331" s="684" t="str">
        <f t="shared" si="390"/>
        <v/>
      </c>
      <c r="K331" s="686" t="str">
        <f t="shared" si="391"/>
        <v/>
      </c>
      <c r="L331" s="684" t="str">
        <f t="shared" si="392"/>
        <v/>
      </c>
      <c r="M331" s="684" t="str">
        <f>IF(AND(H331=""),"",VLOOKUP(D331,'Fix Pay'!$B$9:$K$116,10,0))</f>
        <v/>
      </c>
      <c r="N331" s="684" t="str">
        <f>IF(AND(H331=""),"",VLOOKUP(D331,'Fix Pay'!$B$9:$K$116,9,0))</f>
        <v/>
      </c>
      <c r="O331" s="712" t="str">
        <f t="shared" si="393"/>
        <v/>
      </c>
      <c r="P331" s="582"/>
      <c r="Q331" s="582"/>
      <c r="R331" s="582"/>
      <c r="S331" s="582"/>
      <c r="T331" s="582">
        <v>0</v>
      </c>
      <c r="U331" s="541"/>
      <c r="V331" s="570" t="str">
        <f>IF(ISNA(VLOOKUP(C331,Master!BQ$61:CC$286,10,FALSE)),"",VLOOKUP(C331,Master!BQ$61:CC$286,10,FALSE))</f>
        <v/>
      </c>
      <c r="W331" s="573"/>
      <c r="X331" s="573"/>
      <c r="Y331" s="574" t="str">
        <f>IF(ISNA(VLOOKUP(C331,Master!BQ$61:CC$286,11,FALSE)),"",VLOOKUP(C331,Master!BQ$61:CC$286,11,FALSE))</f>
        <v/>
      </c>
      <c r="Z331" s="574" t="str">
        <f>IF(ISNA(VLOOKUP(C331,Master!BQ$61:CC$286,9,FALSE)),"",VLOOKUP(C331,Master!BQ$61:CC$286,9,FALSE))</f>
        <v/>
      </c>
      <c r="AA331" s="575">
        <f t="shared" si="394"/>
        <v>0</v>
      </c>
      <c r="AB331" s="575">
        <f t="shared" si="395"/>
        <v>0</v>
      </c>
      <c r="AC331" s="575">
        <f t="shared" si="396"/>
        <v>0</v>
      </c>
      <c r="AD331" s="575">
        <f t="shared" si="397"/>
        <v>0</v>
      </c>
      <c r="AE331" s="575">
        <f t="shared" si="398"/>
        <v>0</v>
      </c>
      <c r="AF331" s="575">
        <f t="shared" si="399"/>
        <v>0</v>
      </c>
      <c r="AG331" s="576" t="str">
        <f t="shared" si="400"/>
        <v/>
      </c>
      <c r="AH331" s="576" t="str">
        <f t="shared" si="401"/>
        <v/>
      </c>
      <c r="AI331" s="576" t="str">
        <f t="shared" si="402"/>
        <v/>
      </c>
      <c r="AJ331" s="576" t="str">
        <f t="shared" si="403"/>
        <v/>
      </c>
      <c r="AK331" s="576" t="str">
        <f t="shared" si="404"/>
        <v/>
      </c>
      <c r="AL331" s="574" t="str">
        <f t="shared" si="405"/>
        <v/>
      </c>
      <c r="AM331" s="574">
        <v>0</v>
      </c>
      <c r="AN331" s="575">
        <v>0</v>
      </c>
      <c r="AO331" s="574" t="str">
        <f t="shared" si="406"/>
        <v/>
      </c>
      <c r="AP331" s="575">
        <f t="shared" si="407"/>
        <v>0</v>
      </c>
      <c r="AQ331" s="574">
        <f t="shared" si="408"/>
        <v>0</v>
      </c>
      <c r="AR331" s="574">
        <f t="shared" si="409"/>
        <v>0</v>
      </c>
      <c r="AS331" s="574"/>
      <c r="AT331" s="574">
        <f t="shared" si="385"/>
        <v>0</v>
      </c>
      <c r="AU331" s="576" t="str">
        <f t="shared" si="410"/>
        <v/>
      </c>
      <c r="AV331" s="576" t="str">
        <f t="shared" si="411"/>
        <v/>
      </c>
      <c r="AW331" s="574"/>
      <c r="AX331" s="574"/>
      <c r="AY331" s="576" t="str">
        <f t="shared" si="412"/>
        <v/>
      </c>
      <c r="AZ331" s="576" t="str">
        <f t="shared" si="413"/>
        <v/>
      </c>
      <c r="BA331" s="576" t="str">
        <f t="shared" si="414"/>
        <v/>
      </c>
      <c r="BB331" s="576" t="str">
        <f t="shared" si="415"/>
        <v/>
      </c>
      <c r="BC331" s="576" t="str">
        <f t="shared" si="416"/>
        <v/>
      </c>
      <c r="BD331" s="574" t="str">
        <f t="shared" si="417"/>
        <v/>
      </c>
      <c r="BE331" s="574"/>
      <c r="BF331" s="575">
        <v>0</v>
      </c>
      <c r="BG331" s="574" t="str">
        <f t="shared" si="418"/>
        <v/>
      </c>
      <c r="BH331" s="575">
        <f t="shared" si="419"/>
        <v>0</v>
      </c>
      <c r="BI331" s="574">
        <f t="shared" si="420"/>
        <v>0</v>
      </c>
      <c r="BJ331" s="574">
        <f t="shared" si="421"/>
        <v>0</v>
      </c>
      <c r="BK331" s="574">
        <f t="shared" si="422"/>
        <v>0</v>
      </c>
      <c r="BL331" s="574" t="str">
        <f t="shared" si="423"/>
        <v/>
      </c>
      <c r="BM331" s="576" t="str">
        <f t="shared" si="424"/>
        <v/>
      </c>
      <c r="BN331" s="576" t="str">
        <f t="shared" si="425"/>
        <v/>
      </c>
      <c r="BO331" s="574"/>
      <c r="BP331" s="574"/>
      <c r="BQ331" s="576" t="str">
        <f t="shared" si="426"/>
        <v/>
      </c>
      <c r="BR331" s="567">
        <f t="shared" si="427"/>
        <v>0</v>
      </c>
      <c r="BS331" s="567">
        <f t="shared" si="428"/>
        <v>1</v>
      </c>
      <c r="BT331" s="567">
        <f t="shared" si="429"/>
        <v>0</v>
      </c>
      <c r="BU331" s="567">
        <f t="shared" si="430"/>
        <v>0</v>
      </c>
      <c r="BV331" s="567">
        <f t="shared" si="431"/>
        <v>0</v>
      </c>
      <c r="BW331" s="567">
        <f t="shared" si="432"/>
        <v>1</v>
      </c>
      <c r="BX331" s="552">
        <f t="shared" si="389"/>
        <v>0</v>
      </c>
      <c r="BY331" s="577">
        <f t="shared" si="433"/>
        <v>1</v>
      </c>
      <c r="BZ331" s="552">
        <f t="shared" si="434"/>
        <v>0</v>
      </c>
      <c r="CA331" s="552">
        <f t="shared" si="435"/>
        <v>0</v>
      </c>
      <c r="CB331" s="539" t="str">
        <f>IF(AND(E331=""),"",IF(AND(E331&lt;=0),"",IF((ROUND((SUMPRODUCT(MID(0&amp;E331,LARGE(INDEX(ISNUMBER(--MID(E331,ROW($1:$70),1))* ROW($1:$70),0),ROW($1:$70))+1,1)*10^ROW($1:$70)/10)),-8)/100000000)&lt;2004,1,0)))</f>
        <v/>
      </c>
      <c r="CC331" s="1071"/>
      <c r="CD331" s="539" t="str">
        <f>IF(I331="","",MAX($CD$229:$CD$236,$CD$239:CD330)+1)</f>
        <v/>
      </c>
      <c r="CE331" s="539"/>
      <c r="CF331" s="539"/>
      <c r="CG331" s="539"/>
      <c r="CH331" s="539"/>
      <c r="CI331" s="539"/>
      <c r="CJ331" s="539"/>
      <c r="CK331" s="539"/>
      <c r="CL331" s="539"/>
      <c r="CM331" s="539"/>
      <c r="CN331" s="539"/>
      <c r="CO331" s="539"/>
      <c r="CP331" s="539"/>
      <c r="CQ331" s="539"/>
      <c r="CR331" s="539"/>
      <c r="CS331" s="539"/>
      <c r="CT331" s="539"/>
      <c r="CU331" s="539"/>
      <c r="CV331" s="539"/>
      <c r="CW331" s="539"/>
      <c r="CX331" s="539"/>
      <c r="CY331" s="539"/>
      <c r="CZ331" s="539"/>
    </row>
    <row r="332" spans="1:104" s="568" customFormat="1" hidden="1">
      <c r="A332" s="568" t="str">
        <f t="shared" si="387"/>
        <v/>
      </c>
      <c r="B332" s="683">
        <v>2202</v>
      </c>
      <c r="C332" s="684">
        <v>94</v>
      </c>
      <c r="D332" s="685" t="str">
        <f>IF(ISNA(VLOOKUP(C332,Master!BQ$61:CC$286,3,FALSE)),"",VLOOKUP(C332,Master!BQ$61:CC$286,3,FALSE))</f>
        <v/>
      </c>
      <c r="E332" s="686" t="str">
        <f>IF(ISNA(VLOOKUP(C332,Master!BQ$61:CC$286,7,FALSE)),"",VLOOKUP(C332,Master!BQ$61:CC$286,7,FALSE))</f>
        <v/>
      </c>
      <c r="F332" s="687" t="str">
        <f>IF(ISNA(VLOOKUP(C332,Master!BQ$61:CC$286,8,FALSE)),"",VLOOKUP(C332,Master!BQ$61:CC$286,8,FALSE))</f>
        <v/>
      </c>
      <c r="G332" s="688" t="str">
        <f>IF(ISNA(VLOOKUP(C332,Master!BQ$61:CC$286,4,FALSE)),"",VLOOKUP(C332,Master!BQ$61:CC$286,4,FALSE))</f>
        <v/>
      </c>
      <c r="H332" s="711" t="str">
        <f>IF(ISNA(VLOOKUP(C332,Master!BQ$61:CC$286,5,FALSE)),"",VLOOKUP(C332,Master!BQ$61:CC$286,5,FALSE))</f>
        <v/>
      </c>
      <c r="I332" s="690" t="str">
        <f t="shared" si="388"/>
        <v/>
      </c>
      <c r="J332" s="684" t="str">
        <f t="shared" si="390"/>
        <v/>
      </c>
      <c r="K332" s="686" t="str">
        <f t="shared" si="391"/>
        <v/>
      </c>
      <c r="L332" s="684" t="str">
        <f t="shared" si="392"/>
        <v/>
      </c>
      <c r="M332" s="684" t="str">
        <f>IF(AND(H332=""),"",VLOOKUP(D332,'Fix Pay'!$B$9:$K$116,10,0))</f>
        <v/>
      </c>
      <c r="N332" s="684" t="str">
        <f>IF(AND(H332=""),"",VLOOKUP(D332,'Fix Pay'!$B$9:$K$116,9,0))</f>
        <v/>
      </c>
      <c r="O332" s="712" t="str">
        <f t="shared" si="393"/>
        <v/>
      </c>
      <c r="P332" s="582"/>
      <c r="Q332" s="582"/>
      <c r="R332" s="582"/>
      <c r="S332" s="582"/>
      <c r="T332" s="582">
        <v>0</v>
      </c>
      <c r="U332" s="541"/>
      <c r="V332" s="570" t="str">
        <f>IF(ISNA(VLOOKUP(C332,Master!BQ$61:CC$286,10,FALSE)),"",VLOOKUP(C332,Master!BQ$61:CC$286,10,FALSE))</f>
        <v/>
      </c>
      <c r="W332" s="573"/>
      <c r="X332" s="573"/>
      <c r="Y332" s="574" t="str">
        <f>IF(ISNA(VLOOKUP(C332,Master!BQ$61:CC$286,11,FALSE)),"",VLOOKUP(C332,Master!BQ$61:CC$286,11,FALSE))</f>
        <v/>
      </c>
      <c r="Z332" s="574" t="str">
        <f>IF(ISNA(VLOOKUP(C332,Master!BQ$61:CC$286,9,FALSE)),"",VLOOKUP(C332,Master!BQ$61:CC$286,9,FALSE))</f>
        <v/>
      </c>
      <c r="AA332" s="575">
        <f t="shared" si="394"/>
        <v>0</v>
      </c>
      <c r="AB332" s="575">
        <f t="shared" si="395"/>
        <v>0</v>
      </c>
      <c r="AC332" s="575">
        <f t="shared" si="396"/>
        <v>0</v>
      </c>
      <c r="AD332" s="575">
        <f t="shared" si="397"/>
        <v>0</v>
      </c>
      <c r="AE332" s="575">
        <f t="shared" si="398"/>
        <v>0</v>
      </c>
      <c r="AF332" s="575">
        <f t="shared" si="399"/>
        <v>0</v>
      </c>
      <c r="AG332" s="576" t="str">
        <f t="shared" si="400"/>
        <v/>
      </c>
      <c r="AH332" s="576" t="str">
        <f t="shared" si="401"/>
        <v/>
      </c>
      <c r="AI332" s="576" t="str">
        <f t="shared" si="402"/>
        <v/>
      </c>
      <c r="AJ332" s="576" t="str">
        <f t="shared" si="403"/>
        <v/>
      </c>
      <c r="AK332" s="576" t="str">
        <f t="shared" si="404"/>
        <v/>
      </c>
      <c r="AL332" s="574" t="str">
        <f t="shared" si="405"/>
        <v/>
      </c>
      <c r="AM332" s="574">
        <v>0</v>
      </c>
      <c r="AN332" s="575">
        <v>0</v>
      </c>
      <c r="AO332" s="574" t="str">
        <f t="shared" si="406"/>
        <v/>
      </c>
      <c r="AP332" s="575">
        <f t="shared" si="407"/>
        <v>0</v>
      </c>
      <c r="AQ332" s="574">
        <f t="shared" si="408"/>
        <v>0</v>
      </c>
      <c r="AR332" s="574">
        <f t="shared" si="409"/>
        <v>0</v>
      </c>
      <c r="AS332" s="574"/>
      <c r="AT332" s="574">
        <f t="shared" si="385"/>
        <v>0</v>
      </c>
      <c r="AU332" s="576" t="str">
        <f t="shared" si="410"/>
        <v/>
      </c>
      <c r="AV332" s="576" t="str">
        <f t="shared" si="411"/>
        <v/>
      </c>
      <c r="AW332" s="574"/>
      <c r="AX332" s="574"/>
      <c r="AY332" s="576" t="str">
        <f t="shared" si="412"/>
        <v/>
      </c>
      <c r="AZ332" s="576" t="str">
        <f t="shared" si="413"/>
        <v/>
      </c>
      <c r="BA332" s="576" t="str">
        <f t="shared" si="414"/>
        <v/>
      </c>
      <c r="BB332" s="576" t="str">
        <f t="shared" si="415"/>
        <v/>
      </c>
      <c r="BC332" s="576" t="str">
        <f t="shared" si="416"/>
        <v/>
      </c>
      <c r="BD332" s="574" t="str">
        <f t="shared" si="417"/>
        <v/>
      </c>
      <c r="BE332" s="574"/>
      <c r="BF332" s="575">
        <v>0</v>
      </c>
      <c r="BG332" s="574" t="str">
        <f t="shared" si="418"/>
        <v/>
      </c>
      <c r="BH332" s="575">
        <f t="shared" si="419"/>
        <v>0</v>
      </c>
      <c r="BI332" s="574">
        <f t="shared" si="420"/>
        <v>0</v>
      </c>
      <c r="BJ332" s="574">
        <f t="shared" si="421"/>
        <v>0</v>
      </c>
      <c r="BK332" s="574">
        <f t="shared" si="422"/>
        <v>0</v>
      </c>
      <c r="BL332" s="574" t="str">
        <f t="shared" si="423"/>
        <v/>
      </c>
      <c r="BM332" s="576" t="str">
        <f t="shared" si="424"/>
        <v/>
      </c>
      <c r="BN332" s="576" t="str">
        <f t="shared" si="425"/>
        <v/>
      </c>
      <c r="BO332" s="574"/>
      <c r="BP332" s="574"/>
      <c r="BQ332" s="576" t="str">
        <f t="shared" si="426"/>
        <v/>
      </c>
      <c r="BR332" s="567">
        <f t="shared" si="427"/>
        <v>0</v>
      </c>
      <c r="BS332" s="567">
        <f t="shared" si="428"/>
        <v>1</v>
      </c>
      <c r="BT332" s="567">
        <f t="shared" si="429"/>
        <v>0</v>
      </c>
      <c r="BU332" s="567">
        <f t="shared" si="430"/>
        <v>0</v>
      </c>
      <c r="BV332" s="567">
        <f t="shared" si="431"/>
        <v>0</v>
      </c>
      <c r="BW332" s="567">
        <f t="shared" si="432"/>
        <v>1</v>
      </c>
      <c r="BX332" s="552">
        <f t="shared" si="389"/>
        <v>0</v>
      </c>
      <c r="BY332" s="577">
        <f t="shared" si="433"/>
        <v>1</v>
      </c>
      <c r="BZ332" s="552">
        <f t="shared" si="434"/>
        <v>0</v>
      </c>
      <c r="CA332" s="552">
        <f t="shared" si="435"/>
        <v>0</v>
      </c>
      <c r="CB332" s="539" t="str">
        <f>IF(AND(E332=""),"",IF(AND(E332&lt;=0),"",IF((ROUND((SUMPRODUCT(MID(0&amp;E332,LARGE(INDEX(ISNUMBER(--MID(E332,ROW($1:$70),1))* ROW($1:$70),0),ROW($1:$70))+1,1)*10^ROW($1:$70)/10)),-8)/100000000)&lt;2004,1,0)))</f>
        <v/>
      </c>
      <c r="CC332" s="1071"/>
      <c r="CD332" s="539" t="str">
        <f>IF(I332="","",MAX($CD$229:$CD$236,$CD$239:CD331)+1)</f>
        <v/>
      </c>
      <c r="CE332" s="539"/>
      <c r="CF332" s="539"/>
      <c r="CG332" s="539"/>
      <c r="CH332" s="539"/>
      <c r="CI332" s="539"/>
      <c r="CJ332" s="539"/>
      <c r="CK332" s="539"/>
      <c r="CL332" s="539"/>
      <c r="CM332" s="539"/>
      <c r="CN332" s="539"/>
      <c r="CO332" s="539"/>
      <c r="CP332" s="539"/>
      <c r="CQ332" s="539"/>
      <c r="CR332" s="539"/>
      <c r="CS332" s="539"/>
      <c r="CT332" s="539"/>
      <c r="CU332" s="539"/>
      <c r="CV332" s="539"/>
      <c r="CW332" s="539"/>
      <c r="CX332" s="539"/>
      <c r="CY332" s="539"/>
      <c r="CZ332" s="539"/>
    </row>
    <row r="333" spans="1:104" s="568" customFormat="1" hidden="1">
      <c r="A333" s="568" t="str">
        <f t="shared" si="387"/>
        <v/>
      </c>
      <c r="B333" s="683">
        <v>2202</v>
      </c>
      <c r="C333" s="684">
        <v>95</v>
      </c>
      <c r="D333" s="685" t="str">
        <f>IF(ISNA(VLOOKUP(C333,Master!BQ$61:CC$286,3,FALSE)),"",VLOOKUP(C333,Master!BQ$61:CC$286,3,FALSE))</f>
        <v/>
      </c>
      <c r="E333" s="686" t="str">
        <f>IF(ISNA(VLOOKUP(C333,Master!BQ$61:CC$286,7,FALSE)),"",VLOOKUP(C333,Master!BQ$61:CC$286,7,FALSE))</f>
        <v/>
      </c>
      <c r="F333" s="687" t="str">
        <f>IF(ISNA(VLOOKUP(C333,Master!BQ$61:CC$286,8,FALSE)),"",VLOOKUP(C333,Master!BQ$61:CC$286,8,FALSE))</f>
        <v/>
      </c>
      <c r="G333" s="688" t="str">
        <f>IF(ISNA(VLOOKUP(C333,Master!BQ$61:CC$286,4,FALSE)),"",VLOOKUP(C333,Master!BQ$61:CC$286,4,FALSE))</f>
        <v/>
      </c>
      <c r="H333" s="711" t="str">
        <f>IF(ISNA(VLOOKUP(C333,Master!BQ$61:CC$286,5,FALSE)),"",VLOOKUP(C333,Master!BQ$61:CC$286,5,FALSE))</f>
        <v/>
      </c>
      <c r="I333" s="690" t="str">
        <f t="shared" si="388"/>
        <v/>
      </c>
      <c r="J333" s="684" t="str">
        <f t="shared" si="390"/>
        <v/>
      </c>
      <c r="K333" s="686" t="str">
        <f t="shared" si="391"/>
        <v/>
      </c>
      <c r="L333" s="684" t="str">
        <f t="shared" si="392"/>
        <v/>
      </c>
      <c r="M333" s="684" t="str">
        <f>IF(AND(H333=""),"",VLOOKUP(D333,'Fix Pay'!$B$9:$K$116,10,0))</f>
        <v/>
      </c>
      <c r="N333" s="684" t="str">
        <f>IF(AND(H333=""),"",VLOOKUP(D333,'Fix Pay'!$B$9:$K$116,9,0))</f>
        <v/>
      </c>
      <c r="O333" s="712" t="str">
        <f t="shared" si="393"/>
        <v/>
      </c>
      <c r="P333" s="582"/>
      <c r="Q333" s="582"/>
      <c r="R333" s="582"/>
      <c r="S333" s="582"/>
      <c r="T333" s="582">
        <v>0</v>
      </c>
      <c r="U333" s="541"/>
      <c r="V333" s="570" t="str">
        <f>IF(ISNA(VLOOKUP(C333,Master!BQ$61:CC$286,10,FALSE)),"",VLOOKUP(C333,Master!BQ$61:CC$286,10,FALSE))</f>
        <v/>
      </c>
      <c r="W333" s="573"/>
      <c r="X333" s="573"/>
      <c r="Y333" s="574" t="str">
        <f>IF(ISNA(VLOOKUP(C333,Master!BQ$61:CC$286,11,FALSE)),"",VLOOKUP(C333,Master!BQ$61:CC$286,11,FALSE))</f>
        <v/>
      </c>
      <c r="Z333" s="574" t="str">
        <f>IF(ISNA(VLOOKUP(C333,Master!BQ$61:CC$286,9,FALSE)),"",VLOOKUP(C333,Master!BQ$61:CC$286,9,FALSE))</f>
        <v/>
      </c>
      <c r="AA333" s="575">
        <f t="shared" si="394"/>
        <v>0</v>
      </c>
      <c r="AB333" s="575">
        <f t="shared" si="395"/>
        <v>0</v>
      </c>
      <c r="AC333" s="575">
        <f t="shared" si="396"/>
        <v>0</v>
      </c>
      <c r="AD333" s="575">
        <f t="shared" si="397"/>
        <v>0</v>
      </c>
      <c r="AE333" s="575">
        <f t="shared" si="398"/>
        <v>0</v>
      </c>
      <c r="AF333" s="575">
        <f t="shared" si="399"/>
        <v>0</v>
      </c>
      <c r="AG333" s="576" t="str">
        <f t="shared" si="400"/>
        <v/>
      </c>
      <c r="AH333" s="576" t="str">
        <f t="shared" si="401"/>
        <v/>
      </c>
      <c r="AI333" s="576" t="str">
        <f t="shared" si="402"/>
        <v/>
      </c>
      <c r="AJ333" s="576" t="str">
        <f t="shared" si="403"/>
        <v/>
      </c>
      <c r="AK333" s="576" t="str">
        <f t="shared" si="404"/>
        <v/>
      </c>
      <c r="AL333" s="574" t="str">
        <f t="shared" si="405"/>
        <v/>
      </c>
      <c r="AM333" s="574">
        <v>0</v>
      </c>
      <c r="AN333" s="575">
        <v>0</v>
      </c>
      <c r="AO333" s="574" t="str">
        <f t="shared" si="406"/>
        <v/>
      </c>
      <c r="AP333" s="575">
        <f t="shared" si="407"/>
        <v>0</v>
      </c>
      <c r="AQ333" s="574">
        <f t="shared" si="408"/>
        <v>0</v>
      </c>
      <c r="AR333" s="574">
        <f t="shared" si="409"/>
        <v>0</v>
      </c>
      <c r="AS333" s="574"/>
      <c r="AT333" s="574">
        <f t="shared" si="385"/>
        <v>0</v>
      </c>
      <c r="AU333" s="576" t="str">
        <f t="shared" si="410"/>
        <v/>
      </c>
      <c r="AV333" s="576" t="str">
        <f t="shared" si="411"/>
        <v/>
      </c>
      <c r="AW333" s="574"/>
      <c r="AX333" s="574"/>
      <c r="AY333" s="576" t="str">
        <f t="shared" si="412"/>
        <v/>
      </c>
      <c r="AZ333" s="576" t="str">
        <f t="shared" si="413"/>
        <v/>
      </c>
      <c r="BA333" s="576" t="str">
        <f t="shared" si="414"/>
        <v/>
      </c>
      <c r="BB333" s="576" t="str">
        <f t="shared" si="415"/>
        <v/>
      </c>
      <c r="BC333" s="576" t="str">
        <f t="shared" si="416"/>
        <v/>
      </c>
      <c r="BD333" s="574" t="str">
        <f t="shared" si="417"/>
        <v/>
      </c>
      <c r="BE333" s="574"/>
      <c r="BF333" s="575">
        <v>0</v>
      </c>
      <c r="BG333" s="574" t="str">
        <f t="shared" si="418"/>
        <v/>
      </c>
      <c r="BH333" s="575">
        <f t="shared" si="419"/>
        <v>0</v>
      </c>
      <c r="BI333" s="574">
        <f t="shared" si="420"/>
        <v>0</v>
      </c>
      <c r="BJ333" s="574">
        <f t="shared" si="421"/>
        <v>0</v>
      </c>
      <c r="BK333" s="574">
        <f t="shared" si="422"/>
        <v>0</v>
      </c>
      <c r="BL333" s="574" t="str">
        <f t="shared" si="423"/>
        <v/>
      </c>
      <c r="BM333" s="576" t="str">
        <f t="shared" si="424"/>
        <v/>
      </c>
      <c r="BN333" s="576" t="str">
        <f t="shared" si="425"/>
        <v/>
      </c>
      <c r="BO333" s="574"/>
      <c r="BP333" s="574"/>
      <c r="BQ333" s="576" t="str">
        <f t="shared" si="426"/>
        <v/>
      </c>
      <c r="BR333" s="567">
        <f t="shared" si="427"/>
        <v>0</v>
      </c>
      <c r="BS333" s="567">
        <f t="shared" si="428"/>
        <v>1</v>
      </c>
      <c r="BT333" s="567">
        <f t="shared" si="429"/>
        <v>0</v>
      </c>
      <c r="BU333" s="567">
        <f t="shared" si="430"/>
        <v>0</v>
      </c>
      <c r="BV333" s="567">
        <f t="shared" si="431"/>
        <v>0</v>
      </c>
      <c r="BW333" s="567">
        <f t="shared" si="432"/>
        <v>1</v>
      </c>
      <c r="BX333" s="552">
        <f t="shared" si="389"/>
        <v>0</v>
      </c>
      <c r="BY333" s="577">
        <f t="shared" si="433"/>
        <v>1</v>
      </c>
      <c r="BZ333" s="552">
        <f t="shared" si="434"/>
        <v>0</v>
      </c>
      <c r="CA333" s="552">
        <f t="shared" si="435"/>
        <v>0</v>
      </c>
      <c r="CB333" s="539" t="str">
        <f>IF(AND(E333=""),"",IF(AND(E333&lt;=0),"",IF((ROUND((SUMPRODUCT(MID(0&amp;E333,LARGE(INDEX(ISNUMBER(--MID(E333,ROW($1:$70),1))* ROW($1:$70),0),ROW($1:$70))+1,1)*10^ROW($1:$70)/10)),-8)/100000000)&lt;2004,1,0)))</f>
        <v/>
      </c>
      <c r="CC333" s="1071"/>
      <c r="CD333" s="539" t="str">
        <f>IF(I333="","",MAX($CD$229:$CD$236,$CD$239:CD332)+1)</f>
        <v/>
      </c>
      <c r="CE333" s="539"/>
      <c r="CF333" s="539"/>
      <c r="CG333" s="539"/>
      <c r="CH333" s="539"/>
      <c r="CI333" s="539"/>
      <c r="CJ333" s="539"/>
      <c r="CK333" s="539"/>
      <c r="CL333" s="539"/>
      <c r="CM333" s="539"/>
      <c r="CN333" s="539"/>
      <c r="CO333" s="539"/>
      <c r="CP333" s="539"/>
      <c r="CQ333" s="539"/>
      <c r="CR333" s="539"/>
      <c r="CS333" s="539"/>
      <c r="CT333" s="539"/>
      <c r="CU333" s="539"/>
      <c r="CV333" s="539"/>
      <c r="CW333" s="539"/>
      <c r="CX333" s="539"/>
      <c r="CY333" s="539"/>
      <c r="CZ333" s="539"/>
    </row>
    <row r="334" spans="1:104" s="568" customFormat="1" hidden="1">
      <c r="A334" s="568" t="str">
        <f t="shared" si="387"/>
        <v/>
      </c>
      <c r="B334" s="683">
        <v>2202</v>
      </c>
      <c r="C334" s="684">
        <v>96</v>
      </c>
      <c r="D334" s="685" t="str">
        <f>IF(ISNA(VLOOKUP(C334,Master!BQ$61:CC$286,3,FALSE)),"",VLOOKUP(C334,Master!BQ$61:CC$286,3,FALSE))</f>
        <v/>
      </c>
      <c r="E334" s="686" t="str">
        <f>IF(ISNA(VLOOKUP(C334,Master!BQ$61:CC$286,7,FALSE)),"",VLOOKUP(C334,Master!BQ$61:CC$286,7,FALSE))</f>
        <v/>
      </c>
      <c r="F334" s="687" t="str">
        <f>IF(ISNA(VLOOKUP(C334,Master!BQ$61:CC$286,8,FALSE)),"",VLOOKUP(C334,Master!BQ$61:CC$286,8,FALSE))</f>
        <v/>
      </c>
      <c r="G334" s="688" t="str">
        <f>IF(ISNA(VLOOKUP(C334,Master!BQ$61:CC$286,4,FALSE)),"",VLOOKUP(C334,Master!BQ$61:CC$286,4,FALSE))</f>
        <v/>
      </c>
      <c r="H334" s="711" t="str">
        <f>IF(ISNA(VLOOKUP(C334,Master!BQ$61:CC$286,5,FALSE)),"",VLOOKUP(C334,Master!BQ$61:CC$286,5,FALSE))</f>
        <v/>
      </c>
      <c r="I334" s="690" t="str">
        <f t="shared" si="388"/>
        <v/>
      </c>
      <c r="J334" s="684" t="str">
        <f t="shared" si="390"/>
        <v/>
      </c>
      <c r="K334" s="686" t="str">
        <f t="shared" si="391"/>
        <v/>
      </c>
      <c r="L334" s="684" t="str">
        <f t="shared" si="392"/>
        <v/>
      </c>
      <c r="M334" s="684" t="str">
        <f>IF(AND(H334=""),"",VLOOKUP(D334,'Fix Pay'!$B$9:$K$116,10,0))</f>
        <v/>
      </c>
      <c r="N334" s="684" t="str">
        <f>IF(AND(H334=""),"",VLOOKUP(D334,'Fix Pay'!$B$9:$K$116,9,0))</f>
        <v/>
      </c>
      <c r="O334" s="712" t="str">
        <f t="shared" si="393"/>
        <v/>
      </c>
      <c r="P334" s="582"/>
      <c r="Q334" s="582"/>
      <c r="R334" s="582"/>
      <c r="S334" s="582"/>
      <c r="T334" s="582">
        <v>0</v>
      </c>
      <c r="U334" s="541"/>
      <c r="V334" s="570" t="str">
        <f>IF(ISNA(VLOOKUP(C334,Master!BQ$61:CC$286,10,FALSE)),"",VLOOKUP(C334,Master!BQ$61:CC$286,10,FALSE))</f>
        <v/>
      </c>
      <c r="W334" s="573"/>
      <c r="X334" s="573"/>
      <c r="Y334" s="574" t="str">
        <f>IF(ISNA(VLOOKUP(C334,Master!BQ$61:CC$286,11,FALSE)),"",VLOOKUP(C334,Master!BQ$61:CC$286,11,FALSE))</f>
        <v/>
      </c>
      <c r="Z334" s="574" t="str">
        <f>IF(ISNA(VLOOKUP(C334,Master!BQ$61:CC$286,9,FALSE)),"",VLOOKUP(C334,Master!BQ$61:CC$286,9,FALSE))</f>
        <v/>
      </c>
      <c r="AA334" s="575">
        <f t="shared" si="394"/>
        <v>0</v>
      </c>
      <c r="AB334" s="575">
        <f t="shared" si="395"/>
        <v>0</v>
      </c>
      <c r="AC334" s="575">
        <f t="shared" si="396"/>
        <v>0</v>
      </c>
      <c r="AD334" s="575">
        <f t="shared" si="397"/>
        <v>0</v>
      </c>
      <c r="AE334" s="575">
        <f t="shared" si="398"/>
        <v>0</v>
      </c>
      <c r="AF334" s="575">
        <f t="shared" si="399"/>
        <v>0</v>
      </c>
      <c r="AG334" s="576" t="str">
        <f t="shared" si="400"/>
        <v/>
      </c>
      <c r="AH334" s="576" t="str">
        <f t="shared" si="401"/>
        <v/>
      </c>
      <c r="AI334" s="576" t="str">
        <f t="shared" si="402"/>
        <v/>
      </c>
      <c r="AJ334" s="576" t="str">
        <f t="shared" si="403"/>
        <v/>
      </c>
      <c r="AK334" s="576" t="str">
        <f t="shared" si="404"/>
        <v/>
      </c>
      <c r="AL334" s="574" t="str">
        <f t="shared" si="405"/>
        <v/>
      </c>
      <c r="AM334" s="574">
        <v>0</v>
      </c>
      <c r="AN334" s="575">
        <v>0</v>
      </c>
      <c r="AO334" s="574" t="str">
        <f t="shared" si="406"/>
        <v/>
      </c>
      <c r="AP334" s="575">
        <f t="shared" si="407"/>
        <v>0</v>
      </c>
      <c r="AQ334" s="574">
        <f t="shared" si="408"/>
        <v>0</v>
      </c>
      <c r="AR334" s="574">
        <f t="shared" si="409"/>
        <v>0</v>
      </c>
      <c r="AS334" s="574"/>
      <c r="AT334" s="574">
        <f t="shared" ref="AT334:AT372" si="436">(IF(G334="LAB BOY",180,IF(G334="JAMADAR",180,IF(G334="PEON",180,0))))*12*BV334*(IF(I334&lt;=0,0,1))</f>
        <v>0</v>
      </c>
      <c r="AU334" s="576" t="str">
        <f t="shared" si="410"/>
        <v/>
      </c>
      <c r="AV334" s="576" t="str">
        <f t="shared" si="411"/>
        <v/>
      </c>
      <c r="AW334" s="574"/>
      <c r="AX334" s="574"/>
      <c r="AY334" s="576" t="str">
        <f t="shared" si="412"/>
        <v/>
      </c>
      <c r="AZ334" s="576" t="str">
        <f t="shared" si="413"/>
        <v/>
      </c>
      <c r="BA334" s="576" t="str">
        <f t="shared" si="414"/>
        <v/>
      </c>
      <c r="BB334" s="576" t="str">
        <f t="shared" si="415"/>
        <v/>
      </c>
      <c r="BC334" s="576" t="str">
        <f t="shared" si="416"/>
        <v/>
      </c>
      <c r="BD334" s="574" t="str">
        <f t="shared" si="417"/>
        <v/>
      </c>
      <c r="BE334" s="574"/>
      <c r="BF334" s="575">
        <v>0</v>
      </c>
      <c r="BG334" s="574" t="str">
        <f t="shared" si="418"/>
        <v/>
      </c>
      <c r="BH334" s="575">
        <f t="shared" si="419"/>
        <v>0</v>
      </c>
      <c r="BI334" s="574">
        <f t="shared" si="420"/>
        <v>0</v>
      </c>
      <c r="BJ334" s="574">
        <f t="shared" si="421"/>
        <v>0</v>
      </c>
      <c r="BK334" s="574">
        <f t="shared" si="422"/>
        <v>0</v>
      </c>
      <c r="BL334" s="574" t="str">
        <f t="shared" si="423"/>
        <v/>
      </c>
      <c r="BM334" s="576" t="str">
        <f t="shared" si="424"/>
        <v/>
      </c>
      <c r="BN334" s="576" t="str">
        <f t="shared" si="425"/>
        <v/>
      </c>
      <c r="BO334" s="574"/>
      <c r="BP334" s="574"/>
      <c r="BQ334" s="576" t="str">
        <f t="shared" si="426"/>
        <v/>
      </c>
      <c r="BR334" s="567">
        <f t="shared" si="427"/>
        <v>0</v>
      </c>
      <c r="BS334" s="567">
        <f t="shared" si="428"/>
        <v>1</v>
      </c>
      <c r="BT334" s="567">
        <f t="shared" si="429"/>
        <v>0</v>
      </c>
      <c r="BU334" s="567">
        <f t="shared" si="430"/>
        <v>0</v>
      </c>
      <c r="BV334" s="567">
        <f t="shared" si="431"/>
        <v>0</v>
      </c>
      <c r="BW334" s="567">
        <f t="shared" si="432"/>
        <v>1</v>
      </c>
      <c r="BX334" s="552">
        <f t="shared" si="389"/>
        <v>0</v>
      </c>
      <c r="BY334" s="577">
        <f t="shared" si="433"/>
        <v>1</v>
      </c>
      <c r="BZ334" s="552">
        <f t="shared" si="434"/>
        <v>0</v>
      </c>
      <c r="CA334" s="552">
        <f t="shared" si="435"/>
        <v>0</v>
      </c>
      <c r="CB334" s="539" t="str">
        <f>IF(AND(E334=""),"",IF(AND(E334&lt;=0),"",IF((ROUND((SUMPRODUCT(MID(0&amp;E334,LARGE(INDEX(ISNUMBER(--MID(E334,ROW($1:$70),1))* ROW($1:$70),0),ROW($1:$70))+1,1)*10^ROW($1:$70)/10)),-8)/100000000)&lt;2004,1,0)))</f>
        <v/>
      </c>
      <c r="CC334" s="1071"/>
      <c r="CD334" s="539" t="str">
        <f>IF(I334="","",MAX($CD$229:$CD$236,$CD$239:CD333)+1)</f>
        <v/>
      </c>
      <c r="CE334" s="539"/>
      <c r="CF334" s="539"/>
      <c r="CG334" s="539"/>
      <c r="CH334" s="539"/>
      <c r="CI334" s="539"/>
      <c r="CJ334" s="539"/>
      <c r="CK334" s="539"/>
      <c r="CL334" s="539"/>
      <c r="CM334" s="539"/>
      <c r="CN334" s="539"/>
      <c r="CO334" s="539"/>
      <c r="CP334" s="539"/>
      <c r="CQ334" s="539"/>
      <c r="CR334" s="539"/>
      <c r="CS334" s="539"/>
      <c r="CT334" s="539"/>
      <c r="CU334" s="539"/>
      <c r="CV334" s="539"/>
      <c r="CW334" s="539"/>
      <c r="CX334" s="539"/>
      <c r="CY334" s="539"/>
      <c r="CZ334" s="539"/>
    </row>
    <row r="335" spans="1:104" s="568" customFormat="1" hidden="1">
      <c r="A335" s="568" t="str">
        <f t="shared" si="387"/>
        <v/>
      </c>
      <c r="B335" s="683">
        <v>2202</v>
      </c>
      <c r="C335" s="684">
        <v>97</v>
      </c>
      <c r="D335" s="685" t="str">
        <f>IF(ISNA(VLOOKUP(C335,Master!BQ$61:CC$286,3,FALSE)),"",VLOOKUP(C335,Master!BQ$61:CC$286,3,FALSE))</f>
        <v/>
      </c>
      <c r="E335" s="686" t="str">
        <f>IF(ISNA(VLOOKUP(C335,Master!BQ$61:CC$286,7,FALSE)),"",VLOOKUP(C335,Master!BQ$61:CC$286,7,FALSE))</f>
        <v/>
      </c>
      <c r="F335" s="687" t="str">
        <f>IF(ISNA(VLOOKUP(C335,Master!BQ$61:CC$286,8,FALSE)),"",VLOOKUP(C335,Master!BQ$61:CC$286,8,FALSE))</f>
        <v/>
      </c>
      <c r="G335" s="688" t="str">
        <f>IF(ISNA(VLOOKUP(C335,Master!BQ$61:CC$286,4,FALSE)),"",VLOOKUP(C335,Master!BQ$61:CC$286,4,FALSE))</f>
        <v/>
      </c>
      <c r="H335" s="711" t="str">
        <f>IF(ISNA(VLOOKUP(C335,Master!BQ$61:CC$286,5,FALSE)),"",VLOOKUP(C335,Master!BQ$61:CC$286,5,FALSE))</f>
        <v/>
      </c>
      <c r="I335" s="690" t="str">
        <f t="shared" si="388"/>
        <v/>
      </c>
      <c r="J335" s="684" t="str">
        <f t="shared" si="390"/>
        <v/>
      </c>
      <c r="K335" s="686" t="str">
        <f t="shared" si="391"/>
        <v/>
      </c>
      <c r="L335" s="684" t="str">
        <f t="shared" si="392"/>
        <v/>
      </c>
      <c r="M335" s="684" t="str">
        <f>IF(AND(H335=""),"",VLOOKUP(D335,'Fix Pay'!$B$9:$K$116,10,0))</f>
        <v/>
      </c>
      <c r="N335" s="684" t="str">
        <f>IF(AND(H335=""),"",VLOOKUP(D335,'Fix Pay'!$B$9:$K$116,9,0))</f>
        <v/>
      </c>
      <c r="O335" s="712" t="str">
        <f t="shared" si="393"/>
        <v/>
      </c>
      <c r="P335" s="582"/>
      <c r="Q335" s="582"/>
      <c r="R335" s="582"/>
      <c r="S335" s="582"/>
      <c r="T335" s="582">
        <v>0</v>
      </c>
      <c r="U335" s="541"/>
      <c r="V335" s="570" t="str">
        <f>IF(ISNA(VLOOKUP(C335,Master!BQ$61:CC$286,10,FALSE)),"",VLOOKUP(C335,Master!BQ$61:CC$286,10,FALSE))</f>
        <v/>
      </c>
      <c r="W335" s="573"/>
      <c r="X335" s="573"/>
      <c r="Y335" s="574" t="str">
        <f>IF(ISNA(VLOOKUP(C335,Master!BQ$61:CC$286,11,FALSE)),"",VLOOKUP(C335,Master!BQ$61:CC$286,11,FALSE))</f>
        <v/>
      </c>
      <c r="Z335" s="574" t="str">
        <f>IF(ISNA(VLOOKUP(C335,Master!BQ$61:CC$286,9,FALSE)),"",VLOOKUP(C335,Master!BQ$61:CC$286,9,FALSE))</f>
        <v/>
      </c>
      <c r="AA335" s="575">
        <f t="shared" si="394"/>
        <v>0</v>
      </c>
      <c r="AB335" s="575">
        <f t="shared" si="395"/>
        <v>0</v>
      </c>
      <c r="AC335" s="575">
        <f t="shared" si="396"/>
        <v>0</v>
      </c>
      <c r="AD335" s="575">
        <f t="shared" si="397"/>
        <v>0</v>
      </c>
      <c r="AE335" s="575">
        <f t="shared" si="398"/>
        <v>0</v>
      </c>
      <c r="AF335" s="575">
        <f t="shared" si="399"/>
        <v>0</v>
      </c>
      <c r="AG335" s="576" t="str">
        <f t="shared" si="400"/>
        <v/>
      </c>
      <c r="AH335" s="576" t="str">
        <f t="shared" si="401"/>
        <v/>
      </c>
      <c r="AI335" s="576" t="str">
        <f t="shared" si="402"/>
        <v/>
      </c>
      <c r="AJ335" s="576" t="str">
        <f t="shared" si="403"/>
        <v/>
      </c>
      <c r="AK335" s="576" t="str">
        <f t="shared" si="404"/>
        <v/>
      </c>
      <c r="AL335" s="574" t="str">
        <f t="shared" si="405"/>
        <v/>
      </c>
      <c r="AM335" s="574">
        <v>0</v>
      </c>
      <c r="AN335" s="575">
        <v>0</v>
      </c>
      <c r="AO335" s="574" t="str">
        <f t="shared" si="406"/>
        <v/>
      </c>
      <c r="AP335" s="575">
        <f t="shared" si="407"/>
        <v>0</v>
      </c>
      <c r="AQ335" s="574">
        <f t="shared" si="408"/>
        <v>0</v>
      </c>
      <c r="AR335" s="574">
        <f t="shared" si="409"/>
        <v>0</v>
      </c>
      <c r="AS335" s="574"/>
      <c r="AT335" s="574">
        <f t="shared" si="436"/>
        <v>0</v>
      </c>
      <c r="AU335" s="576" t="str">
        <f t="shared" si="410"/>
        <v/>
      </c>
      <c r="AV335" s="576" t="str">
        <f t="shared" si="411"/>
        <v/>
      </c>
      <c r="AW335" s="574"/>
      <c r="AX335" s="574"/>
      <c r="AY335" s="576" t="str">
        <f t="shared" si="412"/>
        <v/>
      </c>
      <c r="AZ335" s="576" t="str">
        <f t="shared" si="413"/>
        <v/>
      </c>
      <c r="BA335" s="576" t="str">
        <f t="shared" si="414"/>
        <v/>
      </c>
      <c r="BB335" s="576" t="str">
        <f t="shared" si="415"/>
        <v/>
      </c>
      <c r="BC335" s="576" t="str">
        <f t="shared" si="416"/>
        <v/>
      </c>
      <c r="BD335" s="574" t="str">
        <f t="shared" si="417"/>
        <v/>
      </c>
      <c r="BE335" s="574"/>
      <c r="BF335" s="575">
        <v>0</v>
      </c>
      <c r="BG335" s="574" t="str">
        <f t="shared" si="418"/>
        <v/>
      </c>
      <c r="BH335" s="575">
        <f t="shared" si="419"/>
        <v>0</v>
      </c>
      <c r="BI335" s="574">
        <f t="shared" si="420"/>
        <v>0</v>
      </c>
      <c r="BJ335" s="574">
        <f t="shared" si="421"/>
        <v>0</v>
      </c>
      <c r="BK335" s="574">
        <f t="shared" si="422"/>
        <v>0</v>
      </c>
      <c r="BL335" s="574" t="str">
        <f t="shared" si="423"/>
        <v/>
      </c>
      <c r="BM335" s="576" t="str">
        <f t="shared" si="424"/>
        <v/>
      </c>
      <c r="BN335" s="576" t="str">
        <f t="shared" si="425"/>
        <v/>
      </c>
      <c r="BO335" s="574"/>
      <c r="BP335" s="574"/>
      <c r="BQ335" s="576" t="str">
        <f t="shared" si="426"/>
        <v/>
      </c>
      <c r="BR335" s="567">
        <f t="shared" si="427"/>
        <v>0</v>
      </c>
      <c r="BS335" s="567">
        <f t="shared" si="428"/>
        <v>1</v>
      </c>
      <c r="BT335" s="567">
        <f t="shared" si="429"/>
        <v>0</v>
      </c>
      <c r="BU335" s="567">
        <f t="shared" si="430"/>
        <v>0</v>
      </c>
      <c r="BV335" s="567">
        <f t="shared" si="431"/>
        <v>0</v>
      </c>
      <c r="BW335" s="567">
        <f t="shared" si="432"/>
        <v>1</v>
      </c>
      <c r="BX335" s="552">
        <f t="shared" si="389"/>
        <v>0</v>
      </c>
      <c r="BY335" s="577">
        <f t="shared" si="433"/>
        <v>1</v>
      </c>
      <c r="BZ335" s="552">
        <f t="shared" si="434"/>
        <v>0</v>
      </c>
      <c r="CA335" s="552">
        <f t="shared" si="435"/>
        <v>0</v>
      </c>
      <c r="CB335" s="539" t="str">
        <f>IF(AND(E335=""),"",IF(AND(E335&lt;=0),"",IF((ROUND((SUMPRODUCT(MID(0&amp;E335,LARGE(INDEX(ISNUMBER(--MID(E335,ROW($1:$70),1))* ROW($1:$70),0),ROW($1:$70))+1,1)*10^ROW($1:$70)/10)),-8)/100000000)&lt;2004,1,0)))</f>
        <v/>
      </c>
      <c r="CC335" s="1071"/>
      <c r="CD335" s="539" t="str">
        <f>IF(I335="","",MAX($CD$229:$CD$236,$CD$239:CD334)+1)</f>
        <v/>
      </c>
      <c r="CE335" s="539"/>
      <c r="CF335" s="539"/>
      <c r="CG335" s="539"/>
      <c r="CH335" s="539"/>
      <c r="CI335" s="539"/>
      <c r="CJ335" s="539"/>
      <c r="CK335" s="539"/>
      <c r="CL335" s="539"/>
      <c r="CM335" s="539"/>
      <c r="CN335" s="539"/>
      <c r="CO335" s="539"/>
      <c r="CP335" s="539"/>
      <c r="CQ335" s="539"/>
      <c r="CR335" s="539"/>
      <c r="CS335" s="539"/>
      <c r="CT335" s="539"/>
      <c r="CU335" s="539"/>
      <c r="CV335" s="539"/>
      <c r="CW335" s="539"/>
      <c r="CX335" s="539"/>
      <c r="CY335" s="539"/>
      <c r="CZ335" s="539"/>
    </row>
    <row r="336" spans="1:104" s="568" customFormat="1" hidden="1">
      <c r="A336" s="568" t="str">
        <f t="shared" si="387"/>
        <v/>
      </c>
      <c r="B336" s="683">
        <v>2202</v>
      </c>
      <c r="C336" s="684">
        <v>98</v>
      </c>
      <c r="D336" s="685" t="str">
        <f>IF(ISNA(VLOOKUP(C336,Master!BQ$61:CC$286,3,FALSE)),"",VLOOKUP(C336,Master!BQ$61:CC$286,3,FALSE))</f>
        <v/>
      </c>
      <c r="E336" s="686" t="str">
        <f>IF(ISNA(VLOOKUP(C336,Master!BQ$61:CC$286,7,FALSE)),"",VLOOKUP(C336,Master!BQ$61:CC$286,7,FALSE))</f>
        <v/>
      </c>
      <c r="F336" s="687" t="str">
        <f>IF(ISNA(VLOOKUP(C336,Master!BQ$61:CC$286,8,FALSE)),"",VLOOKUP(C336,Master!BQ$61:CC$286,8,FALSE))</f>
        <v/>
      </c>
      <c r="G336" s="688" t="str">
        <f>IF(ISNA(VLOOKUP(C336,Master!BQ$61:CC$286,4,FALSE)),"",VLOOKUP(C336,Master!BQ$61:CC$286,4,FALSE))</f>
        <v/>
      </c>
      <c r="H336" s="711" t="str">
        <f>IF(ISNA(VLOOKUP(C336,Master!BQ$61:CC$286,5,FALSE)),"",VLOOKUP(C336,Master!BQ$61:CC$286,5,FALSE))</f>
        <v/>
      </c>
      <c r="I336" s="690" t="str">
        <f t="shared" si="388"/>
        <v/>
      </c>
      <c r="J336" s="684" t="str">
        <f t="shared" si="390"/>
        <v/>
      </c>
      <c r="K336" s="686" t="str">
        <f t="shared" si="391"/>
        <v/>
      </c>
      <c r="L336" s="684" t="str">
        <f t="shared" si="392"/>
        <v/>
      </c>
      <c r="M336" s="684" t="str">
        <f>IF(AND(H336=""),"",VLOOKUP(D336,'Fix Pay'!$B$9:$K$116,10,0))</f>
        <v/>
      </c>
      <c r="N336" s="684" t="str">
        <f>IF(AND(H336=""),"",VLOOKUP(D336,'Fix Pay'!$B$9:$K$116,9,0))</f>
        <v/>
      </c>
      <c r="O336" s="712" t="str">
        <f t="shared" si="393"/>
        <v/>
      </c>
      <c r="P336" s="582"/>
      <c r="Q336" s="582"/>
      <c r="R336" s="582"/>
      <c r="S336" s="582"/>
      <c r="T336" s="582">
        <v>0</v>
      </c>
      <c r="U336" s="541"/>
      <c r="V336" s="570" t="str">
        <f>IF(ISNA(VLOOKUP(C336,Master!BQ$61:CC$286,10,FALSE)),"",VLOOKUP(C336,Master!BQ$61:CC$286,10,FALSE))</f>
        <v/>
      </c>
      <c r="W336" s="573"/>
      <c r="X336" s="573"/>
      <c r="Y336" s="574" t="str">
        <f>IF(ISNA(VLOOKUP(C336,Master!BQ$61:CC$286,11,FALSE)),"",VLOOKUP(C336,Master!BQ$61:CC$286,11,FALSE))</f>
        <v/>
      </c>
      <c r="Z336" s="574" t="str">
        <f>IF(ISNA(VLOOKUP(C336,Master!BQ$61:CC$286,9,FALSE)),"",VLOOKUP(C336,Master!BQ$61:CC$286,9,FALSE))</f>
        <v/>
      </c>
      <c r="AA336" s="575">
        <f t="shared" si="394"/>
        <v>0</v>
      </c>
      <c r="AB336" s="575">
        <f t="shared" si="395"/>
        <v>0</v>
      </c>
      <c r="AC336" s="575">
        <f t="shared" si="396"/>
        <v>0</v>
      </c>
      <c r="AD336" s="575">
        <f t="shared" si="397"/>
        <v>0</v>
      </c>
      <c r="AE336" s="575">
        <f t="shared" si="398"/>
        <v>0</v>
      </c>
      <c r="AF336" s="575">
        <f t="shared" si="399"/>
        <v>0</v>
      </c>
      <c r="AG336" s="576" t="str">
        <f t="shared" si="400"/>
        <v/>
      </c>
      <c r="AH336" s="576" t="str">
        <f t="shared" si="401"/>
        <v/>
      </c>
      <c r="AI336" s="576" t="str">
        <f t="shared" si="402"/>
        <v/>
      </c>
      <c r="AJ336" s="576" t="str">
        <f t="shared" si="403"/>
        <v/>
      </c>
      <c r="AK336" s="576" t="str">
        <f t="shared" si="404"/>
        <v/>
      </c>
      <c r="AL336" s="574" t="str">
        <f t="shared" si="405"/>
        <v/>
      </c>
      <c r="AM336" s="574">
        <v>0</v>
      </c>
      <c r="AN336" s="575">
        <v>0</v>
      </c>
      <c r="AO336" s="574" t="str">
        <f t="shared" si="406"/>
        <v/>
      </c>
      <c r="AP336" s="575">
        <f t="shared" si="407"/>
        <v>0</v>
      </c>
      <c r="AQ336" s="574">
        <f t="shared" si="408"/>
        <v>0</v>
      </c>
      <c r="AR336" s="574">
        <f t="shared" si="409"/>
        <v>0</v>
      </c>
      <c r="AS336" s="574"/>
      <c r="AT336" s="574">
        <f t="shared" si="436"/>
        <v>0</v>
      </c>
      <c r="AU336" s="576" t="str">
        <f t="shared" si="410"/>
        <v/>
      </c>
      <c r="AV336" s="576" t="str">
        <f t="shared" si="411"/>
        <v/>
      </c>
      <c r="AW336" s="574"/>
      <c r="AX336" s="574"/>
      <c r="AY336" s="576" t="str">
        <f t="shared" si="412"/>
        <v/>
      </c>
      <c r="AZ336" s="576" t="str">
        <f t="shared" si="413"/>
        <v/>
      </c>
      <c r="BA336" s="576" t="str">
        <f t="shared" si="414"/>
        <v/>
      </c>
      <c r="BB336" s="576" t="str">
        <f t="shared" si="415"/>
        <v/>
      </c>
      <c r="BC336" s="576" t="str">
        <f t="shared" si="416"/>
        <v/>
      </c>
      <c r="BD336" s="574" t="str">
        <f t="shared" si="417"/>
        <v/>
      </c>
      <c r="BE336" s="574"/>
      <c r="BF336" s="575">
        <v>0</v>
      </c>
      <c r="BG336" s="574" t="str">
        <f t="shared" si="418"/>
        <v/>
      </c>
      <c r="BH336" s="575">
        <f t="shared" si="419"/>
        <v>0</v>
      </c>
      <c r="BI336" s="574">
        <f t="shared" si="420"/>
        <v>0</v>
      </c>
      <c r="BJ336" s="574">
        <f t="shared" si="421"/>
        <v>0</v>
      </c>
      <c r="BK336" s="574">
        <f t="shared" si="422"/>
        <v>0</v>
      </c>
      <c r="BL336" s="574" t="str">
        <f t="shared" si="423"/>
        <v/>
      </c>
      <c r="BM336" s="576" t="str">
        <f t="shared" si="424"/>
        <v/>
      </c>
      <c r="BN336" s="576" t="str">
        <f t="shared" si="425"/>
        <v/>
      </c>
      <c r="BO336" s="574"/>
      <c r="BP336" s="574"/>
      <c r="BQ336" s="576" t="str">
        <f t="shared" si="426"/>
        <v/>
      </c>
      <c r="BR336" s="567">
        <f t="shared" si="427"/>
        <v>0</v>
      </c>
      <c r="BS336" s="567">
        <f t="shared" si="428"/>
        <v>1</v>
      </c>
      <c r="BT336" s="567">
        <f t="shared" si="429"/>
        <v>0</v>
      </c>
      <c r="BU336" s="567">
        <f t="shared" si="430"/>
        <v>0</v>
      </c>
      <c r="BV336" s="567">
        <f t="shared" si="431"/>
        <v>0</v>
      </c>
      <c r="BW336" s="567">
        <f t="shared" si="432"/>
        <v>1</v>
      </c>
      <c r="BX336" s="552">
        <f t="shared" si="389"/>
        <v>0</v>
      </c>
      <c r="BY336" s="577">
        <f t="shared" si="433"/>
        <v>1</v>
      </c>
      <c r="BZ336" s="552">
        <f t="shared" si="434"/>
        <v>0</v>
      </c>
      <c r="CA336" s="552">
        <f t="shared" si="435"/>
        <v>0</v>
      </c>
      <c r="CB336" s="539" t="str">
        <f>IF(AND(E336=""),"",IF(AND(E336&lt;=0),"",IF((ROUND((SUMPRODUCT(MID(0&amp;E336,LARGE(INDEX(ISNUMBER(--MID(E336,ROW($1:$70),1))* ROW($1:$70),0),ROW($1:$70))+1,1)*10^ROW($1:$70)/10)),-8)/100000000)&lt;2004,1,0)))</f>
        <v/>
      </c>
      <c r="CC336" s="1071"/>
      <c r="CD336" s="539" t="str">
        <f>IF(I336="","",MAX($CD$229:$CD$236,$CD$239:CD335)+1)</f>
        <v/>
      </c>
      <c r="CE336" s="539"/>
      <c r="CF336" s="539"/>
      <c r="CG336" s="539"/>
      <c r="CH336" s="539"/>
      <c r="CI336" s="539"/>
      <c r="CJ336" s="539"/>
      <c r="CK336" s="539"/>
      <c r="CL336" s="539"/>
      <c r="CM336" s="539"/>
      <c r="CN336" s="539"/>
      <c r="CO336" s="539"/>
      <c r="CP336" s="539"/>
      <c r="CQ336" s="539"/>
      <c r="CR336" s="539"/>
      <c r="CS336" s="539"/>
      <c r="CT336" s="539"/>
      <c r="CU336" s="539"/>
      <c r="CV336" s="539"/>
      <c r="CW336" s="539"/>
      <c r="CX336" s="539"/>
      <c r="CY336" s="539"/>
      <c r="CZ336" s="539"/>
    </row>
    <row r="337" spans="1:104" s="568" customFormat="1" hidden="1">
      <c r="A337" s="568" t="str">
        <f t="shared" si="387"/>
        <v/>
      </c>
      <c r="B337" s="683">
        <v>2202</v>
      </c>
      <c r="C337" s="684">
        <v>99</v>
      </c>
      <c r="D337" s="685" t="str">
        <f>IF(ISNA(VLOOKUP(C337,Master!BQ$61:CC$286,3,FALSE)),"",VLOOKUP(C337,Master!BQ$61:CC$286,3,FALSE))</f>
        <v/>
      </c>
      <c r="E337" s="686" t="str">
        <f>IF(ISNA(VLOOKUP(C337,Master!BQ$61:CC$286,7,FALSE)),"",VLOOKUP(C337,Master!BQ$61:CC$286,7,FALSE))</f>
        <v/>
      </c>
      <c r="F337" s="687" t="str">
        <f>IF(ISNA(VLOOKUP(C337,Master!BQ$61:CC$286,8,FALSE)),"",VLOOKUP(C337,Master!BQ$61:CC$286,8,FALSE))</f>
        <v/>
      </c>
      <c r="G337" s="688" t="str">
        <f>IF(ISNA(VLOOKUP(C337,Master!BQ$61:CC$286,4,FALSE)),"",VLOOKUP(C337,Master!BQ$61:CC$286,4,FALSE))</f>
        <v/>
      </c>
      <c r="H337" s="711" t="str">
        <f>IF(ISNA(VLOOKUP(C337,Master!BQ$61:CC$286,5,FALSE)),"",VLOOKUP(C337,Master!BQ$61:CC$286,5,FALSE))</f>
        <v/>
      </c>
      <c r="I337" s="690" t="str">
        <f t="shared" si="388"/>
        <v/>
      </c>
      <c r="J337" s="684" t="str">
        <f t="shared" si="390"/>
        <v/>
      </c>
      <c r="K337" s="686" t="str">
        <f t="shared" si="391"/>
        <v/>
      </c>
      <c r="L337" s="684" t="str">
        <f t="shared" si="392"/>
        <v/>
      </c>
      <c r="M337" s="684" t="str">
        <f>IF(AND(H337=""),"",VLOOKUP(D337,'Fix Pay'!$B$9:$K$116,10,0))</f>
        <v/>
      </c>
      <c r="N337" s="684" t="str">
        <f>IF(AND(H337=""),"",VLOOKUP(D337,'Fix Pay'!$B$9:$K$116,9,0))</f>
        <v/>
      </c>
      <c r="O337" s="712" t="str">
        <f t="shared" si="393"/>
        <v/>
      </c>
      <c r="P337" s="582"/>
      <c r="Q337" s="582"/>
      <c r="R337" s="582"/>
      <c r="S337" s="582"/>
      <c r="T337" s="582">
        <v>0</v>
      </c>
      <c r="U337" s="541"/>
      <c r="V337" s="570" t="str">
        <f>IF(ISNA(VLOOKUP(C337,Master!BQ$61:CC$286,10,FALSE)),"",VLOOKUP(C337,Master!BQ$61:CC$286,10,FALSE))</f>
        <v/>
      </c>
      <c r="W337" s="573"/>
      <c r="X337" s="573"/>
      <c r="Y337" s="574" t="str">
        <f>IF(ISNA(VLOOKUP(C337,Master!BQ$61:CC$286,11,FALSE)),"",VLOOKUP(C337,Master!BQ$61:CC$286,11,FALSE))</f>
        <v/>
      </c>
      <c r="Z337" s="574" t="str">
        <f>IF(ISNA(VLOOKUP(C337,Master!BQ$61:CC$286,9,FALSE)),"",VLOOKUP(C337,Master!BQ$61:CC$286,9,FALSE))</f>
        <v/>
      </c>
      <c r="AA337" s="575">
        <f t="shared" si="394"/>
        <v>0</v>
      </c>
      <c r="AB337" s="575">
        <f t="shared" si="395"/>
        <v>0</v>
      </c>
      <c r="AC337" s="575">
        <f t="shared" si="396"/>
        <v>0</v>
      </c>
      <c r="AD337" s="575">
        <f t="shared" si="397"/>
        <v>0</v>
      </c>
      <c r="AE337" s="575">
        <f t="shared" si="398"/>
        <v>0</v>
      </c>
      <c r="AF337" s="575">
        <f t="shared" si="399"/>
        <v>0</v>
      </c>
      <c r="AG337" s="576" t="str">
        <f t="shared" si="400"/>
        <v/>
      </c>
      <c r="AH337" s="576" t="str">
        <f t="shared" si="401"/>
        <v/>
      </c>
      <c r="AI337" s="576" t="str">
        <f t="shared" si="402"/>
        <v/>
      </c>
      <c r="AJ337" s="576" t="str">
        <f t="shared" si="403"/>
        <v/>
      </c>
      <c r="AK337" s="576" t="str">
        <f t="shared" si="404"/>
        <v/>
      </c>
      <c r="AL337" s="574" t="str">
        <f t="shared" si="405"/>
        <v/>
      </c>
      <c r="AM337" s="574">
        <v>0</v>
      </c>
      <c r="AN337" s="575">
        <v>0</v>
      </c>
      <c r="AO337" s="574" t="str">
        <f t="shared" si="406"/>
        <v/>
      </c>
      <c r="AP337" s="575">
        <f t="shared" si="407"/>
        <v>0</v>
      </c>
      <c r="AQ337" s="574">
        <f t="shared" si="408"/>
        <v>0</v>
      </c>
      <c r="AR337" s="574">
        <f t="shared" si="409"/>
        <v>0</v>
      </c>
      <c r="AS337" s="574"/>
      <c r="AT337" s="574">
        <f t="shared" si="436"/>
        <v>0</v>
      </c>
      <c r="AU337" s="576" t="str">
        <f t="shared" si="410"/>
        <v/>
      </c>
      <c r="AV337" s="576" t="str">
        <f t="shared" si="411"/>
        <v/>
      </c>
      <c r="AW337" s="574"/>
      <c r="AX337" s="574"/>
      <c r="AY337" s="576" t="str">
        <f t="shared" si="412"/>
        <v/>
      </c>
      <c r="AZ337" s="576" t="str">
        <f t="shared" si="413"/>
        <v/>
      </c>
      <c r="BA337" s="576" t="str">
        <f t="shared" si="414"/>
        <v/>
      </c>
      <c r="BB337" s="576" t="str">
        <f t="shared" si="415"/>
        <v/>
      </c>
      <c r="BC337" s="576" t="str">
        <f t="shared" si="416"/>
        <v/>
      </c>
      <c r="BD337" s="574" t="str">
        <f t="shared" si="417"/>
        <v/>
      </c>
      <c r="BE337" s="574"/>
      <c r="BF337" s="575">
        <v>0</v>
      </c>
      <c r="BG337" s="574" t="str">
        <f t="shared" si="418"/>
        <v/>
      </c>
      <c r="BH337" s="575">
        <f t="shared" si="419"/>
        <v>0</v>
      </c>
      <c r="BI337" s="574">
        <f t="shared" si="420"/>
        <v>0</v>
      </c>
      <c r="BJ337" s="574">
        <f t="shared" si="421"/>
        <v>0</v>
      </c>
      <c r="BK337" s="574">
        <f t="shared" si="422"/>
        <v>0</v>
      </c>
      <c r="BL337" s="574" t="str">
        <f t="shared" si="423"/>
        <v/>
      </c>
      <c r="BM337" s="576" t="str">
        <f t="shared" si="424"/>
        <v/>
      </c>
      <c r="BN337" s="576" t="str">
        <f t="shared" si="425"/>
        <v/>
      </c>
      <c r="BO337" s="574"/>
      <c r="BP337" s="574"/>
      <c r="BQ337" s="576" t="str">
        <f t="shared" si="426"/>
        <v/>
      </c>
      <c r="BR337" s="567">
        <f t="shared" si="427"/>
        <v>0</v>
      </c>
      <c r="BS337" s="567">
        <f t="shared" si="428"/>
        <v>1</v>
      </c>
      <c r="BT337" s="567">
        <f t="shared" si="429"/>
        <v>0</v>
      </c>
      <c r="BU337" s="567">
        <f t="shared" si="430"/>
        <v>0</v>
      </c>
      <c r="BV337" s="567">
        <f t="shared" si="431"/>
        <v>0</v>
      </c>
      <c r="BW337" s="567">
        <f t="shared" si="432"/>
        <v>1</v>
      </c>
      <c r="BX337" s="552">
        <f t="shared" si="389"/>
        <v>0</v>
      </c>
      <c r="BY337" s="577">
        <f t="shared" si="433"/>
        <v>1</v>
      </c>
      <c r="BZ337" s="552">
        <f t="shared" si="434"/>
        <v>0</v>
      </c>
      <c r="CA337" s="552">
        <f t="shared" si="435"/>
        <v>0</v>
      </c>
      <c r="CB337" s="539" t="str">
        <f>IF(AND(E337=""),"",IF(AND(E337&lt;=0),"",IF((ROUND((SUMPRODUCT(MID(0&amp;E337,LARGE(INDEX(ISNUMBER(--MID(E337,ROW($1:$70),1))* ROW($1:$70),0),ROW($1:$70))+1,1)*10^ROW($1:$70)/10)),-8)/100000000)&lt;2004,1,0)))</f>
        <v/>
      </c>
      <c r="CC337" s="1071"/>
      <c r="CD337" s="539" t="str">
        <f>IF(I337="","",MAX($CD$229:$CD$236,$CD$239:CD336)+1)</f>
        <v/>
      </c>
      <c r="CE337" s="539"/>
      <c r="CF337" s="539"/>
      <c r="CG337" s="539"/>
      <c r="CH337" s="539"/>
      <c r="CI337" s="539"/>
      <c r="CJ337" s="539"/>
      <c r="CK337" s="539"/>
      <c r="CL337" s="539"/>
      <c r="CM337" s="539"/>
      <c r="CN337" s="539"/>
      <c r="CO337" s="539"/>
      <c r="CP337" s="539"/>
      <c r="CQ337" s="539"/>
      <c r="CR337" s="539"/>
      <c r="CS337" s="539"/>
      <c r="CT337" s="539"/>
      <c r="CU337" s="539"/>
      <c r="CV337" s="539"/>
      <c r="CW337" s="539"/>
      <c r="CX337" s="539"/>
      <c r="CY337" s="539"/>
      <c r="CZ337" s="539"/>
    </row>
    <row r="338" spans="1:104" s="568" customFormat="1" hidden="1">
      <c r="A338" s="568" t="str">
        <f t="shared" si="387"/>
        <v/>
      </c>
      <c r="B338" s="683">
        <v>2202</v>
      </c>
      <c r="C338" s="684">
        <v>100</v>
      </c>
      <c r="D338" s="685" t="str">
        <f>IF(ISNA(VLOOKUP(C338,Master!BQ$61:CC$286,3,FALSE)),"",VLOOKUP(C338,Master!BQ$61:CC$286,3,FALSE))</f>
        <v/>
      </c>
      <c r="E338" s="686" t="str">
        <f>IF(ISNA(VLOOKUP(C338,Master!BQ$61:CC$286,7,FALSE)),"",VLOOKUP(C338,Master!BQ$61:CC$286,7,FALSE))</f>
        <v/>
      </c>
      <c r="F338" s="687" t="str">
        <f>IF(ISNA(VLOOKUP(C338,Master!BQ$61:CC$286,8,FALSE)),"",VLOOKUP(C338,Master!BQ$61:CC$286,8,FALSE))</f>
        <v/>
      </c>
      <c r="G338" s="688" t="str">
        <f>IF(ISNA(VLOOKUP(C338,Master!BQ$61:CC$286,4,FALSE)),"",VLOOKUP(C338,Master!BQ$61:CC$286,4,FALSE))</f>
        <v/>
      </c>
      <c r="H338" s="711" t="str">
        <f>IF(ISNA(VLOOKUP(C338,Master!BQ$61:CC$286,5,FALSE)),"",VLOOKUP(C338,Master!BQ$61:CC$286,5,FALSE))</f>
        <v/>
      </c>
      <c r="I338" s="690" t="str">
        <f t="shared" si="388"/>
        <v/>
      </c>
      <c r="J338" s="684" t="str">
        <f t="shared" si="390"/>
        <v/>
      </c>
      <c r="K338" s="686" t="str">
        <f t="shared" si="391"/>
        <v/>
      </c>
      <c r="L338" s="684" t="str">
        <f t="shared" si="392"/>
        <v/>
      </c>
      <c r="M338" s="684" t="str">
        <f>IF(AND(H338=""),"",VLOOKUP(D338,'Fix Pay'!$B$9:$K$116,10,0))</f>
        <v/>
      </c>
      <c r="N338" s="684" t="str">
        <f>IF(AND(H338=""),"",VLOOKUP(D338,'Fix Pay'!$B$9:$K$116,9,0))</f>
        <v/>
      </c>
      <c r="O338" s="712" t="str">
        <f t="shared" si="393"/>
        <v/>
      </c>
      <c r="P338" s="582"/>
      <c r="Q338" s="582"/>
      <c r="R338" s="582"/>
      <c r="S338" s="582"/>
      <c r="T338" s="582">
        <v>0</v>
      </c>
      <c r="U338" s="541"/>
      <c r="V338" s="570" t="str">
        <f>IF(ISNA(VLOOKUP(C338,Master!BQ$61:CC$286,10,FALSE)),"",VLOOKUP(C338,Master!BQ$61:CC$286,10,FALSE))</f>
        <v/>
      </c>
      <c r="W338" s="573"/>
      <c r="X338" s="573"/>
      <c r="Y338" s="574" t="str">
        <f>IF(ISNA(VLOOKUP(C338,Master!BQ$61:CC$286,11,FALSE)),"",VLOOKUP(C338,Master!BQ$61:CC$286,11,FALSE))</f>
        <v/>
      </c>
      <c r="Z338" s="574" t="str">
        <f>IF(ISNA(VLOOKUP(C338,Master!BQ$61:CC$286,9,FALSE)),"",VLOOKUP(C338,Master!BQ$61:CC$286,9,FALSE))</f>
        <v/>
      </c>
      <c r="AA338" s="575">
        <f t="shared" si="394"/>
        <v>0</v>
      </c>
      <c r="AB338" s="575">
        <f t="shared" si="395"/>
        <v>0</v>
      </c>
      <c r="AC338" s="575">
        <f t="shared" si="396"/>
        <v>0</v>
      </c>
      <c r="AD338" s="575">
        <f t="shared" si="397"/>
        <v>0</v>
      </c>
      <c r="AE338" s="575">
        <f t="shared" si="398"/>
        <v>0</v>
      </c>
      <c r="AF338" s="575">
        <f t="shared" si="399"/>
        <v>0</v>
      </c>
      <c r="AG338" s="576" t="str">
        <f t="shared" si="400"/>
        <v/>
      </c>
      <c r="AH338" s="576" t="str">
        <f t="shared" si="401"/>
        <v/>
      </c>
      <c r="AI338" s="576" t="str">
        <f t="shared" si="402"/>
        <v/>
      </c>
      <c r="AJ338" s="576" t="str">
        <f t="shared" si="403"/>
        <v/>
      </c>
      <c r="AK338" s="576" t="str">
        <f t="shared" si="404"/>
        <v/>
      </c>
      <c r="AL338" s="574" t="str">
        <f t="shared" si="405"/>
        <v/>
      </c>
      <c r="AM338" s="574">
        <v>0</v>
      </c>
      <c r="AN338" s="575">
        <v>0</v>
      </c>
      <c r="AO338" s="574" t="str">
        <f t="shared" si="406"/>
        <v/>
      </c>
      <c r="AP338" s="575">
        <f t="shared" si="407"/>
        <v>0</v>
      </c>
      <c r="AQ338" s="574">
        <f t="shared" si="408"/>
        <v>0</v>
      </c>
      <c r="AR338" s="574">
        <f t="shared" si="409"/>
        <v>0</v>
      </c>
      <c r="AS338" s="574"/>
      <c r="AT338" s="574">
        <f t="shared" si="436"/>
        <v>0</v>
      </c>
      <c r="AU338" s="576" t="str">
        <f t="shared" si="410"/>
        <v/>
      </c>
      <c r="AV338" s="576" t="str">
        <f t="shared" si="411"/>
        <v/>
      </c>
      <c r="AW338" s="574"/>
      <c r="AX338" s="574"/>
      <c r="AY338" s="576" t="str">
        <f t="shared" si="412"/>
        <v/>
      </c>
      <c r="AZ338" s="576" t="str">
        <f t="shared" si="413"/>
        <v/>
      </c>
      <c r="BA338" s="576" t="str">
        <f t="shared" si="414"/>
        <v/>
      </c>
      <c r="BB338" s="576" t="str">
        <f t="shared" si="415"/>
        <v/>
      </c>
      <c r="BC338" s="576" t="str">
        <f t="shared" si="416"/>
        <v/>
      </c>
      <c r="BD338" s="574" t="str">
        <f t="shared" si="417"/>
        <v/>
      </c>
      <c r="BE338" s="574"/>
      <c r="BF338" s="575">
        <v>0</v>
      </c>
      <c r="BG338" s="574" t="str">
        <f t="shared" si="418"/>
        <v/>
      </c>
      <c r="BH338" s="575">
        <f t="shared" si="419"/>
        <v>0</v>
      </c>
      <c r="BI338" s="574">
        <f t="shared" si="420"/>
        <v>0</v>
      </c>
      <c r="BJ338" s="574">
        <f t="shared" si="421"/>
        <v>0</v>
      </c>
      <c r="BK338" s="574">
        <f t="shared" si="422"/>
        <v>0</v>
      </c>
      <c r="BL338" s="574" t="str">
        <f t="shared" si="423"/>
        <v/>
      </c>
      <c r="BM338" s="576" t="str">
        <f t="shared" si="424"/>
        <v/>
      </c>
      <c r="BN338" s="576" t="str">
        <f t="shared" si="425"/>
        <v/>
      </c>
      <c r="BO338" s="574"/>
      <c r="BP338" s="574"/>
      <c r="BQ338" s="576" t="str">
        <f t="shared" si="426"/>
        <v/>
      </c>
      <c r="BR338" s="567">
        <f t="shared" si="427"/>
        <v>0</v>
      </c>
      <c r="BS338" s="567">
        <f t="shared" si="428"/>
        <v>1</v>
      </c>
      <c r="BT338" s="567">
        <f t="shared" si="429"/>
        <v>0</v>
      </c>
      <c r="BU338" s="567">
        <f t="shared" si="430"/>
        <v>0</v>
      </c>
      <c r="BV338" s="567">
        <f t="shared" si="431"/>
        <v>0</v>
      </c>
      <c r="BW338" s="567">
        <f t="shared" si="432"/>
        <v>1</v>
      </c>
      <c r="BX338" s="552">
        <f t="shared" si="389"/>
        <v>0</v>
      </c>
      <c r="BY338" s="577">
        <f t="shared" si="433"/>
        <v>1</v>
      </c>
      <c r="BZ338" s="552">
        <f t="shared" si="434"/>
        <v>0</v>
      </c>
      <c r="CA338" s="552">
        <f t="shared" si="435"/>
        <v>0</v>
      </c>
      <c r="CB338" s="539" t="str">
        <f>IF(AND(E338=""),"",IF(AND(E338&lt;=0),"",IF((ROUND((SUMPRODUCT(MID(0&amp;E338,LARGE(INDEX(ISNUMBER(--MID(E338,ROW($1:$70),1))* ROW($1:$70),0),ROW($1:$70))+1,1)*10^ROW($1:$70)/10)),-8)/100000000)&lt;2004,1,0)))</f>
        <v/>
      </c>
      <c r="CC338" s="1071"/>
      <c r="CD338" s="539" t="str">
        <f>IF(I338="","",MAX($CD$229:$CD$236,$CD$239:CD337)+1)</f>
        <v/>
      </c>
      <c r="CE338" s="539"/>
      <c r="CF338" s="539"/>
      <c r="CG338" s="539"/>
      <c r="CH338" s="539"/>
      <c r="CI338" s="539"/>
      <c r="CJ338" s="539"/>
      <c r="CK338" s="539"/>
      <c r="CL338" s="539"/>
      <c r="CM338" s="539"/>
      <c r="CN338" s="539"/>
      <c r="CO338" s="539"/>
      <c r="CP338" s="539"/>
      <c r="CQ338" s="539"/>
      <c r="CR338" s="539"/>
      <c r="CS338" s="539"/>
      <c r="CT338" s="539"/>
      <c r="CU338" s="539"/>
      <c r="CV338" s="539"/>
      <c r="CW338" s="539"/>
      <c r="CX338" s="539"/>
      <c r="CY338" s="539"/>
      <c r="CZ338" s="539"/>
    </row>
    <row r="339" spans="1:104" s="568" customFormat="1" ht="19.899999999999999" customHeight="1">
      <c r="B339" s="768"/>
      <c r="C339" s="758"/>
      <c r="D339" s="758"/>
      <c r="E339" s="758"/>
      <c r="F339" s="758"/>
      <c r="G339" s="754" t="s">
        <v>180</v>
      </c>
      <c r="H339" s="755"/>
      <c r="I339" s="761">
        <f>SUM(I239:I338)</f>
        <v>0</v>
      </c>
      <c r="J339" s="761">
        <f>SUM(J239:J338)</f>
        <v>0</v>
      </c>
      <c r="K339" s="761"/>
      <c r="L339" s="761">
        <f>SUM(L239:L338)</f>
        <v>0</v>
      </c>
      <c r="M339" s="761">
        <f>SUM(M239:M338)</f>
        <v>0</v>
      </c>
      <c r="N339" s="761">
        <f>SUM(N239:N338)</f>
        <v>0</v>
      </c>
      <c r="O339" s="762"/>
      <c r="P339" s="766"/>
      <c r="Q339" s="579"/>
      <c r="R339" s="579"/>
      <c r="S339" s="579"/>
      <c r="T339" s="579"/>
      <c r="U339" s="541"/>
      <c r="V339" s="570"/>
      <c r="W339" s="571"/>
      <c r="X339" s="571"/>
      <c r="Y339" s="571"/>
      <c r="Z339" s="571"/>
      <c r="AA339" s="571"/>
      <c r="AB339" s="571"/>
      <c r="AC339" s="571"/>
      <c r="AD339" s="571"/>
      <c r="AE339" s="571"/>
      <c r="AF339" s="571"/>
      <c r="AG339" s="576"/>
      <c r="AH339" s="576"/>
      <c r="AI339" s="576"/>
      <c r="AJ339" s="576"/>
      <c r="AK339" s="576"/>
      <c r="AL339" s="574"/>
      <c r="AM339" s="574"/>
      <c r="AN339" s="575"/>
      <c r="AO339" s="574"/>
      <c r="AP339" s="575"/>
      <c r="AQ339" s="574"/>
      <c r="AR339" s="574"/>
      <c r="AS339" s="574"/>
      <c r="AT339" s="574">
        <f t="shared" si="436"/>
        <v>0</v>
      </c>
      <c r="AU339" s="576"/>
      <c r="AV339" s="576"/>
      <c r="AW339" s="574"/>
      <c r="AX339" s="574"/>
      <c r="AY339" s="576"/>
      <c r="AZ339" s="576"/>
      <c r="BA339" s="576"/>
      <c r="BB339" s="576"/>
      <c r="BC339" s="576"/>
      <c r="BD339" s="574"/>
      <c r="BE339" s="574"/>
      <c r="BF339" s="575"/>
      <c r="BG339" s="574"/>
      <c r="BH339" s="575"/>
      <c r="BI339" s="574"/>
      <c r="BJ339" s="574"/>
      <c r="BK339" s="574"/>
      <c r="BL339" s="574"/>
      <c r="BM339" s="576"/>
      <c r="BN339" s="576"/>
      <c r="BO339" s="574"/>
      <c r="BP339" s="574"/>
      <c r="BQ339" s="576"/>
      <c r="BR339" s="567"/>
      <c r="BS339" s="567"/>
      <c r="BT339" s="567"/>
      <c r="BU339" s="567"/>
      <c r="BV339" s="567"/>
      <c r="BW339" s="567"/>
      <c r="BX339" s="552"/>
      <c r="BY339" s="577"/>
      <c r="BZ339" s="552"/>
      <c r="CA339" s="552"/>
      <c r="CB339" s="539"/>
      <c r="CC339" s="1071"/>
      <c r="CD339" s="539"/>
      <c r="CE339" s="539"/>
      <c r="CF339" s="539"/>
      <c r="CG339" s="539"/>
      <c r="CH339" s="539"/>
      <c r="CI339" s="539"/>
      <c r="CJ339" s="539"/>
      <c r="CK339" s="539"/>
      <c r="CL339" s="539"/>
      <c r="CM339" s="539"/>
      <c r="CN339" s="539"/>
      <c r="CO339" s="539"/>
      <c r="CP339" s="539"/>
      <c r="CQ339" s="539"/>
      <c r="CR339" s="539"/>
      <c r="CS339" s="539"/>
      <c r="CT339" s="539"/>
      <c r="CU339" s="539"/>
      <c r="CV339" s="539"/>
      <c r="CW339" s="539"/>
      <c r="CX339" s="539"/>
      <c r="CY339" s="539"/>
      <c r="CZ339" s="539"/>
    </row>
    <row r="340" spans="1:104" s="568" customFormat="1" ht="19.899999999999999" customHeight="1">
      <c r="B340" s="768"/>
      <c r="C340" s="758"/>
      <c r="D340" s="758"/>
      <c r="E340" s="758"/>
      <c r="F340" s="758"/>
      <c r="G340" s="754" t="s">
        <v>181</v>
      </c>
      <c r="H340" s="755"/>
      <c r="I340" s="761"/>
      <c r="J340" s="764">
        <f>J237+J339</f>
        <v>0</v>
      </c>
      <c r="K340" s="764"/>
      <c r="L340" s="764">
        <f>L237+L339</f>
        <v>0</v>
      </c>
      <c r="M340" s="764">
        <f>M237+M339</f>
        <v>0</v>
      </c>
      <c r="N340" s="764">
        <f>N237+N339</f>
        <v>0</v>
      </c>
      <c r="O340" s="762"/>
      <c r="P340" s="766"/>
      <c r="Q340" s="579"/>
      <c r="R340" s="579"/>
      <c r="S340" s="579"/>
      <c r="T340" s="579"/>
      <c r="U340" s="541"/>
      <c r="V340" s="570"/>
      <c r="W340" s="571"/>
      <c r="X340" s="571"/>
      <c r="Y340" s="571"/>
      <c r="Z340" s="571"/>
      <c r="AA340" s="571"/>
      <c r="AB340" s="571"/>
      <c r="AC340" s="571"/>
      <c r="AD340" s="571"/>
      <c r="AE340" s="571"/>
      <c r="AF340" s="571"/>
      <c r="AG340" s="576"/>
      <c r="AH340" s="576"/>
      <c r="AI340" s="576"/>
      <c r="AJ340" s="576"/>
      <c r="AK340" s="576"/>
      <c r="AL340" s="574"/>
      <c r="AM340" s="574"/>
      <c r="AN340" s="575"/>
      <c r="AO340" s="574"/>
      <c r="AP340" s="575"/>
      <c r="AQ340" s="574"/>
      <c r="AR340" s="574"/>
      <c r="AS340" s="574"/>
      <c r="AT340" s="574">
        <f t="shared" si="436"/>
        <v>0</v>
      </c>
      <c r="AU340" s="576"/>
      <c r="AV340" s="576"/>
      <c r="AW340" s="574"/>
      <c r="AX340" s="574"/>
      <c r="AY340" s="576"/>
      <c r="AZ340" s="576"/>
      <c r="BA340" s="576"/>
      <c r="BB340" s="576"/>
      <c r="BC340" s="576"/>
      <c r="BD340" s="574"/>
      <c r="BE340" s="574"/>
      <c r="BF340" s="575"/>
      <c r="BG340" s="574"/>
      <c r="BH340" s="575"/>
      <c r="BI340" s="574"/>
      <c r="BJ340" s="574"/>
      <c r="BK340" s="574"/>
      <c r="BL340" s="574"/>
      <c r="BM340" s="576"/>
      <c r="BN340" s="576"/>
      <c r="BO340" s="574"/>
      <c r="BP340" s="574"/>
      <c r="BQ340" s="576"/>
      <c r="BR340" s="567"/>
      <c r="BS340" s="567"/>
      <c r="BT340" s="567"/>
      <c r="BU340" s="567"/>
      <c r="BV340" s="567"/>
      <c r="BW340" s="567"/>
      <c r="BX340" s="552"/>
      <c r="BY340" s="577"/>
      <c r="BZ340" s="552"/>
      <c r="CA340" s="552"/>
      <c r="CB340" s="539"/>
      <c r="CC340" s="1071"/>
      <c r="CD340" s="539"/>
      <c r="CE340" s="539"/>
      <c r="CF340" s="539"/>
      <c r="CG340" s="539"/>
      <c r="CH340" s="539"/>
      <c r="CI340" s="539"/>
      <c r="CJ340" s="539"/>
      <c r="CK340" s="539"/>
      <c r="CL340" s="539"/>
      <c r="CM340" s="539"/>
      <c r="CN340" s="539"/>
      <c r="CO340" s="539"/>
      <c r="CP340" s="539"/>
      <c r="CQ340" s="539"/>
      <c r="CR340" s="539"/>
      <c r="CS340" s="539"/>
      <c r="CT340" s="539"/>
      <c r="CU340" s="539"/>
      <c r="CV340" s="539"/>
      <c r="CW340" s="539"/>
      <c r="CX340" s="539"/>
      <c r="CY340" s="539"/>
      <c r="CZ340" s="539"/>
    </row>
    <row r="341" spans="1:104" s="568" customFormat="1" ht="12.75" customHeight="1">
      <c r="B341" s="1095" t="s">
        <v>332</v>
      </c>
      <c r="C341" s="1093"/>
      <c r="D341" s="1093"/>
      <c r="E341" s="1093"/>
      <c r="F341" s="1093"/>
      <c r="G341" s="1093"/>
      <c r="H341" s="1093"/>
      <c r="I341" s="1093"/>
      <c r="J341" s="1093"/>
      <c r="K341" s="1093"/>
      <c r="L341" s="1093"/>
      <c r="M341" s="1093"/>
      <c r="N341" s="1093"/>
      <c r="O341" s="1094"/>
      <c r="P341" s="767"/>
      <c r="Q341" s="579"/>
      <c r="R341" s="579"/>
      <c r="S341" s="579"/>
      <c r="T341" s="579"/>
      <c r="U341" s="541"/>
      <c r="V341" s="570"/>
      <c r="W341" s="571"/>
      <c r="X341" s="571"/>
      <c r="Y341" s="571"/>
      <c r="Z341" s="571"/>
      <c r="AA341" s="571"/>
      <c r="AB341" s="571"/>
      <c r="AC341" s="571"/>
      <c r="AD341" s="571"/>
      <c r="AE341" s="571"/>
      <c r="AF341" s="571"/>
      <c r="AG341" s="576"/>
      <c r="AH341" s="576"/>
      <c r="AI341" s="576"/>
      <c r="AJ341" s="576"/>
      <c r="AK341" s="576"/>
      <c r="AL341" s="574"/>
      <c r="AM341" s="574"/>
      <c r="AN341" s="575"/>
      <c r="AO341" s="574"/>
      <c r="AP341" s="575"/>
      <c r="AQ341" s="574"/>
      <c r="AR341" s="574"/>
      <c r="AS341" s="574"/>
      <c r="AT341" s="574">
        <f t="shared" si="436"/>
        <v>0</v>
      </c>
      <c r="AU341" s="576"/>
      <c r="AV341" s="576"/>
      <c r="AW341" s="574"/>
      <c r="AX341" s="574"/>
      <c r="AY341" s="576"/>
      <c r="AZ341" s="576"/>
      <c r="BA341" s="576"/>
      <c r="BB341" s="576"/>
      <c r="BC341" s="576"/>
      <c r="BD341" s="574"/>
      <c r="BE341" s="574"/>
      <c r="BF341" s="575"/>
      <c r="BG341" s="574"/>
      <c r="BH341" s="575"/>
      <c r="BI341" s="574"/>
      <c r="BJ341" s="574"/>
      <c r="BK341" s="574"/>
      <c r="BL341" s="574"/>
      <c r="BM341" s="576"/>
      <c r="BN341" s="576"/>
      <c r="BO341" s="574"/>
      <c r="BP341" s="574"/>
      <c r="BQ341" s="576"/>
      <c r="BR341" s="567"/>
      <c r="BS341" s="567"/>
      <c r="BT341" s="567"/>
      <c r="BU341" s="567"/>
      <c r="BV341" s="567"/>
      <c r="BW341" s="567"/>
      <c r="BX341" s="552"/>
      <c r="BY341" s="577"/>
      <c r="BZ341" s="552"/>
      <c r="CA341" s="552"/>
      <c r="CB341" s="539"/>
      <c r="CC341" s="1071"/>
      <c r="CD341" s="539"/>
      <c r="CE341" s="539"/>
      <c r="CF341" s="539"/>
      <c r="CG341" s="539"/>
      <c r="CH341" s="539"/>
      <c r="CI341" s="539"/>
      <c r="CJ341" s="539"/>
      <c r="CK341" s="539"/>
      <c r="CL341" s="539"/>
      <c r="CM341" s="539"/>
      <c r="CN341" s="539"/>
      <c r="CO341" s="539"/>
      <c r="CP341" s="539"/>
      <c r="CQ341" s="539"/>
      <c r="CR341" s="539"/>
      <c r="CS341" s="539"/>
      <c r="CT341" s="539"/>
      <c r="CU341" s="539"/>
      <c r="CV341" s="539"/>
      <c r="CW341" s="539"/>
      <c r="CX341" s="539"/>
      <c r="CY341" s="539"/>
      <c r="CZ341" s="539"/>
    </row>
    <row r="342" spans="1:104" s="568" customFormat="1" ht="16.5" customHeight="1">
      <c r="B342" s="683">
        <v>2202</v>
      </c>
      <c r="C342" s="715">
        <v>1</v>
      </c>
      <c r="D342" s="685" t="str">
        <f>IF(ISNA(VLOOKUP(C342,Master!CD$61:CP$108,3,FALSE)),"",VLOOKUP(C342,Master!CD$61:CP$108,3,FALSE))</f>
        <v/>
      </c>
      <c r="E342" s="716" t="str">
        <f>IF(ISNA(VLOOKUP(C342,Master!CD$61:CP$108,7,FALSE)),"",VLOOKUP(C342,Master!CD$61:CP$108,7,FALSE))</f>
        <v/>
      </c>
      <c r="F342" s="716" t="str">
        <f>IF(ISNA(VLOOKUP(C342,Master!CD$61:CP$108,8,FALSE)),"",VLOOKUP(C342,Master!CD$61:CP$108,8,FALSE))</f>
        <v/>
      </c>
      <c r="G342" s="717" t="str">
        <f>IF(ISNA(VLOOKUP(C342,Master!CD$61:CP$108,4,FALSE)),"",VLOOKUP(C342,Master!CD$61:CP$108,4,FALSE))</f>
        <v/>
      </c>
      <c r="H342" s="711" t="str">
        <f>IF(ISNA(VLOOKUP(C342,Master!CD$61:CP$108,5,FALSE)),"",VLOOKUP(C342,Master!CD$61:CP$108,5,FALSE))</f>
        <v/>
      </c>
      <c r="I342" s="718" t="str">
        <f>IF(ISNA(VLOOKUP(C342,Master!CD$61:CP$108,6,FALSE)),"",VLOOKUP(C342,Master!CD$61:CP$108,6,FALSE))</f>
        <v/>
      </c>
      <c r="J342" s="684" t="str">
        <f>IF(AND(H342=""),"",I342*12)</f>
        <v/>
      </c>
      <c r="K342" s="686" t="str">
        <f>IF(AND(H342=""),"","Not Applicable")</f>
        <v/>
      </c>
      <c r="L342" s="684" t="str">
        <f>IF(AND(H342=""),"","0")</f>
        <v/>
      </c>
      <c r="M342" s="684" t="str">
        <f>IF(AND(H342=""),"",J342+L342)</f>
        <v/>
      </c>
      <c r="N342" s="684" t="str">
        <f>IF(AND(H342=""),"",M342)</f>
        <v/>
      </c>
      <c r="O342" s="712" t="str">
        <f>IF(AND(H342=""),"","SANVIDA")</f>
        <v/>
      </c>
      <c r="P342" s="582"/>
      <c r="Q342" s="584"/>
      <c r="R342" s="584"/>
      <c r="S342" s="584"/>
      <c r="T342" s="584"/>
      <c r="U342" s="585"/>
      <c r="V342" s="560"/>
      <c r="W342" s="571"/>
      <c r="X342" s="571"/>
      <c r="Y342" s="571"/>
      <c r="Z342" s="571"/>
      <c r="AA342" s="571"/>
      <c r="AB342" s="571"/>
      <c r="AC342" s="571"/>
      <c r="AD342" s="571"/>
      <c r="AE342" s="571"/>
      <c r="AF342" s="571"/>
      <c r="AG342" s="576" t="str">
        <f t="shared" ref="AG342:AG351" si="437">IF(AND(I342=""),"",(IF(O342="FIX PAY",0,(I342-ROUNDUP(ROUND((I342*3%)-(I342*3%)*3%,0),-1)))))</f>
        <v/>
      </c>
      <c r="AH342" s="576" t="str">
        <f t="shared" ref="AH342:AH351" si="438">IF(AND(I342=""),"",$M342*$BR342)</f>
        <v/>
      </c>
      <c r="AI342" s="576" t="str">
        <f t="shared" ref="AI342:AI351" si="439">IF(AND(I342=""),"",$M342*$BS342)</f>
        <v/>
      </c>
      <c r="AJ342" s="576" t="str">
        <f t="shared" ref="AJ342:AJ351" si="440">IF(AND(I342=""),"",$M342*$BT342)</f>
        <v/>
      </c>
      <c r="AK342" s="576" t="str">
        <f t="shared" ref="AK342:AK351" si="441">IF(AND(I342=""),"",$M342*$BU342)</f>
        <v/>
      </c>
      <c r="AL342" s="574" t="str">
        <f t="shared" ref="AL342:AL351" si="442">IF(AND(I342=""),"",ROUND((AH342+AI342)*$AL$10,0)*BV342)</f>
        <v/>
      </c>
      <c r="AM342" s="574">
        <v>0</v>
      </c>
      <c r="AN342" s="575">
        <v>0</v>
      </c>
      <c r="AO342" s="574" t="str">
        <f t="shared" ref="AO342:AO351" si="443">IF(AND(I342=""),"",ROUND((AH342+AI342)*$AO$10,0)*BV342)</f>
        <v/>
      </c>
      <c r="AP342" s="575">
        <f t="shared" ref="AP342:AP351" si="444">$G$222*BS342*BV342*(IF(I342&lt;=0,0,1))*(IF(H342&lt;=4800,1,0))</f>
        <v>0</v>
      </c>
      <c r="AQ342" s="574">
        <f>IF(AND(I342=""),0,ROUND((I342+ROUND(I342*$AL$10,0))/2,0)*(IF(O342="FIX PAY",0,1)))</f>
        <v>0</v>
      </c>
      <c r="AR342" s="574">
        <f>IF(G342="CLERK GRADE I",1,IF(G342="CLERK GRADE II",1,0))*75*12*BV342*(IF(I342&lt;=0,0,1))*BW342</f>
        <v>0</v>
      </c>
      <c r="AS342" s="574"/>
      <c r="AT342" s="574">
        <f t="shared" si="436"/>
        <v>0</v>
      </c>
      <c r="AU342" s="576" t="str">
        <f t="shared" ref="AU342:AU351" si="445">IF(AND(I342=""),"",SUM(AL342:AT342)+AH342+AI342)</f>
        <v/>
      </c>
      <c r="AV342" s="576" t="str">
        <f t="shared" ref="AV342:AV351" si="446">IF(AND(I342=""),"",AU342)</f>
        <v/>
      </c>
      <c r="AW342" s="574"/>
      <c r="AX342" s="574"/>
      <c r="AY342" s="576" t="str">
        <f t="shared" ref="AY342:AY351" si="447">IF(AND(I342=""),"",AV342+AW342+AX342)</f>
        <v/>
      </c>
      <c r="AZ342" s="576" t="str">
        <f t="shared" ref="AZ342:AZ351" si="448">IF(AND(I342=""),"",N342*BR342)</f>
        <v/>
      </c>
      <c r="BA342" s="576" t="str">
        <f t="shared" ref="BA342:BA351" si="449">IF(AND(I342=""),"",N342*BS342)</f>
        <v/>
      </c>
      <c r="BB342" s="576" t="str">
        <f t="shared" ref="BB342:BB351" si="450">IF(AND(I342=""),"",N342*BT342)</f>
        <v/>
      </c>
      <c r="BC342" s="576" t="str">
        <f t="shared" ref="BC342:BC351" si="451">IF(AND(I342=""),"",N342*BU342)</f>
        <v/>
      </c>
      <c r="BD342" s="574" t="str">
        <f t="shared" ref="BD342:BD351" si="452">IF(AND(I342=""),"",ROUND((AZ342+BA342)*$BD$10,0)*BV342)</f>
        <v/>
      </c>
      <c r="BE342" s="574"/>
      <c r="BF342" s="575">
        <v>4</v>
      </c>
      <c r="BG342" s="574" t="str">
        <f t="shared" ref="BG342:BG351" si="453">IF(AND(I342=""),"",ROUND((AZ342+BA342)*$BG$10,0)*BV342)</f>
        <v/>
      </c>
      <c r="BH342" s="575">
        <f t="shared" ref="BH342:BH351" si="454">3387*2*BS342*BV342*(IF(I342&lt;=0,0,1))*(IF(H342&lt;=4800,1,0))</f>
        <v>0</v>
      </c>
      <c r="BI342" s="574">
        <f t="shared" ref="BI342:BI351" si="455">IF(AND(I342=""),0,ROUND((AG342+ROUND(AG342*$AL$10,0))/2,0)*(IF(O342="FIX PAY",0,1)))</f>
        <v>0</v>
      </c>
      <c r="BJ342" s="574">
        <f>IF(G342="CLERK GRADE I",1,IF(G342="CLERK GRADE II",1,0))*75*12*BV342*(IF(I342&lt;=0,0,1))*BW342</f>
        <v>0</v>
      </c>
      <c r="BK342" s="574">
        <f>IF(AND(G342=""),0,(IF(G342="ASSISTANT",12,IF(G342="CLERK GRADE I",12,IF(G342="CLERK GRADE II",12,IF(G342="FIELDMAN &amp; FIELD REC",12,IF(G342="LAB BOY",12,IF(G342="JAMADAR",12,IF(G342="PEON",12,10))))))))*(MINA(ROUND(AG342*6%,0),600))*(IF($V342="yes",1,)))</f>
        <v>0</v>
      </c>
      <c r="BL342" s="574" t="str">
        <f>IF(AND(I342=""),"",(IF(G342="LAB BOY",150,IF(G342="JAMADAR",150,IF(G342="PEON",150,0))))*12*BV342*(IF(I342&lt;=0,0,1)))</f>
        <v/>
      </c>
      <c r="BM342" s="576" t="str">
        <f t="shared" ref="BM342:BM351" si="456">IF(AND(I342=""),"",SUM(BD342:BL342)+AZ342+BA342)</f>
        <v/>
      </c>
      <c r="BN342" s="576" t="str">
        <f t="shared" ref="BN342:BN351" si="457">IF(AND(I342=""),"",BM342)</f>
        <v/>
      </c>
      <c r="BO342" s="574"/>
      <c r="BP342" s="574"/>
      <c r="BQ342" s="576" t="str">
        <f t="shared" ref="BQ342:BQ351" si="458">IF(AND(I342=""),"",BN342+BO342+BP342)</f>
        <v/>
      </c>
      <c r="BR342" s="567">
        <f>(IF(G342="PRINCIPAL",1,IF(G342="H M",1,IF(G342="AGRICULTURE INST",1,IF(G342="TEACHER-1ST",1,IF(G342="PTI  I  (13)",1,IF(G342="AGRICULTURE TEACH",1,IF(G342="INSTRUCTOR",1,0))))))))+(IF(G342="JR TEACHER",1,IF(G342="LIBRARIAN I",1,0)))*(IF(O342="FIX PAY",0,1))</f>
        <v>0</v>
      </c>
      <c r="BS342" s="567">
        <f t="shared" ref="BS342:BS351" si="459">IF(BR342&lt;=0,1,0)*(IF(O342="FIX PAY",0,1))</f>
        <v>1</v>
      </c>
      <c r="BT342" s="567">
        <f>(IF(G342="PRINCIPAL (16)",1,IF(G342="V P (14)",1,IF(G342="H M (14)",1,IF(G342="AGRICULTURE INST (13)",1,IF(G342="TEACHER-1ST (13)",1,IF(G342="PTI  I  (13)",1,IF(G342="AGRICULTURE TEACH (13)",1,IF(G342="INSTRUCTOR (13)",1,0))))))))+(IF(G342="JR TEACHER (13)",1,IF(G342="LIBRARIAN I (13)",1,0))))*(IF(O342="FIX PAY",1,0))</f>
        <v>0</v>
      </c>
      <c r="BU342" s="567">
        <f t="shared" ref="BU342:BU351" si="460">IF(BT342&lt;=0,1,0)*(IF(O342="FIX PAY",1,0))</f>
        <v>0</v>
      </c>
      <c r="BV342" s="567">
        <f>IF(O342="FIX PAY",1,0)</f>
        <v>0</v>
      </c>
      <c r="BW342" s="567">
        <f t="shared" ref="BW342:BW351" si="461">IF(Y342="No",0,1)</f>
        <v>1</v>
      </c>
      <c r="BX342" s="552">
        <f>IF((ROUND((SUMPRODUCT(MID(0&amp;E342,LARGE(INDEX(ISNUMBER(--MID(E342,ROW($1:$25),1))* ROW($1:$25),0),ROW($1:$25))+1,1)*10^ROW($1:$25)/10)),-8)/100000000)&gt;=2004,1,0)</f>
        <v>0</v>
      </c>
      <c r="BY342" s="577">
        <f t="shared" ref="BY342:BY351" si="462">IF(I342&lt;=0,0,1)</f>
        <v>1</v>
      </c>
      <c r="BZ342" s="552">
        <f>IF(O342="SANVIDA",1,0)</f>
        <v>0</v>
      </c>
      <c r="CA342" s="552">
        <f>IF(BZ342&gt;0,I342,0)</f>
        <v>0</v>
      </c>
      <c r="CB342" s="539" t="str">
        <f>IF(AND(E342=""),"",IF(AND(E342&lt;=0),"",IF((ROUND((SUMPRODUCT(MID(0&amp;E342,LARGE(INDEX(ISNUMBER(--MID(E342,ROW($1:$70),1))* ROW($1:$70),0),ROW($1:$70))+1,1)*10^ROW($1:$70)/10)),-8)/100000000)&lt;2004,1,0)))</f>
        <v/>
      </c>
      <c r="CC342" s="1071"/>
      <c r="CD342" s="537"/>
      <c r="CE342" s="537"/>
      <c r="CF342" s="537"/>
      <c r="CG342" s="537"/>
      <c r="CH342" s="537"/>
      <c r="CI342" s="537"/>
      <c r="CJ342" s="537"/>
      <c r="CK342" s="537"/>
      <c r="CL342" s="537"/>
      <c r="CM342" s="537"/>
      <c r="CN342" s="537"/>
      <c r="CO342" s="537"/>
      <c r="CP342" s="537"/>
      <c r="CQ342" s="537"/>
      <c r="CR342" s="537"/>
      <c r="CS342" s="537"/>
      <c r="CT342" s="537"/>
      <c r="CU342" s="537"/>
      <c r="CV342" s="537"/>
      <c r="CW342" s="537"/>
      <c r="CX342" s="537"/>
      <c r="CY342" s="537"/>
      <c r="CZ342" s="537"/>
    </row>
    <row r="343" spans="1:104" s="568" customFormat="1" ht="16.5" customHeight="1">
      <c r="B343" s="683">
        <v>2202</v>
      </c>
      <c r="C343" s="715">
        <v>2</v>
      </c>
      <c r="D343" s="685" t="str">
        <f>IF(ISNA(VLOOKUP(C343,Master!CD$61:CP$108,3,FALSE)),"",VLOOKUP(C343,Master!CD$61:CP$108,3,FALSE))</f>
        <v/>
      </c>
      <c r="E343" s="716" t="str">
        <f>IF(ISNA(VLOOKUP(C343,Master!CD$61:CP$108,7,FALSE)),"",VLOOKUP(C343,Master!CD$61:CP$108,7,FALSE))</f>
        <v/>
      </c>
      <c r="F343" s="716" t="str">
        <f>IF(ISNA(VLOOKUP(C343,Master!CD$61:CP$108,8,FALSE)),"",VLOOKUP(C343,Master!CD$61:CP$108,8,FALSE))</f>
        <v/>
      </c>
      <c r="G343" s="717" t="str">
        <f>IF(ISNA(VLOOKUP(C343,Master!CD$61:CP$108,4,FALSE)),"",VLOOKUP(C343,Master!CD$61:CP$108,4,FALSE))</f>
        <v/>
      </c>
      <c r="H343" s="711" t="str">
        <f>IF(ISNA(VLOOKUP(C343,Master!CD$61:CP$108,5,FALSE)),"",VLOOKUP(C343,Master!CD$61:CP$108,5,FALSE))</f>
        <v/>
      </c>
      <c r="I343" s="718" t="str">
        <f>IF(ISNA(VLOOKUP(C343,Master!CD$61:CP$108,6,FALSE)),"",VLOOKUP(C343,Master!CD$61:CP$108,6,FALSE))</f>
        <v/>
      </c>
      <c r="J343" s="684" t="str">
        <f>IF(AND(H343=""),"",I343*12)</f>
        <v/>
      </c>
      <c r="K343" s="686" t="str">
        <f>IF(AND(H343=""),"","Not Applicable")</f>
        <v/>
      </c>
      <c r="L343" s="684" t="str">
        <f>IF(AND(H343=""),"","0")</f>
        <v/>
      </c>
      <c r="M343" s="684" t="str">
        <f>IF(AND(H343=""),"",J343+L343)</f>
        <v/>
      </c>
      <c r="N343" s="684" t="str">
        <f>IF(AND(H343=""),"",M343)</f>
        <v/>
      </c>
      <c r="O343" s="712" t="str">
        <f>IF(AND(H343=""),"","SANVIDA")</f>
        <v/>
      </c>
      <c r="P343" s="582"/>
      <c r="Q343" s="584"/>
      <c r="R343" s="584"/>
      <c r="S343" s="584"/>
      <c r="T343" s="584"/>
      <c r="U343" s="585"/>
      <c r="V343" s="560"/>
      <c r="W343" s="571"/>
      <c r="X343" s="571"/>
      <c r="Y343" s="571"/>
      <c r="Z343" s="571"/>
      <c r="AA343" s="571"/>
      <c r="AB343" s="571"/>
      <c r="AC343" s="571"/>
      <c r="AD343" s="571"/>
      <c r="AE343" s="571"/>
      <c r="AF343" s="571"/>
      <c r="AG343" s="576" t="str">
        <f t="shared" si="437"/>
        <v/>
      </c>
      <c r="AH343" s="576" t="str">
        <f t="shared" si="438"/>
        <v/>
      </c>
      <c r="AI343" s="576" t="str">
        <f t="shared" si="439"/>
        <v/>
      </c>
      <c r="AJ343" s="576" t="str">
        <f t="shared" si="440"/>
        <v/>
      </c>
      <c r="AK343" s="576" t="str">
        <f t="shared" si="441"/>
        <v/>
      </c>
      <c r="AL343" s="574" t="str">
        <f t="shared" si="442"/>
        <v/>
      </c>
      <c r="AM343" s="574">
        <v>0</v>
      </c>
      <c r="AN343" s="575">
        <v>0</v>
      </c>
      <c r="AO343" s="574" t="str">
        <f t="shared" si="443"/>
        <v/>
      </c>
      <c r="AP343" s="575">
        <f t="shared" si="444"/>
        <v>0</v>
      </c>
      <c r="AQ343" s="574">
        <f>IF(AND(I343=""),0,ROUND((I343+ROUND(I343*$AL$10,0))/2,0)*(IF(O343="FIX PAY",0,1)))</f>
        <v>0</v>
      </c>
      <c r="AR343" s="574">
        <f>IF(G343="CLERK GRADE I",1,IF(G343="CLERK GRADE II",1,0))*75*12*BV343*(IF(I343&lt;=0,0,1))*BW343</f>
        <v>0</v>
      </c>
      <c r="AS343" s="574"/>
      <c r="AT343" s="574">
        <f t="shared" si="436"/>
        <v>0</v>
      </c>
      <c r="AU343" s="576" t="str">
        <f t="shared" si="445"/>
        <v/>
      </c>
      <c r="AV343" s="576" t="str">
        <f t="shared" si="446"/>
        <v/>
      </c>
      <c r="AW343" s="574"/>
      <c r="AX343" s="574"/>
      <c r="AY343" s="576" t="str">
        <f t="shared" si="447"/>
        <v/>
      </c>
      <c r="AZ343" s="576" t="str">
        <f t="shared" si="448"/>
        <v/>
      </c>
      <c r="BA343" s="576" t="str">
        <f t="shared" si="449"/>
        <v/>
      </c>
      <c r="BB343" s="576" t="str">
        <f t="shared" si="450"/>
        <v/>
      </c>
      <c r="BC343" s="576" t="str">
        <f t="shared" si="451"/>
        <v/>
      </c>
      <c r="BD343" s="574" t="str">
        <f t="shared" si="452"/>
        <v/>
      </c>
      <c r="BE343" s="574"/>
      <c r="BF343" s="575">
        <v>5</v>
      </c>
      <c r="BG343" s="574" t="str">
        <f t="shared" si="453"/>
        <v/>
      </c>
      <c r="BH343" s="575">
        <f t="shared" si="454"/>
        <v>0</v>
      </c>
      <c r="BI343" s="574">
        <f t="shared" si="455"/>
        <v>0</v>
      </c>
      <c r="BJ343" s="574">
        <f>IF(G343="CLERK GRADE I",1,IF(G343="CLERK GRADE II",1,0))*75*12*BV343*(IF(I343&lt;=0,0,1))*BW343</f>
        <v>0</v>
      </c>
      <c r="BK343" s="574">
        <f>IF(AND(G343=""),0,(IF(G343="ASSISTANT",12,IF(G343="CLERK GRADE I",12,IF(G343="CLERK GRADE II",12,IF(G343="FIELDMAN &amp; FIELD REC",12,IF(G343="LAB BOY",12,IF(G343="JAMADAR",12,IF(G343="PEON",12,10))))))))*(MINA(ROUND(AG343*6%,0),600))*(IF($V343="yes",1,)))</f>
        <v>0</v>
      </c>
      <c r="BL343" s="574" t="str">
        <f>IF(AND(I343=""),"",(IF(G343="LAB BOY",150,IF(G343="JAMADAR",150,IF(G343="PEON",150,0))))*12*BV343*(IF(I343&lt;=0,0,1)))</f>
        <v/>
      </c>
      <c r="BM343" s="576" t="str">
        <f t="shared" si="456"/>
        <v/>
      </c>
      <c r="BN343" s="576" t="str">
        <f t="shared" si="457"/>
        <v/>
      </c>
      <c r="BO343" s="574"/>
      <c r="BP343" s="574"/>
      <c r="BQ343" s="576" t="str">
        <f t="shared" si="458"/>
        <v/>
      </c>
      <c r="BR343" s="567">
        <f>(IF(G343="PRINCIPAL",1,IF(G343="H M",1,IF(G343="AGRICULTURE INST",1,IF(G343="TEACHER-1ST",1,IF(G343="PTI  I  (13)",1,IF(G343="AGRICULTURE TEACH",1,IF(G343="INSTRUCTOR",1,0))))))))+(IF(G343="JR TEACHER",1,IF(G343="LIBRARIAN I",1,0)))*(IF(O343="FIX PAY",0,1))</f>
        <v>0</v>
      </c>
      <c r="BS343" s="567">
        <f t="shared" si="459"/>
        <v>1</v>
      </c>
      <c r="BT343" s="567">
        <f>(IF(G343="PRINCIPAL (16)",1,IF(G343="V P (14)",1,IF(G343="H M (14)",1,IF(G343="AGRICULTURE INST (13)",1,IF(G343="TEACHER-1ST (13)",1,IF(G343="PTI  I  (13)",1,IF(G343="AGRICULTURE TEACH (13)",1,IF(G343="INSTRUCTOR (13)",1,0))))))))+(IF(G343="JR TEACHER (13)",1,IF(G343="LIBRARIAN I (13)",1,0))))*(IF(O343="FIX PAY",1,0))</f>
        <v>0</v>
      </c>
      <c r="BU343" s="567">
        <f t="shared" si="460"/>
        <v>0</v>
      </c>
      <c r="BV343" s="567">
        <f>IF(O343="FIX PAY",1,0)</f>
        <v>0</v>
      </c>
      <c r="BW343" s="567">
        <f t="shared" si="461"/>
        <v>1</v>
      </c>
      <c r="BX343" s="552">
        <f>IF((ROUND((SUMPRODUCT(MID(0&amp;E343,LARGE(INDEX(ISNUMBER(--MID(E343,ROW($1:$25),1))* ROW($1:$25),0),ROW($1:$25))+1,1)*10^ROW($1:$25)/10)),-8)/100000000)&gt;=2004,1,0)</f>
        <v>0</v>
      </c>
      <c r="BY343" s="577">
        <f t="shared" si="462"/>
        <v>1</v>
      </c>
      <c r="BZ343" s="552">
        <f>IF(O343="SANVIDA",1,0)</f>
        <v>0</v>
      </c>
      <c r="CA343" s="552">
        <f>IF(BZ343&gt;0,I343,0)</f>
        <v>0</v>
      </c>
      <c r="CB343" s="539" t="str">
        <f>IF(AND(E343=""),"",IF(AND(E343&lt;=0),"",IF((ROUND((SUMPRODUCT(MID(0&amp;E343,LARGE(INDEX(ISNUMBER(--MID(E343,ROW($1:$70),1))* ROW($1:$70),0),ROW($1:$70))+1,1)*10^ROW($1:$70)/10)),-8)/100000000)&lt;2004,1,0)))</f>
        <v/>
      </c>
      <c r="CC343" s="1071"/>
      <c r="CD343" s="537"/>
      <c r="CE343" s="537"/>
      <c r="CF343" s="537"/>
      <c r="CG343" s="537"/>
      <c r="CH343" s="537"/>
      <c r="CI343" s="537"/>
      <c r="CJ343" s="537"/>
      <c r="CK343" s="537"/>
      <c r="CL343" s="537"/>
      <c r="CM343" s="537"/>
      <c r="CN343" s="537"/>
      <c r="CO343" s="537"/>
      <c r="CP343" s="537"/>
      <c r="CQ343" s="537"/>
      <c r="CR343" s="537"/>
      <c r="CS343" s="537"/>
      <c r="CT343" s="537"/>
      <c r="CU343" s="537"/>
      <c r="CV343" s="537"/>
      <c r="CW343" s="537"/>
      <c r="CX343" s="537"/>
      <c r="CY343" s="537"/>
      <c r="CZ343" s="537"/>
    </row>
    <row r="344" spans="1:104" s="568" customFormat="1" ht="16.5" customHeight="1">
      <c r="B344" s="683">
        <v>2202</v>
      </c>
      <c r="C344" s="715">
        <v>3</v>
      </c>
      <c r="D344" s="685" t="str">
        <f>IF(ISNA(VLOOKUP(C344,Master!CD$61:CP$108,3,FALSE)),"",VLOOKUP(C344,Master!CD$61:CP$108,3,FALSE))</f>
        <v/>
      </c>
      <c r="E344" s="716" t="str">
        <f>IF(ISNA(VLOOKUP(C344,Master!CD$61:CP$108,7,FALSE)),"",VLOOKUP(C344,Master!CD$61:CP$108,7,FALSE))</f>
        <v/>
      </c>
      <c r="F344" s="716" t="str">
        <f>IF(ISNA(VLOOKUP(C344,Master!CD$61:CP$108,8,FALSE)),"",VLOOKUP(C344,Master!CD$61:CP$108,8,FALSE))</f>
        <v/>
      </c>
      <c r="G344" s="717" t="str">
        <f>IF(ISNA(VLOOKUP(C344,Master!CD$61:CP$108,4,FALSE)),"",VLOOKUP(C344,Master!CD$61:CP$108,4,FALSE))</f>
        <v/>
      </c>
      <c r="H344" s="711" t="str">
        <f>IF(ISNA(VLOOKUP(C344,Master!CD$61:CP$108,5,FALSE)),"",VLOOKUP(C344,Master!CD$61:CP$108,5,FALSE))</f>
        <v/>
      </c>
      <c r="I344" s="718" t="str">
        <f>IF(ISNA(VLOOKUP(C344,Master!CD$61:CP$108,6,FALSE)),"",VLOOKUP(C344,Master!CD$61:CP$108,6,FALSE))</f>
        <v/>
      </c>
      <c r="J344" s="684" t="str">
        <f>IF(AND(H344=""),"",I344*12)</f>
        <v/>
      </c>
      <c r="K344" s="686" t="str">
        <f>IF(AND(H344=""),"","Not Applicable")</f>
        <v/>
      </c>
      <c r="L344" s="684" t="str">
        <f>IF(AND(H344=""),"","0")</f>
        <v/>
      </c>
      <c r="M344" s="684" t="str">
        <f>IF(AND(H344=""),"",J344+L344)</f>
        <v/>
      </c>
      <c r="N344" s="684" t="str">
        <f>IF(AND(H344=""),"",M344)</f>
        <v/>
      </c>
      <c r="O344" s="712" t="str">
        <f>IF(AND(H344=""),"","SANVIDA")</f>
        <v/>
      </c>
      <c r="P344" s="582"/>
      <c r="Q344" s="584"/>
      <c r="R344" s="584"/>
      <c r="S344" s="584"/>
      <c r="T344" s="584"/>
      <c r="U344" s="585"/>
      <c r="V344" s="560"/>
      <c r="W344" s="571"/>
      <c r="X344" s="571"/>
      <c r="Y344" s="571"/>
      <c r="Z344" s="571"/>
      <c r="AA344" s="571"/>
      <c r="AB344" s="571"/>
      <c r="AC344" s="571"/>
      <c r="AD344" s="571"/>
      <c r="AE344" s="571"/>
      <c r="AF344" s="571"/>
      <c r="AG344" s="576" t="str">
        <f t="shared" si="437"/>
        <v/>
      </c>
      <c r="AH344" s="576" t="str">
        <f t="shared" si="438"/>
        <v/>
      </c>
      <c r="AI344" s="576" t="str">
        <f t="shared" si="439"/>
        <v/>
      </c>
      <c r="AJ344" s="576" t="str">
        <f t="shared" si="440"/>
        <v/>
      </c>
      <c r="AK344" s="576" t="str">
        <f t="shared" si="441"/>
        <v/>
      </c>
      <c r="AL344" s="574" t="str">
        <f t="shared" si="442"/>
        <v/>
      </c>
      <c r="AM344" s="574">
        <v>0</v>
      </c>
      <c r="AN344" s="575">
        <v>0</v>
      </c>
      <c r="AO344" s="574" t="str">
        <f t="shared" si="443"/>
        <v/>
      </c>
      <c r="AP344" s="575">
        <f t="shared" si="444"/>
        <v>0</v>
      </c>
      <c r="AQ344" s="574">
        <f>IF(AND(I344=""),0,ROUND((I344+ROUND(I344*$AL$10,0))/2,0)*(IF(O344="FIX PAY",0,1)))</f>
        <v>0</v>
      </c>
      <c r="AR344" s="574">
        <f>IF(G344="CLERK GRADE I",1,IF(G344="CLERK GRADE II",1,0))*75*12*BV344*(IF(I344&lt;=0,0,1))*BW344</f>
        <v>0</v>
      </c>
      <c r="AS344" s="574"/>
      <c r="AT344" s="574">
        <f t="shared" si="436"/>
        <v>0</v>
      </c>
      <c r="AU344" s="576" t="str">
        <f t="shared" si="445"/>
        <v/>
      </c>
      <c r="AV344" s="576" t="str">
        <f t="shared" si="446"/>
        <v/>
      </c>
      <c r="AW344" s="574"/>
      <c r="AX344" s="574"/>
      <c r="AY344" s="576" t="str">
        <f t="shared" si="447"/>
        <v/>
      </c>
      <c r="AZ344" s="576" t="str">
        <f t="shared" si="448"/>
        <v/>
      </c>
      <c r="BA344" s="576" t="str">
        <f t="shared" si="449"/>
        <v/>
      </c>
      <c r="BB344" s="576" t="str">
        <f t="shared" si="450"/>
        <v/>
      </c>
      <c r="BC344" s="576" t="str">
        <f t="shared" si="451"/>
        <v/>
      </c>
      <c r="BD344" s="574" t="str">
        <f t="shared" si="452"/>
        <v/>
      </c>
      <c r="BE344" s="574"/>
      <c r="BF344" s="575">
        <v>6</v>
      </c>
      <c r="BG344" s="574" t="str">
        <f t="shared" si="453"/>
        <v/>
      </c>
      <c r="BH344" s="575">
        <f t="shared" si="454"/>
        <v>0</v>
      </c>
      <c r="BI344" s="574">
        <f t="shared" si="455"/>
        <v>0</v>
      </c>
      <c r="BJ344" s="574">
        <f>IF(G344="CLERK GRADE I",1,IF(G344="CLERK GRADE II",1,0))*75*12*BV344*(IF(I344&lt;=0,0,1))*BW344</f>
        <v>0</v>
      </c>
      <c r="BK344" s="574">
        <f>IF(AND(G344=""),0,(IF(G344="ASSISTANT",12,IF(G344="CLERK GRADE I",12,IF(G344="CLERK GRADE II",12,IF(G344="FIELDMAN &amp; FIELD REC",12,IF(G344="LAB BOY",12,IF(G344="JAMADAR",12,IF(G344="PEON",12,10))))))))*(MINA(ROUND(AG344*6%,0),600))*(IF($V344="yes",1,)))</f>
        <v>0</v>
      </c>
      <c r="BL344" s="574" t="str">
        <f>IF(AND(I344=""),"",(IF(G344="LAB BOY",150,IF(G344="JAMADAR",150,IF(G344="PEON",150,0))))*12*BV344*(IF(I344&lt;=0,0,1)))</f>
        <v/>
      </c>
      <c r="BM344" s="576" t="str">
        <f t="shared" si="456"/>
        <v/>
      </c>
      <c r="BN344" s="576" t="str">
        <f t="shared" si="457"/>
        <v/>
      </c>
      <c r="BO344" s="574"/>
      <c r="BP344" s="574"/>
      <c r="BQ344" s="576" t="str">
        <f t="shared" si="458"/>
        <v/>
      </c>
      <c r="BR344" s="567">
        <f>(IF(G344="PRINCIPAL",1,IF(G344="H M",1,IF(G344="AGRICULTURE INST",1,IF(G344="TEACHER-1ST",1,IF(G344="PTI  I  (13)",1,IF(G344="AGRICULTURE TEACH",1,IF(G344="INSTRUCTOR",1,0))))))))+(IF(G344="JR TEACHER",1,IF(G344="LIBRARIAN I",1,0)))*(IF(O344="FIX PAY",0,1))</f>
        <v>0</v>
      </c>
      <c r="BS344" s="567">
        <f t="shared" si="459"/>
        <v>1</v>
      </c>
      <c r="BT344" s="567">
        <f>(IF(G344="PRINCIPAL (16)",1,IF(G344="V P (14)",1,IF(G344="H M (14)",1,IF(G344="AGRICULTURE INST (13)",1,IF(G344="TEACHER-1ST (13)",1,IF(G344="PTI  I  (13)",1,IF(G344="AGRICULTURE TEACH (13)",1,IF(G344="INSTRUCTOR (13)",1,0))))))))+(IF(G344="JR TEACHER (13)",1,IF(G344="LIBRARIAN I (13)",1,0))))*(IF(O344="FIX PAY",1,0))</f>
        <v>0</v>
      </c>
      <c r="BU344" s="567">
        <f t="shared" si="460"/>
        <v>0</v>
      </c>
      <c r="BV344" s="567">
        <f>IF(O344="FIX PAY",1,0)</f>
        <v>0</v>
      </c>
      <c r="BW344" s="567">
        <f t="shared" si="461"/>
        <v>1</v>
      </c>
      <c r="BX344" s="552">
        <f>IF((ROUND((SUMPRODUCT(MID(0&amp;E344,LARGE(INDEX(ISNUMBER(--MID(E344,ROW($1:$25),1))* ROW($1:$25),0),ROW($1:$25))+1,1)*10^ROW($1:$25)/10)),-8)/100000000)&gt;=2004,1,0)</f>
        <v>0</v>
      </c>
      <c r="BY344" s="577">
        <f t="shared" si="462"/>
        <v>1</v>
      </c>
      <c r="BZ344" s="552">
        <f>IF(O344="SANVIDA",1,0)</f>
        <v>0</v>
      </c>
      <c r="CA344" s="552">
        <f>IF(BZ344&gt;0,I344,0)</f>
        <v>0</v>
      </c>
      <c r="CB344" s="539" t="str">
        <f>IF(AND(E344=""),"",IF(AND(E344&lt;=0),"",IF((ROUND((SUMPRODUCT(MID(0&amp;E344,LARGE(INDEX(ISNUMBER(--MID(E344,ROW($1:$70),1))* ROW($1:$70),0),ROW($1:$70))+1,1)*10^ROW($1:$70)/10)),-8)/100000000)&lt;2004,1,0)))</f>
        <v/>
      </c>
      <c r="CC344" s="1071"/>
      <c r="CD344" s="537"/>
      <c r="CE344" s="537"/>
      <c r="CF344" s="537"/>
      <c r="CG344" s="537"/>
      <c r="CH344" s="537"/>
      <c r="CI344" s="537"/>
      <c r="CJ344" s="537"/>
      <c r="CK344" s="537"/>
      <c r="CL344" s="537"/>
      <c r="CM344" s="537"/>
      <c r="CN344" s="537"/>
      <c r="CO344" s="537"/>
      <c r="CP344" s="537"/>
      <c r="CQ344" s="537"/>
      <c r="CR344" s="537"/>
      <c r="CS344" s="537"/>
      <c r="CT344" s="537"/>
      <c r="CU344" s="537"/>
      <c r="CV344" s="537"/>
      <c r="CW344" s="537"/>
      <c r="CX344" s="537"/>
      <c r="CY344" s="537"/>
      <c r="CZ344" s="537"/>
    </row>
    <row r="345" spans="1:104" s="568" customFormat="1" ht="16.5" customHeight="1">
      <c r="B345" s="683">
        <v>2202</v>
      </c>
      <c r="C345" s="715">
        <v>4</v>
      </c>
      <c r="D345" s="685" t="str">
        <f>IF(ISNA(VLOOKUP(C345,Master!CD$61:CP$108,3,FALSE)),"",VLOOKUP(C345,Master!CD$61:CP$108,3,FALSE))</f>
        <v/>
      </c>
      <c r="E345" s="716" t="str">
        <f>IF(ISNA(VLOOKUP(C345,Master!CD$61:CP$108,7,FALSE)),"",VLOOKUP(C345,Master!CD$61:CP$108,7,FALSE))</f>
        <v/>
      </c>
      <c r="F345" s="716" t="str">
        <f>IF(ISNA(VLOOKUP(C345,Master!CD$61:CP$108,8,FALSE)),"",VLOOKUP(C345,Master!CD$61:CP$108,8,FALSE))</f>
        <v/>
      </c>
      <c r="G345" s="717" t="str">
        <f>IF(ISNA(VLOOKUP(C345,Master!CD$61:CP$108,4,FALSE)),"",VLOOKUP(C345,Master!CD$61:CP$108,4,FALSE))</f>
        <v/>
      </c>
      <c r="H345" s="711" t="str">
        <f>IF(ISNA(VLOOKUP(C345,Master!CD$61:CP$108,5,FALSE)),"",VLOOKUP(C345,Master!CD$61:CP$108,5,FALSE))</f>
        <v/>
      </c>
      <c r="I345" s="718" t="str">
        <f>IF(ISNA(VLOOKUP(C345,Master!CD$61:CP$108,6,FALSE)),"",VLOOKUP(C345,Master!CD$61:CP$108,6,FALSE))</f>
        <v/>
      </c>
      <c r="J345" s="684" t="str">
        <f>IF(AND(H345=""),"",I345*12)</f>
        <v/>
      </c>
      <c r="K345" s="686" t="str">
        <f>IF(AND(H345=""),"","Not Applicable")</f>
        <v/>
      </c>
      <c r="L345" s="684" t="str">
        <f>IF(AND(H345=""),"","0")</f>
        <v/>
      </c>
      <c r="M345" s="684" t="str">
        <f>IF(AND(H345=""),"",J345+L345)</f>
        <v/>
      </c>
      <c r="N345" s="684" t="str">
        <f>IF(AND(H345=""),"",M345)</f>
        <v/>
      </c>
      <c r="O345" s="712" t="str">
        <f>IF(AND(H345=""),"","SANVIDA")</f>
        <v/>
      </c>
      <c r="P345" s="582"/>
      <c r="Q345" s="584"/>
      <c r="R345" s="584"/>
      <c r="S345" s="584"/>
      <c r="T345" s="584"/>
      <c r="U345" s="585"/>
      <c r="V345" s="560"/>
      <c r="W345" s="571"/>
      <c r="X345" s="571"/>
      <c r="Y345" s="571"/>
      <c r="Z345" s="571"/>
      <c r="AA345" s="571"/>
      <c r="AB345" s="571"/>
      <c r="AC345" s="571"/>
      <c r="AD345" s="571"/>
      <c r="AE345" s="571"/>
      <c r="AF345" s="571"/>
      <c r="AG345" s="576" t="str">
        <f t="shared" si="437"/>
        <v/>
      </c>
      <c r="AH345" s="576" t="str">
        <f t="shared" si="438"/>
        <v/>
      </c>
      <c r="AI345" s="576" t="str">
        <f t="shared" si="439"/>
        <v/>
      </c>
      <c r="AJ345" s="576" t="str">
        <f t="shared" si="440"/>
        <v/>
      </c>
      <c r="AK345" s="576" t="str">
        <f t="shared" si="441"/>
        <v/>
      </c>
      <c r="AL345" s="574" t="str">
        <f t="shared" si="442"/>
        <v/>
      </c>
      <c r="AM345" s="574">
        <v>0</v>
      </c>
      <c r="AN345" s="575">
        <v>0</v>
      </c>
      <c r="AO345" s="574" t="str">
        <f t="shared" si="443"/>
        <v/>
      </c>
      <c r="AP345" s="575">
        <f t="shared" si="444"/>
        <v>0</v>
      </c>
      <c r="AQ345" s="574">
        <f>IF(AND(I345=""),0,ROUND((I345+ROUND(I345*$AL$10,0))/2,0)*(IF(O345="FIX PAY",0,1)))</f>
        <v>0</v>
      </c>
      <c r="AR345" s="574">
        <f>IF(G345="CLERK GRADE I",1,IF(G345="CLERK GRADE II",1,0))*75*12*BV345*(IF(I345&lt;=0,0,1))*BW345</f>
        <v>0</v>
      </c>
      <c r="AS345" s="574"/>
      <c r="AT345" s="574">
        <f t="shared" si="436"/>
        <v>0</v>
      </c>
      <c r="AU345" s="576" t="str">
        <f t="shared" si="445"/>
        <v/>
      </c>
      <c r="AV345" s="576" t="str">
        <f t="shared" si="446"/>
        <v/>
      </c>
      <c r="AW345" s="574"/>
      <c r="AX345" s="574"/>
      <c r="AY345" s="576" t="str">
        <f t="shared" si="447"/>
        <v/>
      </c>
      <c r="AZ345" s="576" t="str">
        <f t="shared" si="448"/>
        <v/>
      </c>
      <c r="BA345" s="576" t="str">
        <f t="shared" si="449"/>
        <v/>
      </c>
      <c r="BB345" s="576" t="str">
        <f t="shared" si="450"/>
        <v/>
      </c>
      <c r="BC345" s="576" t="str">
        <f t="shared" si="451"/>
        <v/>
      </c>
      <c r="BD345" s="574" t="str">
        <f t="shared" si="452"/>
        <v/>
      </c>
      <c r="BE345" s="574"/>
      <c r="BF345" s="575">
        <v>7</v>
      </c>
      <c r="BG345" s="574" t="str">
        <f t="shared" si="453"/>
        <v/>
      </c>
      <c r="BH345" s="575">
        <f t="shared" si="454"/>
        <v>0</v>
      </c>
      <c r="BI345" s="574">
        <f t="shared" si="455"/>
        <v>0</v>
      </c>
      <c r="BJ345" s="574">
        <f>IF(G345="CLERK GRADE I",1,IF(G345="CLERK GRADE II",1,0))*75*12*BV345*(IF(I345&lt;=0,0,1))*BW345</f>
        <v>0</v>
      </c>
      <c r="BK345" s="574">
        <f>IF(AND(G345=""),0,(IF(G345="ASSISTANT",12,IF(G345="CLERK GRADE I",12,IF(G345="CLERK GRADE II",12,IF(G345="FIELDMAN &amp; FIELD REC",12,IF(G345="LAB BOY",12,IF(G345="JAMADAR",12,IF(G345="PEON",12,10))))))))*(MINA(ROUND(AG345*6%,0),600))*(IF($V345="yes",1,)))</f>
        <v>0</v>
      </c>
      <c r="BL345" s="574" t="str">
        <f>IF(AND(I345=""),"",(IF(G345="LAB BOY",150,IF(G345="JAMADAR",150,IF(G345="PEON",150,0))))*12*BV345*(IF(I345&lt;=0,0,1)))</f>
        <v/>
      </c>
      <c r="BM345" s="576" t="str">
        <f t="shared" si="456"/>
        <v/>
      </c>
      <c r="BN345" s="576" t="str">
        <f t="shared" si="457"/>
        <v/>
      </c>
      <c r="BO345" s="574"/>
      <c r="BP345" s="574"/>
      <c r="BQ345" s="576" t="str">
        <f t="shared" si="458"/>
        <v/>
      </c>
      <c r="BR345" s="567">
        <f>(IF(G345="PRINCIPAL",1,IF(G345="H M",1,IF(G345="AGRICULTURE INST",1,IF(G345="TEACHER-1ST",1,IF(G345="PTI  I  (13)",1,IF(G345="AGRICULTURE TEACH",1,IF(G345="INSTRUCTOR",1,0))))))))+(IF(G345="JR TEACHER",1,IF(G345="LIBRARIAN I",1,0)))*(IF(O345="FIX PAY",0,1))</f>
        <v>0</v>
      </c>
      <c r="BS345" s="567">
        <f t="shared" si="459"/>
        <v>1</v>
      </c>
      <c r="BT345" s="567">
        <f>(IF(G345="PRINCIPAL (16)",1,IF(G345="V P (14)",1,IF(G345="H M (14)",1,IF(G345="AGRICULTURE INST (13)",1,IF(G345="TEACHER-1ST (13)",1,IF(G345="PTI  I  (13)",1,IF(G345="AGRICULTURE TEACH (13)",1,IF(G345="INSTRUCTOR (13)",1,0))))))))+(IF(G345="JR TEACHER (13)",1,IF(G345="LIBRARIAN I (13)",1,0))))*(IF(O345="FIX PAY",1,0))</f>
        <v>0</v>
      </c>
      <c r="BU345" s="567">
        <f t="shared" si="460"/>
        <v>0</v>
      </c>
      <c r="BV345" s="567">
        <f>IF(O345="FIX PAY",1,0)</f>
        <v>0</v>
      </c>
      <c r="BW345" s="567">
        <f t="shared" si="461"/>
        <v>1</v>
      </c>
      <c r="BX345" s="552">
        <f>IF((ROUND((SUMPRODUCT(MID(0&amp;E345,LARGE(INDEX(ISNUMBER(--MID(E345,ROW($1:$25),1))* ROW($1:$25),0),ROW($1:$25))+1,1)*10^ROW($1:$25)/10)),-8)/100000000)&gt;=2004,1,0)</f>
        <v>0</v>
      </c>
      <c r="BY345" s="577">
        <f t="shared" si="462"/>
        <v>1</v>
      </c>
      <c r="BZ345" s="552">
        <f>IF(O345="SANVIDA",1,0)</f>
        <v>0</v>
      </c>
      <c r="CA345" s="552">
        <f>IF(BZ345&gt;0,I345,0)</f>
        <v>0</v>
      </c>
      <c r="CB345" s="539" t="str">
        <f>IF(AND(E345=""),"",IF(AND(E345&lt;=0),"",IF((ROUND((SUMPRODUCT(MID(0&amp;E345,LARGE(INDEX(ISNUMBER(--MID(E345,ROW($1:$70),1))* ROW($1:$70),0),ROW($1:$70))+1,1)*10^ROW($1:$70)/10)),-8)/100000000)&lt;2004,1,0)))</f>
        <v/>
      </c>
      <c r="CC345" s="1071"/>
      <c r="CD345" s="537"/>
      <c r="CE345" s="537"/>
      <c r="CF345" s="537"/>
      <c r="CG345" s="537"/>
      <c r="CH345" s="537"/>
      <c r="CI345" s="537"/>
      <c r="CJ345" s="537"/>
      <c r="CK345" s="537"/>
      <c r="CL345" s="537"/>
      <c r="CM345" s="537"/>
      <c r="CN345" s="537"/>
      <c r="CO345" s="537"/>
      <c r="CP345" s="537"/>
      <c r="CQ345" s="537"/>
      <c r="CR345" s="537"/>
      <c r="CS345" s="537"/>
      <c r="CT345" s="537"/>
      <c r="CU345" s="537"/>
      <c r="CV345" s="537"/>
      <c r="CW345" s="537"/>
      <c r="CX345" s="537"/>
      <c r="CY345" s="537"/>
      <c r="CZ345" s="537"/>
    </row>
    <row r="346" spans="1:104" s="568" customFormat="1">
      <c r="B346" s="693"/>
      <c r="C346" s="758"/>
      <c r="D346" s="758"/>
      <c r="E346" s="758"/>
      <c r="F346" s="758"/>
      <c r="G346" s="754" t="s">
        <v>333</v>
      </c>
      <c r="H346" s="756"/>
      <c r="I346" s="761"/>
      <c r="J346" s="764">
        <f>SUM(J342:J345)</f>
        <v>0</v>
      </c>
      <c r="K346" s="764"/>
      <c r="L346" s="764">
        <f>SUM(L342:L345)</f>
        <v>0</v>
      </c>
      <c r="M346" s="764">
        <f>SUM(M342:M345)</f>
        <v>0</v>
      </c>
      <c r="N346" s="764">
        <f>SUM(N342:N345)</f>
        <v>0</v>
      </c>
      <c r="O346" s="763"/>
      <c r="P346" s="581"/>
      <c r="Q346" s="579"/>
      <c r="R346" s="579"/>
      <c r="S346" s="579"/>
      <c r="T346" s="579"/>
      <c r="U346" s="541"/>
      <c r="V346" s="570"/>
      <c r="W346" s="571"/>
      <c r="X346" s="571"/>
      <c r="Y346" s="571"/>
      <c r="Z346" s="571"/>
      <c r="AA346" s="571"/>
      <c r="AB346" s="571"/>
      <c r="AC346" s="571"/>
      <c r="AD346" s="571"/>
      <c r="AE346" s="571"/>
      <c r="AF346" s="571"/>
      <c r="AG346" s="576"/>
      <c r="AH346" s="576"/>
      <c r="AI346" s="576"/>
      <c r="AJ346" s="576"/>
      <c r="AK346" s="576"/>
      <c r="AL346" s="574"/>
      <c r="AM346" s="574"/>
      <c r="AN346" s="575"/>
      <c r="AO346" s="574"/>
      <c r="AP346" s="575"/>
      <c r="AQ346" s="574"/>
      <c r="AR346" s="574"/>
      <c r="AS346" s="574"/>
      <c r="AT346" s="574">
        <f t="shared" si="436"/>
        <v>0</v>
      </c>
      <c r="AU346" s="576"/>
      <c r="AV346" s="576"/>
      <c r="AW346" s="574"/>
      <c r="AX346" s="574"/>
      <c r="AY346" s="576"/>
      <c r="AZ346" s="576"/>
      <c r="BA346" s="576"/>
      <c r="BB346" s="576"/>
      <c r="BC346" s="576"/>
      <c r="BD346" s="574"/>
      <c r="BE346" s="574"/>
      <c r="BF346" s="575"/>
      <c r="BG346" s="574"/>
      <c r="BH346" s="575"/>
      <c r="BI346" s="574"/>
      <c r="BJ346" s="574"/>
      <c r="BK346" s="574"/>
      <c r="BL346" s="574"/>
      <c r="BM346" s="576"/>
      <c r="BN346" s="576"/>
      <c r="BO346" s="574"/>
      <c r="BP346" s="574"/>
      <c r="BQ346" s="576"/>
      <c r="BR346" s="567"/>
      <c r="BS346" s="567"/>
      <c r="BT346" s="567"/>
      <c r="BU346" s="567"/>
      <c r="BV346" s="567"/>
      <c r="BW346" s="567"/>
      <c r="BX346" s="552"/>
      <c r="BY346" s="577"/>
      <c r="BZ346" s="552"/>
      <c r="CA346" s="552"/>
      <c r="CB346" s="539"/>
      <c r="CC346" s="1071"/>
      <c r="CD346" s="539"/>
      <c r="CE346" s="539"/>
      <c r="CF346" s="539"/>
      <c r="CG346" s="539"/>
      <c r="CH346" s="539"/>
      <c r="CI346" s="539"/>
      <c r="CJ346" s="539"/>
      <c r="CK346" s="539"/>
      <c r="CL346" s="539"/>
      <c r="CM346" s="539"/>
      <c r="CN346" s="539"/>
      <c r="CO346" s="539"/>
      <c r="CP346" s="539"/>
      <c r="CQ346" s="539"/>
      <c r="CR346" s="539"/>
      <c r="CS346" s="539"/>
      <c r="CT346" s="539"/>
      <c r="CU346" s="539"/>
      <c r="CV346" s="539"/>
      <c r="CW346" s="539"/>
      <c r="CX346" s="539"/>
      <c r="CY346" s="539"/>
      <c r="CZ346" s="539"/>
    </row>
    <row r="347" spans="1:104" s="568" customFormat="1" ht="12" customHeight="1">
      <c r="B347" s="713"/>
      <c r="C347" s="1093" t="s">
        <v>334</v>
      </c>
      <c r="D347" s="1093"/>
      <c r="E347" s="1093"/>
      <c r="F347" s="1093"/>
      <c r="G347" s="1093"/>
      <c r="H347" s="1093"/>
      <c r="I347" s="1093"/>
      <c r="J347" s="1093"/>
      <c r="K347" s="1093"/>
      <c r="L347" s="1093"/>
      <c r="M347" s="1093"/>
      <c r="N347" s="1093"/>
      <c r="O347" s="1094"/>
      <c r="P347" s="767"/>
      <c r="Q347" s="579"/>
      <c r="R347" s="579"/>
      <c r="S347" s="579"/>
      <c r="T347" s="579"/>
      <c r="U347" s="541"/>
      <c r="V347" s="570"/>
      <c r="W347" s="571"/>
      <c r="X347" s="571"/>
      <c r="Y347" s="571"/>
      <c r="Z347" s="571"/>
      <c r="AA347" s="571"/>
      <c r="AB347" s="571"/>
      <c r="AC347" s="571"/>
      <c r="AD347" s="571"/>
      <c r="AE347" s="571"/>
      <c r="AF347" s="571"/>
      <c r="AG347" s="576"/>
      <c r="AH347" s="576"/>
      <c r="AI347" s="576"/>
      <c r="AJ347" s="576"/>
      <c r="AK347" s="576"/>
      <c r="AL347" s="574"/>
      <c r="AM347" s="574"/>
      <c r="AN347" s="575"/>
      <c r="AO347" s="574"/>
      <c r="AP347" s="575"/>
      <c r="AQ347" s="574"/>
      <c r="AR347" s="574"/>
      <c r="AS347" s="574"/>
      <c r="AT347" s="574">
        <f t="shared" si="436"/>
        <v>0</v>
      </c>
      <c r="AU347" s="576"/>
      <c r="AV347" s="576"/>
      <c r="AW347" s="574"/>
      <c r="AX347" s="574"/>
      <c r="AY347" s="576"/>
      <c r="AZ347" s="576"/>
      <c r="BA347" s="576"/>
      <c r="BB347" s="576"/>
      <c r="BC347" s="576"/>
      <c r="BD347" s="574"/>
      <c r="BE347" s="574"/>
      <c r="BF347" s="575"/>
      <c r="BG347" s="574"/>
      <c r="BH347" s="575"/>
      <c r="BI347" s="574"/>
      <c r="BJ347" s="574"/>
      <c r="BK347" s="574"/>
      <c r="BL347" s="574"/>
      <c r="BM347" s="576"/>
      <c r="BN347" s="576"/>
      <c r="BO347" s="574"/>
      <c r="BP347" s="574"/>
      <c r="BQ347" s="576"/>
      <c r="BR347" s="567"/>
      <c r="BS347" s="567"/>
      <c r="BT347" s="567"/>
      <c r="BU347" s="567"/>
      <c r="BV347" s="567"/>
      <c r="BW347" s="567"/>
      <c r="BX347" s="552"/>
      <c r="BY347" s="577"/>
      <c r="BZ347" s="552"/>
      <c r="CA347" s="552"/>
      <c r="CB347" s="539"/>
      <c r="CC347" s="1071"/>
      <c r="CD347" s="539"/>
      <c r="CE347" s="539"/>
      <c r="CF347" s="539"/>
      <c r="CG347" s="539"/>
      <c r="CH347" s="539"/>
      <c r="CI347" s="539"/>
      <c r="CJ347" s="539"/>
      <c r="CK347" s="539"/>
      <c r="CL347" s="539"/>
      <c r="CM347" s="539"/>
      <c r="CN347" s="539"/>
      <c r="CO347" s="539"/>
      <c r="CP347" s="539"/>
      <c r="CQ347" s="539"/>
      <c r="CR347" s="539"/>
      <c r="CS347" s="539"/>
      <c r="CT347" s="539"/>
      <c r="CU347" s="539"/>
      <c r="CV347" s="539"/>
      <c r="CW347" s="539"/>
      <c r="CX347" s="539"/>
      <c r="CY347" s="539"/>
      <c r="CZ347" s="539"/>
    </row>
    <row r="348" spans="1:104" s="568" customFormat="1" ht="16.5" customHeight="1">
      <c r="B348" s="683">
        <v>2202</v>
      </c>
      <c r="C348" s="715">
        <v>1</v>
      </c>
      <c r="D348" s="685" t="str">
        <f>IF(ISNA(VLOOKUP(C348,Master!CQ$61:DC$286,3,FALSE)),"",VLOOKUP(C348,Master!CQ$61:DC$286,3,FALSE))</f>
        <v/>
      </c>
      <c r="E348" s="719" t="str">
        <f>IF(ISNA(VLOOKUP(C348,Master!CQ$61:DC$286,7,FALSE)),"",VLOOKUP(C348,Master!CQ$61:DC$286,7,FALSE))</f>
        <v/>
      </c>
      <c r="F348" s="719" t="str">
        <f>IF(ISNA(VLOOKUP(C348,Master!CQ$61:DC$286,8,FALSE)),"",VLOOKUP(C348,Master!CQ$61:DC$286,8,FALSE))</f>
        <v/>
      </c>
      <c r="G348" s="720" t="str">
        <f>IF(ISNA(VLOOKUP(C348,Master!CQ$61:DC$286,4,FALSE)),"",VLOOKUP(C348,Master!CQ$61:DC$286,4,FALSE))</f>
        <v/>
      </c>
      <c r="H348" s="711" t="str">
        <f>IF(ISNA(VLOOKUP(C348,Master!CQ$61:DC$286,5,FALSE)),"",VLOOKUP(C348,Master!CQ$61:DC$286,5,FALSE))</f>
        <v/>
      </c>
      <c r="I348" s="718" t="str">
        <f>IF(ISNA(VLOOKUP(C348,Master!CQ$61:DC$286,6,FALSE)),"",VLOOKUP(C348,Master!CQ$61:DC$286,6,FALSE))</f>
        <v/>
      </c>
      <c r="J348" s="684" t="str">
        <f>IF(AND(H348=""),"",I348*12)</f>
        <v/>
      </c>
      <c r="K348" s="686" t="str">
        <f>IF(AND(H348=""),"","Not Applicable")</f>
        <v/>
      </c>
      <c r="L348" s="684" t="str">
        <f>IF(AND(H348=""),"","0")</f>
        <v/>
      </c>
      <c r="M348" s="684" t="str">
        <f>IF(AND(H348=""),"",J348+L348)</f>
        <v/>
      </c>
      <c r="N348" s="684" t="str">
        <f>IF(AND(H348=""),"",M348)</f>
        <v/>
      </c>
      <c r="O348" s="712" t="str">
        <f>IF(AND(H348=""),"","SANVIDA")</f>
        <v/>
      </c>
      <c r="P348" s="582"/>
      <c r="Q348" s="579"/>
      <c r="R348" s="579"/>
      <c r="S348" s="579"/>
      <c r="T348" s="579"/>
      <c r="U348" s="541"/>
      <c r="V348" s="570" t="str">
        <f>IF(ISNA(VLOOKUP(C348,Master!CQ$61:DD$286,10,FALSE)),"",VLOOKUP(C348,Master!CQ$61:DD$286,10,FALSE))</f>
        <v/>
      </c>
      <c r="W348" s="573"/>
      <c r="X348" s="573"/>
      <c r="Y348" s="574" t="str">
        <f>IF(ISNA(VLOOKUP(C348,Master!CQ$61:DD$286,11,FALSE)),"",VLOOKUP(C348,Master!CQ$61:DD$286,11,FALSE))</f>
        <v/>
      </c>
      <c r="Z348" s="574" t="str">
        <f>IF(ISNA(VLOOKUP(C348,Master!CQ$61:DD$286,9,FALSE)),"",VLOOKUP(C348,Master!CQ$61:DD$286,9,FALSE))</f>
        <v/>
      </c>
      <c r="AA348" s="575">
        <f>IF(Z348="MALE",1,0)*(IF(G348="JAMADAR",1,0))*(IF(I348&lt;=0,0,1))</f>
        <v>0</v>
      </c>
      <c r="AB348" s="575">
        <f>IF(Z348="FEMALE",1,0)*(IF(G348="JAMADAR",1,0))*(IF(I348&lt;=0,0,1))</f>
        <v>0</v>
      </c>
      <c r="AC348" s="575">
        <f>IF(Z348="MALE",1,0)*(IF(G348="LAB BOY",1,0))*(IF(I348&lt;=0,0,1))</f>
        <v>0</v>
      </c>
      <c r="AD348" s="575">
        <f>IF(Z348="FEMALE",1,0)*(IF(G348="LAB BOY",1,0))*(IF(I348&lt;=0,0,1))</f>
        <v>0</v>
      </c>
      <c r="AE348" s="575">
        <f>IF(Z348="MALE",1,0)*(IF(G348="PEON",1,0))*(IF(I348&lt;=0,0,1))</f>
        <v>0</v>
      </c>
      <c r="AF348" s="575">
        <f>IF(Z348="FEMALE",1,0)*(IF(G348="PEON",1,0))*(IF(I348&lt;=0,0,1))</f>
        <v>0</v>
      </c>
      <c r="AG348" s="576" t="str">
        <f>IF(AND(I348=""),"",I348-ROUNDUP(ROUND((I348*3%)-(I348*3%)*2.9%,-2),0))</f>
        <v/>
      </c>
      <c r="AH348" s="576" t="str">
        <f>IF(AND(I348=""),"",$M348*$BR348)</f>
        <v/>
      </c>
      <c r="AI348" s="576" t="str">
        <f>IF(AND(I348=""),"",$M348*$BS348)</f>
        <v/>
      </c>
      <c r="AJ348" s="576" t="str">
        <f>IF(AND(I348=""),"",$M348*$BT348)</f>
        <v/>
      </c>
      <c r="AK348" s="576" t="str">
        <f>IF(AND(I348=""),"",$M348*$BU348)</f>
        <v/>
      </c>
      <c r="AL348" s="574" t="str">
        <f>IF(AND(I348=""),"",ROUND((AH348+AI348)*$AL$10,0)*BV348)</f>
        <v/>
      </c>
      <c r="AM348" s="574">
        <v>0</v>
      </c>
      <c r="AN348" s="575">
        <v>0</v>
      </c>
      <c r="AO348" s="574" t="str">
        <f t="shared" si="443"/>
        <v/>
      </c>
      <c r="AP348" s="575">
        <f t="shared" si="444"/>
        <v>0</v>
      </c>
      <c r="AQ348" s="574">
        <f>IF(AND(I348=""),0,ROUND((I348+ROUND(I348*$AL$10,0))/2,0)*(IF(O348="FIX PAY",0,IF(O348="SANVIDA",0,1))))</f>
        <v>0</v>
      </c>
      <c r="AR348" s="574">
        <f t="shared" ref="AR348:AR366" si="463">IF(G348="CLERK GRADE I",1,IF(G348="CLERK GRADE II",1,0))*75*12*BV348*(IF(I348&lt;=0,0,1))*BW348</f>
        <v>0</v>
      </c>
      <c r="AS348" s="574"/>
      <c r="AT348" s="574">
        <f t="shared" si="436"/>
        <v>0</v>
      </c>
      <c r="AU348" s="576" t="str">
        <f t="shared" si="445"/>
        <v/>
      </c>
      <c r="AV348" s="576" t="str">
        <f t="shared" si="446"/>
        <v/>
      </c>
      <c r="AW348" s="574"/>
      <c r="AX348" s="574"/>
      <c r="AY348" s="576" t="str">
        <f t="shared" si="447"/>
        <v/>
      </c>
      <c r="AZ348" s="576" t="str">
        <f t="shared" si="448"/>
        <v/>
      </c>
      <c r="BA348" s="576" t="str">
        <f t="shared" si="449"/>
        <v/>
      </c>
      <c r="BB348" s="576" t="str">
        <f t="shared" si="450"/>
        <v/>
      </c>
      <c r="BC348" s="576" t="str">
        <f t="shared" si="451"/>
        <v/>
      </c>
      <c r="BD348" s="574" t="str">
        <f t="shared" si="452"/>
        <v/>
      </c>
      <c r="BE348" s="574"/>
      <c r="BF348" s="575">
        <v>10</v>
      </c>
      <c r="BG348" s="574" t="str">
        <f t="shared" si="453"/>
        <v/>
      </c>
      <c r="BH348" s="575">
        <f t="shared" si="454"/>
        <v>0</v>
      </c>
      <c r="BI348" s="574">
        <f t="shared" si="455"/>
        <v>0</v>
      </c>
      <c r="BJ348" s="574">
        <f t="shared" ref="BJ348:BJ366" si="464">IF(G348="CLERK GRADE I",1,IF(G348="CLERK GRADE II",1,0))*75*12*BV348*(IF(I348&lt;=0,0,1))*BW348</f>
        <v>0</v>
      </c>
      <c r="BK348" s="574">
        <f t="shared" ref="BK348:BK366" si="465">IF(AND(G348=""),0,(IF(G348="ASSISTANT",12,IF(G348="CLERK GRADE I",12,IF(G348="CLERK GRADE II",12,IF(G348="FIELDMAN &amp; FIELD REC",12,IF(G348="LAB BOY",12,IF(G348="JAMADAR",12,IF(G348="PEON",12,10))))))))*(MINA(ROUND(AG348*6%,0),600))*(IF($V348="yes",1,)))</f>
        <v>0</v>
      </c>
      <c r="BL348" s="574" t="str">
        <f t="shared" ref="BL348:BL366" si="466">IF(AND(I348=""),"",(IF(G348="LAB BOY",150,IF(G348="JAMADAR",150,IF(G348="PEON",150,0))))*12*BV348*(IF(I348&lt;=0,0,1)))</f>
        <v/>
      </c>
      <c r="BM348" s="576" t="str">
        <f t="shared" si="456"/>
        <v/>
      </c>
      <c r="BN348" s="576" t="str">
        <f t="shared" si="457"/>
        <v/>
      </c>
      <c r="BO348" s="574"/>
      <c r="BP348" s="574"/>
      <c r="BQ348" s="576" t="str">
        <f t="shared" si="458"/>
        <v/>
      </c>
      <c r="BR348" s="567">
        <f t="shared" ref="BR348:BR366" si="467">(IF(G348="PRINCIPAL",1,IF(G348="H M",1,IF(G348="AGRICULTURE INST",1,IF(G348="TEACHER-1ST",1,IF(G348="PTI  I  (13)",1,IF(G348="AGRICULTURE TEACH",1,IF(G348="INSTRUCTOR",1,0))))))))+(IF(G348="JR TEACHER",1,IF(G348="LIBRARIAN I",1,0)))*(IF(O348="FIX PAY",0,1))</f>
        <v>0</v>
      </c>
      <c r="BS348" s="567">
        <f t="shared" si="459"/>
        <v>1</v>
      </c>
      <c r="BT348" s="567">
        <f t="shared" ref="BT348:BT366" si="468">(IF(G348="PRINCIPAL (16)",1,IF(G348="V P (14)",1,IF(G348="H M (14)",1,IF(G348="AGRICULTURE INST (13)",1,IF(G348="TEACHER-1ST (13)",1,IF(G348="PTI  I  (13)",1,IF(G348="AGRICULTURE TEACH (13)",1,IF(G348="INSTRUCTOR (13)",1,0))))))))+(IF(G348="JR TEACHER (13)",1,IF(G348="LIBRARIAN I (13)",1,0))))*(IF(O348="FIX PAY",1,0))</f>
        <v>0</v>
      </c>
      <c r="BU348" s="567">
        <f t="shared" si="460"/>
        <v>0</v>
      </c>
      <c r="BV348" s="567">
        <f t="shared" ref="BV348:BV355" si="469">IF(O348="FIX PAY",1,0)</f>
        <v>0</v>
      </c>
      <c r="BW348" s="567">
        <f t="shared" si="461"/>
        <v>1</v>
      </c>
      <c r="BX348" s="552">
        <f t="shared" ref="BX348:BX367" si="470">IF((ROUND((SUMPRODUCT(MID(0&amp;E348,LARGE(INDEX(ISNUMBER(--MID(E348,ROW($1:$25),1))* ROW($1:$25),0),ROW($1:$25))+1,1)*10^ROW($1:$25)/10)),-8)/100000000)&gt;=2004,1,0)</f>
        <v>0</v>
      </c>
      <c r="BY348" s="577">
        <f t="shared" si="462"/>
        <v>1</v>
      </c>
      <c r="BZ348" s="552">
        <f t="shared" ref="BZ348:BZ355" si="471">IF(O348="SANVIDA",1,0)</f>
        <v>0</v>
      </c>
      <c r="CA348" s="552">
        <f t="shared" ref="CA348:CA355" si="472">IF(BZ348&gt;0,I348,0)</f>
        <v>0</v>
      </c>
      <c r="CB348" s="539" t="str">
        <f>IF(AND(E348=""),"",IF(AND(E348&lt;=0),"",IF((ROUND((SUMPRODUCT(MID(0&amp;E348,LARGE(INDEX(ISNUMBER(--MID(E348,ROW($1:$70),1))* ROW($1:$70),0),ROW($1:$70))+1,1)*10^ROW($1:$70)/10)),-8)/100000000)&lt;2004,1,0)))</f>
        <v/>
      </c>
      <c r="CC348" s="1071"/>
      <c r="CD348" s="539"/>
      <c r="CE348" s="539"/>
      <c r="CF348" s="539"/>
      <c r="CG348" s="539"/>
      <c r="CH348" s="539"/>
      <c r="CI348" s="539"/>
      <c r="CJ348" s="539"/>
      <c r="CK348" s="539"/>
      <c r="CL348" s="539"/>
      <c r="CM348" s="539"/>
      <c r="CN348" s="539"/>
      <c r="CO348" s="539"/>
      <c r="CP348" s="539"/>
      <c r="CQ348" s="539"/>
      <c r="CR348" s="539"/>
      <c r="CS348" s="539"/>
      <c r="CT348" s="539"/>
      <c r="CU348" s="539"/>
      <c r="CV348" s="539"/>
      <c r="CW348" s="539"/>
      <c r="CX348" s="539"/>
      <c r="CY348" s="539"/>
      <c r="CZ348" s="539"/>
    </row>
    <row r="349" spans="1:104" s="568" customFormat="1" ht="16.5" customHeight="1">
      <c r="B349" s="683">
        <v>2202</v>
      </c>
      <c r="C349" s="715">
        <v>2</v>
      </c>
      <c r="D349" s="685" t="str">
        <f>IF(ISNA(VLOOKUP(C349,Master!CQ$61:DC$286,3,FALSE)),"",VLOOKUP(C349,Master!CQ$61:DC$286,3,FALSE))</f>
        <v/>
      </c>
      <c r="E349" s="719" t="str">
        <f>IF(ISNA(VLOOKUP(C349,Master!CQ$61:DC$286,7,FALSE)),"",VLOOKUP(C349,Master!CQ$61:DC$286,7,FALSE))</f>
        <v/>
      </c>
      <c r="F349" s="719" t="str">
        <f>IF(ISNA(VLOOKUP(C349,Master!CQ$61:DC$286,8,FALSE)),"",VLOOKUP(C349,Master!CQ$61:DC$286,8,FALSE))</f>
        <v/>
      </c>
      <c r="G349" s="720" t="str">
        <f>IF(ISNA(VLOOKUP(C349,Master!CQ$61:DC$286,4,FALSE)),"",VLOOKUP(C349,Master!CQ$61:DC$286,4,FALSE))</f>
        <v/>
      </c>
      <c r="H349" s="711" t="str">
        <f>IF(ISNA(VLOOKUP(C349,Master!CQ$61:DC$286,5,FALSE)),"",VLOOKUP(C349,Master!CQ$61:DC$286,5,FALSE))</f>
        <v/>
      </c>
      <c r="I349" s="718" t="str">
        <f>IF(ISNA(VLOOKUP(C349,Master!CQ$61:DC$286,6,FALSE)),"",VLOOKUP(C349,Master!CQ$61:DC$286,6,FALSE))</f>
        <v/>
      </c>
      <c r="J349" s="684" t="str">
        <f t="shared" ref="J349:J359" si="473">IF(AND(H349=""),"",I349*12)</f>
        <v/>
      </c>
      <c r="K349" s="686" t="str">
        <f t="shared" ref="K349:K359" si="474">IF(AND(H349=""),"","Not Applicable")</f>
        <v/>
      </c>
      <c r="L349" s="684" t="str">
        <f t="shared" ref="L349:L359" si="475">IF(AND(H349=""),"","0")</f>
        <v/>
      </c>
      <c r="M349" s="684" t="str">
        <f t="shared" ref="M349:M359" si="476">IF(AND(H349=""),"",J349+L349)</f>
        <v/>
      </c>
      <c r="N349" s="684" t="str">
        <f t="shared" ref="N349:N359" si="477">IF(AND(H349=""),"",M349)</f>
        <v/>
      </c>
      <c r="O349" s="712" t="str">
        <f t="shared" ref="O349:O359" si="478">IF(AND(H349=""),"","SANVIDA")</f>
        <v/>
      </c>
      <c r="P349" s="582"/>
      <c r="Q349" s="579"/>
      <c r="R349" s="579"/>
      <c r="S349" s="579"/>
      <c r="T349" s="579"/>
      <c r="U349" s="541"/>
      <c r="V349" s="570" t="str">
        <f>IF(ISNA(VLOOKUP(C349,Master!CQ$61:DD$286,10,FALSE)),"",VLOOKUP(C349,Master!CQ$61:DD$286,10,FALSE))</f>
        <v/>
      </c>
      <c r="W349" s="573"/>
      <c r="X349" s="573"/>
      <c r="Y349" s="574" t="str">
        <f>IF(ISNA(VLOOKUP(C349,Master!CQ$61:DD$286,11,FALSE)),"",VLOOKUP(C349,Master!CQ$61:DD$286,11,FALSE))</f>
        <v/>
      </c>
      <c r="Z349" s="574" t="str">
        <f>IF(ISNA(VLOOKUP(C349,Master!CQ$61:DD$286,9,FALSE)),"",VLOOKUP(C349,Master!CQ$61:DD$286,9,FALSE))</f>
        <v/>
      </c>
      <c r="AA349" s="575">
        <f t="shared" ref="AA349:AA362" si="479">IF(Z349="MALE",1,0)*(IF(G349="JAMADAR",1,0))*(IF(I349&lt;=0,0,1))</f>
        <v>0</v>
      </c>
      <c r="AB349" s="575">
        <f t="shared" ref="AB349:AB362" si="480">IF(Z349="FEMALE",1,0)*(IF(G349="JAMADAR",1,0))*(IF(I349&lt;=0,0,1))</f>
        <v>0</v>
      </c>
      <c r="AC349" s="575">
        <f t="shared" ref="AC349:AC362" si="481">IF(Z349="MALE",1,0)*(IF(G349="LAB BOY",1,0))*(IF(I349&lt;=0,0,1))</f>
        <v>0</v>
      </c>
      <c r="AD349" s="575">
        <f t="shared" ref="AD349:AD362" si="482">IF(Z349="FEMALE",1,0)*(IF(G349="LAB BOY",1,0))*(IF(I349&lt;=0,0,1))</f>
        <v>0</v>
      </c>
      <c r="AE349" s="575">
        <f t="shared" ref="AE349:AE362" si="483">IF(Z349="MALE",1,0)*(IF(G349="PEON",1,0))*(IF(I349&lt;=0,0,1))</f>
        <v>0</v>
      </c>
      <c r="AF349" s="575">
        <f t="shared" ref="AF349:AF362" si="484">IF(Z349="FEMALE",1,0)*(IF(G349="PEON",1,0))*(IF(I349&lt;=0,0,1))</f>
        <v>0</v>
      </c>
      <c r="AG349" s="576" t="str">
        <f>IF(AND(I349=""),"",I349-ROUNDUP(ROUND((I349*3%)-(I349*3%)*2.9%,-2),0))</f>
        <v/>
      </c>
      <c r="AH349" s="576" t="str">
        <f t="shared" si="438"/>
        <v/>
      </c>
      <c r="AI349" s="576" t="str">
        <f t="shared" si="439"/>
        <v/>
      </c>
      <c r="AJ349" s="576" t="str">
        <f t="shared" si="440"/>
        <v/>
      </c>
      <c r="AK349" s="576" t="str">
        <f t="shared" si="441"/>
        <v/>
      </c>
      <c r="AL349" s="574" t="str">
        <f t="shared" si="442"/>
        <v/>
      </c>
      <c r="AM349" s="574">
        <v>0</v>
      </c>
      <c r="AN349" s="575">
        <v>0</v>
      </c>
      <c r="AO349" s="574" t="str">
        <f t="shared" si="443"/>
        <v/>
      </c>
      <c r="AP349" s="575">
        <f t="shared" si="444"/>
        <v>0</v>
      </c>
      <c r="AQ349" s="574">
        <f t="shared" ref="AQ349:AQ362" si="485">IF(AND(I349=""),0,ROUND((I349+ROUND(I349*$AL$10,0))/2,0)*(IF(O349="FIX PAY",0,IF(O349="SANVIDA",0,1))))</f>
        <v>0</v>
      </c>
      <c r="AR349" s="574">
        <f t="shared" si="463"/>
        <v>0</v>
      </c>
      <c r="AS349" s="574"/>
      <c r="AT349" s="574">
        <f t="shared" si="436"/>
        <v>0</v>
      </c>
      <c r="AU349" s="576" t="str">
        <f t="shared" si="445"/>
        <v/>
      </c>
      <c r="AV349" s="576" t="str">
        <f t="shared" si="446"/>
        <v/>
      </c>
      <c r="AW349" s="574"/>
      <c r="AX349" s="574"/>
      <c r="AY349" s="576" t="str">
        <f t="shared" si="447"/>
        <v/>
      </c>
      <c r="AZ349" s="576" t="str">
        <f t="shared" si="448"/>
        <v/>
      </c>
      <c r="BA349" s="576" t="str">
        <f t="shared" si="449"/>
        <v/>
      </c>
      <c r="BB349" s="576" t="str">
        <f t="shared" si="450"/>
        <v/>
      </c>
      <c r="BC349" s="576" t="str">
        <f t="shared" si="451"/>
        <v/>
      </c>
      <c r="BD349" s="574" t="str">
        <f t="shared" si="452"/>
        <v/>
      </c>
      <c r="BE349" s="574"/>
      <c r="BF349" s="575">
        <v>11</v>
      </c>
      <c r="BG349" s="574" t="str">
        <f t="shared" si="453"/>
        <v/>
      </c>
      <c r="BH349" s="575">
        <f t="shared" si="454"/>
        <v>0</v>
      </c>
      <c r="BI349" s="574">
        <f t="shared" si="455"/>
        <v>0</v>
      </c>
      <c r="BJ349" s="574">
        <f t="shared" si="464"/>
        <v>0</v>
      </c>
      <c r="BK349" s="574">
        <f t="shared" si="465"/>
        <v>0</v>
      </c>
      <c r="BL349" s="574" t="str">
        <f t="shared" si="466"/>
        <v/>
      </c>
      <c r="BM349" s="576" t="str">
        <f t="shared" si="456"/>
        <v/>
      </c>
      <c r="BN349" s="576" t="str">
        <f t="shared" si="457"/>
        <v/>
      </c>
      <c r="BO349" s="574"/>
      <c r="BP349" s="574"/>
      <c r="BQ349" s="576" t="str">
        <f t="shared" si="458"/>
        <v/>
      </c>
      <c r="BR349" s="567">
        <f t="shared" si="467"/>
        <v>0</v>
      </c>
      <c r="BS349" s="567">
        <f t="shared" si="459"/>
        <v>1</v>
      </c>
      <c r="BT349" s="567">
        <f t="shared" si="468"/>
        <v>0</v>
      </c>
      <c r="BU349" s="567">
        <f t="shared" si="460"/>
        <v>0</v>
      </c>
      <c r="BV349" s="567">
        <f t="shared" si="469"/>
        <v>0</v>
      </c>
      <c r="BW349" s="567">
        <f t="shared" si="461"/>
        <v>1</v>
      </c>
      <c r="BX349" s="552">
        <f t="shared" si="470"/>
        <v>0</v>
      </c>
      <c r="BY349" s="577">
        <f t="shared" si="462"/>
        <v>1</v>
      </c>
      <c r="BZ349" s="552">
        <f t="shared" si="471"/>
        <v>0</v>
      </c>
      <c r="CA349" s="552">
        <f t="shared" si="472"/>
        <v>0</v>
      </c>
      <c r="CB349" s="539" t="str">
        <f>IF(AND(E349=""),"",IF(AND(E349&lt;=0),"",IF((ROUND((SUMPRODUCT(MID(0&amp;E349,LARGE(INDEX(ISNUMBER(--MID(E349,ROW($1:$70),1))* ROW($1:$70),0),ROW($1:$70))+1,1)*10^ROW($1:$70)/10)),-8)/100000000)&lt;2004,1,0)))</f>
        <v/>
      </c>
      <c r="CC349" s="1071"/>
      <c r="CD349" s="539"/>
      <c r="CE349" s="539"/>
      <c r="CF349" s="539"/>
      <c r="CG349" s="539"/>
      <c r="CH349" s="539"/>
      <c r="CI349" s="539"/>
      <c r="CJ349" s="539"/>
      <c r="CK349" s="539"/>
      <c r="CL349" s="539"/>
      <c r="CM349" s="539"/>
      <c r="CN349" s="539"/>
      <c r="CO349" s="539"/>
      <c r="CP349" s="539"/>
      <c r="CQ349" s="539"/>
      <c r="CR349" s="539"/>
      <c r="CS349" s="539"/>
      <c r="CT349" s="539"/>
      <c r="CU349" s="539"/>
      <c r="CV349" s="539"/>
      <c r="CW349" s="539"/>
      <c r="CX349" s="539"/>
      <c r="CY349" s="539"/>
      <c r="CZ349" s="539"/>
    </row>
    <row r="350" spans="1:104" s="568" customFormat="1" ht="16.5" customHeight="1">
      <c r="B350" s="683">
        <v>2202</v>
      </c>
      <c r="C350" s="715">
        <v>3</v>
      </c>
      <c r="D350" s="685" t="str">
        <f>IF(ISNA(VLOOKUP(C350,Master!CQ$61:DC$286,3,FALSE)),"",VLOOKUP(C350,Master!CQ$61:DC$286,3,FALSE))</f>
        <v/>
      </c>
      <c r="E350" s="719" t="str">
        <f>IF(ISNA(VLOOKUP(C350,Master!CQ$61:DC$286,7,FALSE)),"",VLOOKUP(C350,Master!CQ$61:DC$286,7,FALSE))</f>
        <v/>
      </c>
      <c r="F350" s="719" t="str">
        <f>IF(ISNA(VLOOKUP(C350,Master!CQ$61:DC$286,8,FALSE)),"",VLOOKUP(C350,Master!CQ$61:DC$286,8,FALSE))</f>
        <v/>
      </c>
      <c r="G350" s="720" t="str">
        <f>IF(ISNA(VLOOKUP(C350,Master!CQ$61:DC$286,4,FALSE)),"",VLOOKUP(C350,Master!CQ$61:DC$286,4,FALSE))</f>
        <v/>
      </c>
      <c r="H350" s="711" t="str">
        <f>IF(ISNA(VLOOKUP(C350,Master!CQ$61:DC$286,5,FALSE)),"",VLOOKUP(C350,Master!CQ$61:DC$286,5,FALSE))</f>
        <v/>
      </c>
      <c r="I350" s="718" t="str">
        <f>IF(ISNA(VLOOKUP(C350,Master!CQ$61:DC$286,6,FALSE)),"",VLOOKUP(C350,Master!CQ$61:DC$286,6,FALSE))</f>
        <v/>
      </c>
      <c r="J350" s="684" t="str">
        <f t="shared" si="473"/>
        <v/>
      </c>
      <c r="K350" s="686" t="str">
        <f t="shared" si="474"/>
        <v/>
      </c>
      <c r="L350" s="684" t="str">
        <f t="shared" si="475"/>
        <v/>
      </c>
      <c r="M350" s="684" t="str">
        <f t="shared" si="476"/>
        <v/>
      </c>
      <c r="N350" s="684" t="str">
        <f t="shared" si="477"/>
        <v/>
      </c>
      <c r="O350" s="712" t="str">
        <f t="shared" si="478"/>
        <v/>
      </c>
      <c r="P350" s="582"/>
      <c r="Q350" s="579"/>
      <c r="R350" s="579"/>
      <c r="S350" s="579"/>
      <c r="T350" s="579"/>
      <c r="U350" s="541"/>
      <c r="V350" s="570" t="str">
        <f>IF(ISNA(VLOOKUP(C350,Master!CQ$61:DD$286,10,FALSE)),"",VLOOKUP(C350,Master!CQ$61:DD$286,10,FALSE))</f>
        <v/>
      </c>
      <c r="W350" s="573"/>
      <c r="X350" s="573"/>
      <c r="Y350" s="574" t="str">
        <f>IF(ISNA(VLOOKUP(C350,Master!CQ$61:DD$286,11,FALSE)),"",VLOOKUP(C350,Master!CQ$61:DD$286,11,FALSE))</f>
        <v/>
      </c>
      <c r="Z350" s="574" t="str">
        <f>IF(ISNA(VLOOKUP(C350,Master!CQ$61:DD$286,9,FALSE)),"",VLOOKUP(C350,Master!CQ$61:DD$286,9,FALSE))</f>
        <v/>
      </c>
      <c r="AA350" s="575">
        <f t="shared" si="479"/>
        <v>0</v>
      </c>
      <c r="AB350" s="575">
        <f t="shared" si="480"/>
        <v>0</v>
      </c>
      <c r="AC350" s="575">
        <f t="shared" si="481"/>
        <v>0</v>
      </c>
      <c r="AD350" s="575">
        <f t="shared" si="482"/>
        <v>0</v>
      </c>
      <c r="AE350" s="575">
        <f t="shared" si="483"/>
        <v>0</v>
      </c>
      <c r="AF350" s="575">
        <f t="shared" si="484"/>
        <v>0</v>
      </c>
      <c r="AG350" s="576" t="str">
        <f t="shared" si="437"/>
        <v/>
      </c>
      <c r="AH350" s="576" t="str">
        <f t="shared" si="438"/>
        <v/>
      </c>
      <c r="AI350" s="576" t="str">
        <f t="shared" si="439"/>
        <v/>
      </c>
      <c r="AJ350" s="576" t="str">
        <f t="shared" si="440"/>
        <v/>
      </c>
      <c r="AK350" s="576" t="str">
        <f t="shared" si="441"/>
        <v/>
      </c>
      <c r="AL350" s="574" t="str">
        <f t="shared" si="442"/>
        <v/>
      </c>
      <c r="AM350" s="574">
        <v>0</v>
      </c>
      <c r="AN350" s="575">
        <v>0</v>
      </c>
      <c r="AO350" s="574" t="str">
        <f t="shared" si="443"/>
        <v/>
      </c>
      <c r="AP350" s="575">
        <f t="shared" si="444"/>
        <v>0</v>
      </c>
      <c r="AQ350" s="574">
        <f t="shared" si="485"/>
        <v>0</v>
      </c>
      <c r="AR350" s="574">
        <f t="shared" si="463"/>
        <v>0</v>
      </c>
      <c r="AS350" s="574"/>
      <c r="AT350" s="574">
        <f t="shared" si="436"/>
        <v>0</v>
      </c>
      <c r="AU350" s="576" t="str">
        <f t="shared" si="445"/>
        <v/>
      </c>
      <c r="AV350" s="576" t="str">
        <f t="shared" si="446"/>
        <v/>
      </c>
      <c r="AW350" s="574"/>
      <c r="AX350" s="574"/>
      <c r="AY350" s="576" t="str">
        <f t="shared" si="447"/>
        <v/>
      </c>
      <c r="AZ350" s="576" t="str">
        <f t="shared" si="448"/>
        <v/>
      </c>
      <c r="BA350" s="576" t="str">
        <f t="shared" si="449"/>
        <v/>
      </c>
      <c r="BB350" s="576" t="str">
        <f t="shared" si="450"/>
        <v/>
      </c>
      <c r="BC350" s="576" t="str">
        <f t="shared" si="451"/>
        <v/>
      </c>
      <c r="BD350" s="574" t="str">
        <f t="shared" si="452"/>
        <v/>
      </c>
      <c r="BE350" s="574"/>
      <c r="BF350" s="575">
        <v>12</v>
      </c>
      <c r="BG350" s="574" t="str">
        <f t="shared" si="453"/>
        <v/>
      </c>
      <c r="BH350" s="575">
        <f t="shared" si="454"/>
        <v>0</v>
      </c>
      <c r="BI350" s="574">
        <f t="shared" si="455"/>
        <v>0</v>
      </c>
      <c r="BJ350" s="574">
        <f t="shared" si="464"/>
        <v>0</v>
      </c>
      <c r="BK350" s="574">
        <f t="shared" si="465"/>
        <v>0</v>
      </c>
      <c r="BL350" s="574" t="str">
        <f t="shared" si="466"/>
        <v/>
      </c>
      <c r="BM350" s="576" t="str">
        <f t="shared" si="456"/>
        <v/>
      </c>
      <c r="BN350" s="576" t="str">
        <f t="shared" si="457"/>
        <v/>
      </c>
      <c r="BO350" s="574"/>
      <c r="BP350" s="574"/>
      <c r="BQ350" s="576" t="str">
        <f t="shared" si="458"/>
        <v/>
      </c>
      <c r="BR350" s="567">
        <f t="shared" si="467"/>
        <v>0</v>
      </c>
      <c r="BS350" s="567">
        <f t="shared" si="459"/>
        <v>1</v>
      </c>
      <c r="BT350" s="567">
        <f t="shared" si="468"/>
        <v>0</v>
      </c>
      <c r="BU350" s="567">
        <f t="shared" si="460"/>
        <v>0</v>
      </c>
      <c r="BV350" s="567">
        <f t="shared" si="469"/>
        <v>0</v>
      </c>
      <c r="BW350" s="567">
        <f t="shared" si="461"/>
        <v>1</v>
      </c>
      <c r="BX350" s="552">
        <f t="shared" si="470"/>
        <v>0</v>
      </c>
      <c r="BY350" s="577">
        <f t="shared" si="462"/>
        <v>1</v>
      </c>
      <c r="BZ350" s="552">
        <f t="shared" si="471"/>
        <v>0</v>
      </c>
      <c r="CA350" s="552">
        <f t="shared" si="472"/>
        <v>0</v>
      </c>
      <c r="CB350" s="539" t="str">
        <f>IF(AND(E350=""),"",IF(AND(E350&lt;=0),"",IF((ROUND((SUMPRODUCT(MID(0&amp;E350,LARGE(INDEX(ISNUMBER(--MID(E350,ROW($1:$70),1))* ROW($1:$70),0),ROW($1:$70))+1,1)*10^ROW($1:$70)/10)),-8)/100000000)&lt;2004,1,0)))</f>
        <v/>
      </c>
      <c r="CC350" s="1071"/>
      <c r="CD350" s="539"/>
      <c r="CE350" s="539"/>
      <c r="CF350" s="539"/>
      <c r="CG350" s="539"/>
      <c r="CH350" s="539"/>
      <c r="CI350" s="539"/>
      <c r="CJ350" s="539"/>
      <c r="CK350" s="539"/>
      <c r="CL350" s="539"/>
      <c r="CM350" s="539"/>
      <c r="CN350" s="539"/>
      <c r="CO350" s="539"/>
      <c r="CP350" s="539"/>
      <c r="CQ350" s="539"/>
      <c r="CR350" s="539"/>
      <c r="CS350" s="539"/>
      <c r="CT350" s="539"/>
      <c r="CU350" s="539"/>
      <c r="CV350" s="539"/>
      <c r="CW350" s="539"/>
      <c r="CX350" s="539"/>
      <c r="CY350" s="539"/>
      <c r="CZ350" s="539"/>
    </row>
    <row r="351" spans="1:104" s="568" customFormat="1" ht="16.5" customHeight="1">
      <c r="B351" s="683">
        <v>2202</v>
      </c>
      <c r="C351" s="715">
        <v>4</v>
      </c>
      <c r="D351" s="685" t="str">
        <f>IF(ISNA(VLOOKUP(C351,Master!CQ$61:DC$286,3,FALSE)),"",VLOOKUP(C351,Master!CQ$61:DC$286,3,FALSE))</f>
        <v/>
      </c>
      <c r="E351" s="719" t="str">
        <f>IF(ISNA(VLOOKUP(C351,Master!CQ$61:DC$286,7,FALSE)),"",VLOOKUP(C351,Master!CQ$61:DC$286,7,FALSE))</f>
        <v/>
      </c>
      <c r="F351" s="719" t="str">
        <f>IF(ISNA(VLOOKUP(C351,Master!CQ$61:DC$286,8,FALSE)),"",VLOOKUP(C351,Master!CQ$61:DC$286,8,FALSE))</f>
        <v/>
      </c>
      <c r="G351" s="720" t="str">
        <f>IF(ISNA(VLOOKUP(C351,Master!CQ$61:DC$286,4,FALSE)),"",VLOOKUP(C351,Master!CQ$61:DC$286,4,FALSE))</f>
        <v/>
      </c>
      <c r="H351" s="711" t="str">
        <f>IF(ISNA(VLOOKUP(C351,Master!CQ$61:DC$286,5,FALSE)),"",VLOOKUP(C351,Master!CQ$61:DC$286,5,FALSE))</f>
        <v/>
      </c>
      <c r="I351" s="718" t="str">
        <f>IF(ISNA(VLOOKUP(C351,Master!CQ$61:DC$286,6,FALSE)),"",VLOOKUP(C351,Master!CQ$61:DC$286,6,FALSE))</f>
        <v/>
      </c>
      <c r="J351" s="684" t="str">
        <f t="shared" si="473"/>
        <v/>
      </c>
      <c r="K351" s="686" t="str">
        <f t="shared" si="474"/>
        <v/>
      </c>
      <c r="L351" s="684" t="str">
        <f t="shared" si="475"/>
        <v/>
      </c>
      <c r="M351" s="684" t="str">
        <f t="shared" si="476"/>
        <v/>
      </c>
      <c r="N351" s="684" t="str">
        <f t="shared" si="477"/>
        <v/>
      </c>
      <c r="O351" s="712" t="str">
        <f t="shared" si="478"/>
        <v/>
      </c>
      <c r="P351" s="582"/>
      <c r="Q351" s="579"/>
      <c r="R351" s="579"/>
      <c r="S351" s="579"/>
      <c r="T351" s="579"/>
      <c r="U351" s="541"/>
      <c r="V351" s="570" t="str">
        <f>IF(ISNA(VLOOKUP(C351,Master!CQ$61:DD$286,10,FALSE)),"",VLOOKUP(C351,Master!CQ$61:DD$286,10,FALSE))</f>
        <v/>
      </c>
      <c r="W351" s="573"/>
      <c r="X351" s="573"/>
      <c r="Y351" s="574" t="str">
        <f>IF(ISNA(VLOOKUP(C351,Master!CQ$61:DD$286,11,FALSE)),"",VLOOKUP(C351,Master!CQ$61:DD$286,11,FALSE))</f>
        <v/>
      </c>
      <c r="Z351" s="574" t="str">
        <f>IF(ISNA(VLOOKUP(C351,Master!CQ$61:DD$286,9,FALSE)),"",VLOOKUP(C351,Master!CQ$61:DD$286,9,FALSE))</f>
        <v/>
      </c>
      <c r="AA351" s="575">
        <f t="shared" si="479"/>
        <v>0</v>
      </c>
      <c r="AB351" s="575">
        <f t="shared" si="480"/>
        <v>0</v>
      </c>
      <c r="AC351" s="575">
        <f t="shared" si="481"/>
        <v>0</v>
      </c>
      <c r="AD351" s="575">
        <f t="shared" si="482"/>
        <v>0</v>
      </c>
      <c r="AE351" s="575">
        <f t="shared" si="483"/>
        <v>0</v>
      </c>
      <c r="AF351" s="575">
        <f t="shared" si="484"/>
        <v>0</v>
      </c>
      <c r="AG351" s="576" t="str">
        <f t="shared" si="437"/>
        <v/>
      </c>
      <c r="AH351" s="576" t="str">
        <f t="shared" si="438"/>
        <v/>
      </c>
      <c r="AI351" s="576" t="str">
        <f t="shared" si="439"/>
        <v/>
      </c>
      <c r="AJ351" s="576" t="str">
        <f t="shared" si="440"/>
        <v/>
      </c>
      <c r="AK351" s="576" t="str">
        <f t="shared" si="441"/>
        <v/>
      </c>
      <c r="AL351" s="574" t="str">
        <f t="shared" si="442"/>
        <v/>
      </c>
      <c r="AM351" s="574">
        <v>0</v>
      </c>
      <c r="AN351" s="575">
        <v>0</v>
      </c>
      <c r="AO351" s="574" t="str">
        <f t="shared" si="443"/>
        <v/>
      </c>
      <c r="AP351" s="575">
        <f t="shared" si="444"/>
        <v>0</v>
      </c>
      <c r="AQ351" s="574">
        <f t="shared" si="485"/>
        <v>0</v>
      </c>
      <c r="AR351" s="574">
        <f t="shared" si="463"/>
        <v>0</v>
      </c>
      <c r="AS351" s="574"/>
      <c r="AT351" s="574">
        <f t="shared" si="436"/>
        <v>0</v>
      </c>
      <c r="AU351" s="576" t="str">
        <f t="shared" si="445"/>
        <v/>
      </c>
      <c r="AV351" s="576" t="str">
        <f t="shared" si="446"/>
        <v/>
      </c>
      <c r="AW351" s="574"/>
      <c r="AX351" s="574"/>
      <c r="AY351" s="576" t="str">
        <f t="shared" si="447"/>
        <v/>
      </c>
      <c r="AZ351" s="576" t="str">
        <f t="shared" si="448"/>
        <v/>
      </c>
      <c r="BA351" s="576" t="str">
        <f t="shared" si="449"/>
        <v/>
      </c>
      <c r="BB351" s="576" t="str">
        <f t="shared" si="450"/>
        <v/>
      </c>
      <c r="BC351" s="576" t="str">
        <f t="shared" si="451"/>
        <v/>
      </c>
      <c r="BD351" s="574" t="str">
        <f t="shared" si="452"/>
        <v/>
      </c>
      <c r="BE351" s="574"/>
      <c r="BF351" s="575">
        <v>13</v>
      </c>
      <c r="BG351" s="574" t="str">
        <f t="shared" si="453"/>
        <v/>
      </c>
      <c r="BH351" s="575">
        <f t="shared" si="454"/>
        <v>0</v>
      </c>
      <c r="BI351" s="574">
        <f t="shared" si="455"/>
        <v>0</v>
      </c>
      <c r="BJ351" s="574">
        <f t="shared" si="464"/>
        <v>0</v>
      </c>
      <c r="BK351" s="574">
        <f t="shared" si="465"/>
        <v>0</v>
      </c>
      <c r="BL351" s="574" t="str">
        <f t="shared" si="466"/>
        <v/>
      </c>
      <c r="BM351" s="576" t="str">
        <f t="shared" si="456"/>
        <v/>
      </c>
      <c r="BN351" s="576" t="str">
        <f t="shared" si="457"/>
        <v/>
      </c>
      <c r="BO351" s="574"/>
      <c r="BP351" s="574"/>
      <c r="BQ351" s="576" t="str">
        <f t="shared" si="458"/>
        <v/>
      </c>
      <c r="BR351" s="567">
        <f t="shared" si="467"/>
        <v>0</v>
      </c>
      <c r="BS351" s="567">
        <f t="shared" si="459"/>
        <v>1</v>
      </c>
      <c r="BT351" s="567">
        <f t="shared" si="468"/>
        <v>0</v>
      </c>
      <c r="BU351" s="567">
        <f t="shared" si="460"/>
        <v>0</v>
      </c>
      <c r="BV351" s="567">
        <f t="shared" si="469"/>
        <v>0</v>
      </c>
      <c r="BW351" s="567">
        <f t="shared" si="461"/>
        <v>1</v>
      </c>
      <c r="BX351" s="552">
        <f t="shared" si="470"/>
        <v>0</v>
      </c>
      <c r="BY351" s="577">
        <f t="shared" si="462"/>
        <v>1</v>
      </c>
      <c r="BZ351" s="552">
        <f t="shared" si="471"/>
        <v>0</v>
      </c>
      <c r="CA351" s="552">
        <f t="shared" si="472"/>
        <v>0</v>
      </c>
      <c r="CB351" s="539" t="str">
        <f>IF(AND(E351=""),"",IF(AND(E351&lt;=0),"",IF((ROUND((SUMPRODUCT(MID(0&amp;E351,LARGE(INDEX(ISNUMBER(--MID(E351,ROW($1:$70),1))* ROW($1:$70),0),ROW($1:$70))+1,1)*10^ROW($1:$70)/10)),-8)/100000000)&lt;2004,1,0)))</f>
        <v/>
      </c>
      <c r="CC351" s="1071"/>
      <c r="CD351" s="539"/>
      <c r="CE351" s="539"/>
      <c r="CF351" s="539"/>
      <c r="CG351" s="539"/>
      <c r="CH351" s="539"/>
      <c r="CI351" s="539"/>
      <c r="CJ351" s="539"/>
      <c r="CK351" s="539"/>
      <c r="CL351" s="539"/>
      <c r="CM351" s="539"/>
      <c r="CN351" s="539"/>
      <c r="CO351" s="539"/>
      <c r="CP351" s="539"/>
      <c r="CQ351" s="539"/>
      <c r="CR351" s="539"/>
      <c r="CS351" s="539"/>
      <c r="CT351" s="539"/>
      <c r="CU351" s="539"/>
      <c r="CV351" s="539"/>
      <c r="CW351" s="539"/>
      <c r="CX351" s="539"/>
      <c r="CY351" s="539"/>
      <c r="CZ351" s="539"/>
    </row>
    <row r="352" spans="1:104" s="568" customFormat="1" ht="16.5" customHeight="1">
      <c r="B352" s="683">
        <v>2202</v>
      </c>
      <c r="C352" s="715">
        <v>5</v>
      </c>
      <c r="D352" s="685" t="str">
        <f>IF(ISNA(VLOOKUP(C352,Master!CQ$61:DC$286,3,FALSE)),"",VLOOKUP(C352,Master!CQ$61:DC$286,3,FALSE))</f>
        <v/>
      </c>
      <c r="E352" s="719" t="str">
        <f>IF(ISNA(VLOOKUP(C352,Master!CQ$61:DC$286,7,FALSE)),"",VLOOKUP(C352,Master!CQ$61:DC$286,7,FALSE))</f>
        <v/>
      </c>
      <c r="F352" s="719" t="str">
        <f>IF(ISNA(VLOOKUP(C352,Master!CQ$61:DC$286,8,FALSE)),"",VLOOKUP(C352,Master!CQ$61:DC$286,8,FALSE))</f>
        <v/>
      </c>
      <c r="G352" s="720" t="str">
        <f>IF(ISNA(VLOOKUP(C352,Master!CQ$61:DC$286,4,FALSE)),"",VLOOKUP(C352,Master!CQ$61:DC$286,4,FALSE))</f>
        <v/>
      </c>
      <c r="H352" s="711" t="str">
        <f>IF(ISNA(VLOOKUP(C352,Master!CQ$61:DC$286,5,FALSE)),"",VLOOKUP(C352,Master!CQ$61:DC$286,5,FALSE))</f>
        <v/>
      </c>
      <c r="I352" s="718" t="str">
        <f>IF(ISNA(VLOOKUP(C352,Master!CQ$61:DC$286,6,FALSE)),"",VLOOKUP(C352,Master!CQ$61:DC$286,6,FALSE))</f>
        <v/>
      </c>
      <c r="J352" s="684" t="str">
        <f t="shared" si="473"/>
        <v/>
      </c>
      <c r="K352" s="686" t="str">
        <f t="shared" si="474"/>
        <v/>
      </c>
      <c r="L352" s="684" t="str">
        <f t="shared" si="475"/>
        <v/>
      </c>
      <c r="M352" s="684" t="str">
        <f t="shared" si="476"/>
        <v/>
      </c>
      <c r="N352" s="684" t="str">
        <f t="shared" si="477"/>
        <v/>
      </c>
      <c r="O352" s="712" t="str">
        <f t="shared" si="478"/>
        <v/>
      </c>
      <c r="P352" s="582"/>
      <c r="Q352" s="579"/>
      <c r="R352" s="579"/>
      <c r="S352" s="579"/>
      <c r="T352" s="579"/>
      <c r="U352" s="541"/>
      <c r="V352" s="570" t="str">
        <f>IF(ISNA(VLOOKUP(C352,Master!CQ$61:DD$286,10,FALSE)),"",VLOOKUP(C352,Master!CQ$61:DD$286,10,FALSE))</f>
        <v/>
      </c>
      <c r="W352" s="573"/>
      <c r="X352" s="573"/>
      <c r="Y352" s="574" t="str">
        <f>IF(ISNA(VLOOKUP(C352,Master!CQ$61:DD$286,11,FALSE)),"",VLOOKUP(C352,Master!CQ$61:DD$286,11,FALSE))</f>
        <v/>
      </c>
      <c r="Z352" s="574" t="str">
        <f>IF(ISNA(VLOOKUP(C352,Master!CQ$61:DD$286,9,FALSE)),"",VLOOKUP(C352,Master!CQ$61:DD$286,9,FALSE))</f>
        <v/>
      </c>
      <c r="AA352" s="575">
        <f t="shared" si="479"/>
        <v>0</v>
      </c>
      <c r="AB352" s="575">
        <f t="shared" si="480"/>
        <v>0</v>
      </c>
      <c r="AC352" s="575">
        <f t="shared" si="481"/>
        <v>0</v>
      </c>
      <c r="AD352" s="575">
        <f t="shared" si="482"/>
        <v>0</v>
      </c>
      <c r="AE352" s="575">
        <f t="shared" si="483"/>
        <v>0</v>
      </c>
      <c r="AF352" s="575">
        <f t="shared" si="484"/>
        <v>0</v>
      </c>
      <c r="AG352" s="576" t="str">
        <f>IF(AND(I352=""),"",(IF(O352="FIX PAY",0,(I352-ROUNDUP(ROUND((I352*3%)-(I352*3%)*3%,0),-1)))))</f>
        <v/>
      </c>
      <c r="AH352" s="576" t="str">
        <f>IF(AND(I352=""),"",$M352*$BR352)</f>
        <v/>
      </c>
      <c r="AI352" s="576" t="str">
        <f>IF(AND(I352=""),"",$M352*$BS352)</f>
        <v/>
      </c>
      <c r="AJ352" s="576" t="str">
        <f>IF(AND(I352=""),"",$M352*$BT352)</f>
        <v/>
      </c>
      <c r="AK352" s="576" t="str">
        <f>IF(AND(I352=""),"",$M352*$BU352)</f>
        <v/>
      </c>
      <c r="AL352" s="574" t="str">
        <f>IF(AND(I352=""),"",ROUND((AH352+AI352)*$AL$10,0)*BV352)</f>
        <v/>
      </c>
      <c r="AM352" s="574">
        <v>0</v>
      </c>
      <c r="AN352" s="575">
        <v>0</v>
      </c>
      <c r="AO352" s="574" t="str">
        <f>IF(AND(I352=""),"",ROUND((AH352+AI352)*$AO$10,0)*BV352)</f>
        <v/>
      </c>
      <c r="AP352" s="575">
        <f>$G$222*BS352*BV352*(IF(I352&lt;=0,0,1))*(IF(H352&lt;=4800,1,0))</f>
        <v>0</v>
      </c>
      <c r="AQ352" s="574">
        <f t="shared" si="485"/>
        <v>0</v>
      </c>
      <c r="AR352" s="574">
        <f t="shared" si="463"/>
        <v>0</v>
      </c>
      <c r="AS352" s="574"/>
      <c r="AT352" s="574">
        <f t="shared" si="436"/>
        <v>0</v>
      </c>
      <c r="AU352" s="576" t="str">
        <f>IF(AND(I352=""),"",SUM(AL352:AT352)+AH352+AI352)</f>
        <v/>
      </c>
      <c r="AV352" s="576" t="str">
        <f>IF(AND(I352=""),"",AU352)</f>
        <v/>
      </c>
      <c r="AW352" s="574"/>
      <c r="AX352" s="574"/>
      <c r="AY352" s="576" t="str">
        <f>IF(AND(I352=""),"",AV352+AW352+AX352)</f>
        <v/>
      </c>
      <c r="AZ352" s="576" t="str">
        <f>IF(AND(I352=""),"",N352*BR352)</f>
        <v/>
      </c>
      <c r="BA352" s="576" t="str">
        <f>IF(AND(I352=""),"",N352*BS352)</f>
        <v/>
      </c>
      <c r="BB352" s="576" t="str">
        <f>IF(AND(I352=""),"",N352*BT352)</f>
        <v/>
      </c>
      <c r="BC352" s="576" t="str">
        <f>IF(AND(I352=""),"",N352*BU352)</f>
        <v/>
      </c>
      <c r="BD352" s="574" t="str">
        <f>IF(AND(I352=""),"",ROUND((AZ352+BA352)*$BD$10,0)*BV352)</f>
        <v/>
      </c>
      <c r="BE352" s="574"/>
      <c r="BF352" s="575">
        <v>10</v>
      </c>
      <c r="BG352" s="574" t="str">
        <f>IF(AND(I352=""),"",ROUND((AZ352+BA352)*$BG$10,0)*BV352)</f>
        <v/>
      </c>
      <c r="BH352" s="575">
        <f>3387*2*BS352*BV352*(IF(I352&lt;=0,0,1))*(IF(H352&lt;=4800,1,0))</f>
        <v>0</v>
      </c>
      <c r="BI352" s="574">
        <f>IF(AND(I352=""),0,ROUND((AG352+ROUND(AG352*$AL$10,0))/2,0)*(IF(O352="FIX PAY",0,1)))</f>
        <v>0</v>
      </c>
      <c r="BJ352" s="574">
        <f t="shared" si="464"/>
        <v>0</v>
      </c>
      <c r="BK352" s="574">
        <f t="shared" si="465"/>
        <v>0</v>
      </c>
      <c r="BL352" s="574" t="str">
        <f t="shared" si="466"/>
        <v/>
      </c>
      <c r="BM352" s="576" t="str">
        <f>IF(AND(I352=""),"",SUM(BD352:BL352)+AZ352+BA352)</f>
        <v/>
      </c>
      <c r="BN352" s="576" t="str">
        <f>IF(AND(I352=""),"",BM352)</f>
        <v/>
      </c>
      <c r="BO352" s="574"/>
      <c r="BP352" s="574"/>
      <c r="BQ352" s="576" t="str">
        <f>IF(AND(I352=""),"",BN352+BO352+BP352)</f>
        <v/>
      </c>
      <c r="BR352" s="567">
        <f t="shared" si="467"/>
        <v>0</v>
      </c>
      <c r="BS352" s="567">
        <f>IF(BR352&lt;=0,1,0)*(IF(O352="FIX PAY",0,1))</f>
        <v>1</v>
      </c>
      <c r="BT352" s="567">
        <f t="shared" si="468"/>
        <v>0</v>
      </c>
      <c r="BU352" s="567">
        <f>IF(BT352&lt;=0,1,0)*(IF(O352="FIX PAY",1,0))</f>
        <v>0</v>
      </c>
      <c r="BV352" s="567">
        <f t="shared" si="469"/>
        <v>0</v>
      </c>
      <c r="BW352" s="567">
        <f>IF(Y352="No",0,1)</f>
        <v>1</v>
      </c>
      <c r="BX352" s="552">
        <f t="shared" si="470"/>
        <v>0</v>
      </c>
      <c r="BY352" s="577">
        <f>IF(I352&lt;=0,0,1)</f>
        <v>1</v>
      </c>
      <c r="BZ352" s="552">
        <f t="shared" si="471"/>
        <v>0</v>
      </c>
      <c r="CA352" s="552">
        <f t="shared" si="472"/>
        <v>0</v>
      </c>
      <c r="CB352" s="539" t="str">
        <f>IF(AND(E352=""),"",IF(AND(E352&lt;=0),"",IF((ROUND((SUMPRODUCT(MID(0&amp;E352,LARGE(INDEX(ISNUMBER(--MID(E352,ROW($1:$70),1))* ROW($1:$70),0),ROW($1:$70))+1,1)*10^ROW($1:$70)/10)),-8)/100000000)&lt;2004,1,0)))</f>
        <v/>
      </c>
      <c r="CC352" s="1071"/>
      <c r="CD352" s="539"/>
      <c r="CE352" s="539"/>
      <c r="CF352" s="539"/>
      <c r="CG352" s="539"/>
      <c r="CH352" s="539"/>
      <c r="CI352" s="539"/>
      <c r="CJ352" s="539"/>
      <c r="CK352" s="539"/>
      <c r="CL352" s="539"/>
      <c r="CM352" s="539"/>
      <c r="CN352" s="539"/>
      <c r="CO352" s="539"/>
      <c r="CP352" s="539"/>
      <c r="CQ352" s="539"/>
      <c r="CR352" s="539"/>
      <c r="CS352" s="539"/>
      <c r="CT352" s="539"/>
      <c r="CU352" s="539"/>
      <c r="CV352" s="539"/>
      <c r="CW352" s="539"/>
      <c r="CX352" s="539"/>
      <c r="CY352" s="539"/>
      <c r="CZ352" s="539"/>
    </row>
    <row r="353" spans="2:104" s="568" customFormat="1" ht="16.5" hidden="1" customHeight="1">
      <c r="B353" s="683">
        <v>2202</v>
      </c>
      <c r="C353" s="715">
        <v>6</v>
      </c>
      <c r="D353" s="685" t="str">
        <f>IF(ISNA(VLOOKUP(C353,Master!CQ$61:DC$286,3,FALSE)),"",VLOOKUP(C353,Master!CQ$61:DC$286,3,FALSE))</f>
        <v/>
      </c>
      <c r="E353" s="719" t="str">
        <f>IF(ISNA(VLOOKUP(C353,Master!CQ$61:DC$286,7,FALSE)),"",VLOOKUP(C353,Master!CQ$61:DC$286,7,FALSE))</f>
        <v/>
      </c>
      <c r="F353" s="719" t="str">
        <f>IF(ISNA(VLOOKUP(C353,Master!CQ$61:DC$286,8,FALSE)),"",VLOOKUP(C353,Master!CQ$61:DC$286,8,FALSE))</f>
        <v/>
      </c>
      <c r="G353" s="720" t="str">
        <f>IF(ISNA(VLOOKUP(C353,Master!CQ$61:DC$286,4,FALSE)),"",VLOOKUP(C353,Master!CQ$61:DC$286,4,FALSE))</f>
        <v/>
      </c>
      <c r="H353" s="711" t="str">
        <f>IF(ISNA(VLOOKUP(C353,Master!CQ$61:DC$286,5,FALSE)),"",VLOOKUP(C353,Master!CQ$61:DC$286,5,FALSE))</f>
        <v/>
      </c>
      <c r="I353" s="718" t="str">
        <f>IF(ISNA(VLOOKUP(C353,Master!CQ$61:DC$286,6,FALSE)),"",VLOOKUP(C353,Master!CQ$61:DC$286,6,FALSE))</f>
        <v/>
      </c>
      <c r="J353" s="684" t="str">
        <f t="shared" si="473"/>
        <v/>
      </c>
      <c r="K353" s="686" t="str">
        <f t="shared" si="474"/>
        <v/>
      </c>
      <c r="L353" s="684" t="str">
        <f t="shared" si="475"/>
        <v/>
      </c>
      <c r="M353" s="684" t="str">
        <f t="shared" si="476"/>
        <v/>
      </c>
      <c r="N353" s="684" t="str">
        <f t="shared" si="477"/>
        <v/>
      </c>
      <c r="O353" s="712" t="str">
        <f t="shared" si="478"/>
        <v/>
      </c>
      <c r="P353" s="582"/>
      <c r="Q353" s="579"/>
      <c r="R353" s="579"/>
      <c r="S353" s="579"/>
      <c r="T353" s="579"/>
      <c r="U353" s="541"/>
      <c r="V353" s="570" t="str">
        <f>IF(ISNA(VLOOKUP(C353,Master!CQ$61:DD$286,10,FALSE)),"",VLOOKUP(C353,Master!CQ$61:DD$286,10,FALSE))</f>
        <v/>
      </c>
      <c r="W353" s="573"/>
      <c r="X353" s="573"/>
      <c r="Y353" s="574" t="str">
        <f>IF(ISNA(VLOOKUP(C353,Master!CQ$61:DD$286,11,FALSE)),"",VLOOKUP(C353,Master!CQ$61:DD$286,11,FALSE))</f>
        <v/>
      </c>
      <c r="Z353" s="574" t="str">
        <f>IF(ISNA(VLOOKUP(C353,Master!CQ$61:DD$286,9,FALSE)),"",VLOOKUP(C353,Master!CQ$61:DD$286,9,FALSE))</f>
        <v/>
      </c>
      <c r="AA353" s="575">
        <f t="shared" si="479"/>
        <v>0</v>
      </c>
      <c r="AB353" s="575">
        <f t="shared" si="480"/>
        <v>0</v>
      </c>
      <c r="AC353" s="575">
        <f t="shared" si="481"/>
        <v>0</v>
      </c>
      <c r="AD353" s="575">
        <f t="shared" si="482"/>
        <v>0</v>
      </c>
      <c r="AE353" s="575">
        <f t="shared" si="483"/>
        <v>0</v>
      </c>
      <c r="AF353" s="575">
        <f t="shared" si="484"/>
        <v>0</v>
      </c>
      <c r="AG353" s="576" t="str">
        <f>IF(AND(I353=""),"",(IF(O353="FIX PAY",0,(I353-ROUNDUP(ROUND((I353*3%)-(I353*3%)*3%,0),-1)))))</f>
        <v/>
      </c>
      <c r="AH353" s="576" t="str">
        <f>IF(AND(I353=""),"",$M353*$BR353)</f>
        <v/>
      </c>
      <c r="AI353" s="576" t="str">
        <f>IF(AND(I353=""),"",$M353*$BS353)</f>
        <v/>
      </c>
      <c r="AJ353" s="576" t="str">
        <f>IF(AND(I353=""),"",$M353*$BT353)</f>
        <v/>
      </c>
      <c r="AK353" s="576" t="str">
        <f>IF(AND(I353=""),"",$M353*$BU353)</f>
        <v/>
      </c>
      <c r="AL353" s="574" t="str">
        <f>IF(AND(I353=""),"",ROUND((AH353+AI353)*$AL$10,0)*BV353)</f>
        <v/>
      </c>
      <c r="AM353" s="574">
        <v>0</v>
      </c>
      <c r="AN353" s="575">
        <v>0</v>
      </c>
      <c r="AO353" s="574" t="str">
        <f>IF(AND(I353=""),"",ROUND((AH353+AI353)*$AO$10,0)*BV353)</f>
        <v/>
      </c>
      <c r="AP353" s="575">
        <f>$G$222*BS353*BV353*(IF(I353&lt;=0,0,1))*(IF(H353&lt;=4800,1,0))</f>
        <v>0</v>
      </c>
      <c r="AQ353" s="574">
        <f t="shared" si="485"/>
        <v>0</v>
      </c>
      <c r="AR353" s="574">
        <f t="shared" si="463"/>
        <v>0</v>
      </c>
      <c r="AS353" s="574"/>
      <c r="AT353" s="574">
        <f t="shared" si="436"/>
        <v>0</v>
      </c>
      <c r="AU353" s="576" t="str">
        <f>IF(AND(I353=""),"",SUM(AL353:AT353)+AH353+AI353)</f>
        <v/>
      </c>
      <c r="AV353" s="576" t="str">
        <f>IF(AND(I353=""),"",AU353)</f>
        <v/>
      </c>
      <c r="AW353" s="574"/>
      <c r="AX353" s="574"/>
      <c r="AY353" s="576" t="str">
        <f>IF(AND(I353=""),"",AV353+AW353+AX353)</f>
        <v/>
      </c>
      <c r="AZ353" s="576" t="str">
        <f>IF(AND(I353=""),"",N353*BR353)</f>
        <v/>
      </c>
      <c r="BA353" s="576" t="str">
        <f>IF(AND(I353=""),"",N353*BS353)</f>
        <v/>
      </c>
      <c r="BB353" s="576" t="str">
        <f>IF(AND(I353=""),"",N353*BT353)</f>
        <v/>
      </c>
      <c r="BC353" s="576" t="str">
        <f>IF(AND(I353=""),"",N353*BU353)</f>
        <v/>
      </c>
      <c r="BD353" s="574" t="str">
        <f>IF(AND(I353=""),"",ROUND((AZ353+BA353)*$BD$10,0)*BV353)</f>
        <v/>
      </c>
      <c r="BE353" s="574"/>
      <c r="BF353" s="575">
        <v>11</v>
      </c>
      <c r="BG353" s="574" t="str">
        <f>IF(AND(I353=""),"",ROUND((AZ353+BA353)*$BG$10,0)*BV353)</f>
        <v/>
      </c>
      <c r="BH353" s="575">
        <f>3387*2*BS353*BV353*(IF(I353&lt;=0,0,1))*(IF(H353&lt;=4800,1,0))</f>
        <v>0</v>
      </c>
      <c r="BI353" s="574">
        <f>IF(AND(I353=""),0,ROUND((AG353+ROUND(AG353*$AL$10,0))/2,0)*(IF(O353="FIX PAY",0,1)))</f>
        <v>0</v>
      </c>
      <c r="BJ353" s="574">
        <f t="shared" si="464"/>
        <v>0</v>
      </c>
      <c r="BK353" s="574">
        <f t="shared" si="465"/>
        <v>0</v>
      </c>
      <c r="BL353" s="574" t="str">
        <f t="shared" si="466"/>
        <v/>
      </c>
      <c r="BM353" s="576" t="str">
        <f>IF(AND(I353=""),"",SUM(BD353:BL353)+AZ353+BA353)</f>
        <v/>
      </c>
      <c r="BN353" s="576" t="str">
        <f>IF(AND(I353=""),"",BM353)</f>
        <v/>
      </c>
      <c r="BO353" s="574"/>
      <c r="BP353" s="574"/>
      <c r="BQ353" s="576" t="str">
        <f>IF(AND(I353=""),"",BN353+BO353+BP353)</f>
        <v/>
      </c>
      <c r="BR353" s="567">
        <f t="shared" si="467"/>
        <v>0</v>
      </c>
      <c r="BS353" s="567">
        <f>IF(BR353&lt;=0,1,0)*(IF(O353="FIX PAY",0,1))</f>
        <v>1</v>
      </c>
      <c r="BT353" s="567">
        <f t="shared" si="468"/>
        <v>0</v>
      </c>
      <c r="BU353" s="567">
        <f>IF(BT353&lt;=0,1,0)*(IF(O353="FIX PAY",1,0))</f>
        <v>0</v>
      </c>
      <c r="BV353" s="567">
        <f t="shared" si="469"/>
        <v>0</v>
      </c>
      <c r="BW353" s="567">
        <f>IF(Y353="No",0,1)</f>
        <v>1</v>
      </c>
      <c r="BX353" s="552">
        <f t="shared" si="470"/>
        <v>0</v>
      </c>
      <c r="BY353" s="577">
        <f>IF(I353&lt;=0,0,1)</f>
        <v>1</v>
      </c>
      <c r="BZ353" s="552">
        <f t="shared" si="471"/>
        <v>0</v>
      </c>
      <c r="CA353" s="552">
        <f t="shared" si="472"/>
        <v>0</v>
      </c>
      <c r="CB353" s="539" t="str">
        <f>IF(AND(E353=""),"",IF(AND(E353&lt;=0),"",IF((ROUND((SUMPRODUCT(MID(0&amp;E353,LARGE(INDEX(ISNUMBER(--MID(E353,ROW($1:$70),1))* ROW($1:$70),0),ROW($1:$70))+1,1)*10^ROW($1:$70)/10)),-8)/100000000)&lt;2004,1,0)))</f>
        <v/>
      </c>
      <c r="CC353" s="1071"/>
      <c r="CD353" s="539"/>
      <c r="CE353" s="539"/>
      <c r="CF353" s="539"/>
      <c r="CG353" s="539"/>
      <c r="CH353" s="539"/>
      <c r="CI353" s="539"/>
      <c r="CJ353" s="539"/>
      <c r="CK353" s="539"/>
      <c r="CL353" s="539"/>
      <c r="CM353" s="539"/>
      <c r="CN353" s="539"/>
      <c r="CO353" s="539"/>
      <c r="CP353" s="539"/>
      <c r="CQ353" s="539"/>
      <c r="CR353" s="539"/>
      <c r="CS353" s="539"/>
      <c r="CT353" s="539"/>
      <c r="CU353" s="539"/>
      <c r="CV353" s="539"/>
      <c r="CW353" s="539"/>
      <c r="CX353" s="539"/>
      <c r="CY353" s="539"/>
      <c r="CZ353" s="539"/>
    </row>
    <row r="354" spans="2:104" s="568" customFormat="1" ht="16.5" hidden="1" customHeight="1">
      <c r="B354" s="683">
        <v>2202</v>
      </c>
      <c r="C354" s="715">
        <v>7</v>
      </c>
      <c r="D354" s="685" t="str">
        <f>IF(ISNA(VLOOKUP(C354,Master!CQ$61:DC$286,3,FALSE)),"",VLOOKUP(C354,Master!CQ$61:DC$286,3,FALSE))</f>
        <v/>
      </c>
      <c r="E354" s="719" t="str">
        <f>IF(ISNA(VLOOKUP(C354,Master!CQ$61:DC$286,7,FALSE)),"",VLOOKUP(C354,Master!CQ$61:DC$286,7,FALSE))</f>
        <v/>
      </c>
      <c r="F354" s="719" t="str">
        <f>IF(ISNA(VLOOKUP(C354,Master!CQ$61:DC$286,8,FALSE)),"",VLOOKUP(C354,Master!CQ$61:DC$286,8,FALSE))</f>
        <v/>
      </c>
      <c r="G354" s="720" t="str">
        <f>IF(ISNA(VLOOKUP(C354,Master!CQ$61:DC$286,4,FALSE)),"",VLOOKUP(C354,Master!CQ$61:DC$286,4,FALSE))</f>
        <v/>
      </c>
      <c r="H354" s="711" t="str">
        <f>IF(ISNA(VLOOKUP(C354,Master!CQ$61:DC$286,5,FALSE)),"",VLOOKUP(C354,Master!CQ$61:DC$286,5,FALSE))</f>
        <v/>
      </c>
      <c r="I354" s="718" t="str">
        <f>IF(ISNA(VLOOKUP(C354,Master!CQ$61:DC$286,6,FALSE)),"",VLOOKUP(C354,Master!CQ$61:DC$286,6,FALSE))</f>
        <v/>
      </c>
      <c r="J354" s="684" t="str">
        <f t="shared" si="473"/>
        <v/>
      </c>
      <c r="K354" s="686" t="str">
        <f t="shared" si="474"/>
        <v/>
      </c>
      <c r="L354" s="684" t="str">
        <f t="shared" si="475"/>
        <v/>
      </c>
      <c r="M354" s="684" t="str">
        <f t="shared" si="476"/>
        <v/>
      </c>
      <c r="N354" s="684" t="str">
        <f t="shared" si="477"/>
        <v/>
      </c>
      <c r="O354" s="712" t="str">
        <f t="shared" si="478"/>
        <v/>
      </c>
      <c r="P354" s="582"/>
      <c r="Q354" s="579"/>
      <c r="R354" s="579"/>
      <c r="S354" s="579"/>
      <c r="T354" s="579"/>
      <c r="U354" s="541"/>
      <c r="V354" s="570" t="str">
        <f>IF(ISNA(VLOOKUP(C354,Master!CQ$61:DD$286,10,FALSE)),"",VLOOKUP(C354,Master!CQ$61:DD$286,10,FALSE))</f>
        <v/>
      </c>
      <c r="W354" s="573"/>
      <c r="X354" s="573"/>
      <c r="Y354" s="574" t="str">
        <f>IF(ISNA(VLOOKUP(C354,Master!CQ$61:DD$286,11,FALSE)),"",VLOOKUP(C354,Master!CQ$61:DD$286,11,FALSE))</f>
        <v/>
      </c>
      <c r="Z354" s="574" t="str">
        <f>IF(ISNA(VLOOKUP(C354,Master!CQ$61:DD$286,9,FALSE)),"",VLOOKUP(C354,Master!CQ$61:DD$286,9,FALSE))</f>
        <v/>
      </c>
      <c r="AA354" s="575">
        <f t="shared" si="479"/>
        <v>0</v>
      </c>
      <c r="AB354" s="575">
        <f t="shared" si="480"/>
        <v>0</v>
      </c>
      <c r="AC354" s="575">
        <f t="shared" si="481"/>
        <v>0</v>
      </c>
      <c r="AD354" s="575">
        <f t="shared" si="482"/>
        <v>0</v>
      </c>
      <c r="AE354" s="575">
        <f t="shared" si="483"/>
        <v>0</v>
      </c>
      <c r="AF354" s="575">
        <f t="shared" si="484"/>
        <v>0</v>
      </c>
      <c r="AG354" s="576" t="str">
        <f>IF(AND(I354=""),"",(IF(O354="FIX PAY",0,(I354-ROUNDUP(ROUND((I354*3%)-(I354*3%)*3%,0),-1)))))</f>
        <v/>
      </c>
      <c r="AH354" s="576" t="str">
        <f>IF(AND(I354=""),"",$M354*$BR354)</f>
        <v/>
      </c>
      <c r="AI354" s="576" t="str">
        <f>IF(AND(I354=""),"",$M354*$BS354)</f>
        <v/>
      </c>
      <c r="AJ354" s="576" t="str">
        <f>IF(AND(I354=""),"",$M354*$BT354)</f>
        <v/>
      </c>
      <c r="AK354" s="576" t="str">
        <f>IF(AND(I354=""),"",$M354*$BU354)</f>
        <v/>
      </c>
      <c r="AL354" s="574" t="str">
        <f>IF(AND(I354=""),"",ROUND((AH354+AI354)*$AL$10,0)*BV354)</f>
        <v/>
      </c>
      <c r="AM354" s="574">
        <v>0</v>
      </c>
      <c r="AN354" s="575">
        <v>0</v>
      </c>
      <c r="AO354" s="574" t="str">
        <f>IF(AND(I354=""),"",ROUND((AH354+AI354)*$AO$10,0)*BV354)</f>
        <v/>
      </c>
      <c r="AP354" s="575">
        <f>$G$222*BS354*BV354*(IF(I354&lt;=0,0,1))*(IF(H354&lt;=4800,1,0))</f>
        <v>0</v>
      </c>
      <c r="AQ354" s="574">
        <f t="shared" si="485"/>
        <v>0</v>
      </c>
      <c r="AR354" s="574">
        <f t="shared" si="463"/>
        <v>0</v>
      </c>
      <c r="AS354" s="574"/>
      <c r="AT354" s="574">
        <f t="shared" si="436"/>
        <v>0</v>
      </c>
      <c r="AU354" s="576" t="str">
        <f>IF(AND(I354=""),"",SUM(AL354:AT354)+AH354+AI354)</f>
        <v/>
      </c>
      <c r="AV354" s="576" t="str">
        <f>IF(AND(I354=""),"",AU354)</f>
        <v/>
      </c>
      <c r="AW354" s="574"/>
      <c r="AX354" s="574"/>
      <c r="AY354" s="576" t="str">
        <f>IF(AND(I354=""),"",AV354+AW354+AX354)</f>
        <v/>
      </c>
      <c r="AZ354" s="576" t="str">
        <f>IF(AND(I354=""),"",N354*BR354)</f>
        <v/>
      </c>
      <c r="BA354" s="576" t="str">
        <f>IF(AND(I354=""),"",N354*BS354)</f>
        <v/>
      </c>
      <c r="BB354" s="576" t="str">
        <f>IF(AND(I354=""),"",N354*BT354)</f>
        <v/>
      </c>
      <c r="BC354" s="576" t="str">
        <f>IF(AND(I354=""),"",N354*BU354)</f>
        <v/>
      </c>
      <c r="BD354" s="574" t="str">
        <f>IF(AND(I354=""),"",ROUND((AZ354+BA354)*$BD$10,0)*BV354)</f>
        <v/>
      </c>
      <c r="BE354" s="574"/>
      <c r="BF354" s="575">
        <v>12</v>
      </c>
      <c r="BG354" s="574" t="str">
        <f>IF(AND(I354=""),"",ROUND((AZ354+BA354)*$BG$10,0)*BV354)</f>
        <v/>
      </c>
      <c r="BH354" s="575">
        <f>3387*2*BS354*BV354*(IF(I354&lt;=0,0,1))*(IF(H354&lt;=4800,1,0))</f>
        <v>0</v>
      </c>
      <c r="BI354" s="574">
        <f>IF(AND(I354=""),0,ROUND((AG354+ROUND(AG354*$AL$10,0))/2,0)*(IF(O354="FIX PAY",0,1)))</f>
        <v>0</v>
      </c>
      <c r="BJ354" s="574">
        <f t="shared" si="464"/>
        <v>0</v>
      </c>
      <c r="BK354" s="574">
        <f t="shared" si="465"/>
        <v>0</v>
      </c>
      <c r="BL354" s="574" t="str">
        <f t="shared" si="466"/>
        <v/>
      </c>
      <c r="BM354" s="576" t="str">
        <f>IF(AND(I354=""),"",SUM(BD354:BL354)+AZ354+BA354)</f>
        <v/>
      </c>
      <c r="BN354" s="576" t="str">
        <f>IF(AND(I354=""),"",BM354)</f>
        <v/>
      </c>
      <c r="BO354" s="574"/>
      <c r="BP354" s="574"/>
      <c r="BQ354" s="576" t="str">
        <f>IF(AND(I354=""),"",BN354+BO354+BP354)</f>
        <v/>
      </c>
      <c r="BR354" s="567">
        <f t="shared" si="467"/>
        <v>0</v>
      </c>
      <c r="BS354" s="567">
        <f>IF(BR354&lt;=0,1,0)*(IF(O354="FIX PAY",0,1))</f>
        <v>1</v>
      </c>
      <c r="BT354" s="567">
        <f t="shared" si="468"/>
        <v>0</v>
      </c>
      <c r="BU354" s="567">
        <f>IF(BT354&lt;=0,1,0)*(IF(O354="FIX PAY",1,0))</f>
        <v>0</v>
      </c>
      <c r="BV354" s="567">
        <f t="shared" si="469"/>
        <v>0</v>
      </c>
      <c r="BW354" s="567">
        <f>IF(Y354="No",0,1)</f>
        <v>1</v>
      </c>
      <c r="BX354" s="552">
        <f t="shared" si="470"/>
        <v>0</v>
      </c>
      <c r="BY354" s="577">
        <f>IF(I354&lt;=0,0,1)</f>
        <v>1</v>
      </c>
      <c r="BZ354" s="552">
        <f t="shared" si="471"/>
        <v>0</v>
      </c>
      <c r="CA354" s="552">
        <f t="shared" si="472"/>
        <v>0</v>
      </c>
      <c r="CB354" s="539" t="str">
        <f>IF(AND(E354=""),"",IF(AND(E354&lt;=0),"",IF((ROUND((SUMPRODUCT(MID(0&amp;E354,LARGE(INDEX(ISNUMBER(--MID(E354,ROW($1:$70),1))* ROW($1:$70),0),ROW($1:$70))+1,1)*10^ROW($1:$70)/10)),-8)/100000000)&lt;2004,1,0)))</f>
        <v/>
      </c>
      <c r="CC354" s="1071"/>
      <c r="CD354" s="539"/>
      <c r="CE354" s="539"/>
      <c r="CF354" s="539"/>
      <c r="CG354" s="539"/>
      <c r="CH354" s="539"/>
      <c r="CI354" s="539"/>
      <c r="CJ354" s="539"/>
      <c r="CK354" s="539"/>
      <c r="CL354" s="539"/>
      <c r="CM354" s="539"/>
      <c r="CN354" s="539"/>
      <c r="CO354" s="539"/>
      <c r="CP354" s="539"/>
      <c r="CQ354" s="539"/>
      <c r="CR354" s="539"/>
      <c r="CS354" s="539"/>
      <c r="CT354" s="539"/>
      <c r="CU354" s="539"/>
      <c r="CV354" s="539"/>
      <c r="CW354" s="539"/>
      <c r="CX354" s="539"/>
      <c r="CY354" s="539"/>
      <c r="CZ354" s="539"/>
    </row>
    <row r="355" spans="2:104" s="568" customFormat="1" ht="16.5" hidden="1" customHeight="1">
      <c r="B355" s="683">
        <v>2202</v>
      </c>
      <c r="C355" s="715">
        <v>8</v>
      </c>
      <c r="D355" s="685" t="str">
        <f>IF(ISNA(VLOOKUP(C355,Master!CQ$61:DC$286,3,FALSE)),"",VLOOKUP(C355,Master!CQ$61:DC$286,3,FALSE))</f>
        <v/>
      </c>
      <c r="E355" s="719" t="str">
        <f>IF(ISNA(VLOOKUP(C355,Master!CQ$61:DC$286,7,FALSE)),"",VLOOKUP(C355,Master!CQ$61:DC$286,7,FALSE))</f>
        <v/>
      </c>
      <c r="F355" s="719" t="str">
        <f>IF(ISNA(VLOOKUP(C355,Master!CQ$61:DC$286,8,FALSE)),"",VLOOKUP(C355,Master!CQ$61:DC$286,8,FALSE))</f>
        <v/>
      </c>
      <c r="G355" s="720" t="str">
        <f>IF(ISNA(VLOOKUP(C355,Master!CQ$61:DC$286,4,FALSE)),"",VLOOKUP(C355,Master!CQ$61:DC$286,4,FALSE))</f>
        <v/>
      </c>
      <c r="H355" s="711" t="str">
        <f>IF(ISNA(VLOOKUP(C355,Master!CQ$61:DC$286,5,FALSE)),"",VLOOKUP(C355,Master!CQ$61:DC$286,5,FALSE))</f>
        <v/>
      </c>
      <c r="I355" s="718" t="str">
        <f>IF(ISNA(VLOOKUP(C355,Master!CQ$61:DC$286,6,FALSE)),"",VLOOKUP(C355,Master!CQ$61:DC$286,6,FALSE))</f>
        <v/>
      </c>
      <c r="J355" s="684" t="str">
        <f t="shared" si="473"/>
        <v/>
      </c>
      <c r="K355" s="686" t="str">
        <f t="shared" si="474"/>
        <v/>
      </c>
      <c r="L355" s="684" t="str">
        <f t="shared" si="475"/>
        <v/>
      </c>
      <c r="M355" s="684" t="str">
        <f t="shared" si="476"/>
        <v/>
      </c>
      <c r="N355" s="684" t="str">
        <f t="shared" si="477"/>
        <v/>
      </c>
      <c r="O355" s="712" t="str">
        <f t="shared" si="478"/>
        <v/>
      </c>
      <c r="P355" s="582"/>
      <c r="Q355" s="579"/>
      <c r="R355" s="579"/>
      <c r="S355" s="579"/>
      <c r="T355" s="579"/>
      <c r="U355" s="541"/>
      <c r="V355" s="570" t="str">
        <f>IF(ISNA(VLOOKUP(C355,Master!CQ$61:DD$286,10,FALSE)),"",VLOOKUP(C355,Master!CQ$61:DD$286,10,FALSE))</f>
        <v/>
      </c>
      <c r="W355" s="573"/>
      <c r="X355" s="573"/>
      <c r="Y355" s="574" t="str">
        <f>IF(ISNA(VLOOKUP(C355,Master!CQ$61:DD$286,11,FALSE)),"",VLOOKUP(C355,Master!CQ$61:DD$286,11,FALSE))</f>
        <v/>
      </c>
      <c r="Z355" s="574" t="str">
        <f>IF(ISNA(VLOOKUP(C355,Master!CQ$61:DD$286,9,FALSE)),"",VLOOKUP(C355,Master!CQ$61:DD$286,9,FALSE))</f>
        <v/>
      </c>
      <c r="AA355" s="575">
        <f t="shared" si="479"/>
        <v>0</v>
      </c>
      <c r="AB355" s="575">
        <f t="shared" si="480"/>
        <v>0</v>
      </c>
      <c r="AC355" s="575">
        <f t="shared" si="481"/>
        <v>0</v>
      </c>
      <c r="AD355" s="575">
        <f t="shared" si="482"/>
        <v>0</v>
      </c>
      <c r="AE355" s="575">
        <f t="shared" si="483"/>
        <v>0</v>
      </c>
      <c r="AF355" s="575">
        <f t="shared" si="484"/>
        <v>0</v>
      </c>
      <c r="AG355" s="576" t="str">
        <f>IF(AND(I355=""),"",(IF(O355="FIX PAY",0,(I355-ROUNDUP(ROUND((I355*3%)-(I355*3%)*3%,0),-1)))))</f>
        <v/>
      </c>
      <c r="AH355" s="576" t="str">
        <f>IF(AND(I355=""),"",$M355*$BR355)</f>
        <v/>
      </c>
      <c r="AI355" s="576" t="str">
        <f>IF(AND(I355=""),"",$M355*$BS355)</f>
        <v/>
      </c>
      <c r="AJ355" s="576" t="str">
        <f>IF(AND(I355=""),"",$M355*$BT355)</f>
        <v/>
      </c>
      <c r="AK355" s="576" t="str">
        <f>IF(AND(I355=""),"",$M355*$BU355)</f>
        <v/>
      </c>
      <c r="AL355" s="574" t="str">
        <f>IF(AND(I355=""),"",ROUND((AH355+AI355)*$AL$10,0)*BV355)</f>
        <v/>
      </c>
      <c r="AM355" s="574">
        <v>0</v>
      </c>
      <c r="AN355" s="575">
        <v>0</v>
      </c>
      <c r="AO355" s="574" t="str">
        <f>IF(AND(I355=""),"",ROUND((AH355+AI355)*$AO$10,0)*BV355)</f>
        <v/>
      </c>
      <c r="AP355" s="575">
        <f>$G$222*BS355*BV355*(IF(I355&lt;=0,0,1))*(IF(H355&lt;=4800,1,0))</f>
        <v>0</v>
      </c>
      <c r="AQ355" s="574">
        <f t="shared" si="485"/>
        <v>0</v>
      </c>
      <c r="AR355" s="574">
        <f t="shared" si="463"/>
        <v>0</v>
      </c>
      <c r="AS355" s="574"/>
      <c r="AT355" s="574">
        <f t="shared" si="436"/>
        <v>0</v>
      </c>
      <c r="AU355" s="576" t="str">
        <f>IF(AND(I355=""),"",SUM(AL355:AT355)+AH355+AI355)</f>
        <v/>
      </c>
      <c r="AV355" s="576" t="str">
        <f>IF(AND(I355=""),"",AU355)</f>
        <v/>
      </c>
      <c r="AW355" s="574"/>
      <c r="AX355" s="574"/>
      <c r="AY355" s="576" t="str">
        <f>IF(AND(I355=""),"",AV355+AW355+AX355)</f>
        <v/>
      </c>
      <c r="AZ355" s="576" t="str">
        <f>IF(AND(I355=""),"",N355*BR355)</f>
        <v/>
      </c>
      <c r="BA355" s="576" t="str">
        <f>IF(AND(I355=""),"",N355*BS355)</f>
        <v/>
      </c>
      <c r="BB355" s="576" t="str">
        <f>IF(AND(I355=""),"",N355*BT355)</f>
        <v/>
      </c>
      <c r="BC355" s="576" t="str">
        <f>IF(AND(I355=""),"",N355*BU355)</f>
        <v/>
      </c>
      <c r="BD355" s="574" t="str">
        <f>IF(AND(I355=""),"",ROUND((AZ355+BA355)*$BD$10,0)*BV355)</f>
        <v/>
      </c>
      <c r="BE355" s="574"/>
      <c r="BF355" s="575">
        <v>13</v>
      </c>
      <c r="BG355" s="574" t="str">
        <f>IF(AND(I355=""),"",ROUND((AZ355+BA355)*$BG$10,0)*BV355)</f>
        <v/>
      </c>
      <c r="BH355" s="575">
        <f>3387*2*BS355*BV355*(IF(I355&lt;=0,0,1))*(IF(H355&lt;=4800,1,0))</f>
        <v>0</v>
      </c>
      <c r="BI355" s="574">
        <f>IF(AND(I355=""),0,ROUND((AG355+ROUND(AG355*$AL$10,0))/2,0)*(IF(O355="FIX PAY",0,1)))</f>
        <v>0</v>
      </c>
      <c r="BJ355" s="574">
        <f t="shared" si="464"/>
        <v>0</v>
      </c>
      <c r="BK355" s="574">
        <f t="shared" si="465"/>
        <v>0</v>
      </c>
      <c r="BL355" s="574" t="str">
        <f t="shared" si="466"/>
        <v/>
      </c>
      <c r="BM355" s="576" t="str">
        <f>IF(AND(I355=""),"",SUM(BD355:BL355)+AZ355+BA355)</f>
        <v/>
      </c>
      <c r="BN355" s="576" t="str">
        <f>IF(AND(I355=""),"",BM355)</f>
        <v/>
      </c>
      <c r="BO355" s="574"/>
      <c r="BP355" s="574"/>
      <c r="BQ355" s="576" t="str">
        <f>IF(AND(I355=""),"",BN355+BO355+BP355)</f>
        <v/>
      </c>
      <c r="BR355" s="567">
        <f t="shared" si="467"/>
        <v>0</v>
      </c>
      <c r="BS355" s="567">
        <f>IF(BR355&lt;=0,1,0)*(IF(O355="FIX PAY",0,1))</f>
        <v>1</v>
      </c>
      <c r="BT355" s="567">
        <f t="shared" si="468"/>
        <v>0</v>
      </c>
      <c r="BU355" s="567">
        <f>IF(BT355&lt;=0,1,0)*(IF(O355="FIX PAY",1,0))</f>
        <v>0</v>
      </c>
      <c r="BV355" s="567">
        <f t="shared" si="469"/>
        <v>0</v>
      </c>
      <c r="BW355" s="567">
        <f>IF(Y355="No",0,1)</f>
        <v>1</v>
      </c>
      <c r="BX355" s="552">
        <f t="shared" si="470"/>
        <v>0</v>
      </c>
      <c r="BY355" s="577">
        <f>IF(I355&lt;=0,0,1)</f>
        <v>1</v>
      </c>
      <c r="BZ355" s="552">
        <f t="shared" si="471"/>
        <v>0</v>
      </c>
      <c r="CA355" s="552">
        <f t="shared" si="472"/>
        <v>0</v>
      </c>
      <c r="CB355" s="539" t="str">
        <f>IF(AND(E355=""),"",IF(AND(E355&lt;=0),"",IF((ROUND((SUMPRODUCT(MID(0&amp;E355,LARGE(INDEX(ISNUMBER(--MID(E355,ROW($1:$70),1))* ROW($1:$70),0),ROW($1:$70))+1,1)*10^ROW($1:$70)/10)),-8)/100000000)&lt;2004,1,0)))</f>
        <v/>
      </c>
      <c r="CC355" s="1071"/>
      <c r="CD355" s="539"/>
      <c r="CE355" s="539"/>
      <c r="CF355" s="539"/>
      <c r="CG355" s="539"/>
      <c r="CH355" s="539"/>
      <c r="CI355" s="539"/>
      <c r="CJ355" s="539"/>
      <c r="CK355" s="539"/>
      <c r="CL355" s="539"/>
      <c r="CM355" s="539"/>
      <c r="CN355" s="539"/>
      <c r="CO355" s="539"/>
      <c r="CP355" s="539"/>
      <c r="CQ355" s="539"/>
      <c r="CR355" s="539"/>
      <c r="CS355" s="539"/>
      <c r="CT355" s="539"/>
      <c r="CU355" s="539"/>
      <c r="CV355" s="539"/>
      <c r="CW355" s="539"/>
      <c r="CX355" s="539"/>
      <c r="CY355" s="539"/>
      <c r="CZ355" s="539"/>
    </row>
    <row r="356" spans="2:104" s="568" customFormat="1" ht="16.5" hidden="1" customHeight="1">
      <c r="B356" s="683">
        <v>2202</v>
      </c>
      <c r="C356" s="715">
        <v>9</v>
      </c>
      <c r="D356" s="685" t="str">
        <f>IF(ISNA(VLOOKUP(C356,Master!CQ$61:DC$286,3,FALSE)),"",VLOOKUP(C356,Master!CQ$61:DC$286,3,FALSE))</f>
        <v/>
      </c>
      <c r="E356" s="719" t="str">
        <f>IF(ISNA(VLOOKUP(C356,Master!CQ$61:DC$286,7,FALSE)),"",VLOOKUP(C356,Master!CQ$61:DC$286,7,FALSE))</f>
        <v/>
      </c>
      <c r="F356" s="719" t="str">
        <f>IF(ISNA(VLOOKUP(C356,Master!CQ$61:DC$286,8,FALSE)),"",VLOOKUP(C356,Master!CQ$61:DC$286,8,FALSE))</f>
        <v/>
      </c>
      <c r="G356" s="720" t="str">
        <f>IF(ISNA(VLOOKUP(C356,Master!CQ$61:DC$286,4,FALSE)),"",VLOOKUP(C356,Master!CQ$61:DC$286,4,FALSE))</f>
        <v/>
      </c>
      <c r="H356" s="711" t="str">
        <f>IF(ISNA(VLOOKUP(C356,Master!CQ$61:DC$286,5,FALSE)),"",VLOOKUP(C356,Master!CQ$61:DC$286,5,FALSE))</f>
        <v/>
      </c>
      <c r="I356" s="718" t="str">
        <f>IF(ISNA(VLOOKUP(C356,Master!CQ$61:DC$286,6,FALSE)),"",VLOOKUP(C356,Master!CQ$61:DC$286,6,FALSE))</f>
        <v/>
      </c>
      <c r="J356" s="684" t="str">
        <f t="shared" si="473"/>
        <v/>
      </c>
      <c r="K356" s="686" t="str">
        <f t="shared" si="474"/>
        <v/>
      </c>
      <c r="L356" s="684" t="str">
        <f t="shared" si="475"/>
        <v/>
      </c>
      <c r="M356" s="684" t="str">
        <f t="shared" si="476"/>
        <v/>
      </c>
      <c r="N356" s="684" t="str">
        <f t="shared" si="477"/>
        <v/>
      </c>
      <c r="O356" s="712" t="str">
        <f t="shared" si="478"/>
        <v/>
      </c>
      <c r="P356" s="582"/>
      <c r="Q356" s="579"/>
      <c r="R356" s="579"/>
      <c r="S356" s="579"/>
      <c r="T356" s="579"/>
      <c r="U356" s="541"/>
      <c r="V356" s="570" t="str">
        <f>IF(ISNA(VLOOKUP(C356,Master!CQ$61:DD$286,10,FALSE)),"",VLOOKUP(C356,Master!CQ$61:DD$286,10,FALSE))</f>
        <v/>
      </c>
      <c r="W356" s="573"/>
      <c r="X356" s="573"/>
      <c r="Y356" s="574" t="str">
        <f>IF(ISNA(VLOOKUP(C356,Master!CQ$61:DD$286,11,FALSE)),"",VLOOKUP(C356,Master!CQ$61:DD$286,11,FALSE))</f>
        <v/>
      </c>
      <c r="Z356" s="574" t="str">
        <f>IF(ISNA(VLOOKUP(C356,Master!CQ$61:DD$286,9,FALSE)),"",VLOOKUP(C356,Master!CQ$61:DD$286,9,FALSE))</f>
        <v/>
      </c>
      <c r="AA356" s="575">
        <f t="shared" si="479"/>
        <v>0</v>
      </c>
      <c r="AB356" s="575">
        <f t="shared" si="480"/>
        <v>0</v>
      </c>
      <c r="AC356" s="575">
        <f t="shared" si="481"/>
        <v>0</v>
      </c>
      <c r="AD356" s="575">
        <f t="shared" si="482"/>
        <v>0</v>
      </c>
      <c r="AE356" s="575">
        <f t="shared" si="483"/>
        <v>0</v>
      </c>
      <c r="AF356" s="575">
        <f t="shared" si="484"/>
        <v>0</v>
      </c>
      <c r="AG356" s="576" t="str">
        <f t="shared" ref="AG356:AG366" si="486">IF(AND(I356=""),"",(IF(O356="FIX PAY",0,(I356-ROUNDUP(ROUND((I356*3%)-(I356*3%)*3%,0),-1)))))</f>
        <v/>
      </c>
      <c r="AH356" s="576" t="str">
        <f t="shared" ref="AH356:AH366" si="487">IF(AND(I356=""),"",$M356*$BR356)</f>
        <v/>
      </c>
      <c r="AI356" s="576" t="str">
        <f t="shared" ref="AI356:AI366" si="488">IF(AND(I356=""),"",$M356*$BS356)</f>
        <v/>
      </c>
      <c r="AJ356" s="576" t="str">
        <f t="shared" ref="AJ356:AJ366" si="489">IF(AND(I356=""),"",$M356*$BT356)</f>
        <v/>
      </c>
      <c r="AK356" s="576" t="str">
        <f t="shared" ref="AK356:AK366" si="490">IF(AND(I356=""),"",$M356*$BU356)</f>
        <v/>
      </c>
      <c r="AL356" s="574" t="str">
        <f t="shared" ref="AL356:AL366" si="491">IF(AND(I356=""),"",ROUND((AH356+AI356)*$AL$10,0)*BV356)</f>
        <v/>
      </c>
      <c r="AM356" s="574">
        <v>0</v>
      </c>
      <c r="AN356" s="575">
        <v>0</v>
      </c>
      <c r="AO356" s="574" t="str">
        <f t="shared" ref="AO356:AO366" si="492">IF(AND(I356=""),"",ROUND((AH356+AI356)*$AO$10,0)*BV356)</f>
        <v/>
      </c>
      <c r="AP356" s="575">
        <f t="shared" ref="AP356:AP366" si="493">$G$222*BS356*BV356*(IF(I356&lt;=0,0,1))*(IF(H356&lt;=4800,1,0))</f>
        <v>0</v>
      </c>
      <c r="AQ356" s="574">
        <f t="shared" si="485"/>
        <v>0</v>
      </c>
      <c r="AR356" s="574">
        <f t="shared" si="463"/>
        <v>0</v>
      </c>
      <c r="AS356" s="574"/>
      <c r="AT356" s="574">
        <f t="shared" si="436"/>
        <v>0</v>
      </c>
      <c r="AU356" s="576" t="str">
        <f t="shared" ref="AU356:AU366" si="494">IF(AND(I356=""),"",SUM(AL356:AT356)+AH356+AI356)</f>
        <v/>
      </c>
      <c r="AV356" s="576" t="str">
        <f t="shared" ref="AV356:AV366" si="495">IF(AND(I356=""),"",AU356)</f>
        <v/>
      </c>
      <c r="AW356" s="574"/>
      <c r="AX356" s="574"/>
      <c r="AY356" s="576" t="str">
        <f t="shared" ref="AY356:AY366" si="496">IF(AND(I356=""),"",AV356+AW356+AX356)</f>
        <v/>
      </c>
      <c r="AZ356" s="576" t="str">
        <f t="shared" ref="AZ356:AZ366" si="497">IF(AND(I356=""),"",N356*BR356)</f>
        <v/>
      </c>
      <c r="BA356" s="576" t="str">
        <f t="shared" ref="BA356:BA366" si="498">IF(AND(I356=""),"",N356*BS356)</f>
        <v/>
      </c>
      <c r="BB356" s="576" t="str">
        <f t="shared" ref="BB356:BB366" si="499">IF(AND(I356=""),"",N356*BT356)</f>
        <v/>
      </c>
      <c r="BC356" s="576" t="str">
        <f t="shared" ref="BC356:BC366" si="500">IF(AND(I356=""),"",N356*BU356)</f>
        <v/>
      </c>
      <c r="BD356" s="574" t="str">
        <f t="shared" ref="BD356:BD366" si="501">IF(AND(I356=""),"",ROUND((AZ356+BA356)*$BD$10,0)*BV356)</f>
        <v/>
      </c>
      <c r="BE356" s="574"/>
      <c r="BF356" s="575">
        <v>10</v>
      </c>
      <c r="BG356" s="574" t="str">
        <f t="shared" ref="BG356:BG366" si="502">IF(AND(I356=""),"",ROUND((AZ356+BA356)*$BG$10,0)*BV356)</f>
        <v/>
      </c>
      <c r="BH356" s="575">
        <f t="shared" ref="BH356:BH366" si="503">3387*2*BS356*BV356*(IF(I356&lt;=0,0,1))*(IF(H356&lt;=4800,1,0))</f>
        <v>0</v>
      </c>
      <c r="BI356" s="574">
        <f t="shared" ref="BI356:BI366" si="504">IF(AND(I356=""),0,ROUND((AG356+ROUND(AG356*$AL$10,0))/2,0)*(IF(O356="FIX PAY",0,1)))</f>
        <v>0</v>
      </c>
      <c r="BJ356" s="574">
        <f t="shared" si="464"/>
        <v>0</v>
      </c>
      <c r="BK356" s="574">
        <f t="shared" si="465"/>
        <v>0</v>
      </c>
      <c r="BL356" s="574" t="str">
        <f t="shared" si="466"/>
        <v/>
      </c>
      <c r="BM356" s="576" t="str">
        <f t="shared" ref="BM356:BM366" si="505">IF(AND(I356=""),"",SUM(BD356:BL356)+AZ356+BA356)</f>
        <v/>
      </c>
      <c r="BN356" s="576" t="str">
        <f t="shared" ref="BN356:BN366" si="506">IF(AND(I356=""),"",BM356)</f>
        <v/>
      </c>
      <c r="BO356" s="574"/>
      <c r="BP356" s="574"/>
      <c r="BQ356" s="576" t="str">
        <f t="shared" ref="BQ356:BQ366" si="507">IF(AND(I356=""),"",BN356+BO356+BP356)</f>
        <v/>
      </c>
      <c r="BR356" s="567">
        <f t="shared" si="467"/>
        <v>0</v>
      </c>
      <c r="BS356" s="567">
        <f t="shared" ref="BS356:BS366" si="508">IF(BR356&lt;=0,1,0)*(IF(O356="FIX PAY",0,1))</f>
        <v>1</v>
      </c>
      <c r="BT356" s="567">
        <f t="shared" si="468"/>
        <v>0</v>
      </c>
      <c r="BU356" s="567">
        <f t="shared" ref="BU356:BU366" si="509">IF(BT356&lt;=0,1,0)*(IF(O356="FIX PAY",1,0))</f>
        <v>0</v>
      </c>
      <c r="BV356" s="567">
        <f t="shared" ref="BV356:BV366" si="510">IF(O356="FIX PAY",1,0)</f>
        <v>0</v>
      </c>
      <c r="BW356" s="567">
        <f t="shared" ref="BW356:BW366" si="511">IF(Y356="No",0,1)</f>
        <v>1</v>
      </c>
      <c r="BX356" s="552">
        <f t="shared" si="470"/>
        <v>0</v>
      </c>
      <c r="BY356" s="577">
        <f t="shared" ref="BY356:BY366" si="512">IF(I356&lt;=0,0,1)</f>
        <v>1</v>
      </c>
      <c r="BZ356" s="552">
        <f t="shared" ref="BZ356:BZ366" si="513">IF(O356="SANVIDA",1,0)</f>
        <v>0</v>
      </c>
      <c r="CA356" s="552">
        <f t="shared" ref="CA356:CA366" si="514">IF(BZ356&gt;0,I356,0)</f>
        <v>0</v>
      </c>
      <c r="CB356" s="539" t="str">
        <f>IF(AND(E356=""),"",IF(AND(E356&lt;=0),"",IF((ROUND((SUMPRODUCT(MID(0&amp;E356,LARGE(INDEX(ISNUMBER(--MID(E356,ROW($1:$70),1))* ROW($1:$70),0),ROW($1:$70))+1,1)*10^ROW($1:$70)/10)),-8)/100000000)&lt;2004,1,0)))</f>
        <v/>
      </c>
      <c r="CC356" s="1071"/>
      <c r="CD356" s="539"/>
      <c r="CE356" s="539"/>
      <c r="CF356" s="539"/>
      <c r="CG356" s="539"/>
      <c r="CH356" s="539"/>
      <c r="CI356" s="539"/>
      <c r="CJ356" s="539"/>
      <c r="CK356" s="539"/>
      <c r="CL356" s="539"/>
      <c r="CM356" s="539"/>
      <c r="CN356" s="539"/>
      <c r="CO356" s="539"/>
      <c r="CP356" s="539"/>
      <c r="CQ356" s="539"/>
      <c r="CR356" s="539"/>
      <c r="CS356" s="539"/>
      <c r="CT356" s="539"/>
      <c r="CU356" s="539"/>
      <c r="CV356" s="539"/>
      <c r="CW356" s="539"/>
      <c r="CX356" s="539"/>
      <c r="CY356" s="539"/>
      <c r="CZ356" s="539"/>
    </row>
    <row r="357" spans="2:104" s="568" customFormat="1" ht="16.5" hidden="1" customHeight="1">
      <c r="B357" s="683">
        <v>2202</v>
      </c>
      <c r="C357" s="715">
        <v>10</v>
      </c>
      <c r="D357" s="685" t="str">
        <f>IF(ISNA(VLOOKUP(C357,Master!CQ$61:DC$286,3,FALSE)),"",VLOOKUP(C357,Master!CQ$61:DC$286,3,FALSE))</f>
        <v/>
      </c>
      <c r="E357" s="719" t="str">
        <f>IF(ISNA(VLOOKUP(C357,Master!CQ$61:DC$286,7,FALSE)),"",VLOOKUP(C357,Master!CQ$61:DC$286,7,FALSE))</f>
        <v/>
      </c>
      <c r="F357" s="719" t="str">
        <f>IF(ISNA(VLOOKUP(C357,Master!CQ$61:DC$286,8,FALSE)),"",VLOOKUP(C357,Master!CQ$61:DC$286,8,FALSE))</f>
        <v/>
      </c>
      <c r="G357" s="720" t="str">
        <f>IF(ISNA(VLOOKUP(C357,Master!CQ$61:DC$286,4,FALSE)),"",VLOOKUP(C357,Master!CQ$61:DC$286,4,FALSE))</f>
        <v/>
      </c>
      <c r="H357" s="711" t="str">
        <f>IF(ISNA(VLOOKUP(C357,Master!CQ$61:DC$286,5,FALSE)),"",VLOOKUP(C357,Master!CQ$61:DC$286,5,FALSE))</f>
        <v/>
      </c>
      <c r="I357" s="718" t="str">
        <f>IF(ISNA(VLOOKUP(C357,Master!CQ$61:DC$286,6,FALSE)),"",VLOOKUP(C357,Master!CQ$61:DC$286,6,FALSE))</f>
        <v/>
      </c>
      <c r="J357" s="684" t="str">
        <f t="shared" si="473"/>
        <v/>
      </c>
      <c r="K357" s="686" t="str">
        <f t="shared" si="474"/>
        <v/>
      </c>
      <c r="L357" s="684" t="str">
        <f t="shared" si="475"/>
        <v/>
      </c>
      <c r="M357" s="684" t="str">
        <f t="shared" si="476"/>
        <v/>
      </c>
      <c r="N357" s="684" t="str">
        <f t="shared" si="477"/>
        <v/>
      </c>
      <c r="O357" s="712" t="str">
        <f t="shared" si="478"/>
        <v/>
      </c>
      <c r="P357" s="582"/>
      <c r="Q357" s="579"/>
      <c r="R357" s="579"/>
      <c r="S357" s="579"/>
      <c r="T357" s="579"/>
      <c r="U357" s="541"/>
      <c r="V357" s="570" t="str">
        <f>IF(ISNA(VLOOKUP(C357,Master!CQ$61:DD$286,10,FALSE)),"",VLOOKUP(C357,Master!CQ$61:DD$286,10,FALSE))</f>
        <v/>
      </c>
      <c r="W357" s="573"/>
      <c r="X357" s="573"/>
      <c r="Y357" s="574" t="str">
        <f>IF(ISNA(VLOOKUP(C357,Master!CQ$61:DD$286,11,FALSE)),"",VLOOKUP(C357,Master!CQ$61:DD$286,11,FALSE))</f>
        <v/>
      </c>
      <c r="Z357" s="574" t="str">
        <f>IF(ISNA(VLOOKUP(C357,Master!CQ$61:DD$286,9,FALSE)),"",VLOOKUP(C357,Master!CQ$61:DD$286,9,FALSE))</f>
        <v/>
      </c>
      <c r="AA357" s="575">
        <f t="shared" si="479"/>
        <v>0</v>
      </c>
      <c r="AB357" s="575">
        <f t="shared" si="480"/>
        <v>0</v>
      </c>
      <c r="AC357" s="575">
        <f t="shared" si="481"/>
        <v>0</v>
      </c>
      <c r="AD357" s="575">
        <f t="shared" si="482"/>
        <v>0</v>
      </c>
      <c r="AE357" s="575">
        <f t="shared" si="483"/>
        <v>0</v>
      </c>
      <c r="AF357" s="575">
        <f t="shared" si="484"/>
        <v>0</v>
      </c>
      <c r="AG357" s="576" t="str">
        <f t="shared" si="486"/>
        <v/>
      </c>
      <c r="AH357" s="576" t="str">
        <f t="shared" si="487"/>
        <v/>
      </c>
      <c r="AI357" s="576" t="str">
        <f t="shared" si="488"/>
        <v/>
      </c>
      <c r="AJ357" s="576" t="str">
        <f t="shared" si="489"/>
        <v/>
      </c>
      <c r="AK357" s="576" t="str">
        <f t="shared" si="490"/>
        <v/>
      </c>
      <c r="AL357" s="574" t="str">
        <f t="shared" si="491"/>
        <v/>
      </c>
      <c r="AM357" s="574">
        <v>0</v>
      </c>
      <c r="AN357" s="575">
        <v>0</v>
      </c>
      <c r="AO357" s="574" t="str">
        <f t="shared" si="492"/>
        <v/>
      </c>
      <c r="AP357" s="575">
        <f t="shared" si="493"/>
        <v>0</v>
      </c>
      <c r="AQ357" s="574">
        <f t="shared" si="485"/>
        <v>0</v>
      </c>
      <c r="AR357" s="574">
        <f t="shared" si="463"/>
        <v>0</v>
      </c>
      <c r="AS357" s="574"/>
      <c r="AT357" s="574">
        <f t="shared" si="436"/>
        <v>0</v>
      </c>
      <c r="AU357" s="576" t="str">
        <f t="shared" si="494"/>
        <v/>
      </c>
      <c r="AV357" s="576" t="str">
        <f t="shared" si="495"/>
        <v/>
      </c>
      <c r="AW357" s="574"/>
      <c r="AX357" s="574"/>
      <c r="AY357" s="576" t="str">
        <f t="shared" si="496"/>
        <v/>
      </c>
      <c r="AZ357" s="576" t="str">
        <f t="shared" si="497"/>
        <v/>
      </c>
      <c r="BA357" s="576" t="str">
        <f t="shared" si="498"/>
        <v/>
      </c>
      <c r="BB357" s="576" t="str">
        <f t="shared" si="499"/>
        <v/>
      </c>
      <c r="BC357" s="576" t="str">
        <f t="shared" si="500"/>
        <v/>
      </c>
      <c r="BD357" s="574" t="str">
        <f t="shared" si="501"/>
        <v/>
      </c>
      <c r="BE357" s="574"/>
      <c r="BF357" s="575">
        <v>11</v>
      </c>
      <c r="BG357" s="574" t="str">
        <f t="shared" si="502"/>
        <v/>
      </c>
      <c r="BH357" s="575">
        <f t="shared" si="503"/>
        <v>0</v>
      </c>
      <c r="BI357" s="574">
        <f t="shared" si="504"/>
        <v>0</v>
      </c>
      <c r="BJ357" s="574">
        <f t="shared" si="464"/>
        <v>0</v>
      </c>
      <c r="BK357" s="574">
        <f t="shared" si="465"/>
        <v>0</v>
      </c>
      <c r="BL357" s="574" t="str">
        <f t="shared" si="466"/>
        <v/>
      </c>
      <c r="BM357" s="576" t="str">
        <f t="shared" si="505"/>
        <v/>
      </c>
      <c r="BN357" s="576" t="str">
        <f t="shared" si="506"/>
        <v/>
      </c>
      <c r="BO357" s="574"/>
      <c r="BP357" s="574"/>
      <c r="BQ357" s="576" t="str">
        <f t="shared" si="507"/>
        <v/>
      </c>
      <c r="BR357" s="567">
        <f t="shared" si="467"/>
        <v>0</v>
      </c>
      <c r="BS357" s="567">
        <f t="shared" si="508"/>
        <v>1</v>
      </c>
      <c r="BT357" s="567">
        <f t="shared" si="468"/>
        <v>0</v>
      </c>
      <c r="BU357" s="567">
        <f t="shared" si="509"/>
        <v>0</v>
      </c>
      <c r="BV357" s="567">
        <f t="shared" si="510"/>
        <v>0</v>
      </c>
      <c r="BW357" s="567">
        <f t="shared" si="511"/>
        <v>1</v>
      </c>
      <c r="BX357" s="552">
        <f t="shared" si="470"/>
        <v>0</v>
      </c>
      <c r="BY357" s="577">
        <f t="shared" si="512"/>
        <v>1</v>
      </c>
      <c r="BZ357" s="552">
        <f t="shared" si="513"/>
        <v>0</v>
      </c>
      <c r="CA357" s="552">
        <f t="shared" si="514"/>
        <v>0</v>
      </c>
      <c r="CB357" s="539" t="str">
        <f>IF(AND(E357=""),"",IF(AND(E357&lt;=0),"",IF((ROUND((SUMPRODUCT(MID(0&amp;E357,LARGE(INDEX(ISNUMBER(--MID(E357,ROW($1:$70),1))* ROW($1:$70),0),ROW($1:$70))+1,1)*10^ROW($1:$70)/10)),-8)/100000000)&lt;2004,1,0)))</f>
        <v/>
      </c>
      <c r="CC357" s="1071"/>
      <c r="CD357" s="539"/>
      <c r="CE357" s="539"/>
      <c r="CF357" s="539"/>
      <c r="CG357" s="539"/>
      <c r="CH357" s="539"/>
      <c r="CI357" s="539"/>
      <c r="CJ357" s="539"/>
      <c r="CK357" s="539"/>
      <c r="CL357" s="539"/>
      <c r="CM357" s="539"/>
      <c r="CN357" s="539"/>
      <c r="CO357" s="539"/>
      <c r="CP357" s="539"/>
      <c r="CQ357" s="539"/>
      <c r="CR357" s="539"/>
      <c r="CS357" s="539"/>
      <c r="CT357" s="539"/>
      <c r="CU357" s="539"/>
      <c r="CV357" s="539"/>
      <c r="CW357" s="539"/>
      <c r="CX357" s="539"/>
      <c r="CY357" s="539"/>
      <c r="CZ357" s="539"/>
    </row>
    <row r="358" spans="2:104" s="568" customFormat="1" ht="16.5" hidden="1" customHeight="1">
      <c r="B358" s="683">
        <v>2202</v>
      </c>
      <c r="C358" s="715">
        <v>11</v>
      </c>
      <c r="D358" s="685" t="str">
        <f>IF(ISNA(VLOOKUP(C358,Master!CQ$61:DC$286,3,FALSE)),"",VLOOKUP(C358,Master!CQ$61:DC$286,3,FALSE))</f>
        <v/>
      </c>
      <c r="E358" s="719" t="str">
        <f>IF(ISNA(VLOOKUP(C358,Master!CQ$61:DC$286,7,FALSE)),"",VLOOKUP(C358,Master!CQ$61:DC$286,7,FALSE))</f>
        <v/>
      </c>
      <c r="F358" s="719" t="str">
        <f>IF(ISNA(VLOOKUP(C358,Master!CQ$61:DC$286,8,FALSE)),"",VLOOKUP(C358,Master!CQ$61:DC$286,8,FALSE))</f>
        <v/>
      </c>
      <c r="G358" s="720" t="str">
        <f>IF(ISNA(VLOOKUP(C358,Master!CQ$61:DC$286,4,FALSE)),"",VLOOKUP(C358,Master!CQ$61:DC$286,4,FALSE))</f>
        <v/>
      </c>
      <c r="H358" s="711" t="str">
        <f>IF(ISNA(VLOOKUP(C358,Master!CQ$61:DC$286,5,FALSE)),"",VLOOKUP(C358,Master!CQ$61:DC$286,5,FALSE))</f>
        <v/>
      </c>
      <c r="I358" s="718" t="str">
        <f>IF(ISNA(VLOOKUP(C358,Master!CQ$61:DC$286,6,FALSE)),"",VLOOKUP(C358,Master!CQ$61:DC$286,6,FALSE))</f>
        <v/>
      </c>
      <c r="J358" s="684" t="str">
        <f t="shared" si="473"/>
        <v/>
      </c>
      <c r="K358" s="686" t="str">
        <f t="shared" si="474"/>
        <v/>
      </c>
      <c r="L358" s="684" t="str">
        <f t="shared" si="475"/>
        <v/>
      </c>
      <c r="M358" s="684" t="str">
        <f t="shared" si="476"/>
        <v/>
      </c>
      <c r="N358" s="684" t="str">
        <f t="shared" si="477"/>
        <v/>
      </c>
      <c r="O358" s="712" t="str">
        <f t="shared" si="478"/>
        <v/>
      </c>
      <c r="P358" s="582"/>
      <c r="Q358" s="579"/>
      <c r="R358" s="579"/>
      <c r="S358" s="579"/>
      <c r="T358" s="579"/>
      <c r="U358" s="541"/>
      <c r="V358" s="570" t="str">
        <f>IF(ISNA(VLOOKUP(C358,Master!CQ$61:DD$286,10,FALSE)),"",VLOOKUP(C358,Master!CQ$61:DD$286,10,FALSE))</f>
        <v/>
      </c>
      <c r="W358" s="573"/>
      <c r="X358" s="573"/>
      <c r="Y358" s="574" t="str">
        <f>IF(ISNA(VLOOKUP(C358,Master!CQ$61:DD$286,11,FALSE)),"",VLOOKUP(C358,Master!CQ$61:DD$286,11,FALSE))</f>
        <v/>
      </c>
      <c r="Z358" s="574" t="str">
        <f>IF(ISNA(VLOOKUP(C358,Master!CQ$61:DD$286,9,FALSE)),"",VLOOKUP(C358,Master!CQ$61:DD$286,9,FALSE))</f>
        <v/>
      </c>
      <c r="AA358" s="575">
        <f t="shared" si="479"/>
        <v>0</v>
      </c>
      <c r="AB358" s="575">
        <f t="shared" si="480"/>
        <v>0</v>
      </c>
      <c r="AC358" s="575">
        <f t="shared" si="481"/>
        <v>0</v>
      </c>
      <c r="AD358" s="575">
        <f t="shared" si="482"/>
        <v>0</v>
      </c>
      <c r="AE358" s="575">
        <f t="shared" si="483"/>
        <v>0</v>
      </c>
      <c r="AF358" s="575">
        <f t="shared" si="484"/>
        <v>0</v>
      </c>
      <c r="AG358" s="576" t="str">
        <f t="shared" si="486"/>
        <v/>
      </c>
      <c r="AH358" s="576" t="str">
        <f t="shared" si="487"/>
        <v/>
      </c>
      <c r="AI358" s="576" t="str">
        <f t="shared" si="488"/>
        <v/>
      </c>
      <c r="AJ358" s="576" t="str">
        <f t="shared" si="489"/>
        <v/>
      </c>
      <c r="AK358" s="576" t="str">
        <f t="shared" si="490"/>
        <v/>
      </c>
      <c r="AL358" s="574" t="str">
        <f t="shared" si="491"/>
        <v/>
      </c>
      <c r="AM358" s="574">
        <v>0</v>
      </c>
      <c r="AN358" s="575">
        <v>0</v>
      </c>
      <c r="AO358" s="574" t="str">
        <f t="shared" si="492"/>
        <v/>
      </c>
      <c r="AP358" s="575">
        <f t="shared" si="493"/>
        <v>0</v>
      </c>
      <c r="AQ358" s="574">
        <f t="shared" si="485"/>
        <v>0</v>
      </c>
      <c r="AR358" s="574">
        <f t="shared" si="463"/>
        <v>0</v>
      </c>
      <c r="AS358" s="574"/>
      <c r="AT358" s="574">
        <f t="shared" si="436"/>
        <v>0</v>
      </c>
      <c r="AU358" s="576" t="str">
        <f t="shared" si="494"/>
        <v/>
      </c>
      <c r="AV358" s="576" t="str">
        <f t="shared" si="495"/>
        <v/>
      </c>
      <c r="AW358" s="574"/>
      <c r="AX358" s="574"/>
      <c r="AY358" s="576" t="str">
        <f t="shared" si="496"/>
        <v/>
      </c>
      <c r="AZ358" s="576" t="str">
        <f t="shared" si="497"/>
        <v/>
      </c>
      <c r="BA358" s="576" t="str">
        <f t="shared" si="498"/>
        <v/>
      </c>
      <c r="BB358" s="576" t="str">
        <f t="shared" si="499"/>
        <v/>
      </c>
      <c r="BC358" s="576" t="str">
        <f t="shared" si="500"/>
        <v/>
      </c>
      <c r="BD358" s="574" t="str">
        <f t="shared" si="501"/>
        <v/>
      </c>
      <c r="BE358" s="574"/>
      <c r="BF358" s="575">
        <v>12</v>
      </c>
      <c r="BG358" s="574" t="str">
        <f t="shared" si="502"/>
        <v/>
      </c>
      <c r="BH358" s="575">
        <f t="shared" si="503"/>
        <v>0</v>
      </c>
      <c r="BI358" s="574">
        <f t="shared" si="504"/>
        <v>0</v>
      </c>
      <c r="BJ358" s="574">
        <f t="shared" si="464"/>
        <v>0</v>
      </c>
      <c r="BK358" s="574">
        <f t="shared" si="465"/>
        <v>0</v>
      </c>
      <c r="BL358" s="574" t="str">
        <f t="shared" si="466"/>
        <v/>
      </c>
      <c r="BM358" s="576" t="str">
        <f t="shared" si="505"/>
        <v/>
      </c>
      <c r="BN358" s="576" t="str">
        <f t="shared" si="506"/>
        <v/>
      </c>
      <c r="BO358" s="574"/>
      <c r="BP358" s="574"/>
      <c r="BQ358" s="576" t="str">
        <f t="shared" si="507"/>
        <v/>
      </c>
      <c r="BR358" s="567">
        <f t="shared" si="467"/>
        <v>0</v>
      </c>
      <c r="BS358" s="567">
        <f t="shared" si="508"/>
        <v>1</v>
      </c>
      <c r="BT358" s="567">
        <f t="shared" si="468"/>
        <v>0</v>
      </c>
      <c r="BU358" s="567">
        <f t="shared" si="509"/>
        <v>0</v>
      </c>
      <c r="BV358" s="567">
        <f t="shared" si="510"/>
        <v>0</v>
      </c>
      <c r="BW358" s="567">
        <f t="shared" si="511"/>
        <v>1</v>
      </c>
      <c r="BX358" s="552">
        <f t="shared" si="470"/>
        <v>0</v>
      </c>
      <c r="BY358" s="577">
        <f t="shared" si="512"/>
        <v>1</v>
      </c>
      <c r="BZ358" s="552">
        <f t="shared" si="513"/>
        <v>0</v>
      </c>
      <c r="CA358" s="552">
        <f t="shared" si="514"/>
        <v>0</v>
      </c>
      <c r="CB358" s="539" t="str">
        <f>IF(AND(E358=""),"",IF(AND(E358&lt;=0),"",IF((ROUND((SUMPRODUCT(MID(0&amp;E358,LARGE(INDEX(ISNUMBER(--MID(E358,ROW($1:$70),1))* ROW($1:$70),0),ROW($1:$70))+1,1)*10^ROW($1:$70)/10)),-8)/100000000)&lt;2004,1,0)))</f>
        <v/>
      </c>
      <c r="CC358" s="1071"/>
      <c r="CD358" s="539"/>
      <c r="CE358" s="539"/>
      <c r="CF358" s="539"/>
      <c r="CG358" s="539"/>
      <c r="CH358" s="539"/>
      <c r="CI358" s="539"/>
      <c r="CJ358" s="539"/>
      <c r="CK358" s="539"/>
      <c r="CL358" s="539"/>
      <c r="CM358" s="539"/>
      <c r="CN358" s="539"/>
      <c r="CO358" s="539"/>
      <c r="CP358" s="539"/>
      <c r="CQ358" s="539"/>
      <c r="CR358" s="539"/>
      <c r="CS358" s="539"/>
      <c r="CT358" s="539"/>
      <c r="CU358" s="539"/>
      <c r="CV358" s="539"/>
      <c r="CW358" s="539"/>
      <c r="CX358" s="539"/>
      <c r="CY358" s="539"/>
      <c r="CZ358" s="539"/>
    </row>
    <row r="359" spans="2:104" s="568" customFormat="1" ht="16.5" hidden="1" customHeight="1">
      <c r="B359" s="683">
        <v>2202</v>
      </c>
      <c r="C359" s="715">
        <v>12</v>
      </c>
      <c r="D359" s="685" t="str">
        <f>IF(ISNA(VLOOKUP(C359,Master!CQ$61:DC$286,3,FALSE)),"",VLOOKUP(C359,Master!CQ$61:DC$286,3,FALSE))</f>
        <v/>
      </c>
      <c r="E359" s="719" t="str">
        <f>IF(ISNA(VLOOKUP(C359,Master!CQ$61:DC$286,7,FALSE)),"",VLOOKUP(C359,Master!CQ$61:DC$286,7,FALSE))</f>
        <v/>
      </c>
      <c r="F359" s="719" t="str">
        <f>IF(ISNA(VLOOKUP(C359,Master!CQ$61:DC$286,8,FALSE)),"",VLOOKUP(C359,Master!CQ$61:DC$286,8,FALSE))</f>
        <v/>
      </c>
      <c r="G359" s="720" t="str">
        <f>IF(ISNA(VLOOKUP(C359,Master!CQ$61:DC$286,4,FALSE)),"",VLOOKUP(C359,Master!CQ$61:DC$286,4,FALSE))</f>
        <v/>
      </c>
      <c r="H359" s="711" t="str">
        <f>IF(ISNA(VLOOKUP(C359,Master!CQ$61:DC$286,5,FALSE)),"",VLOOKUP(C359,Master!CQ$61:DC$286,5,FALSE))</f>
        <v/>
      </c>
      <c r="I359" s="718" t="str">
        <f>IF(ISNA(VLOOKUP(C359,Master!CQ$61:DC$286,6,FALSE)),"",VLOOKUP(C359,Master!CQ$61:DC$286,6,FALSE))</f>
        <v/>
      </c>
      <c r="J359" s="684" t="str">
        <f t="shared" si="473"/>
        <v/>
      </c>
      <c r="K359" s="686" t="str">
        <f t="shared" si="474"/>
        <v/>
      </c>
      <c r="L359" s="684" t="str">
        <f t="shared" si="475"/>
        <v/>
      </c>
      <c r="M359" s="684" t="str">
        <f t="shared" si="476"/>
        <v/>
      </c>
      <c r="N359" s="684" t="str">
        <f t="shared" si="477"/>
        <v/>
      </c>
      <c r="O359" s="712" t="str">
        <f t="shared" si="478"/>
        <v/>
      </c>
      <c r="P359" s="582"/>
      <c r="Q359" s="579"/>
      <c r="R359" s="579"/>
      <c r="S359" s="579"/>
      <c r="T359" s="579"/>
      <c r="U359" s="541"/>
      <c r="V359" s="570" t="str">
        <f>IF(ISNA(VLOOKUP(C359,Master!CQ$61:DD$286,10,FALSE)),"",VLOOKUP(C359,Master!CQ$61:DD$286,10,FALSE))</f>
        <v/>
      </c>
      <c r="W359" s="573"/>
      <c r="X359" s="573"/>
      <c r="Y359" s="574" t="str">
        <f>IF(ISNA(VLOOKUP(C359,Master!CQ$61:DD$286,11,FALSE)),"",VLOOKUP(C359,Master!CQ$61:DD$286,11,FALSE))</f>
        <v/>
      </c>
      <c r="Z359" s="574" t="str">
        <f>IF(ISNA(VLOOKUP(C359,Master!CQ$61:DD$286,9,FALSE)),"",VLOOKUP(C359,Master!CQ$61:DD$286,9,FALSE))</f>
        <v/>
      </c>
      <c r="AA359" s="575">
        <f t="shared" si="479"/>
        <v>0</v>
      </c>
      <c r="AB359" s="575">
        <f t="shared" si="480"/>
        <v>0</v>
      </c>
      <c r="AC359" s="575">
        <f t="shared" si="481"/>
        <v>0</v>
      </c>
      <c r="AD359" s="575">
        <f t="shared" si="482"/>
        <v>0</v>
      </c>
      <c r="AE359" s="575">
        <f t="shared" si="483"/>
        <v>0</v>
      </c>
      <c r="AF359" s="575">
        <f t="shared" si="484"/>
        <v>0</v>
      </c>
      <c r="AG359" s="576" t="str">
        <f t="shared" si="486"/>
        <v/>
      </c>
      <c r="AH359" s="576" t="str">
        <f t="shared" si="487"/>
        <v/>
      </c>
      <c r="AI359" s="576" t="str">
        <f t="shared" si="488"/>
        <v/>
      </c>
      <c r="AJ359" s="576" t="str">
        <f t="shared" si="489"/>
        <v/>
      </c>
      <c r="AK359" s="576" t="str">
        <f t="shared" si="490"/>
        <v/>
      </c>
      <c r="AL359" s="574" t="str">
        <f t="shared" si="491"/>
        <v/>
      </c>
      <c r="AM359" s="574">
        <v>0</v>
      </c>
      <c r="AN359" s="575">
        <v>0</v>
      </c>
      <c r="AO359" s="574" t="str">
        <f t="shared" si="492"/>
        <v/>
      </c>
      <c r="AP359" s="575">
        <f t="shared" si="493"/>
        <v>0</v>
      </c>
      <c r="AQ359" s="574">
        <f t="shared" si="485"/>
        <v>0</v>
      </c>
      <c r="AR359" s="574">
        <f t="shared" si="463"/>
        <v>0</v>
      </c>
      <c r="AS359" s="574"/>
      <c r="AT359" s="574">
        <f t="shared" si="436"/>
        <v>0</v>
      </c>
      <c r="AU359" s="576" t="str">
        <f t="shared" si="494"/>
        <v/>
      </c>
      <c r="AV359" s="576" t="str">
        <f t="shared" si="495"/>
        <v/>
      </c>
      <c r="AW359" s="574"/>
      <c r="AX359" s="574"/>
      <c r="AY359" s="576" t="str">
        <f t="shared" si="496"/>
        <v/>
      </c>
      <c r="AZ359" s="576" t="str">
        <f t="shared" si="497"/>
        <v/>
      </c>
      <c r="BA359" s="576" t="str">
        <f t="shared" si="498"/>
        <v/>
      </c>
      <c r="BB359" s="576" t="str">
        <f t="shared" si="499"/>
        <v/>
      </c>
      <c r="BC359" s="576" t="str">
        <f t="shared" si="500"/>
        <v/>
      </c>
      <c r="BD359" s="574" t="str">
        <f t="shared" si="501"/>
        <v/>
      </c>
      <c r="BE359" s="574"/>
      <c r="BF359" s="575">
        <v>13</v>
      </c>
      <c r="BG359" s="574" t="str">
        <f t="shared" si="502"/>
        <v/>
      </c>
      <c r="BH359" s="575">
        <f t="shared" si="503"/>
        <v>0</v>
      </c>
      <c r="BI359" s="574">
        <f t="shared" si="504"/>
        <v>0</v>
      </c>
      <c r="BJ359" s="574">
        <f t="shared" si="464"/>
        <v>0</v>
      </c>
      <c r="BK359" s="574">
        <f t="shared" si="465"/>
        <v>0</v>
      </c>
      <c r="BL359" s="574" t="str">
        <f t="shared" si="466"/>
        <v/>
      </c>
      <c r="BM359" s="576" t="str">
        <f t="shared" si="505"/>
        <v/>
      </c>
      <c r="BN359" s="576" t="str">
        <f t="shared" si="506"/>
        <v/>
      </c>
      <c r="BO359" s="574"/>
      <c r="BP359" s="574"/>
      <c r="BQ359" s="576" t="str">
        <f t="shared" si="507"/>
        <v/>
      </c>
      <c r="BR359" s="567">
        <f t="shared" si="467"/>
        <v>0</v>
      </c>
      <c r="BS359" s="567">
        <f t="shared" si="508"/>
        <v>1</v>
      </c>
      <c r="BT359" s="567">
        <f t="shared" si="468"/>
        <v>0</v>
      </c>
      <c r="BU359" s="567">
        <f t="shared" si="509"/>
        <v>0</v>
      </c>
      <c r="BV359" s="567">
        <f t="shared" si="510"/>
        <v>0</v>
      </c>
      <c r="BW359" s="567">
        <f t="shared" si="511"/>
        <v>1</v>
      </c>
      <c r="BX359" s="552">
        <f t="shared" si="470"/>
        <v>0</v>
      </c>
      <c r="BY359" s="577">
        <f t="shared" si="512"/>
        <v>1</v>
      </c>
      <c r="BZ359" s="552">
        <f t="shared" si="513"/>
        <v>0</v>
      </c>
      <c r="CA359" s="552">
        <f t="shared" si="514"/>
        <v>0</v>
      </c>
      <c r="CB359" s="539" t="str">
        <f>IF(AND(E359=""),"",IF(AND(E359&lt;=0),"",IF((ROUND((SUMPRODUCT(MID(0&amp;E359,LARGE(INDEX(ISNUMBER(--MID(E359,ROW($1:$70),1))* ROW($1:$70),0),ROW($1:$70))+1,1)*10^ROW($1:$70)/10)),-8)/100000000)&lt;2004,1,0)))</f>
        <v/>
      </c>
      <c r="CC359" s="1071"/>
      <c r="CD359" s="539"/>
      <c r="CE359" s="539"/>
      <c r="CF359" s="539"/>
      <c r="CG359" s="539"/>
      <c r="CH359" s="539"/>
      <c r="CI359" s="539"/>
      <c r="CJ359" s="539"/>
      <c r="CK359" s="539"/>
      <c r="CL359" s="539"/>
      <c r="CM359" s="539"/>
      <c r="CN359" s="539"/>
      <c r="CO359" s="539"/>
      <c r="CP359" s="539"/>
      <c r="CQ359" s="539"/>
      <c r="CR359" s="539"/>
      <c r="CS359" s="539"/>
      <c r="CT359" s="539"/>
      <c r="CU359" s="539"/>
      <c r="CV359" s="539"/>
      <c r="CW359" s="539"/>
      <c r="CX359" s="539"/>
      <c r="CY359" s="539"/>
      <c r="CZ359" s="539"/>
    </row>
    <row r="360" spans="2:104" s="568" customFormat="1" ht="16.5" hidden="1" customHeight="1">
      <c r="B360" s="683">
        <v>2202</v>
      </c>
      <c r="C360" s="715">
        <v>13</v>
      </c>
      <c r="D360" s="685" t="str">
        <f>IF(ISNA(VLOOKUP(C360,Master!CQ$61:DC$286,3,FALSE)),"",VLOOKUP(C360,Master!CQ$61:DC$286,3,FALSE))</f>
        <v/>
      </c>
      <c r="E360" s="719" t="str">
        <f>IF(ISNA(VLOOKUP(C360,Master!CQ$61:DC$286,7,FALSE)),"",VLOOKUP(C360,Master!CQ$61:DC$286,7,FALSE))</f>
        <v/>
      </c>
      <c r="F360" s="719" t="str">
        <f>IF(ISNA(VLOOKUP(C360,Master!CQ$61:DC$286,8,FALSE)),"",VLOOKUP(C360,Master!CQ$61:DC$286,8,FALSE))</f>
        <v/>
      </c>
      <c r="G360" s="720" t="str">
        <f>IF(ISNA(VLOOKUP(C360,Master!CQ$61:DC$286,4,FALSE)),"",VLOOKUP(C360,Master!CQ$61:DC$286,4,FALSE))</f>
        <v/>
      </c>
      <c r="H360" s="711" t="str">
        <f>IF(ISNA(VLOOKUP(C360,Master!CQ$61:DC$286,5,FALSE)),"",VLOOKUP(C360,Master!CQ$61:DC$286,5,FALSE))</f>
        <v/>
      </c>
      <c r="I360" s="718" t="str">
        <f>IF(ISNA(VLOOKUP(C360,Master!CQ$61:DC$286,6,FALSE)),"",VLOOKUP(C360,Master!CQ$61:DC$286,6,FALSE))</f>
        <v/>
      </c>
      <c r="J360" s="684" t="str">
        <f>IF(AND(H360=""),"",I360*12)</f>
        <v/>
      </c>
      <c r="K360" s="686" t="str">
        <f>IF(AND(H360=""),"","Not Applicable")</f>
        <v/>
      </c>
      <c r="L360" s="684" t="str">
        <f>IF(AND(H360=""),"","0")</f>
        <v/>
      </c>
      <c r="M360" s="684" t="str">
        <f>IF(AND(H360=""),"",J360+L360)</f>
        <v/>
      </c>
      <c r="N360" s="684" t="str">
        <f>IF(AND(H360=""),"",M360)</f>
        <v/>
      </c>
      <c r="O360" s="712" t="str">
        <f>IF(AND(H360=""),"","SANVIDA")</f>
        <v/>
      </c>
      <c r="P360" s="582"/>
      <c r="Q360" s="579"/>
      <c r="R360" s="579"/>
      <c r="S360" s="579"/>
      <c r="T360" s="579"/>
      <c r="U360" s="541"/>
      <c r="V360" s="570" t="str">
        <f>IF(ISNA(VLOOKUP(C360,Master!CQ$61:DD$286,10,FALSE)),"",VLOOKUP(C360,Master!CQ$61:DD$286,10,FALSE))</f>
        <v/>
      </c>
      <c r="W360" s="573"/>
      <c r="X360" s="573"/>
      <c r="Y360" s="574" t="str">
        <f>IF(ISNA(VLOOKUP(C360,Master!CQ$61:DD$286,11,FALSE)),"",VLOOKUP(C360,Master!CQ$61:DD$286,11,FALSE))</f>
        <v/>
      </c>
      <c r="Z360" s="574" t="str">
        <f>IF(ISNA(VLOOKUP(C360,Master!CQ$61:DD$286,9,FALSE)),"",VLOOKUP(C360,Master!CQ$61:DD$286,9,FALSE))</f>
        <v/>
      </c>
      <c r="AA360" s="575">
        <f t="shared" si="479"/>
        <v>0</v>
      </c>
      <c r="AB360" s="575">
        <f t="shared" si="480"/>
        <v>0</v>
      </c>
      <c r="AC360" s="575">
        <f t="shared" si="481"/>
        <v>0</v>
      </c>
      <c r="AD360" s="575">
        <f t="shared" si="482"/>
        <v>0</v>
      </c>
      <c r="AE360" s="575">
        <f t="shared" si="483"/>
        <v>0</v>
      </c>
      <c r="AF360" s="575">
        <f t="shared" si="484"/>
        <v>0</v>
      </c>
      <c r="AG360" s="576" t="str">
        <f t="shared" si="486"/>
        <v/>
      </c>
      <c r="AH360" s="576" t="str">
        <f t="shared" si="487"/>
        <v/>
      </c>
      <c r="AI360" s="576" t="str">
        <f t="shared" si="488"/>
        <v/>
      </c>
      <c r="AJ360" s="576" t="str">
        <f t="shared" si="489"/>
        <v/>
      </c>
      <c r="AK360" s="576" t="str">
        <f t="shared" si="490"/>
        <v/>
      </c>
      <c r="AL360" s="574" t="str">
        <f t="shared" si="491"/>
        <v/>
      </c>
      <c r="AM360" s="574">
        <v>0</v>
      </c>
      <c r="AN360" s="575">
        <v>0</v>
      </c>
      <c r="AO360" s="574" t="str">
        <f t="shared" si="492"/>
        <v/>
      </c>
      <c r="AP360" s="575">
        <f t="shared" si="493"/>
        <v>0</v>
      </c>
      <c r="AQ360" s="574">
        <f t="shared" si="485"/>
        <v>0</v>
      </c>
      <c r="AR360" s="574">
        <f t="shared" si="463"/>
        <v>0</v>
      </c>
      <c r="AS360" s="574"/>
      <c r="AT360" s="574">
        <f t="shared" si="436"/>
        <v>0</v>
      </c>
      <c r="AU360" s="576" t="str">
        <f t="shared" si="494"/>
        <v/>
      </c>
      <c r="AV360" s="576" t="str">
        <f t="shared" si="495"/>
        <v/>
      </c>
      <c r="AW360" s="574"/>
      <c r="AX360" s="574"/>
      <c r="AY360" s="576" t="str">
        <f t="shared" si="496"/>
        <v/>
      </c>
      <c r="AZ360" s="576" t="str">
        <f t="shared" si="497"/>
        <v/>
      </c>
      <c r="BA360" s="576" t="str">
        <f t="shared" si="498"/>
        <v/>
      </c>
      <c r="BB360" s="576" t="str">
        <f t="shared" si="499"/>
        <v/>
      </c>
      <c r="BC360" s="576" t="str">
        <f t="shared" si="500"/>
        <v/>
      </c>
      <c r="BD360" s="574" t="str">
        <f t="shared" si="501"/>
        <v/>
      </c>
      <c r="BE360" s="574"/>
      <c r="BF360" s="575">
        <v>10</v>
      </c>
      <c r="BG360" s="574" t="str">
        <f t="shared" si="502"/>
        <v/>
      </c>
      <c r="BH360" s="575">
        <f t="shared" si="503"/>
        <v>0</v>
      </c>
      <c r="BI360" s="574">
        <f t="shared" si="504"/>
        <v>0</v>
      </c>
      <c r="BJ360" s="574">
        <f t="shared" si="464"/>
        <v>0</v>
      </c>
      <c r="BK360" s="574">
        <f t="shared" si="465"/>
        <v>0</v>
      </c>
      <c r="BL360" s="574" t="str">
        <f t="shared" si="466"/>
        <v/>
      </c>
      <c r="BM360" s="576" t="str">
        <f t="shared" si="505"/>
        <v/>
      </c>
      <c r="BN360" s="576" t="str">
        <f t="shared" si="506"/>
        <v/>
      </c>
      <c r="BO360" s="574"/>
      <c r="BP360" s="574"/>
      <c r="BQ360" s="576" t="str">
        <f t="shared" si="507"/>
        <v/>
      </c>
      <c r="BR360" s="567">
        <f t="shared" si="467"/>
        <v>0</v>
      </c>
      <c r="BS360" s="567">
        <f t="shared" si="508"/>
        <v>1</v>
      </c>
      <c r="BT360" s="567">
        <f t="shared" si="468"/>
        <v>0</v>
      </c>
      <c r="BU360" s="567">
        <f t="shared" si="509"/>
        <v>0</v>
      </c>
      <c r="BV360" s="567">
        <f t="shared" si="510"/>
        <v>0</v>
      </c>
      <c r="BW360" s="567">
        <f t="shared" si="511"/>
        <v>1</v>
      </c>
      <c r="BX360" s="552">
        <f t="shared" si="470"/>
        <v>0</v>
      </c>
      <c r="BY360" s="577">
        <f t="shared" si="512"/>
        <v>1</v>
      </c>
      <c r="BZ360" s="552">
        <f t="shared" si="513"/>
        <v>0</v>
      </c>
      <c r="CA360" s="552">
        <f t="shared" si="514"/>
        <v>0</v>
      </c>
      <c r="CB360" s="539" t="str">
        <f>IF(AND(E360=""),"",IF(AND(E360&lt;=0),"",IF((ROUND((SUMPRODUCT(MID(0&amp;E360,LARGE(INDEX(ISNUMBER(--MID(E360,ROW($1:$70),1))* ROW($1:$70),0),ROW($1:$70))+1,1)*10^ROW($1:$70)/10)),-8)/100000000)&lt;2004,1,0)))</f>
        <v/>
      </c>
      <c r="CC360" s="1071"/>
      <c r="CD360" s="539"/>
      <c r="CE360" s="539"/>
      <c r="CF360" s="539"/>
      <c r="CG360" s="539"/>
      <c r="CH360" s="539"/>
      <c r="CI360" s="539"/>
      <c r="CJ360" s="539"/>
      <c r="CK360" s="539"/>
      <c r="CL360" s="539"/>
      <c r="CM360" s="539"/>
      <c r="CN360" s="539"/>
      <c r="CO360" s="539"/>
      <c r="CP360" s="539"/>
      <c r="CQ360" s="539"/>
      <c r="CR360" s="539"/>
      <c r="CS360" s="539"/>
      <c r="CT360" s="539"/>
      <c r="CU360" s="539"/>
      <c r="CV360" s="539"/>
      <c r="CW360" s="539"/>
      <c r="CX360" s="539"/>
      <c r="CY360" s="539"/>
      <c r="CZ360" s="539"/>
    </row>
    <row r="361" spans="2:104" s="568" customFormat="1" ht="16.5" hidden="1" customHeight="1">
      <c r="B361" s="683">
        <v>2202</v>
      </c>
      <c r="C361" s="715">
        <v>14</v>
      </c>
      <c r="D361" s="685" t="str">
        <f>IF(ISNA(VLOOKUP(C361,Master!CQ$61:DC$286,3,FALSE)),"",VLOOKUP(C361,Master!CQ$61:DC$286,3,FALSE))</f>
        <v/>
      </c>
      <c r="E361" s="719" t="str">
        <f>IF(ISNA(VLOOKUP(C361,Master!CQ$61:DC$286,7,FALSE)),"",VLOOKUP(C361,Master!CQ$61:DC$286,7,FALSE))</f>
        <v/>
      </c>
      <c r="F361" s="719" t="str">
        <f>IF(ISNA(VLOOKUP(C361,Master!CQ$61:DC$286,8,FALSE)),"",VLOOKUP(C361,Master!CQ$61:DC$286,8,FALSE))</f>
        <v/>
      </c>
      <c r="G361" s="720" t="str">
        <f>IF(ISNA(VLOOKUP(C361,Master!CQ$61:DC$286,4,FALSE)),"",VLOOKUP(C361,Master!CQ$61:DC$286,4,FALSE))</f>
        <v/>
      </c>
      <c r="H361" s="711" t="str">
        <f>IF(ISNA(VLOOKUP(C361,Master!CQ$61:DC$286,5,FALSE)),"",VLOOKUP(C361,Master!CQ$61:DC$286,5,FALSE))</f>
        <v/>
      </c>
      <c r="I361" s="718" t="str">
        <f>IF(ISNA(VLOOKUP(C361,Master!CQ$61:DC$286,6,FALSE)),"",VLOOKUP(C361,Master!CQ$61:DC$286,6,FALSE))</f>
        <v/>
      </c>
      <c r="J361" s="684" t="str">
        <f t="shared" ref="J361:J366" si="515">IF(AND(H361=""),"",I361*12)</f>
        <v/>
      </c>
      <c r="K361" s="686" t="str">
        <f t="shared" ref="K361:K366" si="516">IF(AND(H361=""),"","Not Applicable")</f>
        <v/>
      </c>
      <c r="L361" s="684" t="str">
        <f t="shared" ref="L361:L366" si="517">IF(AND(H361=""),"","0")</f>
        <v/>
      </c>
      <c r="M361" s="684" t="str">
        <f t="shared" ref="M361:M366" si="518">IF(AND(H361=""),"",J361+L361)</f>
        <v/>
      </c>
      <c r="N361" s="684" t="str">
        <f t="shared" ref="N361:N366" si="519">IF(AND(H361=""),"",M361)</f>
        <v/>
      </c>
      <c r="O361" s="712" t="str">
        <f t="shared" ref="O361:O366" si="520">IF(AND(H361=""),"","SANVIDA")</f>
        <v/>
      </c>
      <c r="P361" s="582"/>
      <c r="Q361" s="579"/>
      <c r="R361" s="579"/>
      <c r="S361" s="579"/>
      <c r="T361" s="579"/>
      <c r="U361" s="541"/>
      <c r="V361" s="570" t="str">
        <f>IF(ISNA(VLOOKUP(C361,Master!CQ$61:DD$286,10,FALSE)),"",VLOOKUP(C361,Master!CQ$61:DD$286,10,FALSE))</f>
        <v/>
      </c>
      <c r="W361" s="573"/>
      <c r="X361" s="573"/>
      <c r="Y361" s="574" t="str">
        <f>IF(ISNA(VLOOKUP(C361,Master!CQ$61:DD$286,11,FALSE)),"",VLOOKUP(C361,Master!CQ$61:DD$286,11,FALSE))</f>
        <v/>
      </c>
      <c r="Z361" s="574" t="str">
        <f>IF(ISNA(VLOOKUP(C361,Master!CQ$61:DD$286,9,FALSE)),"",VLOOKUP(C361,Master!CQ$61:DD$286,9,FALSE))</f>
        <v/>
      </c>
      <c r="AA361" s="575">
        <f t="shared" si="479"/>
        <v>0</v>
      </c>
      <c r="AB361" s="575">
        <f t="shared" si="480"/>
        <v>0</v>
      </c>
      <c r="AC361" s="575">
        <f t="shared" si="481"/>
        <v>0</v>
      </c>
      <c r="AD361" s="575">
        <f t="shared" si="482"/>
        <v>0</v>
      </c>
      <c r="AE361" s="575">
        <f t="shared" si="483"/>
        <v>0</v>
      </c>
      <c r="AF361" s="575">
        <f t="shared" si="484"/>
        <v>0</v>
      </c>
      <c r="AG361" s="576" t="str">
        <f t="shared" si="486"/>
        <v/>
      </c>
      <c r="AH361" s="576" t="str">
        <f t="shared" si="487"/>
        <v/>
      </c>
      <c r="AI361" s="576" t="str">
        <f t="shared" si="488"/>
        <v/>
      </c>
      <c r="AJ361" s="576" t="str">
        <f t="shared" si="489"/>
        <v/>
      </c>
      <c r="AK361" s="576" t="str">
        <f t="shared" si="490"/>
        <v/>
      </c>
      <c r="AL361" s="574" t="str">
        <f t="shared" si="491"/>
        <v/>
      </c>
      <c r="AM361" s="574">
        <v>0</v>
      </c>
      <c r="AN361" s="575">
        <v>0</v>
      </c>
      <c r="AO361" s="574" t="str">
        <f t="shared" si="492"/>
        <v/>
      </c>
      <c r="AP361" s="575">
        <f t="shared" si="493"/>
        <v>0</v>
      </c>
      <c r="AQ361" s="574">
        <f t="shared" si="485"/>
        <v>0</v>
      </c>
      <c r="AR361" s="574">
        <f t="shared" si="463"/>
        <v>0</v>
      </c>
      <c r="AS361" s="574"/>
      <c r="AT361" s="574">
        <f t="shared" si="436"/>
        <v>0</v>
      </c>
      <c r="AU361" s="576" t="str">
        <f t="shared" si="494"/>
        <v/>
      </c>
      <c r="AV361" s="576" t="str">
        <f t="shared" si="495"/>
        <v/>
      </c>
      <c r="AW361" s="574"/>
      <c r="AX361" s="574"/>
      <c r="AY361" s="576" t="str">
        <f t="shared" si="496"/>
        <v/>
      </c>
      <c r="AZ361" s="576" t="str">
        <f t="shared" si="497"/>
        <v/>
      </c>
      <c r="BA361" s="576" t="str">
        <f t="shared" si="498"/>
        <v/>
      </c>
      <c r="BB361" s="576" t="str">
        <f t="shared" si="499"/>
        <v/>
      </c>
      <c r="BC361" s="576" t="str">
        <f t="shared" si="500"/>
        <v/>
      </c>
      <c r="BD361" s="574" t="str">
        <f t="shared" si="501"/>
        <v/>
      </c>
      <c r="BE361" s="574"/>
      <c r="BF361" s="575">
        <v>11</v>
      </c>
      <c r="BG361" s="574" t="str">
        <f t="shared" si="502"/>
        <v/>
      </c>
      <c r="BH361" s="575">
        <f t="shared" si="503"/>
        <v>0</v>
      </c>
      <c r="BI361" s="574">
        <f t="shared" si="504"/>
        <v>0</v>
      </c>
      <c r="BJ361" s="574">
        <f t="shared" si="464"/>
        <v>0</v>
      </c>
      <c r="BK361" s="574">
        <f t="shared" si="465"/>
        <v>0</v>
      </c>
      <c r="BL361" s="574" t="str">
        <f t="shared" si="466"/>
        <v/>
      </c>
      <c r="BM361" s="576" t="str">
        <f t="shared" si="505"/>
        <v/>
      </c>
      <c r="BN361" s="576" t="str">
        <f t="shared" si="506"/>
        <v/>
      </c>
      <c r="BO361" s="574"/>
      <c r="BP361" s="574"/>
      <c r="BQ361" s="576" t="str">
        <f t="shared" si="507"/>
        <v/>
      </c>
      <c r="BR361" s="567">
        <f t="shared" si="467"/>
        <v>0</v>
      </c>
      <c r="BS361" s="567">
        <f t="shared" si="508"/>
        <v>1</v>
      </c>
      <c r="BT361" s="567">
        <f t="shared" si="468"/>
        <v>0</v>
      </c>
      <c r="BU361" s="567">
        <f t="shared" si="509"/>
        <v>0</v>
      </c>
      <c r="BV361" s="567">
        <f t="shared" si="510"/>
        <v>0</v>
      </c>
      <c r="BW361" s="567">
        <f t="shared" si="511"/>
        <v>1</v>
      </c>
      <c r="BX361" s="552">
        <f t="shared" si="470"/>
        <v>0</v>
      </c>
      <c r="BY361" s="577">
        <f t="shared" si="512"/>
        <v>1</v>
      </c>
      <c r="BZ361" s="552">
        <f t="shared" si="513"/>
        <v>0</v>
      </c>
      <c r="CA361" s="552">
        <f t="shared" si="514"/>
        <v>0</v>
      </c>
      <c r="CB361" s="539" t="str">
        <f>IF(AND(E361=""),"",IF(AND(E361&lt;=0),"",IF((ROUND((SUMPRODUCT(MID(0&amp;E361,LARGE(INDEX(ISNUMBER(--MID(E361,ROW($1:$70),1))* ROW($1:$70),0),ROW($1:$70))+1,1)*10^ROW($1:$70)/10)),-8)/100000000)&lt;2004,1,0)))</f>
        <v/>
      </c>
      <c r="CC361" s="1071"/>
      <c r="CD361" s="539"/>
      <c r="CE361" s="539"/>
      <c r="CF361" s="539"/>
      <c r="CG361" s="539"/>
      <c r="CH361" s="539"/>
      <c r="CI361" s="539"/>
      <c r="CJ361" s="539"/>
      <c r="CK361" s="539"/>
      <c r="CL361" s="539"/>
      <c r="CM361" s="539"/>
      <c r="CN361" s="539"/>
      <c r="CO361" s="539"/>
      <c r="CP361" s="539"/>
      <c r="CQ361" s="539"/>
      <c r="CR361" s="539"/>
      <c r="CS361" s="539"/>
      <c r="CT361" s="539"/>
      <c r="CU361" s="539"/>
      <c r="CV361" s="539"/>
      <c r="CW361" s="539"/>
      <c r="CX361" s="539"/>
      <c r="CY361" s="539"/>
      <c r="CZ361" s="539"/>
    </row>
    <row r="362" spans="2:104" s="568" customFormat="1" ht="16.5" hidden="1" customHeight="1">
      <c r="B362" s="683">
        <v>2202</v>
      </c>
      <c r="C362" s="715">
        <v>15</v>
      </c>
      <c r="D362" s="685" t="str">
        <f>IF(ISNA(VLOOKUP(C362,Master!CQ$61:DC$286,3,FALSE)),"",VLOOKUP(C362,Master!CQ$61:DC$286,3,FALSE))</f>
        <v/>
      </c>
      <c r="E362" s="719" t="str">
        <f>IF(ISNA(VLOOKUP(C362,Master!CQ$61:DC$286,7,FALSE)),"",VLOOKUP(C362,Master!CQ$61:DC$286,7,FALSE))</f>
        <v/>
      </c>
      <c r="F362" s="719" t="str">
        <f>IF(ISNA(VLOOKUP(C362,Master!CQ$61:DC$286,8,FALSE)),"",VLOOKUP(C362,Master!CQ$61:DC$286,8,FALSE))</f>
        <v/>
      </c>
      <c r="G362" s="720" t="str">
        <f>IF(ISNA(VLOOKUP(C362,Master!CQ$61:DC$286,4,FALSE)),"",VLOOKUP(C362,Master!CQ$61:DC$286,4,FALSE))</f>
        <v/>
      </c>
      <c r="H362" s="711" t="str">
        <f>IF(ISNA(VLOOKUP(C362,Master!CQ$61:DC$286,5,FALSE)),"",VLOOKUP(C362,Master!CQ$61:DC$286,5,FALSE))</f>
        <v/>
      </c>
      <c r="I362" s="718" t="str">
        <f>IF(ISNA(VLOOKUP(C362,Master!CQ$61:DC$286,6,FALSE)),"",VLOOKUP(C362,Master!CQ$61:DC$286,6,FALSE))</f>
        <v/>
      </c>
      <c r="J362" s="684" t="str">
        <f t="shared" si="515"/>
        <v/>
      </c>
      <c r="K362" s="686" t="str">
        <f t="shared" si="516"/>
        <v/>
      </c>
      <c r="L362" s="684" t="str">
        <f t="shared" si="517"/>
        <v/>
      </c>
      <c r="M362" s="684" t="str">
        <f t="shared" si="518"/>
        <v/>
      </c>
      <c r="N362" s="684" t="str">
        <f t="shared" si="519"/>
        <v/>
      </c>
      <c r="O362" s="712" t="str">
        <f t="shared" si="520"/>
        <v/>
      </c>
      <c r="P362" s="582"/>
      <c r="Q362" s="579"/>
      <c r="R362" s="579"/>
      <c r="S362" s="579"/>
      <c r="T362" s="579"/>
      <c r="U362" s="541"/>
      <c r="V362" s="570" t="str">
        <f>IF(ISNA(VLOOKUP(C362,Master!CQ$61:DD$286,10,FALSE)),"",VLOOKUP(C362,Master!CQ$61:DD$286,10,FALSE))</f>
        <v/>
      </c>
      <c r="W362" s="573"/>
      <c r="X362" s="573"/>
      <c r="Y362" s="574" t="str">
        <f>IF(ISNA(VLOOKUP(C362,Master!CQ$61:DD$286,11,FALSE)),"",VLOOKUP(C362,Master!CQ$61:DD$286,11,FALSE))</f>
        <v/>
      </c>
      <c r="Z362" s="574" t="str">
        <f>IF(ISNA(VLOOKUP(C362,Master!CQ$61:DD$286,9,FALSE)),"",VLOOKUP(C362,Master!CQ$61:DD$286,9,FALSE))</f>
        <v/>
      </c>
      <c r="AA362" s="575">
        <f t="shared" si="479"/>
        <v>0</v>
      </c>
      <c r="AB362" s="575">
        <f t="shared" si="480"/>
        <v>0</v>
      </c>
      <c r="AC362" s="575">
        <f t="shared" si="481"/>
        <v>0</v>
      </c>
      <c r="AD362" s="575">
        <f t="shared" si="482"/>
        <v>0</v>
      </c>
      <c r="AE362" s="575">
        <f t="shared" si="483"/>
        <v>0</v>
      </c>
      <c r="AF362" s="575">
        <f t="shared" si="484"/>
        <v>0</v>
      </c>
      <c r="AG362" s="576" t="str">
        <f t="shared" si="486"/>
        <v/>
      </c>
      <c r="AH362" s="576" t="str">
        <f t="shared" si="487"/>
        <v/>
      </c>
      <c r="AI362" s="576" t="str">
        <f t="shared" si="488"/>
        <v/>
      </c>
      <c r="AJ362" s="576" t="str">
        <f t="shared" si="489"/>
        <v/>
      </c>
      <c r="AK362" s="576" t="str">
        <f t="shared" si="490"/>
        <v/>
      </c>
      <c r="AL362" s="574" t="str">
        <f t="shared" si="491"/>
        <v/>
      </c>
      <c r="AM362" s="574">
        <v>0</v>
      </c>
      <c r="AN362" s="575">
        <v>0</v>
      </c>
      <c r="AO362" s="574" t="str">
        <f t="shared" si="492"/>
        <v/>
      </c>
      <c r="AP362" s="575">
        <f t="shared" si="493"/>
        <v>0</v>
      </c>
      <c r="AQ362" s="574">
        <f t="shared" si="485"/>
        <v>0</v>
      </c>
      <c r="AR362" s="574">
        <f t="shared" si="463"/>
        <v>0</v>
      </c>
      <c r="AS362" s="574"/>
      <c r="AT362" s="574">
        <f t="shared" si="436"/>
        <v>0</v>
      </c>
      <c r="AU362" s="576" t="str">
        <f t="shared" si="494"/>
        <v/>
      </c>
      <c r="AV362" s="576" t="str">
        <f t="shared" si="495"/>
        <v/>
      </c>
      <c r="AW362" s="574"/>
      <c r="AX362" s="574"/>
      <c r="AY362" s="576" t="str">
        <f t="shared" si="496"/>
        <v/>
      </c>
      <c r="AZ362" s="576" t="str">
        <f t="shared" si="497"/>
        <v/>
      </c>
      <c r="BA362" s="576" t="str">
        <f t="shared" si="498"/>
        <v/>
      </c>
      <c r="BB362" s="576" t="str">
        <f t="shared" si="499"/>
        <v/>
      </c>
      <c r="BC362" s="576" t="str">
        <f t="shared" si="500"/>
        <v/>
      </c>
      <c r="BD362" s="574" t="str">
        <f t="shared" si="501"/>
        <v/>
      </c>
      <c r="BE362" s="574"/>
      <c r="BF362" s="575">
        <v>12</v>
      </c>
      <c r="BG362" s="574" t="str">
        <f t="shared" si="502"/>
        <v/>
      </c>
      <c r="BH362" s="575">
        <f t="shared" si="503"/>
        <v>0</v>
      </c>
      <c r="BI362" s="574">
        <f t="shared" si="504"/>
        <v>0</v>
      </c>
      <c r="BJ362" s="574">
        <f t="shared" si="464"/>
        <v>0</v>
      </c>
      <c r="BK362" s="574">
        <f t="shared" si="465"/>
        <v>0</v>
      </c>
      <c r="BL362" s="574" t="str">
        <f t="shared" si="466"/>
        <v/>
      </c>
      <c r="BM362" s="576" t="str">
        <f t="shared" si="505"/>
        <v/>
      </c>
      <c r="BN362" s="576" t="str">
        <f t="shared" si="506"/>
        <v/>
      </c>
      <c r="BO362" s="574"/>
      <c r="BP362" s="574"/>
      <c r="BQ362" s="576" t="str">
        <f t="shared" si="507"/>
        <v/>
      </c>
      <c r="BR362" s="567">
        <f t="shared" si="467"/>
        <v>0</v>
      </c>
      <c r="BS362" s="567">
        <f t="shared" si="508"/>
        <v>1</v>
      </c>
      <c r="BT362" s="567">
        <f t="shared" si="468"/>
        <v>0</v>
      </c>
      <c r="BU362" s="567">
        <f t="shared" si="509"/>
        <v>0</v>
      </c>
      <c r="BV362" s="567">
        <f t="shared" si="510"/>
        <v>0</v>
      </c>
      <c r="BW362" s="567">
        <f t="shared" si="511"/>
        <v>1</v>
      </c>
      <c r="BX362" s="552">
        <f t="shared" si="470"/>
        <v>0</v>
      </c>
      <c r="BY362" s="577">
        <f t="shared" si="512"/>
        <v>1</v>
      </c>
      <c r="BZ362" s="552">
        <f t="shared" si="513"/>
        <v>0</v>
      </c>
      <c r="CA362" s="552">
        <f t="shared" si="514"/>
        <v>0</v>
      </c>
      <c r="CB362" s="539" t="str">
        <f>IF(AND(E362=""),"",IF(AND(E362&lt;=0),"",IF((ROUND((SUMPRODUCT(MID(0&amp;E362,LARGE(INDEX(ISNUMBER(--MID(E362,ROW($1:$70),1))* ROW($1:$70),0),ROW($1:$70))+1,1)*10^ROW($1:$70)/10)),-8)/100000000)&lt;2004,1,0)))</f>
        <v/>
      </c>
      <c r="CC362" s="1071"/>
      <c r="CD362" s="539"/>
      <c r="CE362" s="539"/>
      <c r="CF362" s="539"/>
      <c r="CG362" s="539"/>
      <c r="CH362" s="539"/>
      <c r="CI362" s="539"/>
      <c r="CJ362" s="539"/>
      <c r="CK362" s="539"/>
      <c r="CL362" s="539"/>
      <c r="CM362" s="539"/>
      <c r="CN362" s="539"/>
      <c r="CO362" s="539"/>
      <c r="CP362" s="539"/>
      <c r="CQ362" s="539"/>
      <c r="CR362" s="539"/>
      <c r="CS362" s="539"/>
      <c r="CT362" s="539"/>
      <c r="CU362" s="539"/>
      <c r="CV362" s="539"/>
      <c r="CW362" s="539"/>
      <c r="CX362" s="539"/>
      <c r="CY362" s="539"/>
      <c r="CZ362" s="539"/>
    </row>
    <row r="363" spans="2:104" s="568" customFormat="1" ht="16.5" hidden="1" customHeight="1">
      <c r="B363" s="683">
        <v>2202</v>
      </c>
      <c r="C363" s="715">
        <v>16</v>
      </c>
      <c r="D363" s="685" t="str">
        <f>IF(ISNA(VLOOKUP(C363,Master!CQ$61:DC$286,3,FALSE)),"",VLOOKUP(C363,Master!CQ$61:DC$286,3,FALSE))</f>
        <v/>
      </c>
      <c r="E363" s="719" t="str">
        <f>IF(ISNA(VLOOKUP(C363,Master!CQ$61:DC$286,7,FALSE)),"",VLOOKUP(C363,Master!CQ$61:DC$286,7,FALSE))</f>
        <v/>
      </c>
      <c r="F363" s="719" t="str">
        <f>IF(ISNA(VLOOKUP(C363,Master!CQ$61:DC$286,8,FALSE)),"",VLOOKUP(C363,Master!CQ$61:DC$286,8,FALSE))</f>
        <v/>
      </c>
      <c r="G363" s="720" t="str">
        <f>IF(ISNA(VLOOKUP(C363,Master!CQ$61:DC$286,4,FALSE)),"",VLOOKUP(C363,Master!CQ$61:DC$286,4,FALSE))</f>
        <v/>
      </c>
      <c r="H363" s="711" t="str">
        <f>IF(ISNA(VLOOKUP(C363,Master!CQ$61:DC$286,5,FALSE)),"",VLOOKUP(C363,Master!CQ$61:DC$286,5,FALSE))</f>
        <v/>
      </c>
      <c r="I363" s="718" t="str">
        <f>IF(ISNA(VLOOKUP(C363,Master!CQ$61:DC$286,6,FALSE)),"",VLOOKUP(C363,Master!CQ$61:DC$286,6,FALSE))</f>
        <v/>
      </c>
      <c r="J363" s="684" t="str">
        <f>IF(AND(H363=""),"",I363*12)</f>
        <v/>
      </c>
      <c r="K363" s="686" t="str">
        <f>IF(AND(H363=""),"","Not Applicable")</f>
        <v/>
      </c>
      <c r="L363" s="684" t="str">
        <f>IF(AND(H363=""),"","0")</f>
        <v/>
      </c>
      <c r="M363" s="684" t="str">
        <f>IF(AND(H363=""),"",J363+L363)</f>
        <v/>
      </c>
      <c r="N363" s="684" t="str">
        <f>IF(AND(H363=""),"",M363)</f>
        <v/>
      </c>
      <c r="O363" s="712" t="str">
        <f>IF(AND(H363=""),"","SANVIDA")</f>
        <v/>
      </c>
      <c r="P363" s="582"/>
      <c r="Q363" s="579"/>
      <c r="R363" s="579"/>
      <c r="S363" s="579"/>
      <c r="T363" s="579"/>
      <c r="U363" s="541"/>
      <c r="V363" s="570"/>
      <c r="W363" s="571"/>
      <c r="X363" s="571"/>
      <c r="Y363" s="571"/>
      <c r="Z363" s="571"/>
      <c r="AA363" s="571"/>
      <c r="AB363" s="571"/>
      <c r="AC363" s="571"/>
      <c r="AD363" s="571"/>
      <c r="AE363" s="571"/>
      <c r="AF363" s="571"/>
      <c r="AG363" s="576" t="str">
        <f t="shared" si="486"/>
        <v/>
      </c>
      <c r="AH363" s="576" t="str">
        <f t="shared" si="487"/>
        <v/>
      </c>
      <c r="AI363" s="576" t="str">
        <f t="shared" si="488"/>
        <v/>
      </c>
      <c r="AJ363" s="576" t="str">
        <f t="shared" si="489"/>
        <v/>
      </c>
      <c r="AK363" s="576" t="str">
        <f t="shared" si="490"/>
        <v/>
      </c>
      <c r="AL363" s="574" t="str">
        <f t="shared" si="491"/>
        <v/>
      </c>
      <c r="AM363" s="574">
        <v>0</v>
      </c>
      <c r="AN363" s="575">
        <v>0</v>
      </c>
      <c r="AO363" s="574" t="str">
        <f t="shared" si="492"/>
        <v/>
      </c>
      <c r="AP363" s="575">
        <f t="shared" si="493"/>
        <v>0</v>
      </c>
      <c r="AQ363" s="574">
        <f>IF(AND(I363=""),0,ROUND((I363+ROUND(I363*$AL$10,0))/2,0)*(IF(O363="FIX PAY",0,1)))</f>
        <v>0</v>
      </c>
      <c r="AR363" s="574">
        <f t="shared" si="463"/>
        <v>0</v>
      </c>
      <c r="AS363" s="574"/>
      <c r="AT363" s="574">
        <f t="shared" si="436"/>
        <v>0</v>
      </c>
      <c r="AU363" s="576" t="str">
        <f t="shared" si="494"/>
        <v/>
      </c>
      <c r="AV363" s="576" t="str">
        <f t="shared" si="495"/>
        <v/>
      </c>
      <c r="AW363" s="574"/>
      <c r="AX363" s="574"/>
      <c r="AY363" s="576" t="str">
        <f t="shared" si="496"/>
        <v/>
      </c>
      <c r="AZ363" s="576" t="str">
        <f t="shared" si="497"/>
        <v/>
      </c>
      <c r="BA363" s="576" t="str">
        <f t="shared" si="498"/>
        <v/>
      </c>
      <c r="BB363" s="576" t="str">
        <f t="shared" si="499"/>
        <v/>
      </c>
      <c r="BC363" s="576" t="str">
        <f t="shared" si="500"/>
        <v/>
      </c>
      <c r="BD363" s="574" t="str">
        <f t="shared" si="501"/>
        <v/>
      </c>
      <c r="BE363" s="574"/>
      <c r="BF363" s="575">
        <v>13</v>
      </c>
      <c r="BG363" s="574" t="str">
        <f t="shared" si="502"/>
        <v/>
      </c>
      <c r="BH363" s="575">
        <f t="shared" si="503"/>
        <v>0</v>
      </c>
      <c r="BI363" s="574">
        <f t="shared" si="504"/>
        <v>0</v>
      </c>
      <c r="BJ363" s="574">
        <f t="shared" si="464"/>
        <v>0</v>
      </c>
      <c r="BK363" s="574">
        <f t="shared" si="465"/>
        <v>0</v>
      </c>
      <c r="BL363" s="574" t="str">
        <f t="shared" si="466"/>
        <v/>
      </c>
      <c r="BM363" s="576" t="str">
        <f t="shared" si="505"/>
        <v/>
      </c>
      <c r="BN363" s="576" t="str">
        <f t="shared" si="506"/>
        <v/>
      </c>
      <c r="BO363" s="574"/>
      <c r="BP363" s="574"/>
      <c r="BQ363" s="576" t="str">
        <f t="shared" si="507"/>
        <v/>
      </c>
      <c r="BR363" s="567">
        <f t="shared" si="467"/>
        <v>0</v>
      </c>
      <c r="BS363" s="567">
        <f t="shared" si="508"/>
        <v>1</v>
      </c>
      <c r="BT363" s="567">
        <f t="shared" si="468"/>
        <v>0</v>
      </c>
      <c r="BU363" s="567">
        <f t="shared" si="509"/>
        <v>0</v>
      </c>
      <c r="BV363" s="567">
        <f t="shared" si="510"/>
        <v>0</v>
      </c>
      <c r="BW363" s="567">
        <f t="shared" si="511"/>
        <v>1</v>
      </c>
      <c r="BX363" s="552">
        <f t="shared" si="470"/>
        <v>0</v>
      </c>
      <c r="BY363" s="577">
        <f t="shared" si="512"/>
        <v>1</v>
      </c>
      <c r="BZ363" s="552">
        <f t="shared" si="513"/>
        <v>0</v>
      </c>
      <c r="CA363" s="552">
        <f t="shared" si="514"/>
        <v>0</v>
      </c>
      <c r="CB363" s="539" t="str">
        <f>IF(AND(E363=""),"",IF(AND(E363&lt;=0),"",IF((ROUND((SUMPRODUCT(MID(0&amp;E363,LARGE(INDEX(ISNUMBER(--MID(E363,ROW($1:$70),1))* ROW($1:$70),0),ROW($1:$70))+1,1)*10^ROW($1:$70)/10)),-8)/100000000)&lt;2004,1,0)))</f>
        <v/>
      </c>
      <c r="CC363" s="1071"/>
      <c r="CD363" s="539"/>
      <c r="CE363" s="539"/>
      <c r="CF363" s="539"/>
      <c r="CG363" s="539"/>
      <c r="CH363" s="539"/>
      <c r="CI363" s="539"/>
      <c r="CJ363" s="539"/>
      <c r="CK363" s="539"/>
      <c r="CL363" s="539"/>
      <c r="CM363" s="539"/>
      <c r="CN363" s="539"/>
      <c r="CO363" s="539"/>
      <c r="CP363" s="539"/>
      <c r="CQ363" s="539"/>
      <c r="CR363" s="539"/>
      <c r="CS363" s="539"/>
      <c r="CT363" s="539"/>
      <c r="CU363" s="539"/>
      <c r="CV363" s="539"/>
      <c r="CW363" s="539"/>
      <c r="CX363" s="539"/>
      <c r="CY363" s="539"/>
      <c r="CZ363" s="539"/>
    </row>
    <row r="364" spans="2:104" s="568" customFormat="1" ht="16.5" hidden="1" customHeight="1">
      <c r="B364" s="683">
        <v>2202</v>
      </c>
      <c r="C364" s="715">
        <v>17</v>
      </c>
      <c r="D364" s="685" t="str">
        <f>IF(ISNA(VLOOKUP(C364,Master!CQ$61:DC$286,3,FALSE)),"",VLOOKUP(C364,Master!CQ$61:DC$286,3,FALSE))</f>
        <v/>
      </c>
      <c r="E364" s="719" t="str">
        <f>IF(ISNA(VLOOKUP(C364,Master!CQ$61:DC$286,7,FALSE)),"",VLOOKUP(C364,Master!CQ$61:DC$286,7,FALSE))</f>
        <v/>
      </c>
      <c r="F364" s="719" t="str">
        <f>IF(ISNA(VLOOKUP(C364,Master!CQ$61:DC$286,8,FALSE)),"",VLOOKUP(C364,Master!CQ$61:DC$286,8,FALSE))</f>
        <v/>
      </c>
      <c r="G364" s="720" t="str">
        <f>IF(ISNA(VLOOKUP(C364,Master!CQ$61:DC$286,4,FALSE)),"",VLOOKUP(C364,Master!CQ$61:DC$286,4,FALSE))</f>
        <v/>
      </c>
      <c r="H364" s="711" t="str">
        <f>IF(ISNA(VLOOKUP(C364,Master!CQ$61:DC$286,5,FALSE)),"",VLOOKUP(C364,Master!CQ$61:DC$286,5,FALSE))</f>
        <v/>
      </c>
      <c r="I364" s="718" t="str">
        <f>IF(ISNA(VLOOKUP(C364,Master!CQ$61:DC$286,6,FALSE)),"",VLOOKUP(C364,Master!CQ$61:DC$286,6,FALSE))</f>
        <v/>
      </c>
      <c r="J364" s="684" t="str">
        <f t="shared" si="515"/>
        <v/>
      </c>
      <c r="K364" s="686" t="str">
        <f t="shared" si="516"/>
        <v/>
      </c>
      <c r="L364" s="684" t="str">
        <f t="shared" si="517"/>
        <v/>
      </c>
      <c r="M364" s="684" t="str">
        <f t="shared" si="518"/>
        <v/>
      </c>
      <c r="N364" s="684" t="str">
        <f t="shared" si="519"/>
        <v/>
      </c>
      <c r="O364" s="712" t="str">
        <f t="shared" si="520"/>
        <v/>
      </c>
      <c r="P364" s="582"/>
      <c r="Q364" s="579"/>
      <c r="R364" s="579"/>
      <c r="S364" s="579"/>
      <c r="T364" s="579"/>
      <c r="U364" s="541"/>
      <c r="V364" s="570"/>
      <c r="W364" s="571"/>
      <c r="X364" s="571"/>
      <c r="Y364" s="571"/>
      <c r="Z364" s="571"/>
      <c r="AA364" s="571"/>
      <c r="AB364" s="571"/>
      <c r="AC364" s="571"/>
      <c r="AD364" s="571"/>
      <c r="AE364" s="571"/>
      <c r="AF364" s="571"/>
      <c r="AG364" s="576" t="str">
        <f t="shared" si="486"/>
        <v/>
      </c>
      <c r="AH364" s="576" t="str">
        <f t="shared" si="487"/>
        <v/>
      </c>
      <c r="AI364" s="576" t="str">
        <f t="shared" si="488"/>
        <v/>
      </c>
      <c r="AJ364" s="576" t="str">
        <f t="shared" si="489"/>
        <v/>
      </c>
      <c r="AK364" s="576" t="str">
        <f t="shared" si="490"/>
        <v/>
      </c>
      <c r="AL364" s="574" t="str">
        <f t="shared" si="491"/>
        <v/>
      </c>
      <c r="AM364" s="574">
        <v>0</v>
      </c>
      <c r="AN364" s="575">
        <v>0</v>
      </c>
      <c r="AO364" s="574" t="str">
        <f t="shared" si="492"/>
        <v/>
      </c>
      <c r="AP364" s="575">
        <f t="shared" si="493"/>
        <v>0</v>
      </c>
      <c r="AQ364" s="574">
        <f>IF(AND(I364=""),0,ROUND((I364+ROUND(I364*$AL$10,0))/2,0)*(IF(O364="FIX PAY",0,1)))</f>
        <v>0</v>
      </c>
      <c r="AR364" s="574">
        <f t="shared" si="463"/>
        <v>0</v>
      </c>
      <c r="AS364" s="574"/>
      <c r="AT364" s="574">
        <f t="shared" si="436"/>
        <v>0</v>
      </c>
      <c r="AU364" s="576" t="str">
        <f t="shared" si="494"/>
        <v/>
      </c>
      <c r="AV364" s="576" t="str">
        <f t="shared" si="495"/>
        <v/>
      </c>
      <c r="AW364" s="574"/>
      <c r="AX364" s="574"/>
      <c r="AY364" s="576" t="str">
        <f t="shared" si="496"/>
        <v/>
      </c>
      <c r="AZ364" s="576" t="str">
        <f t="shared" si="497"/>
        <v/>
      </c>
      <c r="BA364" s="576" t="str">
        <f t="shared" si="498"/>
        <v/>
      </c>
      <c r="BB364" s="576" t="str">
        <f t="shared" si="499"/>
        <v/>
      </c>
      <c r="BC364" s="576" t="str">
        <f t="shared" si="500"/>
        <v/>
      </c>
      <c r="BD364" s="574" t="str">
        <f t="shared" si="501"/>
        <v/>
      </c>
      <c r="BE364" s="574"/>
      <c r="BF364" s="575">
        <v>10</v>
      </c>
      <c r="BG364" s="574" t="str">
        <f t="shared" si="502"/>
        <v/>
      </c>
      <c r="BH364" s="575">
        <f t="shared" si="503"/>
        <v>0</v>
      </c>
      <c r="BI364" s="574">
        <f t="shared" si="504"/>
        <v>0</v>
      </c>
      <c r="BJ364" s="574">
        <f t="shared" si="464"/>
        <v>0</v>
      </c>
      <c r="BK364" s="574">
        <f t="shared" si="465"/>
        <v>0</v>
      </c>
      <c r="BL364" s="574" t="str">
        <f t="shared" si="466"/>
        <v/>
      </c>
      <c r="BM364" s="576" t="str">
        <f t="shared" si="505"/>
        <v/>
      </c>
      <c r="BN364" s="576" t="str">
        <f t="shared" si="506"/>
        <v/>
      </c>
      <c r="BO364" s="574"/>
      <c r="BP364" s="574"/>
      <c r="BQ364" s="576" t="str">
        <f t="shared" si="507"/>
        <v/>
      </c>
      <c r="BR364" s="567">
        <f t="shared" si="467"/>
        <v>0</v>
      </c>
      <c r="BS364" s="567">
        <f t="shared" si="508"/>
        <v>1</v>
      </c>
      <c r="BT364" s="567">
        <f t="shared" si="468"/>
        <v>0</v>
      </c>
      <c r="BU364" s="567">
        <f t="shared" si="509"/>
        <v>0</v>
      </c>
      <c r="BV364" s="567">
        <f t="shared" si="510"/>
        <v>0</v>
      </c>
      <c r="BW364" s="567">
        <f t="shared" si="511"/>
        <v>1</v>
      </c>
      <c r="BX364" s="552">
        <f t="shared" si="470"/>
        <v>0</v>
      </c>
      <c r="BY364" s="577">
        <f t="shared" si="512"/>
        <v>1</v>
      </c>
      <c r="BZ364" s="552">
        <f t="shared" si="513"/>
        <v>0</v>
      </c>
      <c r="CA364" s="552">
        <f t="shared" si="514"/>
        <v>0</v>
      </c>
      <c r="CB364" s="539" t="str">
        <f>IF(AND(E364=""),"",IF(AND(E364&lt;=0),"",IF((ROUND((SUMPRODUCT(MID(0&amp;E364,LARGE(INDEX(ISNUMBER(--MID(E364,ROW($1:$70),1))* ROW($1:$70),0),ROW($1:$70))+1,1)*10^ROW($1:$70)/10)),-8)/100000000)&lt;2004,1,0)))</f>
        <v/>
      </c>
      <c r="CC364" s="1071"/>
      <c r="CD364" s="539"/>
      <c r="CE364" s="539"/>
      <c r="CF364" s="539"/>
      <c r="CG364" s="539"/>
      <c r="CH364" s="539"/>
      <c r="CI364" s="539"/>
      <c r="CJ364" s="539"/>
      <c r="CK364" s="539"/>
      <c r="CL364" s="539"/>
      <c r="CM364" s="539"/>
      <c r="CN364" s="539"/>
      <c r="CO364" s="539"/>
      <c r="CP364" s="539"/>
      <c r="CQ364" s="539"/>
      <c r="CR364" s="539"/>
      <c r="CS364" s="539"/>
      <c r="CT364" s="539"/>
      <c r="CU364" s="539"/>
      <c r="CV364" s="539"/>
      <c r="CW364" s="539"/>
      <c r="CX364" s="539"/>
      <c r="CY364" s="539"/>
      <c r="CZ364" s="539"/>
    </row>
    <row r="365" spans="2:104" s="568" customFormat="1" ht="16.5" hidden="1" customHeight="1">
      <c r="B365" s="683">
        <v>2202</v>
      </c>
      <c r="C365" s="715">
        <v>18</v>
      </c>
      <c r="D365" s="685" t="str">
        <f>IF(ISNA(VLOOKUP(C365,Master!CQ$61:DC$286,3,FALSE)),"",VLOOKUP(C365,Master!CQ$61:DC$286,3,FALSE))</f>
        <v/>
      </c>
      <c r="E365" s="719" t="str">
        <f>IF(ISNA(VLOOKUP(C365,Master!CQ$61:DC$286,7,FALSE)),"",VLOOKUP(C365,Master!CQ$61:DC$286,7,FALSE))</f>
        <v/>
      </c>
      <c r="F365" s="719" t="str">
        <f>IF(ISNA(VLOOKUP(C365,Master!CQ$61:DC$286,8,FALSE)),"",VLOOKUP(C365,Master!CQ$61:DC$286,8,FALSE))</f>
        <v/>
      </c>
      <c r="G365" s="720" t="str">
        <f>IF(ISNA(VLOOKUP(C365,Master!CQ$61:DC$286,4,FALSE)),"",VLOOKUP(C365,Master!CQ$61:DC$286,4,FALSE))</f>
        <v/>
      </c>
      <c r="H365" s="711" t="str">
        <f>IF(ISNA(VLOOKUP(C365,Master!CQ$61:DC$286,5,FALSE)),"",VLOOKUP(C365,Master!CQ$61:DC$286,5,FALSE))</f>
        <v/>
      </c>
      <c r="I365" s="718" t="str">
        <f>IF(ISNA(VLOOKUP(C365,Master!CQ$61:DC$286,6,FALSE)),"",VLOOKUP(C365,Master!CQ$61:DC$286,6,FALSE))</f>
        <v/>
      </c>
      <c r="J365" s="684" t="str">
        <f t="shared" si="515"/>
        <v/>
      </c>
      <c r="K365" s="686" t="str">
        <f t="shared" si="516"/>
        <v/>
      </c>
      <c r="L365" s="684" t="str">
        <f t="shared" si="517"/>
        <v/>
      </c>
      <c r="M365" s="684" t="str">
        <f t="shared" si="518"/>
        <v/>
      </c>
      <c r="N365" s="684" t="str">
        <f t="shared" si="519"/>
        <v/>
      </c>
      <c r="O365" s="712" t="str">
        <f t="shared" si="520"/>
        <v/>
      </c>
      <c r="P365" s="582"/>
      <c r="Q365" s="579"/>
      <c r="R365" s="579"/>
      <c r="S365" s="579"/>
      <c r="T365" s="579"/>
      <c r="U365" s="541"/>
      <c r="V365" s="570"/>
      <c r="W365" s="571"/>
      <c r="X365" s="571"/>
      <c r="Y365" s="571"/>
      <c r="Z365" s="571"/>
      <c r="AA365" s="571"/>
      <c r="AB365" s="571"/>
      <c r="AC365" s="571"/>
      <c r="AD365" s="571"/>
      <c r="AE365" s="571"/>
      <c r="AF365" s="571"/>
      <c r="AG365" s="576" t="str">
        <f t="shared" si="486"/>
        <v/>
      </c>
      <c r="AH365" s="576" t="str">
        <f t="shared" si="487"/>
        <v/>
      </c>
      <c r="AI365" s="576" t="str">
        <f t="shared" si="488"/>
        <v/>
      </c>
      <c r="AJ365" s="576" t="str">
        <f t="shared" si="489"/>
        <v/>
      </c>
      <c r="AK365" s="576" t="str">
        <f t="shared" si="490"/>
        <v/>
      </c>
      <c r="AL365" s="574" t="str">
        <f t="shared" si="491"/>
        <v/>
      </c>
      <c r="AM365" s="574">
        <v>0</v>
      </c>
      <c r="AN365" s="575">
        <v>0</v>
      </c>
      <c r="AO365" s="574" t="str">
        <f t="shared" si="492"/>
        <v/>
      </c>
      <c r="AP365" s="575">
        <f t="shared" si="493"/>
        <v>0</v>
      </c>
      <c r="AQ365" s="574">
        <f>IF(AND(I365=""),0,ROUND((I365+ROUND(I365*$AL$10,0))/2,0)*(IF(O365="FIX PAY",0,1)))</f>
        <v>0</v>
      </c>
      <c r="AR365" s="574">
        <f t="shared" si="463"/>
        <v>0</v>
      </c>
      <c r="AS365" s="574"/>
      <c r="AT365" s="574">
        <f t="shared" si="436"/>
        <v>0</v>
      </c>
      <c r="AU365" s="576" t="str">
        <f t="shared" si="494"/>
        <v/>
      </c>
      <c r="AV365" s="576" t="str">
        <f t="shared" si="495"/>
        <v/>
      </c>
      <c r="AW365" s="574"/>
      <c r="AX365" s="574"/>
      <c r="AY365" s="576" t="str">
        <f t="shared" si="496"/>
        <v/>
      </c>
      <c r="AZ365" s="576" t="str">
        <f t="shared" si="497"/>
        <v/>
      </c>
      <c r="BA365" s="576" t="str">
        <f t="shared" si="498"/>
        <v/>
      </c>
      <c r="BB365" s="576" t="str">
        <f t="shared" si="499"/>
        <v/>
      </c>
      <c r="BC365" s="576" t="str">
        <f t="shared" si="500"/>
        <v/>
      </c>
      <c r="BD365" s="574" t="str">
        <f t="shared" si="501"/>
        <v/>
      </c>
      <c r="BE365" s="574"/>
      <c r="BF365" s="575">
        <v>11</v>
      </c>
      <c r="BG365" s="574" t="str">
        <f t="shared" si="502"/>
        <v/>
      </c>
      <c r="BH365" s="575">
        <f t="shared" si="503"/>
        <v>0</v>
      </c>
      <c r="BI365" s="574">
        <f t="shared" si="504"/>
        <v>0</v>
      </c>
      <c r="BJ365" s="574">
        <f t="shared" si="464"/>
        <v>0</v>
      </c>
      <c r="BK365" s="574">
        <f t="shared" si="465"/>
        <v>0</v>
      </c>
      <c r="BL365" s="574" t="str">
        <f t="shared" si="466"/>
        <v/>
      </c>
      <c r="BM365" s="576" t="str">
        <f t="shared" si="505"/>
        <v/>
      </c>
      <c r="BN365" s="576" t="str">
        <f t="shared" si="506"/>
        <v/>
      </c>
      <c r="BO365" s="574"/>
      <c r="BP365" s="574"/>
      <c r="BQ365" s="576" t="str">
        <f t="shared" si="507"/>
        <v/>
      </c>
      <c r="BR365" s="567">
        <f t="shared" si="467"/>
        <v>0</v>
      </c>
      <c r="BS365" s="567">
        <f t="shared" si="508"/>
        <v>1</v>
      </c>
      <c r="BT365" s="567">
        <f t="shared" si="468"/>
        <v>0</v>
      </c>
      <c r="BU365" s="567">
        <f t="shared" si="509"/>
        <v>0</v>
      </c>
      <c r="BV365" s="567">
        <f t="shared" si="510"/>
        <v>0</v>
      </c>
      <c r="BW365" s="567">
        <f t="shared" si="511"/>
        <v>1</v>
      </c>
      <c r="BX365" s="552">
        <f t="shared" si="470"/>
        <v>0</v>
      </c>
      <c r="BY365" s="577">
        <f t="shared" si="512"/>
        <v>1</v>
      </c>
      <c r="BZ365" s="552">
        <f t="shared" si="513"/>
        <v>0</v>
      </c>
      <c r="CA365" s="552">
        <f t="shared" si="514"/>
        <v>0</v>
      </c>
      <c r="CB365" s="539" t="str">
        <f>IF(AND(E365=""),"",IF(AND(E365&lt;=0),"",IF((ROUND((SUMPRODUCT(MID(0&amp;E365,LARGE(INDEX(ISNUMBER(--MID(E365,ROW($1:$70),1))* ROW($1:$70),0),ROW($1:$70))+1,1)*10^ROW($1:$70)/10)),-8)/100000000)&lt;2004,1,0)))</f>
        <v/>
      </c>
      <c r="CC365" s="1071"/>
      <c r="CD365" s="539"/>
      <c r="CE365" s="539"/>
      <c r="CF365" s="539"/>
      <c r="CG365" s="539"/>
      <c r="CH365" s="539"/>
      <c r="CI365" s="539"/>
      <c r="CJ365" s="539"/>
      <c r="CK365" s="539"/>
      <c r="CL365" s="539"/>
      <c r="CM365" s="539"/>
      <c r="CN365" s="539"/>
      <c r="CO365" s="539"/>
      <c r="CP365" s="539"/>
      <c r="CQ365" s="539"/>
      <c r="CR365" s="539"/>
      <c r="CS365" s="539"/>
      <c r="CT365" s="539"/>
      <c r="CU365" s="539"/>
      <c r="CV365" s="539"/>
      <c r="CW365" s="539"/>
      <c r="CX365" s="539"/>
      <c r="CY365" s="539"/>
      <c r="CZ365" s="539"/>
    </row>
    <row r="366" spans="2:104" s="568" customFormat="1" ht="16.5" hidden="1" customHeight="1">
      <c r="B366" s="683">
        <v>2202</v>
      </c>
      <c r="C366" s="715">
        <v>19</v>
      </c>
      <c r="D366" s="685" t="str">
        <f>IF(ISNA(VLOOKUP(C366,Master!CQ$61:DC$286,3,FALSE)),"",VLOOKUP(C366,Master!CQ$61:DC$286,3,FALSE))</f>
        <v/>
      </c>
      <c r="E366" s="719" t="str">
        <f>IF(ISNA(VLOOKUP(C366,Master!CQ$61:DC$286,7,FALSE)),"",VLOOKUP(C366,Master!CQ$61:DC$286,7,FALSE))</f>
        <v/>
      </c>
      <c r="F366" s="719" t="str">
        <f>IF(ISNA(VLOOKUP(C366,Master!CQ$61:DC$286,8,FALSE)),"",VLOOKUP(C366,Master!CQ$61:DC$286,8,FALSE))</f>
        <v/>
      </c>
      <c r="G366" s="720" t="str">
        <f>IF(ISNA(VLOOKUP(C366,Master!CQ$61:DC$286,4,FALSE)),"",VLOOKUP(C366,Master!CQ$61:DC$286,4,FALSE))</f>
        <v/>
      </c>
      <c r="H366" s="711" t="str">
        <f>IF(ISNA(VLOOKUP(C366,Master!CQ$61:DC$286,5,FALSE)),"",VLOOKUP(C366,Master!CQ$61:DC$286,5,FALSE))</f>
        <v/>
      </c>
      <c r="I366" s="718" t="str">
        <f>IF(ISNA(VLOOKUP(C366,Master!CQ$61:DC$286,6,FALSE)),"",VLOOKUP(C366,Master!CQ$61:DC$286,6,FALSE))</f>
        <v/>
      </c>
      <c r="J366" s="684" t="str">
        <f t="shared" si="515"/>
        <v/>
      </c>
      <c r="K366" s="686" t="str">
        <f t="shared" si="516"/>
        <v/>
      </c>
      <c r="L366" s="684" t="str">
        <f t="shared" si="517"/>
        <v/>
      </c>
      <c r="M366" s="684" t="str">
        <f t="shared" si="518"/>
        <v/>
      </c>
      <c r="N366" s="684" t="str">
        <f t="shared" si="519"/>
        <v/>
      </c>
      <c r="O366" s="712" t="str">
        <f t="shared" si="520"/>
        <v/>
      </c>
      <c r="P366" s="582"/>
      <c r="Q366" s="579"/>
      <c r="R366" s="579"/>
      <c r="S366" s="579"/>
      <c r="T366" s="579"/>
      <c r="U366" s="541"/>
      <c r="V366" s="570"/>
      <c r="W366" s="571"/>
      <c r="X366" s="571"/>
      <c r="Y366" s="571"/>
      <c r="Z366" s="571"/>
      <c r="AA366" s="571"/>
      <c r="AB366" s="571"/>
      <c r="AC366" s="571"/>
      <c r="AD366" s="571"/>
      <c r="AE366" s="571"/>
      <c r="AF366" s="571"/>
      <c r="AG366" s="576" t="str">
        <f t="shared" si="486"/>
        <v/>
      </c>
      <c r="AH366" s="576" t="str">
        <f t="shared" si="487"/>
        <v/>
      </c>
      <c r="AI366" s="576" t="str">
        <f t="shared" si="488"/>
        <v/>
      </c>
      <c r="AJ366" s="576" t="str">
        <f t="shared" si="489"/>
        <v/>
      </c>
      <c r="AK366" s="576" t="str">
        <f t="shared" si="490"/>
        <v/>
      </c>
      <c r="AL366" s="574" t="str">
        <f t="shared" si="491"/>
        <v/>
      </c>
      <c r="AM366" s="574">
        <v>0</v>
      </c>
      <c r="AN366" s="575">
        <v>0</v>
      </c>
      <c r="AO366" s="574" t="str">
        <f t="shared" si="492"/>
        <v/>
      </c>
      <c r="AP366" s="575">
        <f t="shared" si="493"/>
        <v>0</v>
      </c>
      <c r="AQ366" s="574">
        <f>IF(AND(I366=""),0,ROUND((I366+ROUND(I366*$AL$10,0))/2,0)*(IF(O366="FIX PAY",0,1)))</f>
        <v>0</v>
      </c>
      <c r="AR366" s="574">
        <f t="shared" si="463"/>
        <v>0</v>
      </c>
      <c r="AS366" s="574"/>
      <c r="AT366" s="574">
        <f t="shared" si="436"/>
        <v>0</v>
      </c>
      <c r="AU366" s="576" t="str">
        <f t="shared" si="494"/>
        <v/>
      </c>
      <c r="AV366" s="576" t="str">
        <f t="shared" si="495"/>
        <v/>
      </c>
      <c r="AW366" s="574"/>
      <c r="AX366" s="574"/>
      <c r="AY366" s="576" t="str">
        <f t="shared" si="496"/>
        <v/>
      </c>
      <c r="AZ366" s="576" t="str">
        <f t="shared" si="497"/>
        <v/>
      </c>
      <c r="BA366" s="576" t="str">
        <f t="shared" si="498"/>
        <v/>
      </c>
      <c r="BB366" s="576" t="str">
        <f t="shared" si="499"/>
        <v/>
      </c>
      <c r="BC366" s="576" t="str">
        <f t="shared" si="500"/>
        <v/>
      </c>
      <c r="BD366" s="574" t="str">
        <f t="shared" si="501"/>
        <v/>
      </c>
      <c r="BE366" s="574"/>
      <c r="BF366" s="575">
        <v>12</v>
      </c>
      <c r="BG366" s="574" t="str">
        <f t="shared" si="502"/>
        <v/>
      </c>
      <c r="BH366" s="575">
        <f t="shared" si="503"/>
        <v>0</v>
      </c>
      <c r="BI366" s="574">
        <f t="shared" si="504"/>
        <v>0</v>
      </c>
      <c r="BJ366" s="574">
        <f t="shared" si="464"/>
        <v>0</v>
      </c>
      <c r="BK366" s="574">
        <f t="shared" si="465"/>
        <v>0</v>
      </c>
      <c r="BL366" s="574" t="str">
        <f t="shared" si="466"/>
        <v/>
      </c>
      <c r="BM366" s="576" t="str">
        <f t="shared" si="505"/>
        <v/>
      </c>
      <c r="BN366" s="576" t="str">
        <f t="shared" si="506"/>
        <v/>
      </c>
      <c r="BO366" s="574"/>
      <c r="BP366" s="574"/>
      <c r="BQ366" s="576" t="str">
        <f t="shared" si="507"/>
        <v/>
      </c>
      <c r="BR366" s="567">
        <f t="shared" si="467"/>
        <v>0</v>
      </c>
      <c r="BS366" s="567">
        <f t="shared" si="508"/>
        <v>1</v>
      </c>
      <c r="BT366" s="567">
        <f t="shared" si="468"/>
        <v>0</v>
      </c>
      <c r="BU366" s="567">
        <f t="shared" si="509"/>
        <v>0</v>
      </c>
      <c r="BV366" s="567">
        <f t="shared" si="510"/>
        <v>0</v>
      </c>
      <c r="BW366" s="567">
        <f t="shared" si="511"/>
        <v>1</v>
      </c>
      <c r="BX366" s="552">
        <f t="shared" si="470"/>
        <v>0</v>
      </c>
      <c r="BY366" s="577">
        <f t="shared" si="512"/>
        <v>1</v>
      </c>
      <c r="BZ366" s="552">
        <f t="shared" si="513"/>
        <v>0</v>
      </c>
      <c r="CA366" s="552">
        <f t="shared" si="514"/>
        <v>0</v>
      </c>
      <c r="CB366" s="539" t="str">
        <f>IF(AND(E366=""),"",IF(AND(E366&lt;=0),"",IF((ROUND((SUMPRODUCT(MID(0&amp;E366,LARGE(INDEX(ISNUMBER(--MID(E366,ROW($1:$70),1))* ROW($1:$70),0),ROW($1:$70))+1,1)*10^ROW($1:$70)/10)),-8)/100000000)&lt;2004,1,0)))</f>
        <v/>
      </c>
      <c r="CC366" s="1071"/>
      <c r="CD366" s="539"/>
      <c r="CE366" s="539"/>
      <c r="CF366" s="539"/>
      <c r="CG366" s="539"/>
      <c r="CH366" s="539"/>
      <c r="CI366" s="539"/>
      <c r="CJ366" s="539"/>
      <c r="CK366" s="539"/>
      <c r="CL366" s="539"/>
      <c r="CM366" s="539"/>
      <c r="CN366" s="539"/>
      <c r="CO366" s="539"/>
      <c r="CP366" s="539"/>
      <c r="CQ366" s="539"/>
      <c r="CR366" s="539"/>
      <c r="CS366" s="539"/>
      <c r="CT366" s="539"/>
      <c r="CU366" s="539"/>
      <c r="CV366" s="539"/>
      <c r="CW366" s="539"/>
      <c r="CX366" s="539"/>
      <c r="CY366" s="539"/>
      <c r="CZ366" s="539"/>
    </row>
    <row r="367" spans="2:104" s="568" customFormat="1" ht="16.5" hidden="1" customHeight="1">
      <c r="B367" s="683">
        <v>2202</v>
      </c>
      <c r="C367" s="715">
        <v>20</v>
      </c>
      <c r="D367" s="685" t="str">
        <f>IF(ISNA(VLOOKUP(C367,Master!CQ$61:DC$286,3,FALSE)),"",VLOOKUP(C367,Master!CQ$61:DC$286,3,FALSE))</f>
        <v/>
      </c>
      <c r="E367" s="719" t="str">
        <f>IF(ISNA(VLOOKUP(C367,Master!CQ$61:DC$286,7,FALSE)),"",VLOOKUP(C367,Master!CQ$61:DC$286,7,FALSE))</f>
        <v/>
      </c>
      <c r="F367" s="719" t="str">
        <f>IF(ISNA(VLOOKUP(C367,Master!CQ$61:DC$286,8,FALSE)),"",VLOOKUP(C367,Master!CQ$61:DC$286,8,FALSE))</f>
        <v/>
      </c>
      <c r="G367" s="720" t="str">
        <f>IF(ISNA(VLOOKUP(C367,Master!CQ$61:DC$286,4,FALSE)),"",VLOOKUP(C367,Master!CQ$61:DC$286,4,FALSE))</f>
        <v/>
      </c>
      <c r="H367" s="711" t="str">
        <f>IF(ISNA(VLOOKUP(C367,Master!CQ$61:DC$286,5,FALSE)),"",VLOOKUP(C367,Master!CQ$61:DC$286,5,FALSE))</f>
        <v/>
      </c>
      <c r="I367" s="718" t="str">
        <f>IF(ISNA(VLOOKUP(C367,Master!CQ$61:DC$286,6,FALSE)),"",VLOOKUP(C367,Master!CQ$61:DC$286,6,FALSE))</f>
        <v/>
      </c>
      <c r="J367" s="684" t="str">
        <f t="shared" ref="J367" si="521">IF(AND(H367=""),"",I367*12)</f>
        <v/>
      </c>
      <c r="K367" s="686" t="str">
        <f t="shared" ref="K367" si="522">IF(AND(H367=""),"","Not Applicable")</f>
        <v/>
      </c>
      <c r="L367" s="684" t="str">
        <f t="shared" ref="L367" si="523">IF(AND(H367=""),"","0")</f>
        <v/>
      </c>
      <c r="M367" s="684" t="str">
        <f t="shared" ref="M367" si="524">IF(AND(H367=""),"",J367+L367)</f>
        <v/>
      </c>
      <c r="N367" s="684" t="str">
        <f t="shared" ref="N367" si="525">IF(AND(H367=""),"",M367)</f>
        <v/>
      </c>
      <c r="O367" s="712" t="str">
        <f t="shared" ref="O367" si="526">IF(AND(H367=""),"","SANVIDA")</f>
        <v/>
      </c>
      <c r="P367" s="582"/>
      <c r="Q367" s="579"/>
      <c r="R367" s="579"/>
      <c r="S367" s="579"/>
      <c r="T367" s="579"/>
      <c r="U367" s="541"/>
      <c r="V367" s="570"/>
      <c r="W367" s="571"/>
      <c r="X367" s="571"/>
      <c r="Y367" s="571"/>
      <c r="Z367" s="571"/>
      <c r="AA367" s="571"/>
      <c r="AB367" s="571"/>
      <c r="AC367" s="571"/>
      <c r="AD367" s="571"/>
      <c r="AE367" s="571"/>
      <c r="AF367" s="571"/>
      <c r="AG367" s="576" t="str">
        <f t="shared" ref="AG367" si="527">IF(AND(I367=""),"",(IF(O367="FIX PAY",0,(I367-ROUNDUP(ROUND((I367*3%)-(I367*3%)*3%,0),-1)))))</f>
        <v/>
      </c>
      <c r="AH367" s="576" t="str">
        <f t="shared" ref="AH367" si="528">IF(AND(I367=""),"",$M367*$BR367)</f>
        <v/>
      </c>
      <c r="AI367" s="576" t="str">
        <f t="shared" ref="AI367" si="529">IF(AND(I367=""),"",$M367*$BS367)</f>
        <v/>
      </c>
      <c r="AJ367" s="576" t="str">
        <f t="shared" ref="AJ367" si="530">IF(AND(I367=""),"",$M367*$BT367)</f>
        <v/>
      </c>
      <c r="AK367" s="576" t="str">
        <f t="shared" ref="AK367" si="531">IF(AND(I367=""),"",$M367*$BU367)</f>
        <v/>
      </c>
      <c r="AL367" s="574" t="str">
        <f t="shared" ref="AL367" si="532">IF(AND(I367=""),"",ROUND((AH367+AI367)*$AL$10,0)*BV367)</f>
        <v/>
      </c>
      <c r="AM367" s="574">
        <v>0</v>
      </c>
      <c r="AN367" s="575">
        <v>0</v>
      </c>
      <c r="AO367" s="574" t="str">
        <f t="shared" ref="AO367" si="533">IF(AND(I367=""),"",ROUND((AH367+AI367)*$AO$10,0)*BV367)</f>
        <v/>
      </c>
      <c r="AP367" s="575">
        <f t="shared" ref="AP367" si="534">$G$222*BS367*BV367*(IF(I367&lt;=0,0,1))*(IF(H367&lt;=4800,1,0))</f>
        <v>0</v>
      </c>
      <c r="AQ367" s="574">
        <f>IF(AND(I367=""),0,ROUND((I367+ROUND(I367*$AL$10,0))/2,0)*(IF(O367="FIX PAY",0,1)))</f>
        <v>0</v>
      </c>
      <c r="AR367" s="574">
        <f t="shared" ref="AR367" si="535">IF(G367="CLERK GRADE I",1,IF(G367="CLERK GRADE II",1,0))*75*12*BV367*(IF(I367&lt;=0,0,1))*BW367</f>
        <v>0</v>
      </c>
      <c r="AS367" s="574"/>
      <c r="AT367" s="574">
        <f t="shared" ref="AT367" si="536">(IF(G367="LAB BOY",180,IF(G367="JAMADAR",180,IF(G367="PEON",180,0))))*12*BV367*(IF(I367&lt;=0,0,1))</f>
        <v>0</v>
      </c>
      <c r="AU367" s="576" t="str">
        <f t="shared" ref="AU367" si="537">IF(AND(I367=""),"",SUM(AL367:AT367)+AH367+AI367)</f>
        <v/>
      </c>
      <c r="AV367" s="576" t="str">
        <f t="shared" ref="AV367" si="538">IF(AND(I367=""),"",AU367)</f>
        <v/>
      </c>
      <c r="AW367" s="574"/>
      <c r="AX367" s="574"/>
      <c r="AY367" s="576" t="str">
        <f t="shared" ref="AY367" si="539">IF(AND(I367=""),"",AV367+AW367+AX367)</f>
        <v/>
      </c>
      <c r="AZ367" s="576" t="str">
        <f t="shared" ref="AZ367" si="540">IF(AND(I367=""),"",N367*BR367)</f>
        <v/>
      </c>
      <c r="BA367" s="576" t="str">
        <f t="shared" ref="BA367" si="541">IF(AND(I367=""),"",N367*BS367)</f>
        <v/>
      </c>
      <c r="BB367" s="576" t="str">
        <f t="shared" ref="BB367" si="542">IF(AND(I367=""),"",N367*BT367)</f>
        <v/>
      </c>
      <c r="BC367" s="576" t="str">
        <f t="shared" ref="BC367" si="543">IF(AND(I367=""),"",N367*BU367)</f>
        <v/>
      </c>
      <c r="BD367" s="574" t="str">
        <f t="shared" ref="BD367" si="544">IF(AND(I367=""),"",ROUND((AZ367+BA367)*$BD$10,0)*BV367)</f>
        <v/>
      </c>
      <c r="BE367" s="574"/>
      <c r="BF367" s="575">
        <v>12</v>
      </c>
      <c r="BG367" s="574" t="str">
        <f t="shared" ref="BG367" si="545">IF(AND(I367=""),"",ROUND((AZ367+BA367)*$BG$10,0)*BV367)</f>
        <v/>
      </c>
      <c r="BH367" s="575">
        <f t="shared" ref="BH367" si="546">3387*2*BS367*BV367*(IF(I367&lt;=0,0,1))*(IF(H367&lt;=4800,1,0))</f>
        <v>0</v>
      </c>
      <c r="BI367" s="574">
        <f t="shared" ref="BI367" si="547">IF(AND(I367=""),0,ROUND((AG367+ROUND(AG367*$AL$10,0))/2,0)*(IF(O367="FIX PAY",0,1)))</f>
        <v>0</v>
      </c>
      <c r="BJ367" s="574">
        <f t="shared" ref="BJ367" si="548">IF(G367="CLERK GRADE I",1,IF(G367="CLERK GRADE II",1,0))*75*12*BV367*(IF(I367&lt;=0,0,1))*BW367</f>
        <v>0</v>
      </c>
      <c r="BK367" s="574">
        <f t="shared" ref="BK367" si="549">IF(AND(G367=""),0,(IF(G367="ASSISTANT",12,IF(G367="CLERK GRADE I",12,IF(G367="CLERK GRADE II",12,IF(G367="FIELDMAN &amp; FIELD REC",12,IF(G367="LAB BOY",12,IF(G367="JAMADAR",12,IF(G367="PEON",12,10))))))))*(MINA(ROUND(AG367*6%,0),600))*(IF($V367="yes",1,)))</f>
        <v>0</v>
      </c>
      <c r="BL367" s="574" t="str">
        <f t="shared" ref="BL367" si="550">IF(AND(I367=""),"",(IF(G367="LAB BOY",150,IF(G367="JAMADAR",150,IF(G367="PEON",150,0))))*12*BV367*(IF(I367&lt;=0,0,1)))</f>
        <v/>
      </c>
      <c r="BM367" s="576" t="str">
        <f t="shared" ref="BM367" si="551">IF(AND(I367=""),"",SUM(BD367:BL367)+AZ367+BA367)</f>
        <v/>
      </c>
      <c r="BN367" s="576" t="str">
        <f t="shared" ref="BN367" si="552">IF(AND(I367=""),"",BM367)</f>
        <v/>
      </c>
      <c r="BO367" s="574"/>
      <c r="BP367" s="574"/>
      <c r="BQ367" s="576" t="str">
        <f t="shared" ref="BQ367" si="553">IF(AND(I367=""),"",BN367+BO367+BP367)</f>
        <v/>
      </c>
      <c r="BR367" s="567">
        <f t="shared" ref="BR367" si="554">(IF(G367="PRINCIPAL",1,IF(G367="H M",1,IF(G367="AGRICULTURE INST",1,IF(G367="TEACHER-1ST",1,IF(G367="PTI  I  (13)",1,IF(G367="AGRICULTURE TEACH",1,IF(G367="INSTRUCTOR",1,0))))))))+(IF(G367="JR TEACHER",1,IF(G367="LIBRARIAN I",1,0)))*(IF(O367="FIX PAY",0,1))</f>
        <v>0</v>
      </c>
      <c r="BS367" s="567">
        <f t="shared" ref="BS367" si="555">IF(BR367&lt;=0,1,0)*(IF(O367="FIX PAY",0,1))</f>
        <v>1</v>
      </c>
      <c r="BT367" s="567">
        <f t="shared" ref="BT367" si="556">(IF(G367="PRINCIPAL (16)",1,IF(G367="V P (14)",1,IF(G367="H M (14)",1,IF(G367="AGRICULTURE INST (13)",1,IF(G367="TEACHER-1ST (13)",1,IF(G367="PTI  I  (13)",1,IF(G367="AGRICULTURE TEACH (13)",1,IF(G367="INSTRUCTOR (13)",1,0))))))))+(IF(G367="JR TEACHER (13)",1,IF(G367="LIBRARIAN I (13)",1,0))))*(IF(O367="FIX PAY",1,0))</f>
        <v>0</v>
      </c>
      <c r="BU367" s="567">
        <f t="shared" ref="BU367" si="557">IF(BT367&lt;=0,1,0)*(IF(O367="FIX PAY",1,0))</f>
        <v>0</v>
      </c>
      <c r="BV367" s="567">
        <f t="shared" ref="BV367" si="558">IF(O367="FIX PAY",1,0)</f>
        <v>0</v>
      </c>
      <c r="BW367" s="567">
        <f t="shared" ref="BW367" si="559">IF(Y367="No",0,1)</f>
        <v>1</v>
      </c>
      <c r="BX367" s="552">
        <f t="shared" si="470"/>
        <v>0</v>
      </c>
      <c r="BY367" s="577">
        <f t="shared" ref="BY367" si="560">IF(I367&lt;=0,0,1)</f>
        <v>1</v>
      </c>
      <c r="BZ367" s="552">
        <f t="shared" ref="BZ367" si="561">IF(O367="SANVIDA",1,0)</f>
        <v>0</v>
      </c>
      <c r="CA367" s="552">
        <f t="shared" ref="CA367" si="562">IF(BZ367&gt;0,I367,0)</f>
        <v>0</v>
      </c>
      <c r="CB367" s="539" t="str">
        <f>IF(AND(E367=""),"",IF(AND(E367&lt;=0),"",IF((ROUND((SUMPRODUCT(MID(0&amp;E367,LARGE(INDEX(ISNUMBER(--MID(E367,ROW($1:$70),1))* ROW($1:$70),0),ROW($1:$70))+1,1)*10^ROW($1:$70)/10)),-8)/100000000)&lt;2004,1,0)))</f>
        <v/>
      </c>
      <c r="CC367" s="1071"/>
      <c r="CD367" s="539"/>
      <c r="CE367" s="539"/>
      <c r="CF367" s="539"/>
      <c r="CG367" s="539"/>
      <c r="CH367" s="539"/>
      <c r="CI367" s="539"/>
      <c r="CJ367" s="539"/>
      <c r="CK367" s="539"/>
      <c r="CL367" s="539"/>
      <c r="CM367" s="539"/>
      <c r="CN367" s="539"/>
      <c r="CO367" s="539"/>
      <c r="CP367" s="539"/>
      <c r="CQ367" s="539"/>
      <c r="CR367" s="539"/>
      <c r="CS367" s="539"/>
      <c r="CT367" s="539"/>
      <c r="CU367" s="539"/>
      <c r="CV367" s="539"/>
      <c r="CW367" s="539"/>
      <c r="CX367" s="539"/>
      <c r="CY367" s="539"/>
      <c r="CZ367" s="539"/>
    </row>
    <row r="368" spans="2:104" s="568" customFormat="1" ht="12" customHeight="1">
      <c r="B368" s="714"/>
      <c r="C368" s="758"/>
      <c r="D368" s="758"/>
      <c r="E368" s="758"/>
      <c r="F368" s="758"/>
      <c r="G368" s="754" t="s">
        <v>335</v>
      </c>
      <c r="H368" s="755"/>
      <c r="I368" s="761"/>
      <c r="J368" s="761">
        <f>SUM(J348:J366)</f>
        <v>0</v>
      </c>
      <c r="K368" s="761"/>
      <c r="L368" s="761">
        <f>SUM(L348:L366)</f>
        <v>0</v>
      </c>
      <c r="M368" s="761">
        <f>SUM(M348:M366)</f>
        <v>0</v>
      </c>
      <c r="N368" s="761">
        <f>SUM(N348:N366)</f>
        <v>0</v>
      </c>
      <c r="O368" s="762"/>
      <c r="P368" s="766"/>
      <c r="Q368" s="579"/>
      <c r="R368" s="579"/>
      <c r="S368" s="579"/>
      <c r="T368" s="579"/>
      <c r="U368" s="541"/>
      <c r="V368" s="570"/>
      <c r="W368" s="571"/>
      <c r="X368" s="571"/>
      <c r="Y368" s="571"/>
      <c r="Z368" s="571"/>
      <c r="AA368" s="571"/>
      <c r="AB368" s="571"/>
      <c r="AC368" s="571"/>
      <c r="AD368" s="571"/>
      <c r="AE368" s="571"/>
      <c r="AF368" s="571"/>
      <c r="AG368" s="571"/>
      <c r="AH368" s="571"/>
      <c r="AI368" s="571"/>
      <c r="AJ368" s="571"/>
      <c r="AK368" s="571"/>
      <c r="AL368" s="571"/>
      <c r="AM368" s="571"/>
      <c r="AN368" s="571"/>
      <c r="AO368" s="571"/>
      <c r="AP368" s="571"/>
      <c r="AQ368" s="574"/>
      <c r="AR368" s="571"/>
      <c r="AS368" s="571"/>
      <c r="AT368" s="574">
        <f t="shared" si="436"/>
        <v>0</v>
      </c>
      <c r="AU368" s="571"/>
      <c r="AV368" s="571"/>
      <c r="AW368" s="571"/>
      <c r="AX368" s="571"/>
      <c r="AY368" s="571"/>
      <c r="AZ368" s="571"/>
      <c r="BA368" s="571"/>
      <c r="BB368" s="571"/>
      <c r="BC368" s="571"/>
      <c r="BD368" s="571"/>
      <c r="BE368" s="571"/>
      <c r="BF368" s="571"/>
      <c r="BG368" s="571"/>
      <c r="BH368" s="571"/>
      <c r="BI368" s="571"/>
      <c r="BJ368" s="571"/>
      <c r="BK368" s="571"/>
      <c r="BL368" s="571"/>
      <c r="BM368" s="571"/>
      <c r="BN368" s="571"/>
      <c r="BO368" s="571"/>
      <c r="BP368" s="571"/>
      <c r="BQ368" s="571"/>
      <c r="BR368" s="571"/>
      <c r="BS368" s="571"/>
      <c r="BT368" s="571"/>
      <c r="BU368" s="571"/>
      <c r="BV368" s="571"/>
      <c r="BW368" s="571"/>
      <c r="BX368" s="571"/>
      <c r="BY368" s="571"/>
      <c r="BZ368" s="552"/>
      <c r="CA368" s="552"/>
      <c r="CC368" s="1071"/>
      <c r="CD368" s="539"/>
      <c r="CE368" s="539"/>
      <c r="CF368" s="539"/>
      <c r="CG368" s="539"/>
      <c r="CH368" s="539"/>
      <c r="CI368" s="539"/>
      <c r="CJ368" s="539"/>
      <c r="CK368" s="539"/>
      <c r="CL368" s="539"/>
      <c r="CM368" s="539"/>
      <c r="CN368" s="539"/>
      <c r="CO368" s="539"/>
      <c r="CP368" s="539"/>
      <c r="CQ368" s="539"/>
      <c r="CR368" s="539"/>
      <c r="CS368" s="539"/>
      <c r="CT368" s="539"/>
      <c r="CU368" s="539"/>
      <c r="CV368" s="539"/>
      <c r="CW368" s="539"/>
      <c r="CX368" s="539"/>
      <c r="CY368" s="539"/>
      <c r="CZ368" s="539"/>
    </row>
    <row r="369" spans="2:104" s="568" customFormat="1" ht="12" customHeight="1">
      <c r="B369" s="714"/>
      <c r="C369" s="758"/>
      <c r="D369" s="758"/>
      <c r="E369" s="758"/>
      <c r="F369" s="758"/>
      <c r="G369" s="754" t="s">
        <v>336</v>
      </c>
      <c r="H369" s="755"/>
      <c r="I369" s="761"/>
      <c r="J369" s="764">
        <f>J346+J368</f>
        <v>0</v>
      </c>
      <c r="K369" s="764"/>
      <c r="L369" s="764">
        <f>L346+L368</f>
        <v>0</v>
      </c>
      <c r="M369" s="764">
        <f>M346+M368</f>
        <v>0</v>
      </c>
      <c r="N369" s="764">
        <f>N346+N368</f>
        <v>0</v>
      </c>
      <c r="O369" s="762"/>
      <c r="P369" s="766"/>
      <c r="Q369" s="579"/>
      <c r="R369" s="579"/>
      <c r="S369" s="579"/>
      <c r="T369" s="579"/>
      <c r="U369" s="541"/>
      <c r="V369" s="570"/>
      <c r="W369" s="571"/>
      <c r="X369" s="571"/>
      <c r="Y369" s="571"/>
      <c r="Z369" s="571"/>
      <c r="AA369" s="571"/>
      <c r="AB369" s="571"/>
      <c r="AC369" s="571"/>
      <c r="AD369" s="571"/>
      <c r="AE369" s="571"/>
      <c r="AF369" s="571"/>
      <c r="AG369" s="571"/>
      <c r="AH369" s="571"/>
      <c r="AI369" s="571"/>
      <c r="AJ369" s="571"/>
      <c r="AK369" s="571"/>
      <c r="AL369" s="571"/>
      <c r="AM369" s="571"/>
      <c r="AN369" s="571"/>
      <c r="AO369" s="571"/>
      <c r="AP369" s="571"/>
      <c r="AQ369" s="574"/>
      <c r="AR369" s="571"/>
      <c r="AS369" s="571"/>
      <c r="AT369" s="574">
        <f t="shared" si="436"/>
        <v>0</v>
      </c>
      <c r="AU369" s="571"/>
      <c r="AV369" s="571"/>
      <c r="AW369" s="571"/>
      <c r="AX369" s="571"/>
      <c r="AY369" s="571"/>
      <c r="AZ369" s="571"/>
      <c r="BA369" s="571"/>
      <c r="BB369" s="571"/>
      <c r="BC369" s="571"/>
      <c r="BD369" s="571"/>
      <c r="BE369" s="571"/>
      <c r="BF369" s="571"/>
      <c r="BG369" s="571"/>
      <c r="BH369" s="571"/>
      <c r="BI369" s="571"/>
      <c r="BJ369" s="571"/>
      <c r="BK369" s="571"/>
      <c r="BL369" s="571"/>
      <c r="BM369" s="571"/>
      <c r="BN369" s="571"/>
      <c r="BO369" s="571"/>
      <c r="BP369" s="571"/>
      <c r="BQ369" s="571"/>
      <c r="BR369" s="571"/>
      <c r="BS369" s="571"/>
      <c r="BT369" s="571"/>
      <c r="BU369" s="571"/>
      <c r="BV369" s="571"/>
      <c r="BW369" s="571"/>
      <c r="BX369" s="571"/>
      <c r="BY369" s="571"/>
      <c r="BZ369" s="552"/>
      <c r="CA369" s="552"/>
      <c r="CC369" s="1071"/>
      <c r="CD369" s="539"/>
      <c r="CE369" s="539"/>
      <c r="CF369" s="539"/>
      <c r="CG369" s="539"/>
      <c r="CH369" s="539"/>
      <c r="CI369" s="539"/>
      <c r="CJ369" s="539"/>
      <c r="CK369" s="539"/>
      <c r="CL369" s="539"/>
      <c r="CM369" s="539"/>
      <c r="CN369" s="539"/>
      <c r="CO369" s="539"/>
      <c r="CP369" s="539"/>
      <c r="CQ369" s="539"/>
      <c r="CR369" s="539"/>
      <c r="CS369" s="539"/>
      <c r="CT369" s="539"/>
      <c r="CU369" s="539"/>
      <c r="CV369" s="539"/>
      <c r="CW369" s="539"/>
      <c r="CX369" s="539"/>
      <c r="CY369" s="539"/>
      <c r="CZ369" s="539"/>
    </row>
    <row r="370" spans="2:104" s="568" customFormat="1" ht="12" customHeight="1">
      <c r="B370" s="721"/>
      <c r="C370" s="698"/>
      <c r="D370" s="698"/>
      <c r="E370" s="698"/>
      <c r="F370" s="722"/>
      <c r="G370" s="723" t="s">
        <v>337</v>
      </c>
      <c r="H370" s="684"/>
      <c r="I370" s="710"/>
      <c r="J370" s="769">
        <f>J227+J340+J369</f>
        <v>0</v>
      </c>
      <c r="K370" s="769"/>
      <c r="L370" s="769">
        <f>L227+L340+L369</f>
        <v>0</v>
      </c>
      <c r="M370" s="769">
        <f>M227+M340+M369</f>
        <v>0</v>
      </c>
      <c r="N370" s="769">
        <f>N227+N340+N369</f>
        <v>0</v>
      </c>
      <c r="O370" s="704"/>
      <c r="P370" s="581"/>
      <c r="Q370" s="581"/>
      <c r="R370" s="581"/>
      <c r="S370" s="581"/>
      <c r="T370" s="581">
        <v>0</v>
      </c>
      <c r="U370" s="541"/>
      <c r="V370" s="570"/>
      <c r="W370" s="571"/>
      <c r="X370" s="571"/>
      <c r="Y370" s="571"/>
      <c r="Z370" s="571"/>
      <c r="AA370" s="571"/>
      <c r="AB370" s="571"/>
      <c r="AC370" s="571"/>
      <c r="AD370" s="571"/>
      <c r="AE370" s="571"/>
      <c r="AF370" s="571"/>
      <c r="AG370" s="552"/>
      <c r="AH370" s="571"/>
      <c r="AI370" s="571"/>
      <c r="AJ370" s="571"/>
      <c r="AK370" s="571"/>
      <c r="AL370" s="571"/>
      <c r="AM370" s="571"/>
      <c r="AN370" s="571"/>
      <c r="AO370" s="571"/>
      <c r="AP370" s="571"/>
      <c r="AQ370" s="574"/>
      <c r="AR370" s="571"/>
      <c r="AS370" s="571"/>
      <c r="AT370" s="574">
        <f t="shared" si="436"/>
        <v>0</v>
      </c>
      <c r="AU370" s="571"/>
      <c r="AV370" s="571"/>
      <c r="AW370" s="571"/>
      <c r="AX370" s="571"/>
      <c r="AY370" s="571"/>
      <c r="AZ370" s="571"/>
      <c r="BA370" s="571"/>
      <c r="BB370" s="571"/>
      <c r="BC370" s="571"/>
      <c r="BD370" s="571"/>
      <c r="BE370" s="571"/>
      <c r="BF370" s="571"/>
      <c r="BG370" s="571"/>
      <c r="BH370" s="571"/>
      <c r="BI370" s="571"/>
      <c r="BJ370" s="571"/>
      <c r="BK370" s="571"/>
      <c r="BL370" s="571"/>
      <c r="BM370" s="571"/>
      <c r="BN370" s="571"/>
      <c r="BO370" s="571"/>
      <c r="BP370" s="571"/>
      <c r="BQ370" s="571"/>
      <c r="BR370" s="571"/>
      <c r="BS370" s="571"/>
      <c r="BT370" s="571"/>
      <c r="BU370" s="571"/>
      <c r="BV370" s="571"/>
      <c r="BW370" s="571"/>
      <c r="BX370" s="552"/>
      <c r="BY370" s="552"/>
      <c r="BZ370" s="552"/>
      <c r="CA370" s="552"/>
      <c r="CB370" s="539"/>
      <c r="CC370" s="1071"/>
      <c r="CD370" s="539"/>
      <c r="CE370" s="539"/>
      <c r="CF370" s="539"/>
      <c r="CG370" s="539"/>
      <c r="CH370" s="539"/>
      <c r="CI370" s="539"/>
      <c r="CJ370" s="539"/>
      <c r="CK370" s="539"/>
      <c r="CL370" s="539"/>
      <c r="CM370" s="539"/>
      <c r="CN370" s="539"/>
      <c r="CO370" s="539"/>
      <c r="CP370" s="539"/>
      <c r="CQ370" s="539"/>
      <c r="CR370" s="539"/>
      <c r="CS370" s="539"/>
      <c r="CT370" s="539"/>
      <c r="CU370" s="539"/>
      <c r="CV370" s="539"/>
      <c r="CW370" s="539"/>
      <c r="CX370" s="539"/>
      <c r="CY370" s="539"/>
      <c r="CZ370" s="539"/>
    </row>
    <row r="371" spans="2:104" s="568" customFormat="1" ht="12" customHeight="1">
      <c r="B371" s="721"/>
      <c r="C371" s="698"/>
      <c r="D371" s="698"/>
      <c r="E371" s="698"/>
      <c r="F371" s="722"/>
      <c r="G371" s="723" t="s">
        <v>182</v>
      </c>
      <c r="H371" s="684"/>
      <c r="I371" s="710"/>
      <c r="J371" s="710"/>
      <c r="K371" s="687"/>
      <c r="L371" s="710"/>
      <c r="M371" s="724">
        <f>'Formet 9'!M12</f>
        <v>0</v>
      </c>
      <c r="N371" s="724">
        <f>'Formet 9'!L12</f>
        <v>0</v>
      </c>
      <c r="O371" s="704"/>
      <c r="P371" s="581"/>
      <c r="Q371" s="581"/>
      <c r="R371" s="581"/>
      <c r="S371" s="581"/>
      <c r="T371" s="581">
        <v>0</v>
      </c>
      <c r="U371" s="541"/>
      <c r="V371" s="570"/>
      <c r="W371" s="571"/>
      <c r="X371" s="571"/>
      <c r="Y371" s="571"/>
      <c r="Z371" s="571"/>
      <c r="AA371" s="571"/>
      <c r="AB371" s="571"/>
      <c r="AC371" s="571"/>
      <c r="AD371" s="571"/>
      <c r="AE371" s="571"/>
      <c r="AF371" s="571"/>
      <c r="AG371" s="552"/>
      <c r="AH371" s="571"/>
      <c r="AI371" s="571"/>
      <c r="AJ371" s="571"/>
      <c r="AK371" s="571"/>
      <c r="AL371" s="571"/>
      <c r="AM371" s="571"/>
      <c r="AN371" s="571"/>
      <c r="AO371" s="571"/>
      <c r="AP371" s="571"/>
      <c r="AQ371" s="574"/>
      <c r="AR371" s="571"/>
      <c r="AS371" s="571"/>
      <c r="AT371" s="574">
        <f t="shared" si="436"/>
        <v>0</v>
      </c>
      <c r="AU371" s="571"/>
      <c r="AV371" s="571"/>
      <c r="AW371" s="571"/>
      <c r="AX371" s="571"/>
      <c r="AY371" s="571"/>
      <c r="AZ371" s="571"/>
      <c r="BA371" s="571"/>
      <c r="BB371" s="571"/>
      <c r="BC371" s="571"/>
      <c r="BD371" s="571"/>
      <c r="BE371" s="571"/>
      <c r="BF371" s="571"/>
      <c r="BG371" s="571"/>
      <c r="BH371" s="571"/>
      <c r="BI371" s="571"/>
      <c r="BJ371" s="571"/>
      <c r="BK371" s="571"/>
      <c r="BL371" s="571"/>
      <c r="BM371" s="571"/>
      <c r="BN371" s="571"/>
      <c r="BO371" s="571"/>
      <c r="BP371" s="571"/>
      <c r="BQ371" s="571"/>
      <c r="BR371" s="571"/>
      <c r="BS371" s="571"/>
      <c r="BT371" s="571"/>
      <c r="BU371" s="571"/>
      <c r="BV371" s="571"/>
      <c r="BW371" s="571"/>
      <c r="BX371" s="552"/>
      <c r="BY371" s="552"/>
      <c r="BZ371" s="552"/>
      <c r="CA371" s="552"/>
      <c r="CB371" s="539"/>
      <c r="CC371" s="1071"/>
      <c r="CD371" s="539"/>
      <c r="CE371" s="539"/>
      <c r="CF371" s="539"/>
      <c r="CG371" s="539"/>
      <c r="CH371" s="539"/>
      <c r="CI371" s="539"/>
      <c r="CJ371" s="539"/>
      <c r="CK371" s="539"/>
      <c r="CL371" s="539"/>
      <c r="CM371" s="539"/>
      <c r="CN371" s="539"/>
      <c r="CO371" s="539"/>
      <c r="CP371" s="539"/>
      <c r="CQ371" s="539"/>
      <c r="CR371" s="539"/>
      <c r="CS371" s="539"/>
      <c r="CT371" s="539"/>
      <c r="CU371" s="539"/>
      <c r="CV371" s="539"/>
      <c r="CW371" s="539"/>
      <c r="CX371" s="539"/>
      <c r="CY371" s="539"/>
      <c r="CZ371" s="539"/>
    </row>
    <row r="372" spans="2:104" s="568" customFormat="1" ht="12" customHeight="1">
      <c r="B372" s="721"/>
      <c r="C372" s="698"/>
      <c r="D372" s="698"/>
      <c r="E372" s="698"/>
      <c r="F372" s="722"/>
      <c r="G372" s="723" t="s">
        <v>183</v>
      </c>
      <c r="H372" s="684"/>
      <c r="I372" s="710"/>
      <c r="J372" s="710"/>
      <c r="K372" s="687"/>
      <c r="L372" s="710"/>
      <c r="M372" s="724">
        <f>'Formet 9'!M13</f>
        <v>0</v>
      </c>
      <c r="N372" s="724">
        <f>'Formet 9'!L13</f>
        <v>0</v>
      </c>
      <c r="O372" s="704"/>
      <c r="P372" s="581"/>
      <c r="Q372" s="581"/>
      <c r="R372" s="581"/>
      <c r="S372" s="581"/>
      <c r="T372" s="581">
        <v>0</v>
      </c>
      <c r="U372" s="541"/>
      <c r="V372" s="570"/>
      <c r="W372" s="571"/>
      <c r="X372" s="571"/>
      <c r="Y372" s="571"/>
      <c r="Z372" s="571"/>
      <c r="AA372" s="571"/>
      <c r="AB372" s="571"/>
      <c r="AC372" s="571"/>
      <c r="AD372" s="571"/>
      <c r="AE372" s="571"/>
      <c r="AF372" s="571"/>
      <c r="AG372" s="552"/>
      <c r="AH372" s="571"/>
      <c r="AI372" s="571"/>
      <c r="AJ372" s="571"/>
      <c r="AK372" s="571"/>
      <c r="AL372" s="571"/>
      <c r="AM372" s="571"/>
      <c r="AN372" s="571"/>
      <c r="AO372" s="571"/>
      <c r="AP372" s="571"/>
      <c r="AQ372" s="574"/>
      <c r="AR372" s="571"/>
      <c r="AS372" s="571"/>
      <c r="AT372" s="574">
        <f t="shared" si="436"/>
        <v>0</v>
      </c>
      <c r="AU372" s="571"/>
      <c r="AV372" s="571"/>
      <c r="AW372" s="571"/>
      <c r="AX372" s="571"/>
      <c r="AY372" s="571"/>
      <c r="AZ372" s="571"/>
      <c r="BA372" s="571"/>
      <c r="BB372" s="571"/>
      <c r="BC372" s="571"/>
      <c r="BD372" s="571"/>
      <c r="BE372" s="571"/>
      <c r="BF372" s="571"/>
      <c r="BG372" s="571"/>
      <c r="BH372" s="571"/>
      <c r="BI372" s="571"/>
      <c r="BJ372" s="571"/>
      <c r="BK372" s="571"/>
      <c r="BL372" s="571"/>
      <c r="BM372" s="571"/>
      <c r="BN372" s="571"/>
      <c r="BO372" s="571"/>
      <c r="BP372" s="571"/>
      <c r="BQ372" s="571"/>
      <c r="BR372" s="571"/>
      <c r="BS372" s="571"/>
      <c r="BT372" s="571"/>
      <c r="BU372" s="571"/>
      <c r="BV372" s="571"/>
      <c r="BW372" s="571"/>
      <c r="BX372" s="552"/>
      <c r="BY372" s="552"/>
      <c r="BZ372" s="552"/>
      <c r="CA372" s="552"/>
      <c r="CB372" s="539"/>
      <c r="CC372" s="1071"/>
      <c r="CD372" s="539"/>
      <c r="CE372" s="539"/>
      <c r="CF372" s="539"/>
      <c r="CG372" s="539"/>
      <c r="CH372" s="539"/>
      <c r="CI372" s="539"/>
      <c r="CJ372" s="539"/>
      <c r="CK372" s="539"/>
      <c r="CL372" s="539"/>
      <c r="CM372" s="539"/>
      <c r="CN372" s="539"/>
      <c r="CO372" s="539"/>
      <c r="CP372" s="539"/>
      <c r="CQ372" s="539"/>
      <c r="CR372" s="539"/>
      <c r="CS372" s="539"/>
      <c r="CT372" s="539"/>
      <c r="CU372" s="539"/>
      <c r="CV372" s="539"/>
      <c r="CW372" s="539"/>
      <c r="CX372" s="539"/>
      <c r="CY372" s="539"/>
      <c r="CZ372" s="539"/>
    </row>
    <row r="373" spans="2:104" s="568" customFormat="1" ht="12" customHeight="1">
      <c r="B373" s="714"/>
      <c r="C373" s="694"/>
      <c r="D373" s="758"/>
      <c r="E373" s="758"/>
      <c r="F373" s="758"/>
      <c r="G373" s="754" t="s">
        <v>184</v>
      </c>
      <c r="H373" s="755"/>
      <c r="I373" s="761"/>
      <c r="J373" s="765">
        <f>SUM(J370:J372)</f>
        <v>0</v>
      </c>
      <c r="K373" s="765"/>
      <c r="L373" s="765">
        <f>SUM(L370:L372)</f>
        <v>0</v>
      </c>
      <c r="M373" s="765">
        <f>SUM(M370:M372)</f>
        <v>0</v>
      </c>
      <c r="N373" s="765">
        <f>SUM(N370:N372)</f>
        <v>0</v>
      </c>
      <c r="O373" s="762"/>
      <c r="P373" s="766"/>
      <c r="Q373" s="579"/>
      <c r="R373" s="579"/>
      <c r="S373" s="579"/>
      <c r="T373" s="579">
        <f>SUM(T12:T372)</f>
        <v>0</v>
      </c>
      <c r="U373" s="586"/>
      <c r="V373" s="587"/>
      <c r="W373" s="588"/>
      <c r="X373" s="588"/>
      <c r="Y373" s="588"/>
      <c r="Z373" s="588"/>
      <c r="AA373" s="588">
        <f t="shared" ref="AA373:AF373" si="563">SUM(AA12:AA372)</f>
        <v>0</v>
      </c>
      <c r="AB373" s="588">
        <f t="shared" si="563"/>
        <v>0</v>
      </c>
      <c r="AC373" s="588">
        <f t="shared" si="563"/>
        <v>0</v>
      </c>
      <c r="AD373" s="588">
        <f t="shared" si="563"/>
        <v>0</v>
      </c>
      <c r="AE373" s="588">
        <f t="shared" si="563"/>
        <v>0</v>
      </c>
      <c r="AF373" s="588">
        <f t="shared" si="563"/>
        <v>0</v>
      </c>
      <c r="AG373" s="574">
        <f t="shared" ref="AG373:AO373" si="564">SUM(AG12:AG247)</f>
        <v>0</v>
      </c>
      <c r="AH373" s="574">
        <f t="shared" si="564"/>
        <v>0</v>
      </c>
      <c r="AI373" s="574">
        <f t="shared" si="564"/>
        <v>0</v>
      </c>
      <c r="AJ373" s="574">
        <f t="shared" si="564"/>
        <v>0</v>
      </c>
      <c r="AK373" s="574">
        <f t="shared" si="564"/>
        <v>0</v>
      </c>
      <c r="AL373" s="574">
        <f t="shared" si="564"/>
        <v>0</v>
      </c>
      <c r="AM373" s="574">
        <f t="shared" si="564"/>
        <v>0</v>
      </c>
      <c r="AN373" s="574">
        <f t="shared" si="564"/>
        <v>0</v>
      </c>
      <c r="AO373" s="574">
        <f t="shared" si="564"/>
        <v>0</v>
      </c>
      <c r="AP373" s="574">
        <f>SUM(AP27:AP247)</f>
        <v>0</v>
      </c>
      <c r="AQ373" s="574">
        <f t="shared" ref="AQ373:BG373" si="565">SUM(AQ12:AQ247)</f>
        <v>0</v>
      </c>
      <c r="AR373" s="574">
        <f t="shared" si="565"/>
        <v>0</v>
      </c>
      <c r="AS373" s="574">
        <f t="shared" si="565"/>
        <v>0</v>
      </c>
      <c r="AT373" s="574">
        <f t="shared" si="565"/>
        <v>0</v>
      </c>
      <c r="AU373" s="574">
        <f t="shared" si="565"/>
        <v>0</v>
      </c>
      <c r="AV373" s="574">
        <f t="shared" si="565"/>
        <v>0</v>
      </c>
      <c r="AW373" s="574">
        <f t="shared" si="565"/>
        <v>0</v>
      </c>
      <c r="AX373" s="574">
        <f t="shared" si="565"/>
        <v>0</v>
      </c>
      <c r="AY373" s="574">
        <f t="shared" si="565"/>
        <v>0</v>
      </c>
      <c r="AZ373" s="574">
        <f t="shared" si="565"/>
        <v>0</v>
      </c>
      <c r="BA373" s="574">
        <f t="shared" si="565"/>
        <v>0</v>
      </c>
      <c r="BB373" s="574">
        <f t="shared" si="565"/>
        <v>0</v>
      </c>
      <c r="BC373" s="574">
        <f t="shared" si="565"/>
        <v>0</v>
      </c>
      <c r="BD373" s="574">
        <f t="shared" si="565"/>
        <v>0</v>
      </c>
      <c r="BE373" s="574">
        <f t="shared" si="565"/>
        <v>0</v>
      </c>
      <c r="BF373" s="574">
        <f t="shared" si="565"/>
        <v>0</v>
      </c>
      <c r="BG373" s="574">
        <f t="shared" si="565"/>
        <v>0</v>
      </c>
      <c r="BH373" s="574">
        <f>SUM(BH27:BH247)</f>
        <v>0</v>
      </c>
      <c r="BI373" s="574">
        <f t="shared" ref="BI373:BZ373" si="566">SUM(BI12:BI247)</f>
        <v>0</v>
      </c>
      <c r="BJ373" s="574">
        <f t="shared" si="566"/>
        <v>0</v>
      </c>
      <c r="BK373" s="574">
        <f t="shared" si="566"/>
        <v>0</v>
      </c>
      <c r="BL373" s="574">
        <f t="shared" si="566"/>
        <v>0</v>
      </c>
      <c r="BM373" s="574">
        <f t="shared" si="566"/>
        <v>0</v>
      </c>
      <c r="BN373" s="574">
        <f t="shared" si="566"/>
        <v>0</v>
      </c>
      <c r="BO373" s="574">
        <f t="shared" si="566"/>
        <v>0</v>
      </c>
      <c r="BP373" s="574">
        <f t="shared" si="566"/>
        <v>0</v>
      </c>
      <c r="BQ373" s="574">
        <f t="shared" si="566"/>
        <v>0</v>
      </c>
      <c r="BR373" s="574">
        <f t="shared" si="566"/>
        <v>0</v>
      </c>
      <c r="BS373" s="574">
        <f t="shared" si="566"/>
        <v>218</v>
      </c>
      <c r="BT373" s="574">
        <f t="shared" si="566"/>
        <v>0</v>
      </c>
      <c r="BU373" s="574">
        <f t="shared" si="566"/>
        <v>0</v>
      </c>
      <c r="BV373" s="574">
        <f t="shared" si="566"/>
        <v>0</v>
      </c>
      <c r="BW373" s="574">
        <f t="shared" si="566"/>
        <v>218</v>
      </c>
      <c r="BX373" s="574">
        <f t="shared" si="566"/>
        <v>0</v>
      </c>
      <c r="BY373" s="574">
        <f t="shared" si="566"/>
        <v>218</v>
      </c>
      <c r="BZ373" s="574">
        <f t="shared" si="566"/>
        <v>0</v>
      </c>
      <c r="CA373" s="574"/>
      <c r="CC373" s="1071"/>
      <c r="CD373" s="539"/>
      <c r="CE373" s="539"/>
      <c r="CF373" s="539"/>
      <c r="CG373" s="539"/>
      <c r="CH373" s="539"/>
      <c r="CI373" s="539"/>
      <c r="CJ373" s="539"/>
      <c r="CK373" s="539"/>
      <c r="CL373" s="539"/>
      <c r="CM373" s="539"/>
      <c r="CN373" s="539"/>
      <c r="CO373" s="539"/>
      <c r="CP373" s="539"/>
      <c r="CQ373" s="539"/>
      <c r="CR373" s="539"/>
      <c r="CS373" s="539"/>
      <c r="CT373" s="539"/>
      <c r="CU373" s="539"/>
      <c r="CV373" s="539"/>
      <c r="CW373" s="539"/>
      <c r="CX373" s="539"/>
      <c r="CY373" s="539"/>
      <c r="CZ373" s="539"/>
    </row>
    <row r="374" spans="2:104" ht="12.75" customHeight="1">
      <c r="B374" s="725"/>
      <c r="C374" s="674"/>
      <c r="D374" s="674"/>
      <c r="E374" s="674"/>
      <c r="F374" s="674"/>
      <c r="G374" s="674"/>
      <c r="H374" s="674"/>
      <c r="I374" s="674"/>
      <c r="J374" s="674"/>
      <c r="K374" s="726"/>
      <c r="L374" s="674"/>
      <c r="M374" s="674"/>
      <c r="N374" s="674"/>
      <c r="O374" s="727"/>
      <c r="Q374" s="589"/>
      <c r="R374" s="589"/>
      <c r="S374" s="589"/>
      <c r="T374" s="589"/>
      <c r="V374" s="589"/>
      <c r="CC374" s="1071"/>
    </row>
    <row r="375" spans="2:104" ht="12.75" customHeight="1">
      <c r="B375" s="725"/>
      <c r="C375" s="674"/>
      <c r="D375" s="728"/>
      <c r="E375" s="728"/>
      <c r="F375" s="728"/>
      <c r="G375" s="728"/>
      <c r="H375" s="674"/>
      <c r="I375" s="674"/>
      <c r="J375" s="674"/>
      <c r="K375" s="726"/>
      <c r="L375" s="674"/>
      <c r="M375" s="1072" t="str">
        <f>Master!E2</f>
        <v>ç/kkukpk;Z]</v>
      </c>
      <c r="N375" s="1072"/>
      <c r="O375" s="1073"/>
      <c r="P375" s="675"/>
      <c r="Q375" s="590"/>
      <c r="R375" s="590"/>
      <c r="S375" s="590"/>
      <c r="T375" s="590"/>
      <c r="V375" s="591"/>
      <c r="CC375" s="1071"/>
    </row>
    <row r="376" spans="2:104" ht="12.75" customHeight="1">
      <c r="B376" s="725"/>
      <c r="C376" s="674"/>
      <c r="D376" s="728"/>
      <c r="E376" s="728"/>
      <c r="F376" s="728"/>
      <c r="G376" s="728"/>
      <c r="H376" s="674"/>
      <c r="I376" s="674"/>
      <c r="J376" s="674"/>
      <c r="K376" s="726"/>
      <c r="L376" s="674"/>
      <c r="M376" s="1074" t="str">
        <f>Master!H2</f>
        <v>jkmekfo jk;eyok³k</v>
      </c>
      <c r="N376" s="1074"/>
      <c r="O376" s="1075"/>
      <c r="P376" s="676"/>
      <c r="Q376" s="592"/>
      <c r="R376" s="592"/>
      <c r="S376" s="592"/>
      <c r="T376" s="592"/>
      <c r="V376" s="593"/>
      <c r="CC376" s="1071"/>
    </row>
    <row r="377" spans="2:104" ht="12.75" customHeight="1">
      <c r="B377" s="725"/>
      <c r="C377" s="674"/>
      <c r="D377" s="728"/>
      <c r="E377" s="728"/>
      <c r="F377" s="728"/>
      <c r="G377" s="728"/>
      <c r="H377" s="674"/>
      <c r="I377" s="674"/>
      <c r="J377" s="674"/>
      <c r="K377" s="726"/>
      <c r="L377" s="674"/>
      <c r="M377" s="1074"/>
      <c r="N377" s="1074"/>
      <c r="O377" s="1075"/>
      <c r="P377" s="676"/>
      <c r="Q377" s="592"/>
      <c r="R377" s="592"/>
      <c r="S377" s="592"/>
      <c r="T377" s="592"/>
      <c r="V377" s="593"/>
      <c r="CC377" s="1071"/>
    </row>
    <row r="378" spans="2:104" ht="12.75" customHeight="1" thickBot="1">
      <c r="B378" s="729"/>
      <c r="C378" s="730"/>
      <c r="D378" s="731"/>
      <c r="E378" s="731"/>
      <c r="F378" s="731"/>
      <c r="G378" s="731"/>
      <c r="H378" s="730"/>
      <c r="I378" s="730"/>
      <c r="J378" s="730"/>
      <c r="K378" s="732"/>
      <c r="L378" s="730"/>
      <c r="M378" s="1076"/>
      <c r="N378" s="1076"/>
      <c r="O378" s="1077"/>
      <c r="P378" s="676"/>
      <c r="Q378" s="592"/>
      <c r="R378" s="592"/>
      <c r="S378" s="592"/>
      <c r="T378" s="592"/>
      <c r="V378" s="593"/>
      <c r="CC378" s="1071"/>
    </row>
    <row r="379" spans="2:104" hidden="1">
      <c r="D379" s="537"/>
      <c r="E379" s="537"/>
      <c r="F379" s="537"/>
      <c r="G379" s="537"/>
    </row>
    <row r="380" spans="2:104" hidden="1">
      <c r="D380" s="537"/>
      <c r="E380" s="537"/>
      <c r="F380" s="537"/>
      <c r="G380" s="537"/>
    </row>
    <row r="381" spans="2:104" hidden="1">
      <c r="D381" s="537"/>
      <c r="E381" s="537"/>
      <c r="F381" s="537"/>
      <c r="G381" s="537"/>
    </row>
    <row r="382" spans="2:104" hidden="1">
      <c r="D382" s="537"/>
      <c r="E382" s="537"/>
      <c r="F382" s="537"/>
      <c r="G382" s="537"/>
    </row>
    <row r="383" spans="2:104" hidden="1">
      <c r="D383" s="537"/>
      <c r="E383" s="537"/>
      <c r="F383" s="537"/>
      <c r="G383" s="537"/>
    </row>
    <row r="384" spans="2:104" hidden="1">
      <c r="D384" s="537"/>
      <c r="E384" s="537"/>
      <c r="F384" s="537"/>
      <c r="G384" s="537"/>
    </row>
    <row r="385" spans="4:7" hidden="1">
      <c r="D385" s="537"/>
      <c r="E385" s="537"/>
      <c r="F385" s="537"/>
      <c r="G385" s="537"/>
    </row>
    <row r="386" spans="4:7" hidden="1">
      <c r="D386" s="537"/>
      <c r="E386" s="537"/>
      <c r="F386" s="537"/>
      <c r="G386" s="537"/>
    </row>
    <row r="387" spans="4:7" hidden="1">
      <c r="D387" s="537"/>
      <c r="E387" s="537"/>
      <c r="F387" s="537"/>
      <c r="G387" s="537"/>
    </row>
    <row r="388" spans="4:7" hidden="1">
      <c r="D388" s="537"/>
      <c r="E388" s="537"/>
      <c r="F388" s="537"/>
      <c r="G388" s="537"/>
    </row>
    <row r="389" spans="4:7" hidden="1">
      <c r="D389" s="537"/>
      <c r="E389" s="537"/>
      <c r="F389" s="537"/>
      <c r="G389" s="537"/>
    </row>
    <row r="390" spans="4:7" hidden="1">
      <c r="D390" s="537"/>
      <c r="E390" s="537"/>
      <c r="F390" s="537"/>
      <c r="G390" s="537"/>
    </row>
    <row r="391" spans="4:7" hidden="1">
      <c r="D391" s="537"/>
      <c r="E391" s="537"/>
      <c r="F391" s="537"/>
      <c r="G391" s="537"/>
    </row>
    <row r="392" spans="4:7" hidden="1">
      <c r="D392" s="537"/>
      <c r="E392" s="537"/>
      <c r="F392" s="537"/>
      <c r="G392" s="537"/>
    </row>
    <row r="393" spans="4:7" hidden="1"/>
    <row r="394" spans="4:7" hidden="1"/>
    <row r="395" spans="4:7" hidden="1"/>
    <row r="396" spans="4:7" hidden="1"/>
    <row r="397" spans="4:7" hidden="1"/>
    <row r="398" spans="4:7" hidden="1"/>
    <row r="399" spans="4:7" hidden="1"/>
    <row r="400" spans="4:7"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spans="6:6" hidden="1"/>
    <row r="706" spans="6:6" hidden="1"/>
    <row r="707" spans="6:6" hidden="1"/>
    <row r="708" spans="6:6" hidden="1"/>
    <row r="709" spans="6:6" hidden="1"/>
    <row r="710" spans="6:6" hidden="1"/>
    <row r="711" spans="6:6" hidden="1"/>
    <row r="712" spans="6:6" hidden="1"/>
    <row r="713" spans="6:6" hidden="1"/>
    <row r="714" spans="6:6" hidden="1"/>
    <row r="715" spans="6:6" hidden="1"/>
    <row r="716" spans="6:6" hidden="1"/>
    <row r="717" spans="6:6" hidden="1"/>
    <row r="718" spans="6:6" ht="15.75" hidden="1">
      <c r="F718" s="595"/>
    </row>
    <row r="719" spans="6:6" hidden="1"/>
    <row r="720" spans="6:6" hidden="1"/>
    <row r="721" spans="5:7" hidden="1"/>
    <row r="722" spans="5:7" hidden="1"/>
    <row r="723" spans="5:7" hidden="1"/>
    <row r="724" spans="5:7" hidden="1"/>
    <row r="725" spans="5:7" hidden="1"/>
    <row r="726" spans="5:7" hidden="1"/>
    <row r="727" spans="5:7" hidden="1"/>
    <row r="728" spans="5:7" ht="15.75" hidden="1">
      <c r="E728" s="595" t="s">
        <v>185</v>
      </c>
      <c r="F728" s="596" t="s">
        <v>53</v>
      </c>
      <c r="G728" s="597">
        <v>6600</v>
      </c>
    </row>
    <row r="729" spans="5:7" ht="15.75" hidden="1">
      <c r="E729" s="595" t="s">
        <v>186</v>
      </c>
      <c r="F729" s="596" t="s">
        <v>187</v>
      </c>
      <c r="G729" s="597">
        <v>5400</v>
      </c>
    </row>
    <row r="730" spans="5:7" ht="15.75" hidden="1">
      <c r="E730" s="595" t="s">
        <v>188</v>
      </c>
      <c r="F730" s="596" t="s">
        <v>189</v>
      </c>
      <c r="G730" s="597">
        <v>4800</v>
      </c>
    </row>
    <row r="731" spans="5:7" ht="15.75" hidden="1">
      <c r="E731" s="595" t="s">
        <v>190</v>
      </c>
      <c r="F731" s="596" t="s">
        <v>191</v>
      </c>
      <c r="G731" s="597">
        <v>4800</v>
      </c>
    </row>
    <row r="732" spans="5:7" ht="15.75" hidden="1">
      <c r="E732" s="595" t="s">
        <v>192</v>
      </c>
      <c r="F732" s="596" t="s">
        <v>193</v>
      </c>
      <c r="G732" s="597">
        <v>4800</v>
      </c>
    </row>
    <row r="733" spans="5:7" ht="15.75" hidden="1">
      <c r="E733" s="595" t="s">
        <v>194</v>
      </c>
      <c r="F733" s="596" t="s">
        <v>56</v>
      </c>
      <c r="G733" s="597">
        <v>4800</v>
      </c>
    </row>
    <row r="734" spans="5:7" ht="15.75" hidden="1">
      <c r="E734" s="595" t="s">
        <v>195</v>
      </c>
      <c r="F734" s="596" t="s">
        <v>196</v>
      </c>
      <c r="G734" s="597">
        <v>4800</v>
      </c>
    </row>
    <row r="735" spans="5:7" ht="15.75" hidden="1">
      <c r="E735" s="595" t="s">
        <v>197</v>
      </c>
      <c r="F735" s="596" t="s">
        <v>198</v>
      </c>
      <c r="G735" s="597">
        <v>4800</v>
      </c>
    </row>
    <row r="736" spans="5:7" ht="15.75" hidden="1">
      <c r="E736" s="595" t="s">
        <v>199</v>
      </c>
      <c r="F736" s="596" t="s">
        <v>57</v>
      </c>
      <c r="G736" s="597">
        <v>4200</v>
      </c>
    </row>
    <row r="737" spans="5:7" ht="15.75" hidden="1">
      <c r="E737" s="595" t="s">
        <v>200</v>
      </c>
      <c r="F737" s="598" t="s">
        <v>201</v>
      </c>
      <c r="G737" s="597">
        <v>4200</v>
      </c>
    </row>
    <row r="738" spans="5:7" ht="15.75" hidden="1">
      <c r="E738" s="595" t="s">
        <v>202</v>
      </c>
      <c r="F738" s="596" t="s">
        <v>60</v>
      </c>
      <c r="G738" s="597">
        <v>4200</v>
      </c>
    </row>
    <row r="739" spans="5:7" ht="15.75" hidden="1">
      <c r="E739" s="595" t="s">
        <v>203</v>
      </c>
      <c r="F739" s="596" t="s">
        <v>204</v>
      </c>
      <c r="G739" s="597">
        <v>3600</v>
      </c>
    </row>
    <row r="740" spans="5:7" ht="15.75" hidden="1">
      <c r="E740" s="595" t="s">
        <v>205</v>
      </c>
      <c r="F740" s="596" t="s">
        <v>59</v>
      </c>
      <c r="G740" s="597">
        <v>3600</v>
      </c>
    </row>
    <row r="741" spans="5:7" ht="15.75" hidden="1">
      <c r="E741" s="595" t="s">
        <v>206</v>
      </c>
      <c r="F741" s="596" t="s">
        <v>207</v>
      </c>
      <c r="G741" s="597">
        <v>3600</v>
      </c>
    </row>
    <row r="742" spans="5:7" ht="15.75" hidden="1">
      <c r="E742" s="595" t="s">
        <v>208</v>
      </c>
      <c r="F742" s="596" t="s">
        <v>209</v>
      </c>
      <c r="G742" s="597">
        <v>3600</v>
      </c>
    </row>
    <row r="743" spans="5:7" ht="15.75" hidden="1">
      <c r="E743" s="595" t="s">
        <v>210</v>
      </c>
      <c r="F743" s="596" t="s">
        <v>211</v>
      </c>
      <c r="G743" s="597">
        <v>2800</v>
      </c>
    </row>
    <row r="744" spans="5:7" ht="15.75" hidden="1">
      <c r="E744" s="595" t="s">
        <v>212</v>
      </c>
      <c r="F744" s="596" t="s">
        <v>213</v>
      </c>
      <c r="G744" s="597">
        <v>2800</v>
      </c>
    </row>
    <row r="745" spans="5:7" ht="15.75" hidden="1">
      <c r="E745" s="595" t="s">
        <v>214</v>
      </c>
      <c r="F745" s="596" t="s">
        <v>215</v>
      </c>
      <c r="G745" s="597">
        <v>2400</v>
      </c>
    </row>
    <row r="746" spans="5:7" ht="15.75" hidden="1">
      <c r="E746" s="595" t="s">
        <v>216</v>
      </c>
      <c r="F746" s="596" t="s">
        <v>61</v>
      </c>
      <c r="G746" s="597">
        <v>2400</v>
      </c>
    </row>
    <row r="747" spans="5:7" ht="15.75" hidden="1">
      <c r="E747" s="595" t="s">
        <v>217</v>
      </c>
      <c r="F747" s="596" t="s">
        <v>62</v>
      </c>
      <c r="G747" s="597">
        <v>1700</v>
      </c>
    </row>
    <row r="748" spans="5:7" ht="15.75" hidden="1">
      <c r="E748" s="595" t="s">
        <v>218</v>
      </c>
      <c r="F748" s="596" t="s">
        <v>219</v>
      </c>
      <c r="G748" s="597">
        <v>1700</v>
      </c>
    </row>
    <row r="749" spans="5:7" ht="15.75" hidden="1">
      <c r="E749" s="595" t="s">
        <v>220</v>
      </c>
      <c r="F749" s="596" t="s">
        <v>221</v>
      </c>
      <c r="G749" s="597">
        <v>1700</v>
      </c>
    </row>
  </sheetData>
  <sheetProtection password="DBED" sheet="1" objects="1" scenarios="1" formatColumns="0" formatRows="0"/>
  <protectedRanges>
    <protectedRange sqref="G12:G25 W12:Z25 G229:G236 G239:G338 Y239:Z338 Y348:Z362 G27:G213 Y27:Z213" name="Range1_3"/>
    <protectedRange sqref="H229:H236 H239:H338" name="Range1"/>
    <protectedRange sqref="H27:I213 H12:I25" name="Range1_3_1"/>
    <protectedRange sqref="H342:H345" name="Range1_1"/>
    <protectedRange sqref="H348:H367" name="Range1_2"/>
  </protectedRanges>
  <mergeCells count="38">
    <mergeCell ref="B6:O6"/>
    <mergeCell ref="M1:O1"/>
    <mergeCell ref="B2:O2"/>
    <mergeCell ref="B3:O3"/>
    <mergeCell ref="B4:O4"/>
    <mergeCell ref="B5:O5"/>
    <mergeCell ref="C347:O347"/>
    <mergeCell ref="AA9:AB9"/>
    <mergeCell ref="AC9:AD9"/>
    <mergeCell ref="AE9:AF9"/>
    <mergeCell ref="B26:E26"/>
    <mergeCell ref="E218:G218"/>
    <mergeCell ref="O9:O10"/>
    <mergeCell ref="V9:V10"/>
    <mergeCell ref="W9:W10"/>
    <mergeCell ref="X9:X10"/>
    <mergeCell ref="Y9:Y10"/>
    <mergeCell ref="Z9:Z10"/>
    <mergeCell ref="I9:I10"/>
    <mergeCell ref="J9:J10"/>
    <mergeCell ref="K9:L9"/>
    <mergeCell ref="M9:M10"/>
    <mergeCell ref="CC1:CC378"/>
    <mergeCell ref="M375:O375"/>
    <mergeCell ref="M376:O378"/>
    <mergeCell ref="B7:N8"/>
    <mergeCell ref="O7:O8"/>
    <mergeCell ref="B227:E227"/>
    <mergeCell ref="N9:N10"/>
    <mergeCell ref="B9:B10"/>
    <mergeCell ref="C9:C10"/>
    <mergeCell ref="D9:D10"/>
    <mergeCell ref="E9:E10"/>
    <mergeCell ref="F9:F10"/>
    <mergeCell ref="G9:G10"/>
    <mergeCell ref="C238:O238"/>
    <mergeCell ref="B228:O228"/>
    <mergeCell ref="B341:O341"/>
  </mergeCells>
  <conditionalFormatting sqref="D1:D6 D229:D237 D342:D346 D239:D340 D9:D227 D348:D1048576">
    <cfRule type="containsText" dxfId="0" priority="3" operator="containsText" text="in fjDr">
      <formula>NOT(ISERROR(SEARCH("in fjDr",D1)))</formula>
    </cfRule>
  </conditionalFormatting>
  <pageMargins left="0.41" right="0.2" top="0.23" bottom="0.22" header="0.2" footer="0.19"/>
  <pageSetup paperSize="9" scale="77" orientation="landscape" r:id="rId1"/>
</worksheet>
</file>

<file path=xl/worksheets/sheet7.xml><?xml version="1.0" encoding="utf-8"?>
<worksheet xmlns="http://schemas.openxmlformats.org/spreadsheetml/2006/main" xmlns:r="http://schemas.openxmlformats.org/officeDocument/2006/relationships">
  <sheetPr>
    <tabColor rgb="FF7030A0"/>
  </sheetPr>
  <dimension ref="A1:XFC52"/>
  <sheetViews>
    <sheetView workbookViewId="0">
      <selection activeCell="M11" sqref="M11"/>
    </sheetView>
  </sheetViews>
  <sheetFormatPr defaultColWidth="0" defaultRowHeight="15" zeroHeight="1"/>
  <cols>
    <col min="1" max="1" width="9.140625" customWidth="1"/>
    <col min="2" max="2" width="12.7109375" customWidth="1"/>
    <col min="3" max="3" width="7" customWidth="1"/>
    <col min="4" max="15" width="12" customWidth="1"/>
    <col min="16" max="18" width="9.140625" hidden="1" customWidth="1"/>
    <col min="19" max="19" width="6.85546875" hidden="1" customWidth="1"/>
    <col min="20" max="20" width="9.140625" customWidth="1"/>
    <col min="21" max="21" width="2.140625" customWidth="1"/>
    <col min="22" max="16383" width="9.140625" hidden="1"/>
    <col min="16384" max="16384" width="2.7109375" hidden="1"/>
  </cols>
  <sheetData>
    <row r="1" spans="1:21" ht="20.25">
      <c r="A1" s="34"/>
      <c r="B1" s="34"/>
      <c r="C1" s="34"/>
      <c r="D1" s="34"/>
      <c r="E1" s="34"/>
      <c r="F1" s="34"/>
      <c r="G1" s="34"/>
      <c r="H1" s="34"/>
      <c r="I1" s="34"/>
      <c r="J1" s="34"/>
      <c r="K1" s="34"/>
      <c r="L1" s="34"/>
      <c r="M1" s="34"/>
      <c r="N1" s="34"/>
      <c r="O1" s="34"/>
      <c r="P1" s="1129">
        <f>Summary!$C$1</f>
        <v>12572</v>
      </c>
      <c r="Q1" s="1129"/>
      <c r="R1" s="1129"/>
      <c r="S1" s="1129"/>
      <c r="T1" s="1129"/>
      <c r="U1" s="1056"/>
    </row>
    <row r="2" spans="1:21" ht="26.25">
      <c r="A2" s="1130" t="str">
        <f>'Cover Page'!A1</f>
        <v>ç/kkukpk;Z] jkmekfo jk;eyok³k ¼vkWfQl vkbZ-Mh- la[;k %&amp;12572½</v>
      </c>
      <c r="B2" s="1130"/>
      <c r="C2" s="1130"/>
      <c r="D2" s="1130"/>
      <c r="E2" s="1130"/>
      <c r="F2" s="1130"/>
      <c r="G2" s="1130"/>
      <c r="H2" s="1130"/>
      <c r="I2" s="1130"/>
      <c r="J2" s="1130"/>
      <c r="K2" s="1130"/>
      <c r="L2" s="1130"/>
      <c r="M2" s="1130"/>
      <c r="N2" s="1130"/>
      <c r="O2" s="1130"/>
      <c r="P2" s="1130"/>
      <c r="Q2" s="1130"/>
      <c r="R2" s="1130"/>
      <c r="S2" s="1130"/>
      <c r="T2" s="1130"/>
      <c r="U2" s="1056"/>
    </row>
    <row r="3" spans="1:21" ht="20.25">
      <c r="A3" s="1124" t="s">
        <v>245</v>
      </c>
      <c r="B3" s="1124"/>
      <c r="C3" s="1124"/>
      <c r="D3" s="1124"/>
      <c r="E3" s="1124"/>
      <c r="F3" s="1124"/>
      <c r="G3" s="1124"/>
      <c r="H3" s="1124"/>
      <c r="I3" s="1124"/>
      <c r="J3" s="1124"/>
      <c r="K3" s="1124"/>
      <c r="L3" s="1124"/>
      <c r="M3" s="1124"/>
      <c r="N3" s="1124"/>
      <c r="O3" s="1124"/>
      <c r="P3" s="1124"/>
      <c r="Q3" s="1124"/>
      <c r="R3" s="1124"/>
      <c r="S3" s="1124"/>
      <c r="T3" s="1124"/>
      <c r="U3" s="1056"/>
    </row>
    <row r="4" spans="1:21" ht="20.25">
      <c r="A4" s="1124" t="s">
        <v>246</v>
      </c>
      <c r="B4" s="1124"/>
      <c r="C4" s="1124"/>
      <c r="D4" s="1124"/>
      <c r="E4" s="1124"/>
      <c r="F4" s="1124"/>
      <c r="G4" s="1124"/>
      <c r="H4" s="1124"/>
      <c r="I4" s="1124"/>
      <c r="J4" s="1124"/>
      <c r="K4" s="1124"/>
      <c r="L4" s="1124"/>
      <c r="M4" s="1124"/>
      <c r="N4" s="1124"/>
      <c r="O4" s="1124"/>
      <c r="P4" s="1124"/>
      <c r="Q4" s="1124"/>
      <c r="R4" s="1124"/>
      <c r="S4" s="1124"/>
      <c r="T4" s="1124"/>
      <c r="U4" s="1056"/>
    </row>
    <row r="5" spans="1:21" ht="20.25">
      <c r="A5" s="35"/>
      <c r="B5" s="36"/>
      <c r="C5" s="36"/>
      <c r="D5" s="36"/>
      <c r="E5" s="36"/>
      <c r="F5" s="36"/>
      <c r="G5" s="36"/>
      <c r="H5" s="1126" t="s">
        <v>247</v>
      </c>
      <c r="I5" s="1126"/>
      <c r="J5" s="37" t="str">
        <f>G9</f>
        <v>2026-27</v>
      </c>
      <c r="K5" s="1125" t="s">
        <v>69</v>
      </c>
      <c r="L5" s="1125"/>
      <c r="M5" s="1125"/>
      <c r="N5" s="1125"/>
      <c r="O5" s="36"/>
      <c r="P5" s="36"/>
      <c r="Q5" s="36"/>
      <c r="R5" s="36"/>
      <c r="S5" s="36"/>
      <c r="T5" s="36"/>
      <c r="U5" s="1056"/>
    </row>
    <row r="6" spans="1:21" ht="20.25">
      <c r="A6" s="1124" t="str">
        <f>A2</f>
        <v>ç/kkukpk;Z] jkmekfo jk;eyok³k ¼vkWfQl vkbZ-Mh- la[;k %&amp;12572½</v>
      </c>
      <c r="B6" s="1124"/>
      <c r="C6" s="1124"/>
      <c r="D6" s="1124"/>
      <c r="E6" s="1124"/>
      <c r="F6" s="1124"/>
      <c r="G6" s="1124"/>
      <c r="H6" s="1124"/>
      <c r="I6" s="1124"/>
      <c r="J6" s="1124"/>
      <c r="K6" s="1124"/>
      <c r="L6" s="1124" t="s">
        <v>248</v>
      </c>
      <c r="M6" s="1124"/>
      <c r="N6" s="1124"/>
      <c r="O6" s="1124"/>
      <c r="P6" s="1124"/>
      <c r="Q6" s="1124"/>
      <c r="R6" s="1124"/>
      <c r="S6" s="1124"/>
      <c r="T6" s="35"/>
      <c r="U6" s="1056"/>
    </row>
    <row r="7" spans="1:21" ht="16.5" thickBot="1">
      <c r="A7" s="1123" t="str">
        <f>Summary!A5</f>
        <v>BUDGET HEAD : 2202 -सामान्य शिक्षा-02-109 -राजकीय माध्यमिक विद्यालय-27 -लडकों के विद्यालय-01 -लडकों के विद्यालयों का संचालन व्यय   (STATE FUND)</v>
      </c>
      <c r="B7" s="1123"/>
      <c r="C7" s="1123"/>
      <c r="D7" s="1123"/>
      <c r="E7" s="1123"/>
      <c r="F7" s="1123"/>
      <c r="G7" s="1123"/>
      <c r="H7" s="1123"/>
      <c r="I7" s="1123"/>
      <c r="J7" s="1123"/>
      <c r="K7" s="1123"/>
      <c r="L7" s="1123"/>
      <c r="M7" s="1123"/>
      <c r="N7" s="1123"/>
      <c r="O7" s="1123"/>
      <c r="P7" s="1123"/>
      <c r="Q7" s="1123"/>
      <c r="R7" s="1123"/>
      <c r="S7" s="1123"/>
      <c r="T7" s="1123"/>
      <c r="U7" s="1056"/>
    </row>
    <row r="8" spans="1:21" ht="47.25">
      <c r="A8" s="1131" t="s">
        <v>5</v>
      </c>
      <c r="B8" s="1133" t="s">
        <v>6</v>
      </c>
      <c r="C8" s="1133" t="s">
        <v>249</v>
      </c>
      <c r="D8" s="1135" t="s">
        <v>250</v>
      </c>
      <c r="E8" s="1135"/>
      <c r="F8" s="1135"/>
      <c r="G8" s="852" t="s">
        <v>72</v>
      </c>
      <c r="H8" s="1135" t="s">
        <v>251</v>
      </c>
      <c r="I8" s="1135"/>
      <c r="J8" s="1135"/>
      <c r="K8" s="1133" t="s">
        <v>252</v>
      </c>
      <c r="L8" s="1133" t="s">
        <v>253</v>
      </c>
      <c r="M8" s="1135" t="s">
        <v>254</v>
      </c>
      <c r="N8" s="1135"/>
      <c r="O8" s="1135"/>
      <c r="P8" s="1135" t="s">
        <v>77</v>
      </c>
      <c r="Q8" s="1135"/>
      <c r="R8" s="1135"/>
      <c r="S8" s="1133" t="s">
        <v>255</v>
      </c>
      <c r="T8" s="1121" t="s">
        <v>126</v>
      </c>
      <c r="U8" s="1056"/>
    </row>
    <row r="9" spans="1:21" ht="25.5">
      <c r="A9" s="1132"/>
      <c r="B9" s="1134"/>
      <c r="C9" s="1134"/>
      <c r="D9" s="853" t="str">
        <f>CONCATENATE((MID(Master!E4,1,4)-3),"-",(MID(Master!E4,6,2)-3))</f>
        <v>2023-24</v>
      </c>
      <c r="E9" s="853" t="str">
        <f>CONCATENATE((MID(Master!E4,1,4)-2),"-",(MID(Master!E4,6,2)-2))</f>
        <v>2024-25</v>
      </c>
      <c r="F9" s="853" t="str">
        <f>CONCATENATE((MID(Master!E4,1,4)-1),"-",(MID(Master!E4,6,2)-1))</f>
        <v>2025-26</v>
      </c>
      <c r="G9" s="853" t="str">
        <f>CONCATENATE((MID(Master!E4,1,4)),"-",(MID(Master!E4,6,2)))</f>
        <v>2026-27</v>
      </c>
      <c r="H9" s="629" t="s">
        <v>256</v>
      </c>
      <c r="I9" s="629" t="s">
        <v>257</v>
      </c>
      <c r="J9" s="629" t="s">
        <v>258</v>
      </c>
      <c r="K9" s="1134"/>
      <c r="L9" s="1134"/>
      <c r="M9" s="629" t="s">
        <v>259</v>
      </c>
      <c r="N9" s="629" t="s">
        <v>260</v>
      </c>
      <c r="O9" s="629" t="s">
        <v>261</v>
      </c>
      <c r="P9" s="629" t="s">
        <v>262</v>
      </c>
      <c r="Q9" s="629" t="s">
        <v>263</v>
      </c>
      <c r="R9" s="629" t="s">
        <v>264</v>
      </c>
      <c r="S9" s="1134"/>
      <c r="T9" s="1122"/>
      <c r="U9" s="1056"/>
    </row>
    <row r="10" spans="1:21" ht="15.75" thickBot="1">
      <c r="A10" s="845">
        <v>1</v>
      </c>
      <c r="B10" s="854">
        <v>2</v>
      </c>
      <c r="C10" s="854">
        <v>3</v>
      </c>
      <c r="D10" s="854">
        <v>4</v>
      </c>
      <c r="E10" s="854">
        <v>5</v>
      </c>
      <c r="F10" s="854">
        <v>6</v>
      </c>
      <c r="G10" s="854">
        <v>7</v>
      </c>
      <c r="H10" s="854">
        <v>8</v>
      </c>
      <c r="I10" s="854">
        <v>9</v>
      </c>
      <c r="J10" s="854">
        <v>10</v>
      </c>
      <c r="K10" s="854">
        <v>11</v>
      </c>
      <c r="L10" s="854">
        <v>12</v>
      </c>
      <c r="M10" s="854">
        <v>13</v>
      </c>
      <c r="N10" s="854">
        <v>14</v>
      </c>
      <c r="O10" s="854">
        <v>15</v>
      </c>
      <c r="P10" s="854">
        <v>16</v>
      </c>
      <c r="Q10" s="854">
        <v>17</v>
      </c>
      <c r="R10" s="854">
        <v>18</v>
      </c>
      <c r="S10" s="854">
        <v>19</v>
      </c>
      <c r="T10" s="855">
        <v>20</v>
      </c>
      <c r="U10" s="1056"/>
    </row>
    <row r="11" spans="1:21" ht="19.5" customHeight="1">
      <c r="A11" s="811">
        <v>1</v>
      </c>
      <c r="B11" s="828" t="s">
        <v>265</v>
      </c>
      <c r="C11" s="813"/>
      <c r="D11" s="815">
        <f>Master!F11</f>
        <v>0</v>
      </c>
      <c r="E11" s="815">
        <f>Master!G11</f>
        <v>0</v>
      </c>
      <c r="F11" s="815">
        <f>Master!J11</f>
        <v>0</v>
      </c>
      <c r="G11" s="815">
        <f>Master!E11</f>
        <v>0</v>
      </c>
      <c r="H11" s="815">
        <f>Master!I11</f>
        <v>0</v>
      </c>
      <c r="I11" s="815">
        <f>Master!K11</f>
        <v>0</v>
      </c>
      <c r="J11" s="840">
        <f>H11+I11</f>
        <v>0</v>
      </c>
      <c r="K11" s="814">
        <f>'Formet 8'!N370-'Formet 9'!I11</f>
        <v>0</v>
      </c>
      <c r="L11" s="815">
        <f>I11+K11</f>
        <v>0</v>
      </c>
      <c r="M11" s="815">
        <f>'Formet 8'!M370</f>
        <v>0</v>
      </c>
      <c r="N11" s="815">
        <v>0</v>
      </c>
      <c r="O11" s="815">
        <f>SUM(M11:N11)</f>
        <v>0</v>
      </c>
      <c r="P11" s="815">
        <f>L11-I11</f>
        <v>0</v>
      </c>
      <c r="Q11" s="815">
        <f>L11-J11</f>
        <v>0</v>
      </c>
      <c r="R11" s="815">
        <f>L11-M11</f>
        <v>0</v>
      </c>
      <c r="S11" s="817" t="s">
        <v>266</v>
      </c>
      <c r="T11" s="841"/>
      <c r="U11" s="1056"/>
    </row>
    <row r="12" spans="1:21" ht="19.5" customHeight="1">
      <c r="A12" s="842">
        <v>2</v>
      </c>
      <c r="B12" s="843" t="s">
        <v>267</v>
      </c>
      <c r="C12" s="629"/>
      <c r="D12" s="807">
        <f>Master!F12</f>
        <v>0</v>
      </c>
      <c r="E12" s="807">
        <f>Master!G12</f>
        <v>0</v>
      </c>
      <c r="F12" s="807">
        <f>Master!J12</f>
        <v>0</v>
      </c>
      <c r="G12" s="807">
        <f>Master!E12</f>
        <v>0</v>
      </c>
      <c r="H12" s="807">
        <f>Master!I12</f>
        <v>0</v>
      </c>
      <c r="I12" s="807">
        <f>Master!K12</f>
        <v>0</v>
      </c>
      <c r="J12" s="724">
        <f>H12+I12</f>
        <v>0</v>
      </c>
      <c r="K12" s="703">
        <f t="shared" ref="K12:K28" si="0">G12-I12</f>
        <v>0</v>
      </c>
      <c r="L12" s="807">
        <f>I12+K12</f>
        <v>0</v>
      </c>
      <c r="M12" s="807">
        <v>0</v>
      </c>
      <c r="N12" s="807">
        <v>0</v>
      </c>
      <c r="O12" s="807">
        <f>SUM(M12:N12)</f>
        <v>0</v>
      </c>
      <c r="P12" s="807">
        <f>L12-I12</f>
        <v>0</v>
      </c>
      <c r="Q12" s="807">
        <f>L12-J12</f>
        <v>0</v>
      </c>
      <c r="R12" s="807">
        <f>L12-M12</f>
        <v>0</v>
      </c>
      <c r="S12" s="809" t="s">
        <v>266</v>
      </c>
      <c r="T12" s="844"/>
      <c r="U12" s="1056"/>
    </row>
    <row r="13" spans="1:21" ht="19.5" customHeight="1" thickBot="1">
      <c r="A13" s="845">
        <v>3</v>
      </c>
      <c r="B13" s="846" t="s">
        <v>268</v>
      </c>
      <c r="C13" s="824"/>
      <c r="D13" s="847">
        <f>Master!F13</f>
        <v>0</v>
      </c>
      <c r="E13" s="847">
        <f>Master!G13</f>
        <v>0</v>
      </c>
      <c r="F13" s="847">
        <f>Master!J13</f>
        <v>0</v>
      </c>
      <c r="G13" s="847">
        <f>Master!E13</f>
        <v>0</v>
      </c>
      <c r="H13" s="847">
        <f>Master!I13</f>
        <v>0</v>
      </c>
      <c r="I13" s="847">
        <f>Master!K13</f>
        <v>0</v>
      </c>
      <c r="J13" s="848">
        <f>H13+I13</f>
        <v>0</v>
      </c>
      <c r="K13" s="849">
        <f>G13</f>
        <v>0</v>
      </c>
      <c r="L13" s="847">
        <f>I13+K13</f>
        <v>0</v>
      </c>
      <c r="M13" s="847">
        <f>G13</f>
        <v>0</v>
      </c>
      <c r="N13" s="847">
        <v>0</v>
      </c>
      <c r="O13" s="847">
        <f>SUM(M13:N13)</f>
        <v>0</v>
      </c>
      <c r="P13" s="847">
        <f>L13-I13</f>
        <v>0</v>
      </c>
      <c r="Q13" s="847">
        <f>L13-J13</f>
        <v>0</v>
      </c>
      <c r="R13" s="847">
        <f>L13-M13</f>
        <v>0</v>
      </c>
      <c r="S13" s="850" t="s">
        <v>266</v>
      </c>
      <c r="T13" s="851"/>
      <c r="U13" s="1056"/>
    </row>
    <row r="14" spans="1:21" ht="19.5" customHeight="1">
      <c r="A14" s="834"/>
      <c r="B14" s="828" t="s">
        <v>12</v>
      </c>
      <c r="C14" s="813"/>
      <c r="D14" s="829">
        <f>SUM(D11:D13)</f>
        <v>0</v>
      </c>
      <c r="E14" s="829">
        <f t="shared" ref="E14:R14" si="1">SUM(E11:E13)</f>
        <v>0</v>
      </c>
      <c r="F14" s="829">
        <f t="shared" si="1"/>
        <v>0</v>
      </c>
      <c r="G14" s="829">
        <f t="shared" si="1"/>
        <v>0</v>
      </c>
      <c r="H14" s="829">
        <f t="shared" si="1"/>
        <v>0</v>
      </c>
      <c r="I14" s="829">
        <f t="shared" si="1"/>
        <v>0</v>
      </c>
      <c r="J14" s="829">
        <f t="shared" si="1"/>
        <v>0</v>
      </c>
      <c r="K14" s="829">
        <f t="shared" si="1"/>
        <v>0</v>
      </c>
      <c r="L14" s="829">
        <f t="shared" si="1"/>
        <v>0</v>
      </c>
      <c r="M14" s="829">
        <f t="shared" si="1"/>
        <v>0</v>
      </c>
      <c r="N14" s="829">
        <f t="shared" si="1"/>
        <v>0</v>
      </c>
      <c r="O14" s="829">
        <f t="shared" si="1"/>
        <v>0</v>
      </c>
      <c r="P14" s="830">
        <f t="shared" si="1"/>
        <v>0</v>
      </c>
      <c r="Q14" s="830">
        <f t="shared" si="1"/>
        <v>0</v>
      </c>
      <c r="R14" s="830">
        <f t="shared" si="1"/>
        <v>0</v>
      </c>
      <c r="S14" s="831"/>
      <c r="T14" s="832"/>
      <c r="U14" s="1056"/>
    </row>
    <row r="15" spans="1:21" ht="19.5" customHeight="1">
      <c r="A15" s="819"/>
      <c r="B15" s="835" t="s">
        <v>269</v>
      </c>
      <c r="C15" s="629"/>
      <c r="D15" s="808">
        <f>Master!F15</f>
        <v>0</v>
      </c>
      <c r="E15" s="703">
        <f>Master!G15</f>
        <v>0</v>
      </c>
      <c r="F15" s="703">
        <f>Master!J15</f>
        <v>0</v>
      </c>
      <c r="G15" s="808">
        <f>Master!E15</f>
        <v>0</v>
      </c>
      <c r="H15" s="703">
        <f>Master!I15</f>
        <v>0</v>
      </c>
      <c r="I15" s="703">
        <f>Master!K15</f>
        <v>0</v>
      </c>
      <c r="J15" s="703">
        <v>0</v>
      </c>
      <c r="K15" s="703">
        <f t="shared" si="0"/>
        <v>0</v>
      </c>
      <c r="L15" s="861">
        <v>0</v>
      </c>
      <c r="M15" s="861">
        <v>0</v>
      </c>
      <c r="N15" s="703">
        <v>0</v>
      </c>
      <c r="O15" s="703">
        <v>0</v>
      </c>
      <c r="P15" s="703">
        <v>0</v>
      </c>
      <c r="Q15" s="703">
        <v>0</v>
      </c>
      <c r="R15" s="703">
        <v>0</v>
      </c>
      <c r="S15" s="810"/>
      <c r="T15" s="820"/>
      <c r="U15" s="1056"/>
    </row>
    <row r="16" spans="1:21" ht="19.5" customHeight="1">
      <c r="A16" s="819">
        <v>1</v>
      </c>
      <c r="B16" s="806" t="s">
        <v>14</v>
      </c>
      <c r="C16" s="629"/>
      <c r="D16" s="703">
        <f>Master!F16</f>
        <v>0</v>
      </c>
      <c r="E16" s="807">
        <f>Master!G16</f>
        <v>0</v>
      </c>
      <c r="F16" s="807">
        <f>Master!J16</f>
        <v>0</v>
      </c>
      <c r="G16" s="807">
        <f>Master!E16</f>
        <v>0</v>
      </c>
      <c r="H16" s="807">
        <f>Master!I16</f>
        <v>0</v>
      </c>
      <c r="I16" s="807">
        <f>Master!K16</f>
        <v>0</v>
      </c>
      <c r="J16" s="808">
        <f t="shared" ref="J16:J23" si="2">SUM(H16:I16)</f>
        <v>0</v>
      </c>
      <c r="K16" s="703">
        <f t="shared" si="0"/>
        <v>0</v>
      </c>
      <c r="L16" s="861">
        <f t="shared" ref="L16:L22" si="3">I16+K16</f>
        <v>0</v>
      </c>
      <c r="M16" s="861">
        <f>L16</f>
        <v>0</v>
      </c>
      <c r="N16" s="703">
        <v>0</v>
      </c>
      <c r="O16" s="807">
        <f t="shared" ref="O16:O23" si="4">SUM(M16:N16)</f>
        <v>0</v>
      </c>
      <c r="P16" s="807">
        <f t="shared" ref="P16:P23" si="5">L16-I16</f>
        <v>0</v>
      </c>
      <c r="Q16" s="807">
        <f t="shared" ref="Q16:Q23" si="6">L16-J16</f>
        <v>0</v>
      </c>
      <c r="R16" s="807">
        <f t="shared" ref="R16:R23" si="7">L16-M16</f>
        <v>0</v>
      </c>
      <c r="S16" s="809" t="s">
        <v>266</v>
      </c>
      <c r="T16" s="820"/>
      <c r="U16" s="1056"/>
    </row>
    <row r="17" spans="1:21" ht="19.5" customHeight="1">
      <c r="A17" s="819">
        <v>2</v>
      </c>
      <c r="B17" s="806" t="s">
        <v>15</v>
      </c>
      <c r="C17" s="629"/>
      <c r="D17" s="703">
        <f>Master!F17</f>
        <v>0</v>
      </c>
      <c r="E17" s="807">
        <f>Master!G17</f>
        <v>0</v>
      </c>
      <c r="F17" s="807">
        <f>Master!J17</f>
        <v>0</v>
      </c>
      <c r="G17" s="807">
        <f>Master!E17</f>
        <v>0</v>
      </c>
      <c r="H17" s="807">
        <f>Master!I17</f>
        <v>0</v>
      </c>
      <c r="I17" s="807">
        <f>Master!K17</f>
        <v>0</v>
      </c>
      <c r="J17" s="808">
        <f t="shared" si="2"/>
        <v>0</v>
      </c>
      <c r="K17" s="703">
        <f t="shared" si="0"/>
        <v>0</v>
      </c>
      <c r="L17" s="861">
        <f t="shared" si="3"/>
        <v>0</v>
      </c>
      <c r="M17" s="861">
        <f t="shared" ref="M17:N28" si="8">L17</f>
        <v>0</v>
      </c>
      <c r="N17" s="703">
        <f t="shared" si="8"/>
        <v>0</v>
      </c>
      <c r="O17" s="807">
        <f t="shared" si="4"/>
        <v>0</v>
      </c>
      <c r="P17" s="807">
        <f t="shared" si="5"/>
        <v>0</v>
      </c>
      <c r="Q17" s="807">
        <f t="shared" si="6"/>
        <v>0</v>
      </c>
      <c r="R17" s="807">
        <f t="shared" si="7"/>
        <v>0</v>
      </c>
      <c r="S17" s="809" t="s">
        <v>266</v>
      </c>
      <c r="T17" s="820"/>
      <c r="U17" s="1056"/>
    </row>
    <row r="18" spans="1:21" ht="19.5" customHeight="1">
      <c r="A18" s="819">
        <v>3</v>
      </c>
      <c r="B18" s="806" t="s">
        <v>16</v>
      </c>
      <c r="C18" s="629"/>
      <c r="D18" s="703">
        <f>Master!F18</f>
        <v>0</v>
      </c>
      <c r="E18" s="807">
        <f>Master!G18</f>
        <v>0</v>
      </c>
      <c r="F18" s="807">
        <f>Master!J18</f>
        <v>0</v>
      </c>
      <c r="G18" s="807">
        <f>Master!E18</f>
        <v>0</v>
      </c>
      <c r="H18" s="807">
        <f>Master!I18</f>
        <v>0</v>
      </c>
      <c r="I18" s="807">
        <f>Master!K18</f>
        <v>0</v>
      </c>
      <c r="J18" s="808">
        <f t="shared" si="2"/>
        <v>0</v>
      </c>
      <c r="K18" s="703">
        <f t="shared" si="0"/>
        <v>0</v>
      </c>
      <c r="L18" s="861">
        <f t="shared" si="3"/>
        <v>0</v>
      </c>
      <c r="M18" s="861">
        <f t="shared" si="8"/>
        <v>0</v>
      </c>
      <c r="N18" s="703">
        <f t="shared" si="8"/>
        <v>0</v>
      </c>
      <c r="O18" s="807">
        <f t="shared" si="4"/>
        <v>0</v>
      </c>
      <c r="P18" s="807">
        <f t="shared" si="5"/>
        <v>0</v>
      </c>
      <c r="Q18" s="807">
        <f t="shared" si="6"/>
        <v>0</v>
      </c>
      <c r="R18" s="807">
        <f t="shared" si="7"/>
        <v>0</v>
      </c>
      <c r="S18" s="809" t="s">
        <v>266</v>
      </c>
      <c r="T18" s="820"/>
      <c r="U18" s="1056"/>
    </row>
    <row r="19" spans="1:21" ht="19.5" customHeight="1">
      <c r="A19" s="819">
        <v>4</v>
      </c>
      <c r="B19" s="806" t="s">
        <v>17</v>
      </c>
      <c r="C19" s="629"/>
      <c r="D19" s="703">
        <f>Master!F19</f>
        <v>0</v>
      </c>
      <c r="E19" s="807">
        <f>Master!G19</f>
        <v>0</v>
      </c>
      <c r="F19" s="807">
        <f>Master!J19</f>
        <v>0</v>
      </c>
      <c r="G19" s="807">
        <f>Master!E19</f>
        <v>0</v>
      </c>
      <c r="H19" s="807">
        <f>Master!I19</f>
        <v>0</v>
      </c>
      <c r="I19" s="807">
        <f>Master!K19</f>
        <v>0</v>
      </c>
      <c r="J19" s="808">
        <f t="shared" si="2"/>
        <v>0</v>
      </c>
      <c r="K19" s="703">
        <f t="shared" si="0"/>
        <v>0</v>
      </c>
      <c r="L19" s="861">
        <f t="shared" si="3"/>
        <v>0</v>
      </c>
      <c r="M19" s="861">
        <f t="shared" si="8"/>
        <v>0</v>
      </c>
      <c r="N19" s="703">
        <f t="shared" si="8"/>
        <v>0</v>
      </c>
      <c r="O19" s="807">
        <f t="shared" si="4"/>
        <v>0</v>
      </c>
      <c r="P19" s="807">
        <f t="shared" si="5"/>
        <v>0</v>
      </c>
      <c r="Q19" s="807">
        <f t="shared" si="6"/>
        <v>0</v>
      </c>
      <c r="R19" s="807">
        <f t="shared" si="7"/>
        <v>0</v>
      </c>
      <c r="S19" s="809" t="s">
        <v>266</v>
      </c>
      <c r="T19" s="820"/>
      <c r="U19" s="1056"/>
    </row>
    <row r="20" spans="1:21" ht="19.5" customHeight="1">
      <c r="A20" s="819">
        <v>5</v>
      </c>
      <c r="B20" s="806" t="s">
        <v>18</v>
      </c>
      <c r="C20" s="629"/>
      <c r="D20" s="703">
        <f>Master!F20</f>
        <v>0</v>
      </c>
      <c r="E20" s="807">
        <f>Master!G20</f>
        <v>0</v>
      </c>
      <c r="F20" s="807">
        <f>Master!J20</f>
        <v>0</v>
      </c>
      <c r="G20" s="807">
        <f>Master!E20</f>
        <v>0</v>
      </c>
      <c r="H20" s="807">
        <f>Master!I20</f>
        <v>0</v>
      </c>
      <c r="I20" s="807">
        <f>Master!K20</f>
        <v>0</v>
      </c>
      <c r="J20" s="808">
        <f t="shared" si="2"/>
        <v>0</v>
      </c>
      <c r="K20" s="703">
        <f t="shared" si="0"/>
        <v>0</v>
      </c>
      <c r="L20" s="861">
        <f t="shared" si="3"/>
        <v>0</v>
      </c>
      <c r="M20" s="861">
        <f t="shared" si="8"/>
        <v>0</v>
      </c>
      <c r="N20" s="703">
        <f t="shared" si="8"/>
        <v>0</v>
      </c>
      <c r="O20" s="807">
        <f t="shared" si="4"/>
        <v>0</v>
      </c>
      <c r="P20" s="807">
        <f t="shared" si="5"/>
        <v>0</v>
      </c>
      <c r="Q20" s="807">
        <f t="shared" si="6"/>
        <v>0</v>
      </c>
      <c r="R20" s="807">
        <f t="shared" si="7"/>
        <v>0</v>
      </c>
      <c r="S20" s="809" t="s">
        <v>266</v>
      </c>
      <c r="T20" s="820"/>
      <c r="U20" s="1056"/>
    </row>
    <row r="21" spans="1:21" ht="19.5" customHeight="1">
      <c r="A21" s="819">
        <v>6</v>
      </c>
      <c r="B21" s="806" t="s">
        <v>19</v>
      </c>
      <c r="C21" s="629"/>
      <c r="D21" s="703">
        <f>Master!F21</f>
        <v>0</v>
      </c>
      <c r="E21" s="807">
        <f>Master!G21</f>
        <v>0</v>
      </c>
      <c r="F21" s="807">
        <f>Master!J21</f>
        <v>0</v>
      </c>
      <c r="G21" s="807">
        <f>Master!E21</f>
        <v>0</v>
      </c>
      <c r="H21" s="807">
        <f>Master!I21</f>
        <v>0</v>
      </c>
      <c r="I21" s="807">
        <f>Master!K21</f>
        <v>0</v>
      </c>
      <c r="J21" s="808">
        <f t="shared" si="2"/>
        <v>0</v>
      </c>
      <c r="K21" s="703">
        <f t="shared" si="0"/>
        <v>0</v>
      </c>
      <c r="L21" s="861">
        <f t="shared" si="3"/>
        <v>0</v>
      </c>
      <c r="M21" s="861">
        <f t="shared" si="8"/>
        <v>0</v>
      </c>
      <c r="N21" s="703">
        <v>0</v>
      </c>
      <c r="O21" s="807">
        <f t="shared" si="4"/>
        <v>0</v>
      </c>
      <c r="P21" s="807">
        <f t="shared" si="5"/>
        <v>0</v>
      </c>
      <c r="Q21" s="807">
        <f t="shared" si="6"/>
        <v>0</v>
      </c>
      <c r="R21" s="807">
        <f t="shared" si="7"/>
        <v>0</v>
      </c>
      <c r="S21" s="809" t="s">
        <v>266</v>
      </c>
      <c r="T21" s="820"/>
      <c r="U21" s="1056"/>
    </row>
    <row r="22" spans="1:21" ht="19.5" customHeight="1">
      <c r="A22" s="819">
        <v>7</v>
      </c>
      <c r="B22" s="806" t="s">
        <v>20</v>
      </c>
      <c r="C22" s="629"/>
      <c r="D22" s="703">
        <f>Master!F22</f>
        <v>0</v>
      </c>
      <c r="E22" s="807">
        <f>Master!G22</f>
        <v>0</v>
      </c>
      <c r="F22" s="807">
        <f>Master!J22</f>
        <v>0</v>
      </c>
      <c r="G22" s="807">
        <f>Master!E22</f>
        <v>0</v>
      </c>
      <c r="H22" s="807">
        <f>Master!I22</f>
        <v>0</v>
      </c>
      <c r="I22" s="807">
        <f>Master!K22</f>
        <v>0</v>
      </c>
      <c r="J22" s="808">
        <f t="shared" si="2"/>
        <v>0</v>
      </c>
      <c r="K22" s="703">
        <f t="shared" si="0"/>
        <v>0</v>
      </c>
      <c r="L22" s="861">
        <f t="shared" si="3"/>
        <v>0</v>
      </c>
      <c r="M22" s="861">
        <f t="shared" si="8"/>
        <v>0</v>
      </c>
      <c r="N22" s="703">
        <v>0</v>
      </c>
      <c r="O22" s="807">
        <f t="shared" si="4"/>
        <v>0</v>
      </c>
      <c r="P22" s="807">
        <f t="shared" si="5"/>
        <v>0</v>
      </c>
      <c r="Q22" s="807">
        <f t="shared" si="6"/>
        <v>0</v>
      </c>
      <c r="R22" s="807">
        <f t="shared" si="7"/>
        <v>0</v>
      </c>
      <c r="S22" s="809" t="s">
        <v>266</v>
      </c>
      <c r="T22" s="820"/>
      <c r="U22" s="1056"/>
    </row>
    <row r="23" spans="1:21" ht="19.5" customHeight="1">
      <c r="A23" s="819">
        <v>8</v>
      </c>
      <c r="B23" s="806" t="s">
        <v>21</v>
      </c>
      <c r="C23" s="629"/>
      <c r="D23" s="703">
        <f>Master!F23</f>
        <v>0</v>
      </c>
      <c r="E23" s="807">
        <f>Master!G23</f>
        <v>0</v>
      </c>
      <c r="F23" s="807">
        <f>Master!J23</f>
        <v>0</v>
      </c>
      <c r="G23" s="807">
        <f>Master!E23</f>
        <v>0</v>
      </c>
      <c r="H23" s="807">
        <f>Master!I23</f>
        <v>0</v>
      </c>
      <c r="I23" s="807">
        <f>Master!K23</f>
        <v>0</v>
      </c>
      <c r="J23" s="808">
        <f t="shared" si="2"/>
        <v>0</v>
      </c>
      <c r="K23" s="703">
        <f t="shared" si="0"/>
        <v>0</v>
      </c>
      <c r="L23" s="861">
        <f>I23+K23</f>
        <v>0</v>
      </c>
      <c r="M23" s="861">
        <f t="shared" si="8"/>
        <v>0</v>
      </c>
      <c r="N23" s="703">
        <f t="shared" si="8"/>
        <v>0</v>
      </c>
      <c r="O23" s="807">
        <f t="shared" si="4"/>
        <v>0</v>
      </c>
      <c r="P23" s="807">
        <f t="shared" si="5"/>
        <v>0</v>
      </c>
      <c r="Q23" s="807">
        <f t="shared" si="6"/>
        <v>0</v>
      </c>
      <c r="R23" s="807">
        <f t="shared" si="7"/>
        <v>0</v>
      </c>
      <c r="S23" s="809" t="s">
        <v>266</v>
      </c>
      <c r="T23" s="820"/>
      <c r="U23" s="1056"/>
    </row>
    <row r="24" spans="1:21" ht="19.5" customHeight="1" thickBot="1">
      <c r="A24" s="822"/>
      <c r="B24" s="823" t="s">
        <v>22</v>
      </c>
      <c r="C24" s="824"/>
      <c r="D24" s="836">
        <f>SUM(D15:D23)</f>
        <v>0</v>
      </c>
      <c r="E24" s="836">
        <f t="shared" ref="E24:R24" si="9">SUM(E15:E23)</f>
        <v>0</v>
      </c>
      <c r="F24" s="836">
        <f t="shared" si="9"/>
        <v>0</v>
      </c>
      <c r="G24" s="836">
        <f t="shared" si="9"/>
        <v>0</v>
      </c>
      <c r="H24" s="836">
        <f t="shared" si="9"/>
        <v>0</v>
      </c>
      <c r="I24" s="836">
        <f t="shared" si="9"/>
        <v>0</v>
      </c>
      <c r="J24" s="836">
        <f t="shared" si="9"/>
        <v>0</v>
      </c>
      <c r="K24" s="836">
        <f t="shared" si="9"/>
        <v>0</v>
      </c>
      <c r="L24" s="836">
        <f t="shared" si="9"/>
        <v>0</v>
      </c>
      <c r="M24" s="836">
        <f t="shared" si="9"/>
        <v>0</v>
      </c>
      <c r="N24" s="836">
        <f t="shared" si="9"/>
        <v>0</v>
      </c>
      <c r="O24" s="836">
        <f t="shared" si="9"/>
        <v>0</v>
      </c>
      <c r="P24" s="837">
        <f t="shared" si="9"/>
        <v>0</v>
      </c>
      <c r="Q24" s="837">
        <f t="shared" si="9"/>
        <v>0</v>
      </c>
      <c r="R24" s="837">
        <f t="shared" si="9"/>
        <v>0</v>
      </c>
      <c r="S24" s="838"/>
      <c r="T24" s="839"/>
      <c r="U24" s="1056"/>
    </row>
    <row r="25" spans="1:21" ht="19.5" customHeight="1">
      <c r="A25" s="811">
        <f>Master!C25</f>
        <v>1</v>
      </c>
      <c r="B25" s="812" t="str">
        <f>Master!D25</f>
        <v>28&amp;fofo/k</v>
      </c>
      <c r="C25" s="813"/>
      <c r="D25" s="814">
        <f>Master!F25</f>
        <v>0</v>
      </c>
      <c r="E25" s="815">
        <f>Master!G25</f>
        <v>0</v>
      </c>
      <c r="F25" s="815">
        <f>Master!J25</f>
        <v>0</v>
      </c>
      <c r="G25" s="815">
        <f>Master!E25</f>
        <v>0</v>
      </c>
      <c r="H25" s="815">
        <f>Master!I25</f>
        <v>0</v>
      </c>
      <c r="I25" s="815">
        <f>Master!K25</f>
        <v>0</v>
      </c>
      <c r="J25" s="816">
        <f t="shared" ref="J25:J30" si="10">SUM(H25:I25)</f>
        <v>0</v>
      </c>
      <c r="K25" s="814">
        <f t="shared" si="0"/>
        <v>0</v>
      </c>
      <c r="L25" s="814">
        <f t="shared" ref="L25:L30" si="11">I25+K25</f>
        <v>0</v>
      </c>
      <c r="M25" s="814">
        <f t="shared" si="8"/>
        <v>0</v>
      </c>
      <c r="N25" s="814">
        <f t="shared" si="8"/>
        <v>0</v>
      </c>
      <c r="O25" s="815">
        <f t="shared" ref="O25:O30" si="12">SUM(M25:N25)</f>
        <v>0</v>
      </c>
      <c r="P25" s="815">
        <f t="shared" ref="P25:P30" si="13">L25-I25</f>
        <v>0</v>
      </c>
      <c r="Q25" s="815">
        <f t="shared" ref="Q25:Q30" si="14">L25-J25</f>
        <v>0</v>
      </c>
      <c r="R25" s="815">
        <f t="shared" ref="R25:R30" si="15">L25-M25</f>
        <v>0</v>
      </c>
      <c r="S25" s="817" t="s">
        <v>266</v>
      </c>
      <c r="T25" s="818"/>
      <c r="U25" s="1056"/>
    </row>
    <row r="26" spans="1:21" ht="19.5" customHeight="1">
      <c r="A26" s="819">
        <f>Master!C26</f>
        <v>2</v>
      </c>
      <c r="B26" s="806" t="str">
        <f>Master!D26</f>
        <v>31&amp;iqLrdky;</v>
      </c>
      <c r="C26" s="629"/>
      <c r="D26" s="703">
        <f>Master!F26</f>
        <v>0</v>
      </c>
      <c r="E26" s="807">
        <f>Master!G26</f>
        <v>0</v>
      </c>
      <c r="F26" s="807">
        <f>Master!J26</f>
        <v>0</v>
      </c>
      <c r="G26" s="807">
        <f>Master!E26</f>
        <v>0</v>
      </c>
      <c r="H26" s="807">
        <f>Master!I26</f>
        <v>0</v>
      </c>
      <c r="I26" s="807">
        <f>Master!K26</f>
        <v>0</v>
      </c>
      <c r="J26" s="808">
        <f t="shared" si="10"/>
        <v>0</v>
      </c>
      <c r="K26" s="703">
        <f t="shared" si="0"/>
        <v>0</v>
      </c>
      <c r="L26" s="703">
        <f t="shared" si="11"/>
        <v>0</v>
      </c>
      <c r="M26" s="703">
        <f t="shared" si="8"/>
        <v>0</v>
      </c>
      <c r="N26" s="703">
        <v>0</v>
      </c>
      <c r="O26" s="807">
        <f t="shared" si="12"/>
        <v>0</v>
      </c>
      <c r="P26" s="807">
        <f t="shared" si="13"/>
        <v>0</v>
      </c>
      <c r="Q26" s="807">
        <f t="shared" si="14"/>
        <v>0</v>
      </c>
      <c r="R26" s="807">
        <f t="shared" si="15"/>
        <v>0</v>
      </c>
      <c r="S26" s="809" t="s">
        <v>266</v>
      </c>
      <c r="T26" s="820"/>
      <c r="U26" s="1056"/>
    </row>
    <row r="27" spans="1:21" ht="19.5" customHeight="1">
      <c r="A27" s="819">
        <f>Master!C27</f>
        <v>3</v>
      </c>
      <c r="B27" s="806" t="str">
        <f>Master!D27</f>
        <v>33&amp;iz;ksx'kkyk</v>
      </c>
      <c r="C27" s="629"/>
      <c r="D27" s="703">
        <f>Master!F27</f>
        <v>0</v>
      </c>
      <c r="E27" s="807">
        <f>Master!G27</f>
        <v>0</v>
      </c>
      <c r="F27" s="807">
        <f>Master!J27</f>
        <v>0</v>
      </c>
      <c r="G27" s="807">
        <f>Master!E27</f>
        <v>0</v>
      </c>
      <c r="H27" s="807">
        <f>Master!I27</f>
        <v>0</v>
      </c>
      <c r="I27" s="807">
        <f>Master!K27</f>
        <v>0</v>
      </c>
      <c r="J27" s="808">
        <f t="shared" si="10"/>
        <v>0</v>
      </c>
      <c r="K27" s="703">
        <f t="shared" si="0"/>
        <v>0</v>
      </c>
      <c r="L27" s="703">
        <f t="shared" si="11"/>
        <v>0</v>
      </c>
      <c r="M27" s="703">
        <f t="shared" si="8"/>
        <v>0</v>
      </c>
      <c r="N27" s="703">
        <f t="shared" si="8"/>
        <v>0</v>
      </c>
      <c r="O27" s="807">
        <f t="shared" si="12"/>
        <v>0</v>
      </c>
      <c r="P27" s="807">
        <f t="shared" si="13"/>
        <v>0</v>
      </c>
      <c r="Q27" s="807">
        <f t="shared" si="14"/>
        <v>0</v>
      </c>
      <c r="R27" s="807">
        <f t="shared" si="15"/>
        <v>0</v>
      </c>
      <c r="S27" s="809" t="s">
        <v>266</v>
      </c>
      <c r="T27" s="820"/>
      <c r="U27" s="1056"/>
    </row>
    <row r="28" spans="1:21" ht="19.5" customHeight="1">
      <c r="A28" s="819">
        <f>Master!C28</f>
        <v>4</v>
      </c>
      <c r="B28" s="806" t="str">
        <f>Master!D28</f>
        <v>57&amp;fof'k"V lsok,sa</v>
      </c>
      <c r="C28" s="629"/>
      <c r="D28" s="703">
        <f>Master!F28</f>
        <v>0</v>
      </c>
      <c r="E28" s="807">
        <f>Master!G28</f>
        <v>0</v>
      </c>
      <c r="F28" s="807">
        <f>Master!J28</f>
        <v>0</v>
      </c>
      <c r="G28" s="807">
        <f>Master!E28</f>
        <v>0</v>
      </c>
      <c r="H28" s="807">
        <f>Master!I28</f>
        <v>0</v>
      </c>
      <c r="I28" s="807">
        <f>Master!K28</f>
        <v>0</v>
      </c>
      <c r="J28" s="808">
        <f t="shared" si="10"/>
        <v>0</v>
      </c>
      <c r="K28" s="703">
        <f t="shared" si="0"/>
        <v>0</v>
      </c>
      <c r="L28" s="703">
        <f t="shared" si="11"/>
        <v>0</v>
      </c>
      <c r="M28" s="703">
        <f t="shared" si="8"/>
        <v>0</v>
      </c>
      <c r="N28" s="703">
        <v>0</v>
      </c>
      <c r="O28" s="807">
        <f t="shared" si="12"/>
        <v>0</v>
      </c>
      <c r="P28" s="807">
        <f t="shared" si="13"/>
        <v>0</v>
      </c>
      <c r="Q28" s="807">
        <f t="shared" si="14"/>
        <v>0</v>
      </c>
      <c r="R28" s="807">
        <f t="shared" si="15"/>
        <v>0</v>
      </c>
      <c r="S28" s="809" t="s">
        <v>266</v>
      </c>
      <c r="T28" s="820"/>
      <c r="U28" s="1056"/>
    </row>
    <row r="29" spans="1:21" ht="19.5" customHeight="1">
      <c r="A29" s="819">
        <f>Master!C29</f>
        <v>5</v>
      </c>
      <c r="B29" s="806" t="str">
        <f>Master!D29</f>
        <v>37&amp;ofnZ;ka</v>
      </c>
      <c r="C29" s="629"/>
      <c r="D29" s="703">
        <f>Master!F29</f>
        <v>0</v>
      </c>
      <c r="E29" s="807">
        <f>Master!G29</f>
        <v>0</v>
      </c>
      <c r="F29" s="807">
        <f>Master!J29</f>
        <v>0</v>
      </c>
      <c r="G29" s="807">
        <f>Master!E29</f>
        <v>0</v>
      </c>
      <c r="H29" s="807">
        <f>Master!I29</f>
        <v>0</v>
      </c>
      <c r="I29" s="807">
        <f>Master!K29</f>
        <v>0</v>
      </c>
      <c r="J29" s="808">
        <f t="shared" si="10"/>
        <v>0</v>
      </c>
      <c r="K29" s="703">
        <v>0</v>
      </c>
      <c r="L29" s="703">
        <f t="shared" si="11"/>
        <v>0</v>
      </c>
      <c r="M29" s="703">
        <v>0</v>
      </c>
      <c r="N29" s="703">
        <v>0</v>
      </c>
      <c r="O29" s="807">
        <f t="shared" si="12"/>
        <v>0</v>
      </c>
      <c r="P29" s="807">
        <f t="shared" si="13"/>
        <v>0</v>
      </c>
      <c r="Q29" s="807">
        <f t="shared" si="14"/>
        <v>0</v>
      </c>
      <c r="R29" s="807">
        <f t="shared" si="15"/>
        <v>0</v>
      </c>
      <c r="S29" s="809" t="s">
        <v>266</v>
      </c>
      <c r="T29" s="820"/>
      <c r="U29" s="1056"/>
    </row>
    <row r="30" spans="1:21" s="195" customFormat="1" ht="28.5" customHeight="1">
      <c r="A30" s="819">
        <f>Master!C30</f>
        <v>6</v>
      </c>
      <c r="B30" s="821" t="str">
        <f>Master!D30</f>
        <v>41 lafonk O;; ¼e-xka-va-ek-jkfo½</v>
      </c>
      <c r="C30" s="629"/>
      <c r="D30" s="703">
        <f>Master!F30</f>
        <v>0</v>
      </c>
      <c r="E30" s="807">
        <f>Master!G30</f>
        <v>0</v>
      </c>
      <c r="F30" s="807">
        <f>Master!J30</f>
        <v>0</v>
      </c>
      <c r="G30" s="807">
        <f>Master!E30</f>
        <v>0</v>
      </c>
      <c r="H30" s="807">
        <f>Master!I30</f>
        <v>0</v>
      </c>
      <c r="I30" s="807">
        <f>Master!K30</f>
        <v>0</v>
      </c>
      <c r="J30" s="808">
        <f t="shared" si="10"/>
        <v>0</v>
      </c>
      <c r="K30" s="703">
        <v>0</v>
      </c>
      <c r="L30" s="703">
        <f t="shared" si="11"/>
        <v>0</v>
      </c>
      <c r="M30" s="703">
        <v>0</v>
      </c>
      <c r="N30" s="703">
        <v>0</v>
      </c>
      <c r="O30" s="807">
        <f t="shared" si="12"/>
        <v>0</v>
      </c>
      <c r="P30" s="807">
        <f t="shared" si="13"/>
        <v>0</v>
      </c>
      <c r="Q30" s="807">
        <f t="shared" si="14"/>
        <v>0</v>
      </c>
      <c r="R30" s="807">
        <f t="shared" si="15"/>
        <v>0</v>
      </c>
      <c r="S30" s="809" t="s">
        <v>266</v>
      </c>
      <c r="T30" s="820"/>
      <c r="U30" s="1056"/>
    </row>
    <row r="31" spans="1:21" ht="19.5" customHeight="1" thickBot="1">
      <c r="A31" s="822"/>
      <c r="B31" s="823" t="s">
        <v>28</v>
      </c>
      <c r="C31" s="824"/>
      <c r="D31" s="825">
        <f>SUM(D25:D30)</f>
        <v>0</v>
      </c>
      <c r="E31" s="825">
        <f t="shared" ref="E31:R31" si="16">SUM(E25:E30)</f>
        <v>0</v>
      </c>
      <c r="F31" s="825">
        <f t="shared" si="16"/>
        <v>0</v>
      </c>
      <c r="G31" s="825">
        <f t="shared" si="16"/>
        <v>0</v>
      </c>
      <c r="H31" s="825">
        <f t="shared" si="16"/>
        <v>0</v>
      </c>
      <c r="I31" s="825">
        <f t="shared" si="16"/>
        <v>0</v>
      </c>
      <c r="J31" s="825">
        <f t="shared" si="16"/>
        <v>0</v>
      </c>
      <c r="K31" s="825">
        <f t="shared" si="16"/>
        <v>0</v>
      </c>
      <c r="L31" s="825">
        <f t="shared" si="16"/>
        <v>0</v>
      </c>
      <c r="M31" s="825">
        <f t="shared" si="16"/>
        <v>0</v>
      </c>
      <c r="N31" s="825">
        <f t="shared" si="16"/>
        <v>0</v>
      </c>
      <c r="O31" s="825">
        <f t="shared" si="16"/>
        <v>0</v>
      </c>
      <c r="P31" s="825">
        <f t="shared" si="16"/>
        <v>0</v>
      </c>
      <c r="Q31" s="825">
        <f t="shared" si="16"/>
        <v>0</v>
      </c>
      <c r="R31" s="825">
        <f t="shared" si="16"/>
        <v>0</v>
      </c>
      <c r="S31" s="826"/>
      <c r="T31" s="827"/>
      <c r="U31" s="1056"/>
    </row>
    <row r="32" spans="1:21" ht="19.5" customHeight="1">
      <c r="A32" s="811"/>
      <c r="B32" s="828" t="s">
        <v>29</v>
      </c>
      <c r="C32" s="813"/>
      <c r="D32" s="829">
        <f>SUM(D24,D31)</f>
        <v>0</v>
      </c>
      <c r="E32" s="829">
        <f t="shared" ref="E32:R32" si="17">SUM(E24,E31)</f>
        <v>0</v>
      </c>
      <c r="F32" s="829">
        <f t="shared" si="17"/>
        <v>0</v>
      </c>
      <c r="G32" s="829">
        <f t="shared" si="17"/>
        <v>0</v>
      </c>
      <c r="H32" s="829">
        <f t="shared" si="17"/>
        <v>0</v>
      </c>
      <c r="I32" s="829">
        <f t="shared" si="17"/>
        <v>0</v>
      </c>
      <c r="J32" s="829">
        <f t="shared" si="17"/>
        <v>0</v>
      </c>
      <c r="K32" s="829">
        <f t="shared" si="17"/>
        <v>0</v>
      </c>
      <c r="L32" s="829">
        <f t="shared" si="17"/>
        <v>0</v>
      </c>
      <c r="M32" s="829">
        <f t="shared" si="17"/>
        <v>0</v>
      </c>
      <c r="N32" s="829">
        <f t="shared" si="17"/>
        <v>0</v>
      </c>
      <c r="O32" s="829">
        <f t="shared" si="17"/>
        <v>0</v>
      </c>
      <c r="P32" s="830">
        <f t="shared" si="17"/>
        <v>0</v>
      </c>
      <c r="Q32" s="830">
        <f t="shared" si="17"/>
        <v>0</v>
      </c>
      <c r="R32" s="830">
        <f t="shared" si="17"/>
        <v>0</v>
      </c>
      <c r="S32" s="831"/>
      <c r="T32" s="832"/>
      <c r="U32" s="1056"/>
    </row>
    <row r="33" spans="1:21" ht="19.5" customHeight="1" thickBot="1">
      <c r="A33" s="822"/>
      <c r="B33" s="1119" t="s">
        <v>30</v>
      </c>
      <c r="C33" s="1120"/>
      <c r="D33" s="825">
        <f>SUM(D32,D14)</f>
        <v>0</v>
      </c>
      <c r="E33" s="825">
        <f t="shared" ref="E33:R33" si="18">SUM(E32,E14)</f>
        <v>0</v>
      </c>
      <c r="F33" s="825">
        <f t="shared" si="18"/>
        <v>0</v>
      </c>
      <c r="G33" s="825">
        <f t="shared" si="18"/>
        <v>0</v>
      </c>
      <c r="H33" s="825">
        <f t="shared" si="18"/>
        <v>0</v>
      </c>
      <c r="I33" s="825">
        <f t="shared" si="18"/>
        <v>0</v>
      </c>
      <c r="J33" s="825">
        <f t="shared" si="18"/>
        <v>0</v>
      </c>
      <c r="K33" s="825">
        <f t="shared" si="18"/>
        <v>0</v>
      </c>
      <c r="L33" s="825">
        <f t="shared" si="18"/>
        <v>0</v>
      </c>
      <c r="M33" s="825">
        <f t="shared" si="18"/>
        <v>0</v>
      </c>
      <c r="N33" s="825">
        <f t="shared" si="18"/>
        <v>0</v>
      </c>
      <c r="O33" s="825">
        <f t="shared" si="18"/>
        <v>0</v>
      </c>
      <c r="P33" s="833">
        <f t="shared" si="18"/>
        <v>0</v>
      </c>
      <c r="Q33" s="833">
        <f t="shared" si="18"/>
        <v>0</v>
      </c>
      <c r="R33" s="833">
        <f t="shared" si="18"/>
        <v>0</v>
      </c>
      <c r="S33" s="826"/>
      <c r="T33" s="827"/>
      <c r="U33" s="1056"/>
    </row>
    <row r="34" spans="1:21" ht="15" customHeight="1">
      <c r="A34" s="40"/>
      <c r="B34" s="40"/>
      <c r="C34" s="40"/>
      <c r="D34" s="34"/>
      <c r="E34" s="34"/>
      <c r="F34" s="34"/>
      <c r="G34" s="34"/>
      <c r="H34" s="34"/>
      <c r="I34" s="34"/>
      <c r="J34" s="34"/>
      <c r="K34" s="34"/>
      <c r="L34" s="34"/>
      <c r="M34" s="34"/>
      <c r="N34" s="34"/>
      <c r="O34" s="34"/>
      <c r="P34" s="40"/>
      <c r="Q34" s="40"/>
      <c r="R34" s="40"/>
      <c r="S34" s="40"/>
      <c r="T34" s="40"/>
      <c r="U34" s="1056"/>
    </row>
    <row r="35" spans="1:21" ht="15" customHeight="1">
      <c r="A35" s="40"/>
      <c r="B35" s="40"/>
      <c r="C35" s="40"/>
      <c r="D35" s="34"/>
      <c r="E35" s="34"/>
      <c r="F35" s="34"/>
      <c r="G35" s="34"/>
      <c r="H35" s="34"/>
      <c r="I35" s="34"/>
      <c r="J35" s="34"/>
      <c r="K35" s="34"/>
      <c r="L35" s="34"/>
      <c r="M35" s="34"/>
      <c r="N35" s="34"/>
      <c r="O35" s="34"/>
      <c r="P35" s="1127" t="str">
        <f>Master!E2</f>
        <v>ç/kkukpk;Z]</v>
      </c>
      <c r="Q35" s="1127"/>
      <c r="R35" s="1127"/>
      <c r="S35" s="1127"/>
      <c r="T35" s="40"/>
      <c r="U35" s="1056"/>
    </row>
    <row r="36" spans="1:21" ht="15" customHeight="1">
      <c r="A36" s="40"/>
      <c r="B36" s="40"/>
      <c r="C36" s="40"/>
      <c r="D36" s="34"/>
      <c r="E36" s="34"/>
      <c r="F36" s="34"/>
      <c r="G36" s="34"/>
      <c r="H36" s="34"/>
      <c r="I36" s="34"/>
      <c r="J36" s="34"/>
      <c r="K36" s="34"/>
      <c r="L36" s="34"/>
      <c r="M36" s="34"/>
      <c r="N36" s="34"/>
      <c r="O36" s="34"/>
      <c r="P36" s="1128" t="str">
        <f>Master!H2</f>
        <v>jkmekfo jk;eyok³k</v>
      </c>
      <c r="Q36" s="1128"/>
      <c r="R36" s="1128"/>
      <c r="S36" s="1128"/>
      <c r="T36" s="40"/>
      <c r="U36" s="1056"/>
    </row>
    <row r="37" spans="1:21" ht="15" customHeight="1">
      <c r="A37" s="40"/>
      <c r="B37" s="40"/>
      <c r="C37" s="40"/>
      <c r="D37" s="34"/>
      <c r="E37" s="34"/>
      <c r="F37" s="34"/>
      <c r="G37" s="34"/>
      <c r="H37" s="34"/>
      <c r="I37" s="34"/>
      <c r="J37" s="34"/>
      <c r="K37" s="34"/>
      <c r="L37" s="34"/>
      <c r="M37" s="34"/>
      <c r="N37" s="34"/>
      <c r="O37" s="34"/>
      <c r="P37" s="1128"/>
      <c r="Q37" s="1128"/>
      <c r="R37" s="1128"/>
      <c r="S37" s="1128"/>
      <c r="T37" s="40"/>
      <c r="U37" s="1056"/>
    </row>
    <row r="38" spans="1:21" ht="15" hidden="1" customHeight="1">
      <c r="A38" s="40"/>
      <c r="B38" s="40"/>
      <c r="C38" s="40"/>
      <c r="D38" s="34"/>
      <c r="E38" s="34"/>
      <c r="F38" s="34"/>
      <c r="G38" s="34"/>
      <c r="H38" s="34"/>
      <c r="I38" s="34"/>
      <c r="J38" s="34"/>
      <c r="K38" s="34"/>
      <c r="L38" s="34"/>
      <c r="M38" s="34"/>
      <c r="N38" s="34"/>
      <c r="O38" s="22"/>
      <c r="P38" s="1128"/>
      <c r="Q38" s="1128"/>
      <c r="R38" s="1128"/>
      <c r="S38" s="1128"/>
      <c r="T38" s="40"/>
    </row>
    <row r="39" spans="1:21" hidden="1">
      <c r="A39" s="23"/>
      <c r="B39" s="23"/>
      <c r="C39" s="23"/>
      <c r="D39" s="21"/>
      <c r="E39" s="21"/>
      <c r="F39" s="21"/>
      <c r="G39" s="21"/>
      <c r="H39" s="21"/>
      <c r="I39" s="21"/>
      <c r="J39" s="21"/>
      <c r="K39" s="21"/>
      <c r="L39" s="21"/>
      <c r="M39" s="21"/>
      <c r="N39" s="21"/>
      <c r="O39" s="21"/>
      <c r="P39" s="23"/>
      <c r="Q39" s="23"/>
      <c r="R39" s="23"/>
      <c r="S39" s="23"/>
      <c r="T39" s="23"/>
    </row>
    <row r="40" spans="1:21" hidden="1"/>
    <row r="41" spans="1:21" hidden="1"/>
    <row r="42" spans="1:21" hidden="1"/>
    <row r="43" spans="1:21" hidden="1"/>
    <row r="44" spans="1:21" hidden="1"/>
    <row r="45" spans="1:21" hidden="1"/>
    <row r="46" spans="1:21" hidden="1"/>
    <row r="47" spans="1:21" hidden="1"/>
    <row r="48" spans="1:21" hidden="1"/>
    <row r="49" hidden="1"/>
    <row r="50" hidden="1"/>
    <row r="51" hidden="1"/>
    <row r="52" hidden="1"/>
  </sheetData>
  <sheetProtection password="DBED" sheet="1" objects="1" scenarios="1" formatColumns="0" formatRows="0"/>
  <protectedRanges>
    <protectedRange sqref="D16:D23 D25:D30" name="Range1"/>
  </protectedRanges>
  <mergeCells count="25">
    <mergeCell ref="L6:O6"/>
    <mergeCell ref="M8:O8"/>
    <mergeCell ref="P8:R8"/>
    <mergeCell ref="S8:S9"/>
    <mergeCell ref="C8:C9"/>
    <mergeCell ref="D8:F8"/>
    <mergeCell ref="H8:J8"/>
    <mergeCell ref="K8:K9"/>
    <mergeCell ref="L8:L9"/>
    <mergeCell ref="B33:C33"/>
    <mergeCell ref="U1:U37"/>
    <mergeCell ref="T8:T9"/>
    <mergeCell ref="A7:T7"/>
    <mergeCell ref="P6:S6"/>
    <mergeCell ref="K5:N5"/>
    <mergeCell ref="H5:I5"/>
    <mergeCell ref="P35:S35"/>
    <mergeCell ref="P36:S38"/>
    <mergeCell ref="P1:T1"/>
    <mergeCell ref="A2:T2"/>
    <mergeCell ref="A3:T3"/>
    <mergeCell ref="A4:T4"/>
    <mergeCell ref="A8:A9"/>
    <mergeCell ref="B8:B9"/>
    <mergeCell ref="A6:K6"/>
  </mergeCells>
  <pageMargins left="0.45" right="0.2" top="0.25" bottom="0.25" header="0.3" footer="0.3"/>
  <pageSetup paperSize="9" scale="77" orientation="landscape" horizontalDpi="300" verticalDpi="300" r:id="rId1"/>
  <legacyDrawing r:id="rId2"/>
</worksheet>
</file>

<file path=xl/worksheets/sheet8.xml><?xml version="1.0" encoding="utf-8"?>
<worksheet xmlns="http://schemas.openxmlformats.org/spreadsheetml/2006/main" xmlns:r="http://schemas.openxmlformats.org/officeDocument/2006/relationships">
  <sheetPr>
    <tabColor rgb="FFFF0000"/>
  </sheetPr>
  <dimension ref="A1:XFC36"/>
  <sheetViews>
    <sheetView workbookViewId="0">
      <selection activeCell="G23" sqref="G23"/>
    </sheetView>
  </sheetViews>
  <sheetFormatPr defaultColWidth="0" defaultRowHeight="15" zeroHeight="1"/>
  <cols>
    <col min="1" max="1" width="5.28515625" customWidth="1"/>
    <col min="2" max="2" width="29.5703125" customWidth="1"/>
    <col min="3" max="4" width="11.5703125" customWidth="1"/>
    <col min="5" max="5" width="9.85546875" customWidth="1"/>
    <col min="6" max="11" width="11.5703125" customWidth="1"/>
    <col min="12" max="14" width="7.42578125" style="1136" hidden="1" customWidth="1"/>
    <col min="15" max="15" width="1" style="1056" customWidth="1"/>
    <col min="16" max="16383" width="9.140625" hidden="1"/>
    <col min="16384" max="16384" width="2.85546875" hidden="1"/>
  </cols>
  <sheetData>
    <row r="1" spans="1:14" ht="20.25">
      <c r="A1" s="1124" t="s">
        <v>637</v>
      </c>
      <c r="B1" s="1124"/>
      <c r="C1" s="1124"/>
      <c r="D1" s="1124"/>
      <c r="E1" s="1124"/>
      <c r="F1" s="1124"/>
      <c r="G1" s="1124"/>
      <c r="H1" s="1124"/>
      <c r="I1" s="1124"/>
      <c r="J1" s="1124" t="s">
        <v>648</v>
      </c>
      <c r="K1" s="1124"/>
      <c r="L1" s="1124"/>
      <c r="M1" s="859"/>
      <c r="N1" s="859"/>
    </row>
    <row r="2" spans="1:14" ht="20.25">
      <c r="A2" s="240"/>
      <c r="B2" s="858" t="s">
        <v>646</v>
      </c>
      <c r="C2" s="1152" t="str">
        <f>F6</f>
        <v>2026-27</v>
      </c>
      <c r="D2" s="1152"/>
      <c r="E2" s="1152"/>
      <c r="F2" s="857" t="str">
        <f>'Formet 9'!K5</f>
        <v>¼ 1 vizSy ls 31 ekpZ rd ½ dk</v>
      </c>
      <c r="G2" s="857"/>
      <c r="H2" s="857"/>
      <c r="I2" s="857"/>
      <c r="L2" s="859"/>
      <c r="M2" s="240"/>
      <c r="N2" s="240"/>
    </row>
    <row r="3" spans="1:14" ht="20.25">
      <c r="A3" s="197"/>
      <c r="B3" s="257" t="s">
        <v>647</v>
      </c>
      <c r="C3" s="1153">
        <f>'Formet 9'!P1</f>
        <v>12572</v>
      </c>
      <c r="D3" s="1153"/>
      <c r="E3" s="241"/>
      <c r="F3" s="241"/>
      <c r="G3" s="241"/>
      <c r="H3" s="1125" t="s">
        <v>248</v>
      </c>
      <c r="I3" s="1125"/>
      <c r="J3" s="1125"/>
      <c r="K3" s="1125"/>
      <c r="L3" s="1125"/>
      <c r="M3" s="1125"/>
      <c r="N3" s="1125"/>
    </row>
    <row r="4" spans="1:14" ht="23.25">
      <c r="A4" s="1142" t="str">
        <f>'Cover Page'!A1</f>
        <v>ç/kkukpk;Z] jkmekfo jk;eyok³k ¼vkWfQl vkbZ-Mh- la[;k %&amp;12572½</v>
      </c>
      <c r="B4" s="1142"/>
      <c r="C4" s="1142"/>
      <c r="D4" s="1142"/>
      <c r="E4" s="1142"/>
      <c r="F4" s="1142"/>
      <c r="G4" s="1142"/>
      <c r="H4" s="1142"/>
      <c r="I4" s="1142"/>
      <c r="J4" s="1142"/>
      <c r="K4" s="1142"/>
      <c r="L4" s="1142"/>
      <c r="M4" s="1142"/>
      <c r="N4" s="1142"/>
    </row>
    <row r="5" spans="1:14" ht="31.5" customHeight="1">
      <c r="A5" s="1143" t="s">
        <v>5</v>
      </c>
      <c r="B5" s="1143" t="s">
        <v>6</v>
      </c>
      <c r="C5" s="1146" t="s">
        <v>638</v>
      </c>
      <c r="D5" s="1147"/>
      <c r="E5" s="1148"/>
      <c r="F5" s="256" t="s">
        <v>72</v>
      </c>
      <c r="G5" s="1149" t="s">
        <v>251</v>
      </c>
      <c r="H5" s="1149"/>
      <c r="I5" s="1149"/>
      <c r="J5" s="1150" t="s">
        <v>894</v>
      </c>
      <c r="K5" s="1150" t="s">
        <v>895</v>
      </c>
      <c r="L5" s="1149" t="s">
        <v>77</v>
      </c>
      <c r="M5" s="1149"/>
      <c r="N5" s="1149"/>
    </row>
    <row r="6" spans="1:14" ht="25.5" customHeight="1">
      <c r="A6" s="1143"/>
      <c r="B6" s="1143"/>
      <c r="C6" s="242" t="str">
        <f>'Formet 9'!D9</f>
        <v>2023-24</v>
      </c>
      <c r="D6" s="242" t="str">
        <f>'Formet 9'!E9</f>
        <v>2024-25</v>
      </c>
      <c r="E6" s="242" t="str">
        <f>'Formet 9'!F9</f>
        <v>2025-26</v>
      </c>
      <c r="F6" s="242" t="str">
        <f>Master!E4</f>
        <v>2026-27</v>
      </c>
      <c r="G6" s="243" t="s">
        <v>256</v>
      </c>
      <c r="H6" s="243" t="s">
        <v>257</v>
      </c>
      <c r="I6" s="243" t="s">
        <v>78</v>
      </c>
      <c r="J6" s="1151"/>
      <c r="K6" s="1151"/>
      <c r="L6" s="255" t="s">
        <v>79</v>
      </c>
      <c r="M6" s="255" t="s">
        <v>641</v>
      </c>
      <c r="N6" s="255" t="s">
        <v>642</v>
      </c>
    </row>
    <row r="7" spans="1:14" ht="12" customHeight="1">
      <c r="A7" s="242">
        <v>1</v>
      </c>
      <c r="B7" s="242">
        <v>2</v>
      </c>
      <c r="C7" s="242">
        <v>3</v>
      </c>
      <c r="D7" s="242">
        <v>4</v>
      </c>
      <c r="E7" s="242">
        <v>5</v>
      </c>
      <c r="F7" s="242">
        <v>6</v>
      </c>
      <c r="G7" s="242">
        <v>7</v>
      </c>
      <c r="H7" s="242">
        <v>8</v>
      </c>
      <c r="I7" s="242">
        <v>9</v>
      </c>
      <c r="J7" s="242">
        <v>10</v>
      </c>
      <c r="K7" s="242">
        <v>11</v>
      </c>
      <c r="L7" s="242">
        <v>12</v>
      </c>
      <c r="M7" s="242">
        <v>13</v>
      </c>
      <c r="N7" s="242">
        <v>14</v>
      </c>
    </row>
    <row r="8" spans="1:14" ht="13.15" customHeight="1">
      <c r="A8" s="244">
        <v>1</v>
      </c>
      <c r="B8" s="245" t="s">
        <v>639</v>
      </c>
      <c r="C8" s="1137"/>
      <c r="D8" s="1137"/>
      <c r="E8" s="1137"/>
      <c r="F8" s="1137"/>
      <c r="G8" s="1137"/>
      <c r="H8" s="1137"/>
      <c r="I8" s="1137"/>
      <c r="J8" s="1137"/>
      <c r="K8" s="1137"/>
      <c r="L8" s="1137"/>
      <c r="M8" s="1137"/>
      <c r="N8" s="1138"/>
    </row>
    <row r="9" spans="1:14" ht="13.15" customHeight="1">
      <c r="A9" s="242"/>
      <c r="B9" s="245" t="s">
        <v>84</v>
      </c>
      <c r="C9" s="380">
        <v>0</v>
      </c>
      <c r="D9" s="380">
        <v>0</v>
      </c>
      <c r="E9" s="380">
        <v>0</v>
      </c>
      <c r="F9" s="380">
        <v>0</v>
      </c>
      <c r="G9" s="380">
        <v>0</v>
      </c>
      <c r="H9" s="380">
        <v>0</v>
      </c>
      <c r="I9" s="650">
        <f>G9+H9</f>
        <v>0</v>
      </c>
      <c r="J9" s="379">
        <f>Summary!B8</f>
        <v>0</v>
      </c>
      <c r="K9" s="379">
        <f>Summary!C8</f>
        <v>0</v>
      </c>
      <c r="L9" s="380">
        <f>K9-F9</f>
        <v>0</v>
      </c>
      <c r="M9" s="380">
        <f>J9-I9</f>
        <v>0</v>
      </c>
      <c r="N9" s="380">
        <f>K9-J9</f>
        <v>0</v>
      </c>
    </row>
    <row r="10" spans="1:14" ht="13.15" customHeight="1">
      <c r="A10" s="242"/>
      <c r="B10" s="245" t="s">
        <v>85</v>
      </c>
      <c r="C10" s="380">
        <f>'Formet 9'!D11</f>
        <v>0</v>
      </c>
      <c r="D10" s="380">
        <f>'Formet 9'!E11</f>
        <v>0</v>
      </c>
      <c r="E10" s="380">
        <f>'Formet 9'!F11</f>
        <v>0</v>
      </c>
      <c r="F10" s="380">
        <f>'Formet 9'!G11</f>
        <v>0</v>
      </c>
      <c r="G10" s="380">
        <f>'Formet 9'!H11</f>
        <v>0</v>
      </c>
      <c r="H10" s="380">
        <f>'Formet 9'!I11</f>
        <v>0</v>
      </c>
      <c r="I10" s="650">
        <f>G10+H10</f>
        <v>0</v>
      </c>
      <c r="J10" s="379">
        <f>Summary!B9</f>
        <v>0</v>
      </c>
      <c r="K10" s="379">
        <f>Summary!C9</f>
        <v>0</v>
      </c>
      <c r="L10" s="380">
        <f t="shared" ref="L10:L11" si="0">K10-F10</f>
        <v>0</v>
      </c>
      <c r="M10" s="380">
        <f t="shared" ref="M10:M11" si="1">J10-I10</f>
        <v>0</v>
      </c>
      <c r="N10" s="380">
        <f t="shared" ref="N10:N11" si="2">K10-J10</f>
        <v>0</v>
      </c>
    </row>
    <row r="11" spans="1:14" ht="13.15" customHeight="1">
      <c r="A11" s="246"/>
      <c r="B11" s="247" t="s">
        <v>537</v>
      </c>
      <c r="C11" s="651">
        <f>SUM(C9:C10)</f>
        <v>0</v>
      </c>
      <c r="D11" s="651">
        <f t="shared" ref="D11:K11" si="3">SUM(D9:D10)</f>
        <v>0</v>
      </c>
      <c r="E11" s="651">
        <f t="shared" si="3"/>
        <v>0</v>
      </c>
      <c r="F11" s="651">
        <f t="shared" si="3"/>
        <v>0</v>
      </c>
      <c r="G11" s="651">
        <f t="shared" si="3"/>
        <v>0</v>
      </c>
      <c r="H11" s="651">
        <f t="shared" si="3"/>
        <v>0</v>
      </c>
      <c r="I11" s="651">
        <f t="shared" si="3"/>
        <v>0</v>
      </c>
      <c r="J11" s="651">
        <f t="shared" si="3"/>
        <v>0</v>
      </c>
      <c r="K11" s="651">
        <f t="shared" si="3"/>
        <v>0</v>
      </c>
      <c r="L11" s="380">
        <f t="shared" si="0"/>
        <v>0</v>
      </c>
      <c r="M11" s="380">
        <f t="shared" si="1"/>
        <v>0</v>
      </c>
      <c r="N11" s="380">
        <f t="shared" si="2"/>
        <v>0</v>
      </c>
    </row>
    <row r="12" spans="1:14" ht="13.15" customHeight="1">
      <c r="A12" s="244">
        <v>2</v>
      </c>
      <c r="B12" s="248" t="s">
        <v>645</v>
      </c>
      <c r="C12" s="1139"/>
      <c r="D12" s="1140"/>
      <c r="E12" s="1140"/>
      <c r="F12" s="1140"/>
      <c r="G12" s="1140"/>
      <c r="H12" s="1140"/>
      <c r="I12" s="1140"/>
      <c r="J12" s="1140"/>
      <c r="K12" s="1140"/>
      <c r="L12" s="1140"/>
      <c r="M12" s="1140"/>
      <c r="N12" s="1141"/>
    </row>
    <row r="13" spans="1:14" ht="13.15" customHeight="1">
      <c r="A13" s="244"/>
      <c r="B13" s="13" t="s">
        <v>86</v>
      </c>
      <c r="C13" s="379"/>
      <c r="D13" s="380"/>
      <c r="E13" s="380"/>
      <c r="F13" s="380"/>
      <c r="G13" s="380"/>
      <c r="H13" s="380"/>
      <c r="I13" s="652"/>
      <c r="J13" s="379">
        <f>Summary!B12</f>
        <v>0</v>
      </c>
      <c r="K13" s="379">
        <f>Summary!C12</f>
        <v>0</v>
      </c>
      <c r="L13" s="380">
        <f t="shared" ref="L13:L32" si="4">K13-F13</f>
        <v>0</v>
      </c>
      <c r="M13" s="380">
        <f t="shared" ref="M13:M32" si="5">J13-I13</f>
        <v>0</v>
      </c>
      <c r="N13" s="380">
        <f t="shared" ref="N13:N32" si="6">K13-J13</f>
        <v>0</v>
      </c>
    </row>
    <row r="14" spans="1:14" ht="13.15" customHeight="1">
      <c r="A14" s="244"/>
      <c r="B14" s="13" t="s">
        <v>87</v>
      </c>
      <c r="C14" s="379"/>
      <c r="D14" s="380"/>
      <c r="E14" s="380"/>
      <c r="F14" s="380"/>
      <c r="G14" s="380"/>
      <c r="H14" s="380"/>
      <c r="I14" s="652"/>
      <c r="J14" s="379">
        <f>Summary!B13</f>
        <v>0</v>
      </c>
      <c r="K14" s="379">
        <f>Summary!C13</f>
        <v>0</v>
      </c>
      <c r="L14" s="380">
        <f t="shared" si="4"/>
        <v>0</v>
      </c>
      <c r="M14" s="380">
        <f t="shared" si="5"/>
        <v>0</v>
      </c>
      <c r="N14" s="380">
        <f t="shared" si="6"/>
        <v>0</v>
      </c>
    </row>
    <row r="15" spans="1:14" ht="13.15" customHeight="1">
      <c r="A15" s="244"/>
      <c r="B15" s="13" t="s">
        <v>88</v>
      </c>
      <c r="C15" s="379"/>
      <c r="D15" s="380"/>
      <c r="E15" s="380"/>
      <c r="F15" s="380"/>
      <c r="G15" s="380"/>
      <c r="H15" s="380"/>
      <c r="I15" s="652"/>
      <c r="J15" s="379">
        <f>Summary!B14</f>
        <v>0</v>
      </c>
      <c r="K15" s="379">
        <f>Summary!C14</f>
        <v>0</v>
      </c>
      <c r="L15" s="380">
        <f t="shared" si="4"/>
        <v>0</v>
      </c>
      <c r="M15" s="380">
        <f t="shared" si="5"/>
        <v>0</v>
      </c>
      <c r="N15" s="380">
        <f t="shared" si="6"/>
        <v>0</v>
      </c>
    </row>
    <row r="16" spans="1:14" ht="13.15" customHeight="1">
      <c r="A16" s="244"/>
      <c r="B16" s="13" t="s">
        <v>89</v>
      </c>
      <c r="C16" s="379"/>
      <c r="D16" s="380"/>
      <c r="E16" s="380"/>
      <c r="F16" s="380"/>
      <c r="G16" s="380"/>
      <c r="H16" s="380"/>
      <c r="I16" s="652"/>
      <c r="J16" s="379">
        <f>Summary!B15</f>
        <v>0</v>
      </c>
      <c r="K16" s="379">
        <f>Summary!C15</f>
        <v>0</v>
      </c>
      <c r="L16" s="380">
        <f t="shared" si="4"/>
        <v>0</v>
      </c>
      <c r="M16" s="380">
        <f t="shared" si="5"/>
        <v>0</v>
      </c>
      <c r="N16" s="380">
        <f t="shared" si="6"/>
        <v>0</v>
      </c>
    </row>
    <row r="17" spans="1:15" ht="13.15" customHeight="1">
      <c r="A17" s="244"/>
      <c r="B17" s="252" t="s">
        <v>90</v>
      </c>
      <c r="C17" s="379"/>
      <c r="D17" s="380"/>
      <c r="E17" s="380"/>
      <c r="F17" s="380"/>
      <c r="G17" s="380"/>
      <c r="H17" s="380"/>
      <c r="I17" s="652"/>
      <c r="J17" s="379">
        <f>Summary!B16</f>
        <v>0</v>
      </c>
      <c r="K17" s="379">
        <f>Summary!C16</f>
        <v>0</v>
      </c>
      <c r="L17" s="380">
        <f t="shared" si="4"/>
        <v>0</v>
      </c>
      <c r="M17" s="380">
        <f t="shared" si="5"/>
        <v>0</v>
      </c>
      <c r="N17" s="380">
        <f t="shared" si="6"/>
        <v>0</v>
      </c>
    </row>
    <row r="18" spans="1:15" ht="13.15" customHeight="1">
      <c r="A18" s="244"/>
      <c r="B18" s="13" t="s">
        <v>877</v>
      </c>
      <c r="C18" s="379"/>
      <c r="D18" s="380"/>
      <c r="E18" s="380"/>
      <c r="F18" s="380"/>
      <c r="G18" s="380"/>
      <c r="H18" s="380"/>
      <c r="I18" s="652"/>
      <c r="J18" s="379">
        <f>Summary!B17</f>
        <v>0</v>
      </c>
      <c r="K18" s="379">
        <f>Summary!C17</f>
        <v>0</v>
      </c>
      <c r="L18" s="380">
        <f t="shared" si="4"/>
        <v>0</v>
      </c>
      <c r="M18" s="380">
        <f t="shared" si="5"/>
        <v>0</v>
      </c>
      <c r="N18" s="380">
        <f t="shared" si="6"/>
        <v>0</v>
      </c>
    </row>
    <row r="19" spans="1:15" ht="13.15" customHeight="1">
      <c r="A19" s="244"/>
      <c r="B19" s="13" t="s">
        <v>91</v>
      </c>
      <c r="C19" s="379"/>
      <c r="D19" s="380"/>
      <c r="E19" s="380"/>
      <c r="F19" s="380"/>
      <c r="G19" s="380"/>
      <c r="H19" s="380"/>
      <c r="I19" s="652"/>
      <c r="J19" s="379">
        <f>Summary!B18</f>
        <v>0</v>
      </c>
      <c r="K19" s="379">
        <f>Summary!C18</f>
        <v>0</v>
      </c>
      <c r="L19" s="380">
        <f t="shared" si="4"/>
        <v>0</v>
      </c>
      <c r="M19" s="380">
        <f t="shared" si="5"/>
        <v>0</v>
      </c>
      <c r="N19" s="380">
        <f t="shared" si="6"/>
        <v>0</v>
      </c>
    </row>
    <row r="20" spans="1:15" ht="13.15" customHeight="1">
      <c r="A20" s="244"/>
      <c r="B20" s="13" t="s">
        <v>879</v>
      </c>
      <c r="C20" s="652"/>
      <c r="D20" s="652"/>
      <c r="E20" s="652"/>
      <c r="F20" s="650"/>
      <c r="G20" s="652"/>
      <c r="H20" s="652"/>
      <c r="I20" s="652"/>
      <c r="J20" s="379">
        <f>Summary!B19</f>
        <v>0</v>
      </c>
      <c r="K20" s="379">
        <f>Summary!C19</f>
        <v>0</v>
      </c>
      <c r="L20" s="652">
        <f t="shared" si="4"/>
        <v>0</v>
      </c>
      <c r="M20" s="652">
        <f t="shared" si="5"/>
        <v>0</v>
      </c>
      <c r="N20" s="652">
        <f t="shared" si="6"/>
        <v>0</v>
      </c>
    </row>
    <row r="21" spans="1:15" ht="13.15" customHeight="1">
      <c r="A21" s="244"/>
      <c r="B21" s="13" t="s">
        <v>625</v>
      </c>
      <c r="C21" s="379"/>
      <c r="D21" s="380"/>
      <c r="E21" s="380"/>
      <c r="F21" s="380"/>
      <c r="G21" s="380"/>
      <c r="H21" s="380"/>
      <c r="I21" s="652"/>
      <c r="J21" s="379">
        <f>Summary!B20</f>
        <v>0</v>
      </c>
      <c r="K21" s="379">
        <f>Summary!C20</f>
        <v>0</v>
      </c>
      <c r="L21" s="380">
        <f t="shared" si="4"/>
        <v>0</v>
      </c>
      <c r="M21" s="380">
        <f t="shared" si="5"/>
        <v>0</v>
      </c>
      <c r="N21" s="380">
        <f t="shared" si="6"/>
        <v>0</v>
      </c>
    </row>
    <row r="22" spans="1:15" ht="13.15" customHeight="1">
      <c r="A22" s="244"/>
      <c r="B22" s="13" t="s">
        <v>643</v>
      </c>
      <c r="C22" s="379"/>
      <c r="D22" s="380"/>
      <c r="E22" s="380"/>
      <c r="F22" s="380"/>
      <c r="G22" s="380"/>
      <c r="H22" s="380"/>
      <c r="I22" s="652"/>
      <c r="J22" s="379">
        <f>Summary!B21</f>
        <v>0</v>
      </c>
      <c r="K22" s="379">
        <f>Summary!C21</f>
        <v>0</v>
      </c>
      <c r="L22" s="380">
        <f t="shared" si="4"/>
        <v>0</v>
      </c>
      <c r="M22" s="380">
        <f t="shared" si="5"/>
        <v>0</v>
      </c>
      <c r="N22" s="380">
        <f t="shared" si="6"/>
        <v>0</v>
      </c>
    </row>
    <row r="23" spans="1:15" ht="13.15" customHeight="1">
      <c r="A23" s="244"/>
      <c r="B23" s="13" t="s">
        <v>627</v>
      </c>
      <c r="C23" s="379"/>
      <c r="D23" s="380"/>
      <c r="E23" s="380"/>
      <c r="F23" s="380"/>
      <c r="G23" s="380"/>
      <c r="H23" s="380"/>
      <c r="I23" s="652"/>
      <c r="J23" s="379">
        <f>Summary!B22</f>
        <v>0</v>
      </c>
      <c r="K23" s="379">
        <f>Summary!C22</f>
        <v>0</v>
      </c>
      <c r="L23" s="380">
        <f t="shared" si="4"/>
        <v>0</v>
      </c>
      <c r="M23" s="380">
        <f t="shared" si="5"/>
        <v>0</v>
      </c>
      <c r="N23" s="380">
        <f t="shared" si="6"/>
        <v>0</v>
      </c>
    </row>
    <row r="24" spans="1:15" s="195" customFormat="1" ht="13.15" customHeight="1">
      <c r="A24" s="244"/>
      <c r="B24" s="13" t="s">
        <v>628</v>
      </c>
      <c r="C24" s="379"/>
      <c r="D24" s="380"/>
      <c r="E24" s="380"/>
      <c r="F24" s="380"/>
      <c r="G24" s="380"/>
      <c r="H24" s="380"/>
      <c r="I24" s="652"/>
      <c r="J24" s="379">
        <f>Summary!B23</f>
        <v>0</v>
      </c>
      <c r="K24" s="379">
        <f>Summary!C23</f>
        <v>0</v>
      </c>
      <c r="L24" s="380">
        <f t="shared" si="4"/>
        <v>0</v>
      </c>
      <c r="M24" s="380">
        <f t="shared" si="5"/>
        <v>0</v>
      </c>
      <c r="N24" s="380">
        <f t="shared" si="6"/>
        <v>0</v>
      </c>
      <c r="O24" s="1056"/>
    </row>
    <row r="25" spans="1:15" s="195" customFormat="1" ht="13.15" customHeight="1">
      <c r="A25" s="244"/>
      <c r="B25" s="13" t="s">
        <v>629</v>
      </c>
      <c r="C25" s="379"/>
      <c r="D25" s="380"/>
      <c r="E25" s="380"/>
      <c r="F25" s="380"/>
      <c r="G25" s="380"/>
      <c r="H25" s="380"/>
      <c r="I25" s="652"/>
      <c r="J25" s="379">
        <f>Summary!B24</f>
        <v>0</v>
      </c>
      <c r="K25" s="379">
        <f>Summary!C24</f>
        <v>0</v>
      </c>
      <c r="L25" s="380">
        <f t="shared" si="4"/>
        <v>0</v>
      </c>
      <c r="M25" s="380">
        <f t="shared" si="5"/>
        <v>0</v>
      </c>
      <c r="N25" s="380">
        <f t="shared" si="6"/>
        <v>0</v>
      </c>
      <c r="O25" s="1056"/>
    </row>
    <row r="26" spans="1:15" s="195" customFormat="1" ht="13.15" customHeight="1">
      <c r="A26" s="244"/>
      <c r="B26" s="13" t="s">
        <v>630</v>
      </c>
      <c r="C26" s="379"/>
      <c r="D26" s="380"/>
      <c r="E26" s="380"/>
      <c r="F26" s="380"/>
      <c r="G26" s="380"/>
      <c r="H26" s="380"/>
      <c r="I26" s="652"/>
      <c r="J26" s="379">
        <f>Summary!B25</f>
        <v>0</v>
      </c>
      <c r="K26" s="379">
        <f>Summary!C25</f>
        <v>0</v>
      </c>
      <c r="L26" s="380">
        <f t="shared" si="4"/>
        <v>0</v>
      </c>
      <c r="M26" s="380">
        <f t="shared" si="5"/>
        <v>0</v>
      </c>
      <c r="N26" s="380">
        <f t="shared" si="6"/>
        <v>0</v>
      </c>
      <c r="O26" s="1056"/>
    </row>
    <row r="27" spans="1:15" s="195" customFormat="1" ht="13.15" customHeight="1">
      <c r="A27" s="244"/>
      <c r="B27" s="13" t="s">
        <v>631</v>
      </c>
      <c r="C27" s="379"/>
      <c r="D27" s="380"/>
      <c r="E27" s="380"/>
      <c r="F27" s="380"/>
      <c r="G27" s="380"/>
      <c r="H27" s="380"/>
      <c r="I27" s="652"/>
      <c r="J27" s="379">
        <f>Summary!B26</f>
        <v>0</v>
      </c>
      <c r="K27" s="379">
        <f>Summary!C26</f>
        <v>0</v>
      </c>
      <c r="L27" s="380">
        <f t="shared" si="4"/>
        <v>0</v>
      </c>
      <c r="M27" s="380">
        <f t="shared" si="5"/>
        <v>0</v>
      </c>
      <c r="N27" s="380">
        <f t="shared" si="6"/>
        <v>0</v>
      </c>
      <c r="O27" s="1056"/>
    </row>
    <row r="28" spans="1:15" ht="13.15" customHeight="1">
      <c r="A28" s="244"/>
      <c r="B28" s="254" t="s">
        <v>644</v>
      </c>
      <c r="C28" s="651">
        <f>SUM(C13:C27)</f>
        <v>0</v>
      </c>
      <c r="D28" s="651">
        <f t="shared" ref="D28:K28" si="7">SUM(D13:D27)</f>
        <v>0</v>
      </c>
      <c r="E28" s="651">
        <f t="shared" si="7"/>
        <v>0</v>
      </c>
      <c r="F28" s="651">
        <f t="shared" si="7"/>
        <v>0</v>
      </c>
      <c r="G28" s="651">
        <f t="shared" si="7"/>
        <v>0</v>
      </c>
      <c r="H28" s="651">
        <f t="shared" si="7"/>
        <v>0</v>
      </c>
      <c r="I28" s="651">
        <f t="shared" si="7"/>
        <v>0</v>
      </c>
      <c r="J28" s="651">
        <f t="shared" si="7"/>
        <v>0</v>
      </c>
      <c r="K28" s="651">
        <f t="shared" si="7"/>
        <v>0</v>
      </c>
      <c r="L28" s="736">
        <f t="shared" si="4"/>
        <v>0</v>
      </c>
      <c r="M28" s="736">
        <f t="shared" si="5"/>
        <v>0</v>
      </c>
      <c r="N28" s="736">
        <f t="shared" si="6"/>
        <v>0</v>
      </c>
    </row>
    <row r="29" spans="1:15" ht="13.15" customHeight="1">
      <c r="A29" s="244"/>
      <c r="B29" s="247" t="s">
        <v>640</v>
      </c>
      <c r="C29" s="651">
        <f>SUM(C11,C28)</f>
        <v>0</v>
      </c>
      <c r="D29" s="651">
        <f t="shared" ref="D29:K29" si="8">SUM(D11,D28)</f>
        <v>0</v>
      </c>
      <c r="E29" s="651">
        <f t="shared" si="8"/>
        <v>0</v>
      </c>
      <c r="F29" s="651">
        <f t="shared" si="8"/>
        <v>0</v>
      </c>
      <c r="G29" s="651">
        <f t="shared" si="8"/>
        <v>0</v>
      </c>
      <c r="H29" s="651">
        <f t="shared" si="8"/>
        <v>0</v>
      </c>
      <c r="I29" s="651">
        <f t="shared" si="8"/>
        <v>0</v>
      </c>
      <c r="J29" s="651">
        <f t="shared" si="8"/>
        <v>0</v>
      </c>
      <c r="K29" s="651">
        <f t="shared" si="8"/>
        <v>0</v>
      </c>
      <c r="L29" s="736">
        <f t="shared" si="4"/>
        <v>0</v>
      </c>
      <c r="M29" s="736">
        <f t="shared" si="5"/>
        <v>0</v>
      </c>
      <c r="N29" s="736">
        <f t="shared" si="6"/>
        <v>0</v>
      </c>
    </row>
    <row r="30" spans="1:15" s="195" customFormat="1" ht="13.15" customHeight="1">
      <c r="A30" s="244">
        <v>3</v>
      </c>
      <c r="B30" s="253" t="s">
        <v>92</v>
      </c>
      <c r="C30" s="380"/>
      <c r="D30" s="650"/>
      <c r="E30" s="650"/>
      <c r="F30" s="650"/>
      <c r="G30" s="650"/>
      <c r="H30" s="650"/>
      <c r="I30" s="650"/>
      <c r="J30" s="380">
        <f>Summary!B29</f>
        <v>0</v>
      </c>
      <c r="K30" s="380">
        <f>Summary!C29</f>
        <v>0</v>
      </c>
      <c r="L30" s="650">
        <f t="shared" si="4"/>
        <v>0</v>
      </c>
      <c r="M30" s="650">
        <f t="shared" si="5"/>
        <v>0</v>
      </c>
      <c r="N30" s="650">
        <f t="shared" si="6"/>
        <v>0</v>
      </c>
      <c r="O30" s="1056"/>
    </row>
    <row r="31" spans="1:15" ht="13.15" customHeight="1">
      <c r="A31" s="249">
        <v>4</v>
      </c>
      <c r="B31" s="250" t="s">
        <v>267</v>
      </c>
      <c r="C31" s="380"/>
      <c r="D31" s="653"/>
      <c r="E31" s="653"/>
      <c r="F31" s="653"/>
      <c r="G31" s="653"/>
      <c r="H31" s="653"/>
      <c r="I31" s="653"/>
      <c r="J31" s="380">
        <f>Summary!B30</f>
        <v>0</v>
      </c>
      <c r="K31" s="380">
        <f>Summary!C30</f>
        <v>0</v>
      </c>
      <c r="L31" s="654">
        <f t="shared" si="4"/>
        <v>0</v>
      </c>
      <c r="M31" s="654">
        <f t="shared" si="5"/>
        <v>0</v>
      </c>
      <c r="N31" s="654">
        <f t="shared" si="6"/>
        <v>0</v>
      </c>
    </row>
    <row r="32" spans="1:15" ht="16.5" customHeight="1">
      <c r="A32" s="249">
        <v>5</v>
      </c>
      <c r="B32" s="245" t="s">
        <v>268</v>
      </c>
      <c r="C32" s="380"/>
      <c r="D32" s="655"/>
      <c r="E32" s="655"/>
      <c r="F32" s="655"/>
      <c r="G32" s="655"/>
      <c r="H32" s="655"/>
      <c r="I32" s="655"/>
      <c r="J32" s="380">
        <f>Summary!B31</f>
        <v>0</v>
      </c>
      <c r="K32" s="380">
        <f>Summary!C31</f>
        <v>0</v>
      </c>
      <c r="L32" s="735">
        <f t="shared" si="4"/>
        <v>0</v>
      </c>
      <c r="M32" s="735">
        <f t="shared" si="5"/>
        <v>0</v>
      </c>
      <c r="N32" s="735">
        <f t="shared" si="6"/>
        <v>0</v>
      </c>
    </row>
    <row r="33" spans="1:14" ht="18.75" customHeight="1">
      <c r="A33" s="249"/>
      <c r="B33" s="247" t="s">
        <v>544</v>
      </c>
      <c r="C33" s="656">
        <f>SUM(C29,C31:C32)</f>
        <v>0</v>
      </c>
      <c r="D33" s="656">
        <f t="shared" ref="D33:K33" si="9">SUM(D29,D31:D32)</f>
        <v>0</v>
      </c>
      <c r="E33" s="656">
        <f t="shared" si="9"/>
        <v>0</v>
      </c>
      <c r="F33" s="656">
        <f t="shared" si="9"/>
        <v>0</v>
      </c>
      <c r="G33" s="656">
        <f t="shared" si="9"/>
        <v>0</v>
      </c>
      <c r="H33" s="656">
        <f t="shared" si="9"/>
        <v>0</v>
      </c>
      <c r="I33" s="656">
        <f t="shared" si="9"/>
        <v>0</v>
      </c>
      <c r="J33" s="656">
        <f t="shared" si="9"/>
        <v>0</v>
      </c>
      <c r="K33" s="656">
        <f t="shared" si="9"/>
        <v>0</v>
      </c>
      <c r="L33" s="737"/>
      <c r="M33" s="737"/>
      <c r="N33" s="737"/>
    </row>
    <row r="34" spans="1:14" ht="15" customHeight="1">
      <c r="A34" s="1154"/>
      <c r="B34" s="1154"/>
      <c r="C34" s="1154"/>
      <c r="D34" s="1154"/>
      <c r="E34" s="1154"/>
      <c r="F34" s="1154"/>
      <c r="G34" s="1154"/>
      <c r="H34" s="1154"/>
      <c r="I34" s="1154"/>
      <c r="J34" s="1154"/>
      <c r="K34" s="1154"/>
      <c r="L34" s="1144" t="str">
        <f>Master!E2</f>
        <v>ç/kkukpk;Z]</v>
      </c>
      <c r="M34" s="1144"/>
      <c r="N34" s="1144"/>
    </row>
    <row r="35" spans="1:14" ht="15" customHeight="1">
      <c r="A35" s="1155"/>
      <c r="B35" s="1155"/>
      <c r="C35" s="1155"/>
      <c r="D35" s="1155"/>
      <c r="E35" s="1155"/>
      <c r="F35" s="1155"/>
      <c r="G35" s="1155"/>
      <c r="H35" s="1155"/>
      <c r="I35" s="1155"/>
      <c r="J35" s="1156" t="str">
        <f>'GA3'!K17</f>
        <v>ç/kkukpk;Z]</v>
      </c>
      <c r="K35" s="1156"/>
      <c r="L35" s="1145"/>
      <c r="M35" s="1145"/>
      <c r="N35" s="1145"/>
    </row>
    <row r="36" spans="1:14">
      <c r="A36" s="1155"/>
      <c r="B36" s="1155"/>
      <c r="C36" s="1155"/>
      <c r="D36" s="1155"/>
      <c r="E36" s="1155"/>
      <c r="F36" s="1155"/>
      <c r="G36" s="1155"/>
      <c r="H36" s="1155"/>
      <c r="I36" s="1155"/>
      <c r="J36" s="1156" t="str">
        <f>'GA3'!K18</f>
        <v>jkmekfo jk;eyok³k</v>
      </c>
      <c r="K36" s="1156"/>
      <c r="L36" s="1136" t="str">
        <f>Master!H2</f>
        <v>jkmekfo jk;eyok³k</v>
      </c>
    </row>
  </sheetData>
  <sheetProtection password="DBED" sheet="1" objects="1" scenarios="1" formatColumns="0" formatRows="0"/>
  <protectedRanges>
    <protectedRange sqref="C13:C19 C21:C27" name="Range1"/>
  </protectedRanges>
  <mergeCells count="22">
    <mergeCell ref="H3:N3"/>
    <mergeCell ref="C3:D3"/>
    <mergeCell ref="A34:I36"/>
    <mergeCell ref="J34:K34"/>
    <mergeCell ref="J35:K35"/>
    <mergeCell ref="J36:K36"/>
    <mergeCell ref="J1:L1"/>
    <mergeCell ref="L36:N1048576"/>
    <mergeCell ref="O1:O1048576"/>
    <mergeCell ref="C8:N8"/>
    <mergeCell ref="C12:N12"/>
    <mergeCell ref="A4:N4"/>
    <mergeCell ref="A5:A6"/>
    <mergeCell ref="B5:B6"/>
    <mergeCell ref="L34:N35"/>
    <mergeCell ref="C5:E5"/>
    <mergeCell ref="G5:I5"/>
    <mergeCell ref="J5:J6"/>
    <mergeCell ref="K5:K6"/>
    <mergeCell ref="L5:N5"/>
    <mergeCell ref="A1:I1"/>
    <mergeCell ref="C2:E2"/>
  </mergeCells>
  <pageMargins left="0.45" right="0.3" top="0.21" bottom="0.21" header="0.2" footer="0.2"/>
  <pageSetup paperSize="9" orientation="landscape" r:id="rId1"/>
</worksheet>
</file>

<file path=xl/worksheets/sheet9.xml><?xml version="1.0" encoding="utf-8"?>
<worksheet xmlns="http://schemas.openxmlformats.org/spreadsheetml/2006/main" xmlns:r="http://schemas.openxmlformats.org/officeDocument/2006/relationships">
  <sheetPr>
    <tabColor theme="9" tint="0.59999389629810485"/>
  </sheetPr>
  <dimension ref="A1:XFC51"/>
  <sheetViews>
    <sheetView workbookViewId="0">
      <selection activeCell="C18" sqref="C18"/>
    </sheetView>
  </sheetViews>
  <sheetFormatPr defaultColWidth="0" defaultRowHeight="15" zeroHeight="1"/>
  <cols>
    <col min="1" max="1" width="48.85546875" customWidth="1"/>
    <col min="2" max="2" width="20.5703125" customWidth="1"/>
    <col min="3" max="3" width="20.7109375" customWidth="1"/>
    <col min="4" max="4" width="3.28515625" style="1056" customWidth="1"/>
    <col min="5" max="16383" width="9.140625" hidden="1"/>
    <col min="16384" max="16384" width="4.5703125" hidden="1"/>
  </cols>
  <sheetData>
    <row r="1" spans="1:3" ht="15.75">
      <c r="A1" s="12"/>
      <c r="B1" s="12"/>
      <c r="C1" s="61">
        <f>Master!E3</f>
        <v>12572</v>
      </c>
    </row>
    <row r="2" spans="1:3" ht="19.5" customHeight="1">
      <c r="A2" s="1158" t="str">
        <f>'Cover Page'!A1</f>
        <v>ç/kkukpk;Z] jkmekfo jk;eyok³k ¼vkWfQl vkbZ-Mh- la[;k %&amp;12572½</v>
      </c>
      <c r="B2" s="1158"/>
      <c r="C2" s="1158"/>
    </row>
    <row r="3" spans="1:3" ht="16.5" customHeight="1">
      <c r="A3" s="1159" t="str">
        <f>CONCATENATE(Master!E1,Master!H1)</f>
        <v>Principal Govt. Sr. Sec. School Raimalwada</v>
      </c>
      <c r="B3" s="1159"/>
      <c r="C3" s="1159"/>
    </row>
    <row r="4" spans="1:3" ht="17.25" customHeight="1">
      <c r="A4" s="1160" t="s">
        <v>896</v>
      </c>
      <c r="B4" s="1161"/>
      <c r="C4" s="1161"/>
    </row>
    <row r="5" spans="1:3" ht="18" customHeight="1" thickBot="1">
      <c r="A5" s="1162" t="str">
        <f>CONCATENATE("BUDGET HEAD : ",VLOOKUP(Master!E5,Master!AI4:AN36,3,FALSE))</f>
        <v>BUDGET HEAD : 2202 -सामान्य शिक्षा-02-109 -राजकीय माध्यमिक विद्यालय-27 -लडकों के विद्यालय-01 -लडकों के विद्यालयों का संचालन व्यय   (STATE FUND)</v>
      </c>
      <c r="B5" s="1162"/>
      <c r="C5" s="1162"/>
    </row>
    <row r="6" spans="1:3" ht="37.5" customHeight="1" thickBot="1">
      <c r="A6" s="782" t="s">
        <v>36</v>
      </c>
      <c r="B6" s="783" t="str">
        <f>abc!C5</f>
        <v>la'kksf/kr vuqeku
2026&amp;27</v>
      </c>
      <c r="C6" s="784" t="str">
        <f>abc!D5</f>
        <v>vk;O;;d vuqeku 2027&amp;28</v>
      </c>
    </row>
    <row r="7" spans="1:3" ht="15.95" customHeight="1">
      <c r="A7" s="785" t="s">
        <v>83</v>
      </c>
      <c r="B7" s="786"/>
      <c r="C7" s="787"/>
    </row>
    <row r="8" spans="1:3" ht="15.95" customHeight="1">
      <c r="A8" s="776" t="s">
        <v>84</v>
      </c>
      <c r="B8" s="773">
        <f>'Formet 8'!N26</f>
        <v>0</v>
      </c>
      <c r="C8" s="777">
        <f>'Formet 8'!M26</f>
        <v>0</v>
      </c>
    </row>
    <row r="9" spans="1:3" ht="15.95" customHeight="1">
      <c r="A9" s="776" t="s">
        <v>85</v>
      </c>
      <c r="B9" s="773">
        <f>'Formet 8'!N214</f>
        <v>0</v>
      </c>
      <c r="C9" s="777">
        <f>'Formet 8'!M214</f>
        <v>0</v>
      </c>
    </row>
    <row r="10" spans="1:3" ht="15.95" customHeight="1">
      <c r="A10" s="778" t="s">
        <v>574</v>
      </c>
      <c r="B10" s="774">
        <f>SUM(B8:B9)</f>
        <v>0</v>
      </c>
      <c r="C10" s="779">
        <f>SUM(C8:C9)</f>
        <v>0</v>
      </c>
    </row>
    <row r="11" spans="1:3" ht="15.95" customHeight="1">
      <c r="A11" s="788" t="s">
        <v>307</v>
      </c>
      <c r="B11" s="789"/>
      <c r="C11" s="790"/>
    </row>
    <row r="12" spans="1:3" ht="15.6" customHeight="1">
      <c r="A12" s="776" t="s">
        <v>86</v>
      </c>
      <c r="B12" s="775">
        <f>'Formet 8'!N217</f>
        <v>0</v>
      </c>
      <c r="C12" s="780">
        <f>'Formet 8'!M217</f>
        <v>0</v>
      </c>
    </row>
    <row r="13" spans="1:3" ht="15.6" customHeight="1">
      <c r="A13" s="776" t="s">
        <v>87</v>
      </c>
      <c r="B13" s="775">
        <f>'Formet 8'!N218</f>
        <v>0</v>
      </c>
      <c r="C13" s="780">
        <f>'Formet 8'!M218</f>
        <v>0</v>
      </c>
    </row>
    <row r="14" spans="1:3" ht="15.6" customHeight="1">
      <c r="A14" s="776" t="s">
        <v>88</v>
      </c>
      <c r="B14" s="775">
        <f>'Formet 8'!N220</f>
        <v>0</v>
      </c>
      <c r="C14" s="780">
        <f>'Formet 8'!M220</f>
        <v>0</v>
      </c>
    </row>
    <row r="15" spans="1:3" ht="13.9" customHeight="1">
      <c r="A15" s="776" t="s">
        <v>89</v>
      </c>
      <c r="B15" s="775">
        <f>'Formet 8'!N221</f>
        <v>0</v>
      </c>
      <c r="C15" s="780">
        <f>'Formet 8'!M221</f>
        <v>0</v>
      </c>
    </row>
    <row r="16" spans="1:3" ht="13.9" customHeight="1">
      <c r="A16" s="776" t="s">
        <v>90</v>
      </c>
      <c r="B16" s="775">
        <f>'Formet 8'!N223</f>
        <v>0</v>
      </c>
      <c r="C16" s="780">
        <f>'Formet 8'!M223</f>
        <v>0</v>
      </c>
    </row>
    <row r="17" spans="1:4" ht="13.9" customHeight="1">
      <c r="A17" s="776" t="s">
        <v>878</v>
      </c>
      <c r="B17" s="775">
        <f>'Formet 8'!N219</f>
        <v>0</v>
      </c>
      <c r="C17" s="780">
        <f>'Formet 8'!M219</f>
        <v>0</v>
      </c>
    </row>
    <row r="18" spans="1:4" ht="13.9" customHeight="1">
      <c r="A18" s="776" t="s">
        <v>91</v>
      </c>
      <c r="B18" s="775">
        <f>'Formet 8'!N222</f>
        <v>0</v>
      </c>
      <c r="C18" s="780">
        <f>'Formet 8'!M222</f>
        <v>0</v>
      </c>
    </row>
    <row r="19" spans="1:4" ht="13.9" customHeight="1">
      <c r="A19" s="906" t="s">
        <v>883</v>
      </c>
      <c r="B19" s="775">
        <f>'Fix Pay'!J117</f>
        <v>0</v>
      </c>
      <c r="C19" s="780">
        <f>'Fix Pay'!K117</f>
        <v>0</v>
      </c>
    </row>
    <row r="20" spans="1:4" s="195" customFormat="1" ht="13.9" customHeight="1">
      <c r="A20" s="776" t="s">
        <v>625</v>
      </c>
      <c r="B20" s="775">
        <f>'Formet 8'!N346+'Formet 8'!N368</f>
        <v>0</v>
      </c>
      <c r="C20" s="780">
        <f>'Formet 8'!M368+'Formet 8'!M346</f>
        <v>0</v>
      </c>
      <c r="D20" s="1056"/>
    </row>
    <row r="21" spans="1:4" ht="13.9" customHeight="1">
      <c r="A21" s="776" t="s">
        <v>626</v>
      </c>
      <c r="B21" s="775">
        <v>0</v>
      </c>
      <c r="C21" s="780">
        <v>0</v>
      </c>
    </row>
    <row r="22" spans="1:4" ht="13.9" customHeight="1">
      <c r="A22" s="776" t="s">
        <v>627</v>
      </c>
      <c r="B22" s="775">
        <f>'Formet 8'!N224</f>
        <v>0</v>
      </c>
      <c r="C22" s="780">
        <f>'Formet 8'!M224</f>
        <v>0</v>
      </c>
    </row>
    <row r="23" spans="1:4" ht="13.9" customHeight="1">
      <c r="A23" s="776" t="s">
        <v>628</v>
      </c>
      <c r="B23" s="775">
        <f>'Formet 8'!N226</f>
        <v>0</v>
      </c>
      <c r="C23" s="780">
        <f>'Formet 8'!M226</f>
        <v>0</v>
      </c>
    </row>
    <row r="24" spans="1:4" ht="13.9" customHeight="1">
      <c r="A24" s="776" t="s">
        <v>629</v>
      </c>
      <c r="B24" s="775">
        <v>0</v>
      </c>
      <c r="C24" s="780">
        <v>0</v>
      </c>
    </row>
    <row r="25" spans="1:4" ht="13.9" customHeight="1">
      <c r="A25" s="776" t="s">
        <v>630</v>
      </c>
      <c r="B25" s="775">
        <f>'Formet 8'!N225</f>
        <v>0</v>
      </c>
      <c r="C25" s="780">
        <f>'Formet 8'!M225</f>
        <v>0</v>
      </c>
    </row>
    <row r="26" spans="1:4" ht="13.9" customHeight="1">
      <c r="A26" s="776" t="s">
        <v>631</v>
      </c>
      <c r="B26" s="775">
        <v>0</v>
      </c>
      <c r="C26" s="780">
        <v>0</v>
      </c>
    </row>
    <row r="27" spans="1:4" ht="17.25" customHeight="1">
      <c r="A27" s="791" t="s">
        <v>308</v>
      </c>
      <c r="B27" s="792">
        <f>SUM(B12:B26)</f>
        <v>0</v>
      </c>
      <c r="C27" s="793">
        <f>SUM(C12:C26)</f>
        <v>0</v>
      </c>
    </row>
    <row r="28" spans="1:4" ht="18.75" customHeight="1">
      <c r="A28" s="791" t="s">
        <v>110</v>
      </c>
      <c r="B28" s="792">
        <f>B10+B27</f>
        <v>0</v>
      </c>
      <c r="C28" s="793">
        <f>C10+C27</f>
        <v>0</v>
      </c>
    </row>
    <row r="29" spans="1:4" ht="13.9" customHeight="1">
      <c r="A29" s="781" t="s">
        <v>92</v>
      </c>
      <c r="B29" s="775">
        <v>0</v>
      </c>
      <c r="C29" s="777">
        <v>0</v>
      </c>
    </row>
    <row r="30" spans="1:4" ht="13.9" customHeight="1">
      <c r="A30" s="781" t="s">
        <v>93</v>
      </c>
      <c r="B30" s="775">
        <f>'Formet 8'!N371</f>
        <v>0</v>
      </c>
      <c r="C30" s="777">
        <f>'Formet 8'!M371</f>
        <v>0</v>
      </c>
    </row>
    <row r="31" spans="1:4" ht="13.9" customHeight="1">
      <c r="A31" s="781" t="s">
        <v>94</v>
      </c>
      <c r="B31" s="775">
        <f>'Formet 8'!N372</f>
        <v>0</v>
      </c>
      <c r="C31" s="777">
        <f>'Formet 8'!M372</f>
        <v>0</v>
      </c>
    </row>
    <row r="32" spans="1:4" ht="13.9" customHeight="1">
      <c r="A32" s="791" t="s">
        <v>95</v>
      </c>
      <c r="B32" s="792">
        <f>SUM(B28:B31)</f>
        <v>0</v>
      </c>
      <c r="C32" s="793">
        <f>SUM(C28:C31)</f>
        <v>0</v>
      </c>
    </row>
    <row r="33" spans="1:3" ht="13.9" customHeight="1">
      <c r="A33" s="781" t="s">
        <v>96</v>
      </c>
      <c r="B33" s="775">
        <f>'Formet 9'!L24</f>
        <v>0</v>
      </c>
      <c r="C33" s="780">
        <f>'Formet 9'!M24</f>
        <v>0</v>
      </c>
    </row>
    <row r="34" spans="1:3" ht="13.9" customHeight="1">
      <c r="A34" s="781" t="s">
        <v>97</v>
      </c>
      <c r="B34" s="773">
        <v>0</v>
      </c>
      <c r="C34" s="777">
        <v>0</v>
      </c>
    </row>
    <row r="35" spans="1:3" ht="13.9" customHeight="1">
      <c r="A35" s="781" t="s">
        <v>98</v>
      </c>
      <c r="B35" s="773">
        <v>0</v>
      </c>
      <c r="C35" s="777">
        <v>0</v>
      </c>
    </row>
    <row r="36" spans="1:3" ht="13.9" customHeight="1">
      <c r="A36" s="781" t="s">
        <v>99</v>
      </c>
      <c r="B36" s="773">
        <v>0</v>
      </c>
      <c r="C36" s="777">
        <v>0</v>
      </c>
    </row>
    <row r="37" spans="1:3" ht="13.9" customHeight="1">
      <c r="A37" s="781" t="s">
        <v>100</v>
      </c>
      <c r="B37" s="773">
        <v>0</v>
      </c>
      <c r="C37" s="777">
        <v>0</v>
      </c>
    </row>
    <row r="38" spans="1:3" ht="13.9" customHeight="1">
      <c r="A38" s="781" t="s">
        <v>101</v>
      </c>
      <c r="B38" s="773">
        <v>0</v>
      </c>
      <c r="C38" s="777">
        <v>0</v>
      </c>
    </row>
    <row r="39" spans="1:3" ht="13.9" customHeight="1">
      <c r="A39" s="781" t="s">
        <v>102</v>
      </c>
      <c r="B39" s="773">
        <v>0</v>
      </c>
      <c r="C39" s="777">
        <v>0</v>
      </c>
    </row>
    <row r="40" spans="1:3" ht="13.9" customHeight="1">
      <c r="A40" s="781" t="s">
        <v>103</v>
      </c>
      <c r="B40" s="773">
        <f>'Formet 9'!L25</f>
        <v>0</v>
      </c>
      <c r="C40" s="777">
        <f>'Formet 9'!M25</f>
        <v>0</v>
      </c>
    </row>
    <row r="41" spans="1:3" ht="13.9" customHeight="1">
      <c r="A41" s="781" t="s">
        <v>104</v>
      </c>
      <c r="B41" s="773">
        <f>'Formet 9'!L26</f>
        <v>0</v>
      </c>
      <c r="C41" s="777">
        <f>'Formet 9'!M26</f>
        <v>0</v>
      </c>
    </row>
    <row r="42" spans="1:3" ht="13.9" customHeight="1">
      <c r="A42" s="781" t="s">
        <v>105</v>
      </c>
      <c r="B42" s="773">
        <f>'Formet 9'!L27</f>
        <v>0</v>
      </c>
      <c r="C42" s="777">
        <f>'Formet 9'!M27</f>
        <v>0</v>
      </c>
    </row>
    <row r="43" spans="1:3" ht="13.9" customHeight="1">
      <c r="A43" s="781" t="s">
        <v>107</v>
      </c>
      <c r="B43" s="773">
        <f>'Formet 9'!L28</f>
        <v>0</v>
      </c>
      <c r="C43" s="777">
        <f>'Formet 9'!M28</f>
        <v>0</v>
      </c>
    </row>
    <row r="44" spans="1:3" ht="13.9" customHeight="1">
      <c r="A44" s="781" t="s">
        <v>106</v>
      </c>
      <c r="B44" s="773">
        <f>'Formet 9'!L29</f>
        <v>0</v>
      </c>
      <c r="C44" s="777">
        <f>'Formet 9'!M29</f>
        <v>0</v>
      </c>
    </row>
    <row r="45" spans="1:3" ht="13.9" customHeight="1">
      <c r="A45" s="781" t="s">
        <v>860</v>
      </c>
      <c r="B45" s="773">
        <f>'Formet 9'!L30</f>
        <v>0</v>
      </c>
      <c r="C45" s="777">
        <f>'Formet 9'!M30</f>
        <v>0</v>
      </c>
    </row>
    <row r="46" spans="1:3" ht="13.9" customHeight="1">
      <c r="A46" s="794" t="s">
        <v>108</v>
      </c>
      <c r="B46" s="795">
        <f>SUM(B33:B45)</f>
        <v>0</v>
      </c>
      <c r="C46" s="795">
        <f>SUM(C33:C45)</f>
        <v>0</v>
      </c>
    </row>
    <row r="47" spans="1:3" ht="13.9" customHeight="1">
      <c r="A47" s="794" t="s">
        <v>109</v>
      </c>
      <c r="B47" s="795">
        <f>B32</f>
        <v>0</v>
      </c>
      <c r="C47" s="796">
        <f>C32</f>
        <v>0</v>
      </c>
    </row>
    <row r="48" spans="1:3" ht="13.9" customHeight="1" thickBot="1">
      <c r="A48" s="797" t="s">
        <v>576</v>
      </c>
      <c r="B48" s="798">
        <f>SUM(B46:B47)</f>
        <v>0</v>
      </c>
      <c r="C48" s="799">
        <f>SUM(C46:C47)</f>
        <v>0</v>
      </c>
    </row>
    <row r="49" spans="1:3" ht="13.9" customHeight="1">
      <c r="A49" s="12"/>
      <c r="B49" s="12"/>
      <c r="C49" s="12"/>
    </row>
    <row r="50" spans="1:3" ht="13.9" customHeight="1">
      <c r="A50" s="12"/>
      <c r="B50" s="1163" t="str">
        <f>Master!E2</f>
        <v>ç/kkukpk;Z]</v>
      </c>
      <c r="C50" s="1163"/>
    </row>
    <row r="51" spans="1:3" ht="13.9" customHeight="1">
      <c r="A51" s="12"/>
      <c r="B51" s="1157" t="str">
        <f>Master!H2</f>
        <v>jkmekfo jk;eyok³k</v>
      </c>
      <c r="C51" s="1157"/>
    </row>
  </sheetData>
  <sheetProtection password="DBED" sheet="1" objects="1" scenarios="1" formatColumns="0" formatRows="0"/>
  <mergeCells count="7">
    <mergeCell ref="D1:D1048576"/>
    <mergeCell ref="B51:C51"/>
    <mergeCell ref="A2:C2"/>
    <mergeCell ref="A3:C3"/>
    <mergeCell ref="A4:C4"/>
    <mergeCell ref="A5:C5"/>
    <mergeCell ref="B50:C50"/>
  </mergeCells>
  <pageMargins left="0.7" right="0.45" top="0.25" bottom="0.2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25</vt:i4>
      </vt:variant>
    </vt:vector>
  </HeadingPairs>
  <TitlesOfParts>
    <vt:vector size="64" baseType="lpstr">
      <vt:lpstr>Info</vt:lpstr>
      <vt:lpstr>Master</vt:lpstr>
      <vt:lpstr>Cover Page</vt:lpstr>
      <vt:lpstr>forwarding letter</vt:lpstr>
      <vt:lpstr>abc</vt:lpstr>
      <vt:lpstr>Formet 8</vt:lpstr>
      <vt:lpstr>Formet 9</vt:lpstr>
      <vt:lpstr>9 (GA-4)</vt:lpstr>
      <vt:lpstr>Summary</vt:lpstr>
      <vt:lpstr>sharansh</vt:lpstr>
      <vt:lpstr>01 Salary</vt:lpstr>
      <vt:lpstr>Format 1A</vt:lpstr>
      <vt:lpstr>A</vt:lpstr>
      <vt:lpstr>Format 1B</vt:lpstr>
      <vt:lpstr>Format 1C</vt:lpstr>
      <vt:lpstr>GA2</vt:lpstr>
      <vt:lpstr>GA3</vt:lpstr>
      <vt:lpstr> Formet 10</vt:lpstr>
      <vt:lpstr>Namankan</vt:lpstr>
      <vt:lpstr>P-2</vt:lpstr>
      <vt:lpstr>P 3</vt:lpstr>
      <vt:lpstr>P 4(A)</vt:lpstr>
      <vt:lpstr>(1) Prapatra kh</vt:lpstr>
      <vt:lpstr>Pending TA-Med List</vt:lpstr>
      <vt:lpstr>Scholership</vt:lpstr>
      <vt:lpstr>PL Encash</vt:lpstr>
      <vt:lpstr>Liveries</vt:lpstr>
      <vt:lpstr>Fix Pay</vt:lpstr>
      <vt:lpstr>Fix Pay NPS</vt:lpstr>
      <vt:lpstr>DA AREAR</vt:lpstr>
      <vt:lpstr>Sanvida</vt:lpstr>
      <vt:lpstr>Income</vt:lpstr>
      <vt:lpstr>Vardi</vt:lpstr>
      <vt:lpstr>7th pay fix. arr.</vt:lpstr>
      <vt:lpstr>vidhyarthimitra</vt:lpstr>
      <vt:lpstr>P-14</vt:lpstr>
      <vt:lpstr>P-7</vt:lpstr>
      <vt:lpstr>P-5</vt:lpstr>
      <vt:lpstr>Bonus Calc.</vt:lpstr>
      <vt:lpstr>' Formet 10'!Print_Area</vt:lpstr>
      <vt:lpstr>'(1) Prapatra kh'!Print_Area</vt:lpstr>
      <vt:lpstr>'01 Salary'!Print_Area</vt:lpstr>
      <vt:lpstr>'7th pay fix. arr.'!Print_Area</vt:lpstr>
      <vt:lpstr>'9 (GA-4)'!Print_Area</vt:lpstr>
      <vt:lpstr>'Fix Pay'!Print_Area</vt:lpstr>
      <vt:lpstr>'Fix Pay NPS'!Print_Area</vt:lpstr>
      <vt:lpstr>'Format 1A'!Print_Area</vt:lpstr>
      <vt:lpstr>'Format 1C'!Print_Area</vt:lpstr>
      <vt:lpstr>'Formet 8'!Print_Area</vt:lpstr>
      <vt:lpstr>'Formet 9'!Print_Area</vt:lpstr>
      <vt:lpstr>'forwarding letter'!Print_Area</vt:lpstr>
      <vt:lpstr>'GA2'!Print_Area</vt:lpstr>
      <vt:lpstr>Liveries!Print_Area</vt:lpstr>
      <vt:lpstr>Namankan!Print_Area</vt:lpstr>
      <vt:lpstr>'Pending TA-Med List'!Print_Area</vt:lpstr>
      <vt:lpstr>'PL Encash'!Print_Area</vt:lpstr>
      <vt:lpstr>Sanvida!Print_Area</vt:lpstr>
      <vt:lpstr>Scholership!Print_Area</vt:lpstr>
      <vt:lpstr>Summary!Print_Area</vt:lpstr>
      <vt:lpstr>Vardi!Print_Area</vt:lpstr>
      <vt:lpstr>vidhyarthimitra!Print_Area</vt:lpstr>
      <vt:lpstr>'Bonus Calc.'!Print_Titles</vt:lpstr>
      <vt:lpstr>'DA AREAR'!Print_Titles</vt:lpstr>
      <vt:lpstr>Sanvida!Print_Titles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2026-08-21T06:58:36Z</dcterms:modified>
</cp:coreProperties>
</file>