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120" yWindow="150" windowWidth="15140" windowHeight="8030" tabRatio="902" activeTab="4"/>
  </bookViews>
  <sheets>
    <sheet name="INTRO" sheetId="37" r:id="rId1"/>
    <sheet name="Master-1" sheetId="21" r:id="rId2"/>
    <sheet name="Master-2" sheetId="25" r:id="rId3"/>
    <sheet name="प्रपत्र-8" sheetId="18" r:id="rId4"/>
    <sheet name="प्रपत्र -9" sheetId="19" r:id="rId5"/>
    <sheet name="प्रपत्र -10" sheetId="20" r:id="rId6"/>
    <sheet name="FIX" sheetId="34" r:id="rId7"/>
    <sheet name="S_Post" sheetId="31" r:id="rId8"/>
    <sheet name="Demand" sheetId="1" r:id="rId9"/>
    <sheet name="P-1A" sheetId="28" r:id="rId10"/>
    <sheet name="P1B" sheetId="26" r:id="rId11"/>
    <sheet name="P1C" sheetId="27" r:id="rId12"/>
    <sheet name="P2" sheetId="2" state="hidden" r:id="rId13"/>
    <sheet name="P-2" sheetId="29" r:id="rId14"/>
    <sheet name="P2-1.9.15" sheetId="23" state="hidden" r:id="rId15"/>
    <sheet name="P3" sheetId="3" state="hidden" r:id="rId16"/>
    <sheet name="3" sheetId="30" r:id="rId17"/>
    <sheet name="R01" sheetId="14" r:id="rId18"/>
    <sheet name="VARDI" sheetId="33" r:id="rId19"/>
    <sheet name="TE_ME" sheetId="32" r:id="rId20"/>
    <sheet name="R02" sheetId="15" state="hidden" r:id="rId21"/>
    <sheet name="R03" sheetId="16" state="hidden" r:id="rId22"/>
    <sheet name="ALLOWS." sheetId="35" r:id="rId23"/>
    <sheet name="R04" sheetId="17" state="hidden" r:id="rId24"/>
    <sheet name="bank ac SCHOOL" sheetId="22" r:id="rId25"/>
    <sheet name="Sheet1" sheetId="24" state="hidden" r:id="rId26"/>
    <sheet name="Sheet2" sheetId="36" state="hidden" r:id="rId27"/>
    <sheet name="Sheet3" sheetId="38" state="hidden" r:id="rId28"/>
    <sheet name="Forwarding" sheetId="39" r:id="rId29"/>
    <sheet name="L-1_L-2" sheetId="40" r:id="rId30"/>
    <sheet name="PL_R_22-23" sheetId="42" r:id="rId31"/>
    <sheet name="PL_R_21-22" sheetId="41" r:id="rId32"/>
  </sheets>
  <externalReferences>
    <externalReference r:id="rId33"/>
    <externalReference r:id="rId34"/>
  </externalReferences>
  <definedNames>
    <definedName name="_xlnm._FilterDatabase" localSheetId="4" hidden="1">'प्रपत्र -9'!$A$1:$T$36</definedName>
    <definedName name="Pay_Leval">'Master-2'!$AA$4:$AA$29</definedName>
    <definedName name="POST_NAME">'Master-2'!$T$4:$T$31</definedName>
    <definedName name="_xlnm.Print_Area" localSheetId="16">'3'!$B$2:$J$18</definedName>
    <definedName name="_xlnm.Print_Area" localSheetId="22">ALLOWS.!$B$2:$H$37</definedName>
    <definedName name="_xlnm.Print_Area" localSheetId="24">'bank ac SCHOOL'!$B$2:$K$28</definedName>
    <definedName name="_xlnm.Print_Area" localSheetId="8">Demand!$B$2:$I$15</definedName>
    <definedName name="_xlnm.Print_Area" localSheetId="6">FIX!$B$2:$J$25</definedName>
    <definedName name="_xlnm.Print_Area" localSheetId="28">Forwarding!$B$2:$D$20</definedName>
    <definedName name="_xlnm.Print_Area" localSheetId="29">'L-1_L-2'!$B$2:$G$20</definedName>
    <definedName name="_xlnm.Print_Area" localSheetId="1">'Master-1'!$B$2:$AJ$90</definedName>
    <definedName name="_xlnm.Print_Area" localSheetId="9">'P-1A'!$B$2:$K$50</definedName>
    <definedName name="_xlnm.Print_Area" localSheetId="11">P1C!$B$2:$G$50</definedName>
    <definedName name="_xlnm.Print_Area" localSheetId="13">'P-2'!$B$2:$J$17</definedName>
    <definedName name="_xlnm.Print_Area" localSheetId="31">'PL_R_21-22'!$B$2:$M$20</definedName>
    <definedName name="_xlnm.Print_Area" localSheetId="30">'PL_R_22-23'!$B$2:$M$20</definedName>
    <definedName name="_xlnm.Print_Area" localSheetId="17">'R01'!$B$2:$I$44</definedName>
    <definedName name="_xlnm.Print_Area" localSheetId="7">S_Post!$B$2:$Z$14</definedName>
    <definedName name="_xlnm.Print_Area" localSheetId="19">TE_ME!$B$2:$J$13</definedName>
    <definedName name="_xlnm.Print_Area" localSheetId="18">VARDI!$B$2:$O$14</definedName>
    <definedName name="_xlnm.Print_Area" localSheetId="5">'प्रपत्र -10'!$B$2:$Q$27</definedName>
    <definedName name="_xlnm.Print_Area" localSheetId="4">'प्रपत्र -9'!$A$1:$T$61</definedName>
    <definedName name="_xlnm.Print_Area" localSheetId="3">'प्रपत्र-8'!$B$3:$S$96</definedName>
    <definedName name="_xlnm.Print_Titles" localSheetId="4">'प्रपत्र -9'!$1:$4</definedName>
    <definedName name="_xlnm.Print_Titles" localSheetId="3">'प्रपत्र-8'!$3:$10</definedName>
  </definedNames>
  <calcPr calcId="125725"/>
</workbook>
</file>

<file path=xl/calcChain.xml><?xml version="1.0" encoding="utf-8"?>
<calcChain xmlns="http://schemas.openxmlformats.org/spreadsheetml/2006/main">
  <c r="H8" i="32"/>
  <c r="G8"/>
  <c r="F8"/>
  <c r="E8"/>
  <c r="L11" i="41"/>
  <c r="L12"/>
  <c r="L13"/>
  <c r="L14"/>
  <c r="L10"/>
  <c r="L15" i="42"/>
  <c r="L11"/>
  <c r="L12"/>
  <c r="L13"/>
  <c r="L14"/>
  <c r="L10"/>
  <c r="I11"/>
  <c r="I12"/>
  <c r="I13"/>
  <c r="I14"/>
  <c r="I10"/>
  <c r="I11" i="41"/>
  <c r="I12"/>
  <c r="I13"/>
  <c r="I14"/>
  <c r="I10"/>
  <c r="L15" l="1"/>
  <c r="C10" l="1"/>
  <c r="C10" i="42"/>
  <c r="I19"/>
  <c r="I20"/>
  <c r="I18"/>
  <c r="I19" i="41"/>
  <c r="I20"/>
  <c r="I18"/>
  <c r="L7" i="42"/>
  <c r="D6"/>
  <c r="L7" i="41"/>
  <c r="D6"/>
  <c r="C76" i="18"/>
  <c r="C75"/>
  <c r="D76" i="21"/>
  <c r="C76"/>
  <c r="Q12"/>
  <c r="N12" s="1"/>
  <c r="Q13"/>
  <c r="N13" s="1"/>
  <c r="O13" s="1"/>
  <c r="P13" s="1"/>
  <c r="O13" i="18" s="1"/>
  <c r="Q14" i="21"/>
  <c r="Q15"/>
  <c r="N15" s="1"/>
  <c r="Q16"/>
  <c r="N16" s="1"/>
  <c r="Q17"/>
  <c r="N17" s="1"/>
  <c r="O17" s="1"/>
  <c r="P17" s="1"/>
  <c r="O17" i="18" s="1"/>
  <c r="Q18" i="21"/>
  <c r="N18" s="1"/>
  <c r="Q19"/>
  <c r="N19" s="1"/>
  <c r="O19" s="1"/>
  <c r="P19" s="1"/>
  <c r="O19" i="18" s="1"/>
  <c r="Q20" i="21"/>
  <c r="N20" s="1"/>
  <c r="O20" s="1"/>
  <c r="P20" s="1"/>
  <c r="O20" i="18" s="1"/>
  <c r="Q21" i="21"/>
  <c r="N21" s="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11"/>
  <c r="N11" s="1"/>
  <c r="P23"/>
  <c r="O23" i="18" s="1"/>
  <c r="P24" i="21"/>
  <c r="O24" i="18" s="1"/>
  <c r="P25" i="21"/>
  <c r="O25" i="18" s="1"/>
  <c r="P26" i="21"/>
  <c r="O26" i="18" s="1"/>
  <c r="P27" i="21"/>
  <c r="O27" i="18" s="1"/>
  <c r="P28" i="21"/>
  <c r="O28" i="18" s="1"/>
  <c r="P29" i="21"/>
  <c r="O29" i="18" s="1"/>
  <c r="P30" i="21"/>
  <c r="O30" i="18" s="1"/>
  <c r="P31" i="21"/>
  <c r="O31" i="18" s="1"/>
  <c r="P32" i="21"/>
  <c r="O32" i="18" s="1"/>
  <c r="P33" i="21"/>
  <c r="O33" i="18" s="1"/>
  <c r="P34" i="21"/>
  <c r="O34" i="18" s="1"/>
  <c r="P35" i="21"/>
  <c r="O35" i="18" s="1"/>
  <c r="P36" i="21"/>
  <c r="O36" i="18" s="1"/>
  <c r="P37" i="21"/>
  <c r="O37" i="18" s="1"/>
  <c r="P38" i="21"/>
  <c r="O38" i="18" s="1"/>
  <c r="P39" i="21"/>
  <c r="O39" i="18" s="1"/>
  <c r="P40" i="21"/>
  <c r="O40" i="18" s="1"/>
  <c r="P41" i="21"/>
  <c r="O41" i="18" s="1"/>
  <c r="P42" i="21"/>
  <c r="O42" i="18" s="1"/>
  <c r="P43" i="21"/>
  <c r="O43" i="18" s="1"/>
  <c r="P44" i="21"/>
  <c r="O44" i="18" s="1"/>
  <c r="P45" i="21"/>
  <c r="O45" i="18" s="1"/>
  <c r="P46" i="21"/>
  <c r="O46" i="18" s="1"/>
  <c r="P47" i="21"/>
  <c r="O47" i="18" s="1"/>
  <c r="P48" i="21"/>
  <c r="O48" i="18" s="1"/>
  <c r="P49" i="21"/>
  <c r="O49" i="18" s="1"/>
  <c r="P50" i="21"/>
  <c r="O50" i="18" s="1"/>
  <c r="P51" i="21"/>
  <c r="O51" i="18" s="1"/>
  <c r="P52" i="21"/>
  <c r="O52" i="18" s="1"/>
  <c r="P53" i="21"/>
  <c r="O53" i="18" s="1"/>
  <c r="P54" i="21"/>
  <c r="O54" i="18" s="1"/>
  <c r="P55" i="21"/>
  <c r="O55" i="18" s="1"/>
  <c r="P56" i="21"/>
  <c r="O56" i="18" s="1"/>
  <c r="P57" i="21"/>
  <c r="O57" i="18" s="1"/>
  <c r="P58" i="21"/>
  <c r="O58" i="18" s="1"/>
  <c r="P59" i="21"/>
  <c r="O59" i="18" s="1"/>
  <c r="P60" i="21"/>
  <c r="O60" i="18" s="1"/>
  <c r="P61" i="21"/>
  <c r="O61" i="18" s="1"/>
  <c r="P62" i="21"/>
  <c r="O62" i="18" s="1"/>
  <c r="P63" i="21"/>
  <c r="O63" i="18" s="1"/>
  <c r="P64" i="21"/>
  <c r="O64" i="18" s="1"/>
  <c r="P65" i="21"/>
  <c r="O65" i="18" s="1"/>
  <c r="P66" i="21"/>
  <c r="O66" i="18" s="1"/>
  <c r="P67" i="21"/>
  <c r="O67" i="18" s="1"/>
  <c r="P68" i="21"/>
  <c r="O68" i="18" s="1"/>
  <c r="P69" i="21"/>
  <c r="O69" i="18" s="1"/>
  <c r="P70" i="21"/>
  <c r="O70" i="18" s="1"/>
  <c r="O23" i="21"/>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N14"/>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15"/>
  <c r="M16"/>
  <c r="M17"/>
  <c r="M12"/>
  <c r="M13"/>
  <c r="M14"/>
  <c r="M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11"/>
  <c r="O15" l="1"/>
  <c r="P15" s="1"/>
  <c r="O15" i="18" s="1"/>
  <c r="O14" i="21"/>
  <c r="P14" s="1"/>
  <c r="O14" i="18" s="1"/>
  <c r="O18" i="21"/>
  <c r="P18" s="1"/>
  <c r="O18" i="18" s="1"/>
  <c r="O16" i="21"/>
  <c r="P16" s="1"/>
  <c r="O16" i="18" s="1"/>
  <c r="O12" i="21"/>
  <c r="P12" s="1"/>
  <c r="O12" i="18" s="1"/>
  <c r="O21" i="21"/>
  <c r="P21" s="1"/>
  <c r="O21" i="18" s="1"/>
  <c r="O22" i="21"/>
  <c r="P22" s="1"/>
  <c r="O22" i="18" s="1"/>
  <c r="I76" i="21"/>
  <c r="O11"/>
  <c r="P11" s="1"/>
  <c r="O11" i="18" s="1"/>
  <c r="D21" i="35" l="1"/>
  <c r="E21" s="1"/>
  <c r="D20"/>
  <c r="E24"/>
  <c r="D24"/>
  <c r="AG13" i="21"/>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H12"/>
  <c r="AH13"/>
  <c r="AI13" s="1"/>
  <c r="AH14"/>
  <c r="AH15"/>
  <c r="AH16"/>
  <c r="AH17"/>
  <c r="AI17" s="1"/>
  <c r="AH18"/>
  <c r="AI18" s="1"/>
  <c r="AH19"/>
  <c r="AH20"/>
  <c r="AH21"/>
  <c r="AI21" s="1"/>
  <c r="AH22"/>
  <c r="AI22" s="1"/>
  <c r="AH23"/>
  <c r="AH24"/>
  <c r="AH25"/>
  <c r="AI25" s="1"/>
  <c r="AH26"/>
  <c r="AI26" s="1"/>
  <c r="AH27"/>
  <c r="AH28"/>
  <c r="AH29"/>
  <c r="AI29" s="1"/>
  <c r="AH30"/>
  <c r="AI30" s="1"/>
  <c r="AH31"/>
  <c r="AH32"/>
  <c r="AH33"/>
  <c r="AI33" s="1"/>
  <c r="AH34"/>
  <c r="AH35"/>
  <c r="AH36"/>
  <c r="AH37"/>
  <c r="AI37" s="1"/>
  <c r="AH38"/>
  <c r="AI38" s="1"/>
  <c r="AH39"/>
  <c r="AH40"/>
  <c r="AH41"/>
  <c r="AI41" s="1"/>
  <c r="AH42"/>
  <c r="AI42" s="1"/>
  <c r="AH43"/>
  <c r="AH44"/>
  <c r="AH45"/>
  <c r="AI45" s="1"/>
  <c r="AH46"/>
  <c r="AI46" s="1"/>
  <c r="AH47"/>
  <c r="AH48"/>
  <c r="AH49"/>
  <c r="AI49" s="1"/>
  <c r="AH50"/>
  <c r="AI50" s="1"/>
  <c r="AH51"/>
  <c r="AH52"/>
  <c r="AH53"/>
  <c r="AI53" s="1"/>
  <c r="AH54"/>
  <c r="AI54" s="1"/>
  <c r="AH55"/>
  <c r="AH56"/>
  <c r="AH57"/>
  <c r="AI57" s="1"/>
  <c r="AH58"/>
  <c r="AI58" s="1"/>
  <c r="AH59"/>
  <c r="AH60"/>
  <c r="AH61"/>
  <c r="AI61" s="1"/>
  <c r="AH62"/>
  <c r="AI62" s="1"/>
  <c r="AH63"/>
  <c r="AH64"/>
  <c r="AH65"/>
  <c r="AI65" s="1"/>
  <c r="AH66"/>
  <c r="AI66" s="1"/>
  <c r="AH67"/>
  <c r="AH68"/>
  <c r="AH69"/>
  <c r="AI69" s="1"/>
  <c r="AH70"/>
  <c r="AH11"/>
  <c r="G20" i="35" l="1"/>
  <c r="AI68" i="21"/>
  <c r="AI64"/>
  <c r="AI60"/>
  <c r="AI56"/>
  <c r="AI52"/>
  <c r="AI48"/>
  <c r="AI44"/>
  <c r="AI40"/>
  <c r="AI36"/>
  <c r="AI32"/>
  <c r="AI28"/>
  <c r="AI24"/>
  <c r="AI20"/>
  <c r="AI34"/>
  <c r="AI70"/>
  <c r="AI67"/>
  <c r="AI63"/>
  <c r="AI59"/>
  <c r="AI55"/>
  <c r="AI51"/>
  <c r="AI47"/>
  <c r="AI43"/>
  <c r="AI39"/>
  <c r="AI35"/>
  <c r="AI31"/>
  <c r="AI27"/>
  <c r="AI23"/>
  <c r="AI19"/>
  <c r="AH71"/>
  <c r="AL77" s="1"/>
  <c r="AL78" l="1"/>
  <c r="AL79"/>
  <c r="R78"/>
  <c r="F19" i="40" l="1"/>
  <c r="F20"/>
  <c r="F18"/>
  <c r="F8"/>
  <c r="E8"/>
  <c r="E16"/>
  <c r="F15"/>
  <c r="F16" s="1"/>
  <c r="E15"/>
  <c r="B7"/>
  <c r="B2"/>
  <c r="C4"/>
  <c r="G14"/>
  <c r="G13"/>
  <c r="G12"/>
  <c r="G11"/>
  <c r="G10"/>
  <c r="G9"/>
  <c r="G15" s="1"/>
  <c r="G16" s="1"/>
  <c r="G7"/>
  <c r="G8" s="1"/>
  <c r="M21" i="20" l="1"/>
  <c r="M22"/>
  <c r="M20"/>
  <c r="O17"/>
  <c r="P17"/>
  <c r="Q17"/>
  <c r="Q13"/>
  <c r="M10"/>
  <c r="Q10" s="1"/>
  <c r="M11"/>
  <c r="M13"/>
  <c r="O13" s="1"/>
  <c r="M14"/>
  <c r="O14" s="1"/>
  <c r="M15"/>
  <c r="O15" s="1"/>
  <c r="M17"/>
  <c r="K10"/>
  <c r="K11"/>
  <c r="K13"/>
  <c r="K14"/>
  <c r="K15"/>
  <c r="K17"/>
  <c r="F12"/>
  <c r="F18" s="1"/>
  <c r="G12"/>
  <c r="G18" s="1"/>
  <c r="H12"/>
  <c r="H18" s="1"/>
  <c r="I12"/>
  <c r="I18" s="1"/>
  <c r="J12"/>
  <c r="J18" s="1"/>
  <c r="L12"/>
  <c r="L18" s="1"/>
  <c r="N12"/>
  <c r="N18" s="1"/>
  <c r="E12"/>
  <c r="E18" s="1"/>
  <c r="Q15" l="1"/>
  <c r="P15"/>
  <c r="P14"/>
  <c r="Q14"/>
  <c r="P13"/>
  <c r="P11"/>
  <c r="Q11"/>
  <c r="O11"/>
  <c r="O10"/>
  <c r="P10"/>
  <c r="K12"/>
  <c r="K18" s="1"/>
  <c r="M12"/>
  <c r="M18" s="1"/>
  <c r="B32" i="19" l="1"/>
  <c r="D32"/>
  <c r="E32"/>
  <c r="F32"/>
  <c r="G32"/>
  <c r="H32"/>
  <c r="I32"/>
  <c r="K32" s="1"/>
  <c r="L32"/>
  <c r="M32"/>
  <c r="O32" s="1"/>
  <c r="B33"/>
  <c r="D33"/>
  <c r="E33"/>
  <c r="F33"/>
  <c r="G33"/>
  <c r="H33"/>
  <c r="I33"/>
  <c r="L33"/>
  <c r="K33" s="1"/>
  <c r="B34"/>
  <c r="D34"/>
  <c r="E34"/>
  <c r="F34"/>
  <c r="G34"/>
  <c r="H34"/>
  <c r="I34"/>
  <c r="L34"/>
  <c r="M34" s="1"/>
  <c r="O34" s="1"/>
  <c r="B27"/>
  <c r="B28"/>
  <c r="B29"/>
  <c r="B30"/>
  <c r="B31"/>
  <c r="B26"/>
  <c r="J34" l="1"/>
  <c r="J33"/>
  <c r="K34"/>
  <c r="M33"/>
  <c r="O33" s="1"/>
  <c r="J32"/>
  <c r="C77" i="18"/>
  <c r="D77"/>
  <c r="H77"/>
  <c r="E28" i="35"/>
  <c r="E27"/>
  <c r="D28"/>
  <c r="D27"/>
  <c r="D23"/>
  <c r="D22"/>
  <c r="B61" i="18"/>
  <c r="E61"/>
  <c r="F61"/>
  <c r="G61"/>
  <c r="I61"/>
  <c r="J61"/>
  <c r="K61" s="1"/>
  <c r="Q61"/>
  <c r="B62"/>
  <c r="E62"/>
  <c r="F62"/>
  <c r="G62"/>
  <c r="I62"/>
  <c r="J62"/>
  <c r="K62" s="1"/>
  <c r="Q62"/>
  <c r="B63"/>
  <c r="E63"/>
  <c r="F63"/>
  <c r="G63"/>
  <c r="I63"/>
  <c r="J63"/>
  <c r="K63" s="1"/>
  <c r="Q63"/>
  <c r="B64"/>
  <c r="E64"/>
  <c r="F64"/>
  <c r="G64"/>
  <c r="I64"/>
  <c r="J64"/>
  <c r="K64" s="1"/>
  <c r="Q64"/>
  <c r="B65"/>
  <c r="E65"/>
  <c r="F65"/>
  <c r="G65"/>
  <c r="I65"/>
  <c r="J65"/>
  <c r="K65" s="1"/>
  <c r="Q65"/>
  <c r="B66"/>
  <c r="E66"/>
  <c r="F66"/>
  <c r="G66"/>
  <c r="I66"/>
  <c r="J66"/>
  <c r="K66" s="1"/>
  <c r="Q66"/>
  <c r="B67"/>
  <c r="E67"/>
  <c r="F67"/>
  <c r="G67"/>
  <c r="I67"/>
  <c r="J67"/>
  <c r="K67" s="1"/>
  <c r="Q67"/>
  <c r="B68"/>
  <c r="E68"/>
  <c r="F68"/>
  <c r="G68"/>
  <c r="I68"/>
  <c r="J68"/>
  <c r="K68" s="1"/>
  <c r="Q68"/>
  <c r="B69"/>
  <c r="E69"/>
  <c r="F69"/>
  <c r="G69"/>
  <c r="I69"/>
  <c r="J69"/>
  <c r="K69" s="1"/>
  <c r="Q69"/>
  <c r="B70"/>
  <c r="E70"/>
  <c r="F70"/>
  <c r="G70"/>
  <c r="I70"/>
  <c r="J70"/>
  <c r="K70" s="1"/>
  <c r="Q70"/>
  <c r="R81" i="21"/>
  <c r="R80"/>
  <c r="K73"/>
  <c r="K72"/>
  <c r="C61"/>
  <c r="C61" i="18" s="1"/>
  <c r="I61" i="21"/>
  <c r="H61" i="18" s="1"/>
  <c r="AC61" i="21"/>
  <c r="AD61"/>
  <c r="AE61"/>
  <c r="AF61"/>
  <c r="AJ61"/>
  <c r="AL61" s="1"/>
  <c r="C62"/>
  <c r="C62" i="18" s="1"/>
  <c r="I62" i="21"/>
  <c r="H62" i="18" s="1"/>
  <c r="AC62" i="21"/>
  <c r="AD62"/>
  <c r="AE62"/>
  <c r="AF62"/>
  <c r="AJ62"/>
  <c r="AL62" s="1"/>
  <c r="C63"/>
  <c r="C63" i="18" s="1"/>
  <c r="I63" i="21"/>
  <c r="H63" i="18" s="1"/>
  <c r="AC63" i="21"/>
  <c r="AD63"/>
  <c r="AE63"/>
  <c r="AF63"/>
  <c r="AJ63"/>
  <c r="AL63" s="1"/>
  <c r="C64"/>
  <c r="C64" i="18" s="1"/>
  <c r="I64" i="21"/>
  <c r="H64" i="18" s="1"/>
  <c r="AC64" i="21"/>
  <c r="AD64"/>
  <c r="AE64"/>
  <c r="AF64"/>
  <c r="AJ64"/>
  <c r="AL64" s="1"/>
  <c r="C65"/>
  <c r="C65" i="18" s="1"/>
  <c r="I65" i="21"/>
  <c r="H65" i="18" s="1"/>
  <c r="AC65" i="21"/>
  <c r="AD65"/>
  <c r="AE65"/>
  <c r="AF65"/>
  <c r="AJ65"/>
  <c r="AL65" s="1"/>
  <c r="C66"/>
  <c r="C66" i="18" s="1"/>
  <c r="I66" i="21"/>
  <c r="H66" i="18" s="1"/>
  <c r="AC66" i="21"/>
  <c r="AD66"/>
  <c r="AE66"/>
  <c r="AF66"/>
  <c r="AJ66"/>
  <c r="AL66" s="1"/>
  <c r="C67"/>
  <c r="C67" i="18" s="1"/>
  <c r="I67" i="21"/>
  <c r="H67" i="18" s="1"/>
  <c r="AC67" i="21"/>
  <c r="AD67"/>
  <c r="AE67"/>
  <c r="AF67"/>
  <c r="AJ67"/>
  <c r="AL67" s="1"/>
  <c r="C68"/>
  <c r="C68" i="18" s="1"/>
  <c r="I68" i="21"/>
  <c r="H68" i="18" s="1"/>
  <c r="AC68" i="21"/>
  <c r="AD68"/>
  <c r="AE68"/>
  <c r="AF68"/>
  <c r="AJ68"/>
  <c r="AL68" s="1"/>
  <c r="C69"/>
  <c r="C69" i="18" s="1"/>
  <c r="I69" i="21"/>
  <c r="H69" i="18" s="1"/>
  <c r="AC69" i="21"/>
  <c r="AD69"/>
  <c r="AE69"/>
  <c r="AF69"/>
  <c r="AJ69"/>
  <c r="AL69" s="1"/>
  <c r="C70"/>
  <c r="C70" i="18" s="1"/>
  <c r="I70" i="21"/>
  <c r="H70" i="18" s="1"/>
  <c r="AC70" i="21"/>
  <c r="AD70"/>
  <c r="AE70"/>
  <c r="AF70"/>
  <c r="AJ70"/>
  <c r="AL70" s="1"/>
  <c r="E7" i="18"/>
  <c r="D18" i="39"/>
  <c r="D19"/>
  <c r="D17"/>
  <c r="B2"/>
  <c r="P69" i="18" l="1"/>
  <c r="M69" s="1"/>
  <c r="N69" s="1"/>
  <c r="P65"/>
  <c r="M65" s="1"/>
  <c r="P61"/>
  <c r="M61" s="1"/>
  <c r="N61" s="1"/>
  <c r="P66"/>
  <c r="M66" s="1"/>
  <c r="N66" s="1"/>
  <c r="P62"/>
  <c r="M62" s="1"/>
  <c r="N62" s="1"/>
  <c r="P67"/>
  <c r="M67" s="1"/>
  <c r="N67" s="1"/>
  <c r="P63"/>
  <c r="M63" s="1"/>
  <c r="N63" s="1"/>
  <c r="P68"/>
  <c r="M68" s="1"/>
  <c r="N68" s="1"/>
  <c r="P64"/>
  <c r="M64" s="1"/>
  <c r="N64" s="1"/>
  <c r="N65"/>
  <c r="P70"/>
  <c r="M70" s="1"/>
  <c r="N70" s="1"/>
  <c r="F4" i="20"/>
  <c r="S2" i="19"/>
  <c r="Q4" i="18"/>
  <c r="H4" i="1" s="1"/>
  <c r="K5" i="21"/>
  <c r="F4" i="40" s="1"/>
  <c r="O4" i="20"/>
  <c r="E5"/>
  <c r="AF12" i="21"/>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11"/>
  <c r="AJ12"/>
  <c r="AL12" s="1"/>
  <c r="AJ13"/>
  <c r="AL13" s="1"/>
  <c r="AJ14"/>
  <c r="AL14" s="1"/>
  <c r="AJ15"/>
  <c r="AL15" s="1"/>
  <c r="AJ16"/>
  <c r="AL16" s="1"/>
  <c r="AJ17"/>
  <c r="AL17" s="1"/>
  <c r="AJ18"/>
  <c r="AL18" s="1"/>
  <c r="AJ19"/>
  <c r="AL19" s="1"/>
  <c r="AJ20"/>
  <c r="AL20" s="1"/>
  <c r="AJ21"/>
  <c r="AL21" s="1"/>
  <c r="AJ22"/>
  <c r="AL22" s="1"/>
  <c r="AJ23"/>
  <c r="AL23" s="1"/>
  <c r="AJ24"/>
  <c r="AL24" s="1"/>
  <c r="AJ25"/>
  <c r="AL25" s="1"/>
  <c r="AJ26"/>
  <c r="AL26" s="1"/>
  <c r="AJ27"/>
  <c r="AL27" s="1"/>
  <c r="AJ28"/>
  <c r="AL28" s="1"/>
  <c r="AJ29"/>
  <c r="AL29" s="1"/>
  <c r="AJ30"/>
  <c r="AL30" s="1"/>
  <c r="AJ31"/>
  <c r="AL31" s="1"/>
  <c r="AJ32"/>
  <c r="AL32" s="1"/>
  <c r="AJ33"/>
  <c r="AL33" s="1"/>
  <c r="AJ34"/>
  <c r="AL34" s="1"/>
  <c r="AJ35"/>
  <c r="AL35" s="1"/>
  <c r="AJ36"/>
  <c r="AL36" s="1"/>
  <c r="AJ37"/>
  <c r="AL37" s="1"/>
  <c r="AJ38"/>
  <c r="AL38" s="1"/>
  <c r="AJ39"/>
  <c r="AL39" s="1"/>
  <c r="AJ40"/>
  <c r="AL40" s="1"/>
  <c r="AJ41"/>
  <c r="AL41" s="1"/>
  <c r="AJ42"/>
  <c r="AL42" s="1"/>
  <c r="AJ43"/>
  <c r="AL43" s="1"/>
  <c r="AJ44"/>
  <c r="AL44" s="1"/>
  <c r="AJ45"/>
  <c r="AL45" s="1"/>
  <c r="AJ46"/>
  <c r="AL46" s="1"/>
  <c r="AJ47"/>
  <c r="AL47" s="1"/>
  <c r="AJ48"/>
  <c r="AL48" s="1"/>
  <c r="AJ49"/>
  <c r="AL49" s="1"/>
  <c r="AJ50"/>
  <c r="AL50" s="1"/>
  <c r="AJ51"/>
  <c r="AL51" s="1"/>
  <c r="AJ52"/>
  <c r="AL52" s="1"/>
  <c r="AJ53"/>
  <c r="AL53" s="1"/>
  <c r="AJ54"/>
  <c r="AL54" s="1"/>
  <c r="AJ55"/>
  <c r="AL55" s="1"/>
  <c r="AJ56"/>
  <c r="AL56" s="1"/>
  <c r="AJ57"/>
  <c r="AL57" s="1"/>
  <c r="AJ58"/>
  <c r="AL58" s="1"/>
  <c r="AJ59"/>
  <c r="AL59" s="1"/>
  <c r="AJ60"/>
  <c r="AL60" s="1"/>
  <c r="AJ11"/>
  <c r="AL11" s="1"/>
  <c r="AG11" s="1"/>
  <c r="AI11" s="1"/>
  <c r="AG15" l="1"/>
  <c r="AI15" s="1"/>
  <c r="AG14"/>
  <c r="AI14" s="1"/>
  <c r="Q5" i="18"/>
  <c r="I4" i="1" s="1"/>
  <c r="AG16" i="21"/>
  <c r="AI16" s="1"/>
  <c r="AG12"/>
  <c r="AI12" s="1"/>
  <c r="S3" i="19"/>
  <c r="L4" i="20"/>
  <c r="C5" i="22"/>
  <c r="D4" i="33"/>
  <c r="C4" i="14"/>
  <c r="H4" i="35"/>
  <c r="J3" i="34"/>
  <c r="G4" i="35"/>
  <c r="O93" i="18"/>
  <c r="O94"/>
  <c r="O95"/>
  <c r="B35"/>
  <c r="E35"/>
  <c r="F35"/>
  <c r="G35"/>
  <c r="I35"/>
  <c r="J35"/>
  <c r="K35" s="1"/>
  <c r="Q35"/>
  <c r="B36"/>
  <c r="E36"/>
  <c r="F36"/>
  <c r="G36"/>
  <c r="I36"/>
  <c r="J36"/>
  <c r="K36" s="1"/>
  <c r="Q36"/>
  <c r="B37"/>
  <c r="E37"/>
  <c r="F37"/>
  <c r="G37"/>
  <c r="I37"/>
  <c r="J37"/>
  <c r="K37" s="1"/>
  <c r="Q37"/>
  <c r="B38"/>
  <c r="E38"/>
  <c r="F38"/>
  <c r="G38"/>
  <c r="I38"/>
  <c r="J38"/>
  <c r="K38" s="1"/>
  <c r="Q38"/>
  <c r="B39"/>
  <c r="E39"/>
  <c r="F39"/>
  <c r="G39"/>
  <c r="I39"/>
  <c r="J39"/>
  <c r="K39" s="1"/>
  <c r="Q39"/>
  <c r="B40"/>
  <c r="E40"/>
  <c r="F40"/>
  <c r="G40"/>
  <c r="I40"/>
  <c r="J40"/>
  <c r="K40" s="1"/>
  <c r="Q40"/>
  <c r="B41"/>
  <c r="E41"/>
  <c r="F41"/>
  <c r="G41"/>
  <c r="I41"/>
  <c r="J41"/>
  <c r="K41" s="1"/>
  <c r="Q41"/>
  <c r="B42"/>
  <c r="E42"/>
  <c r="F42"/>
  <c r="G42"/>
  <c r="I42"/>
  <c r="J42"/>
  <c r="K42" s="1"/>
  <c r="Q42"/>
  <c r="B43"/>
  <c r="E43"/>
  <c r="F43"/>
  <c r="G43"/>
  <c r="I43"/>
  <c r="J43"/>
  <c r="K43" s="1"/>
  <c r="Q43"/>
  <c r="B44"/>
  <c r="E44"/>
  <c r="F44"/>
  <c r="G44"/>
  <c r="I44"/>
  <c r="J44"/>
  <c r="K44" s="1"/>
  <c r="Q44"/>
  <c r="B45"/>
  <c r="E45"/>
  <c r="F45"/>
  <c r="G45"/>
  <c r="I45"/>
  <c r="J45"/>
  <c r="K45" s="1"/>
  <c r="Q45"/>
  <c r="B46"/>
  <c r="E46"/>
  <c r="F46"/>
  <c r="G46"/>
  <c r="I46"/>
  <c r="J46"/>
  <c r="K46" s="1"/>
  <c r="Q46"/>
  <c r="B47"/>
  <c r="E47"/>
  <c r="F47"/>
  <c r="G47"/>
  <c r="I47"/>
  <c r="J47"/>
  <c r="K47" s="1"/>
  <c r="Q47"/>
  <c r="B48"/>
  <c r="E48"/>
  <c r="F48"/>
  <c r="G48"/>
  <c r="I48"/>
  <c r="J48"/>
  <c r="K48" s="1"/>
  <c r="Q48"/>
  <c r="B49"/>
  <c r="E49"/>
  <c r="F49"/>
  <c r="G49"/>
  <c r="I49"/>
  <c r="J49"/>
  <c r="K49" s="1"/>
  <c r="Q49"/>
  <c r="B50"/>
  <c r="E50"/>
  <c r="F50"/>
  <c r="G50"/>
  <c r="I50"/>
  <c r="J50"/>
  <c r="K50" s="1"/>
  <c r="Q50"/>
  <c r="B51"/>
  <c r="E51"/>
  <c r="F51"/>
  <c r="G51"/>
  <c r="I51"/>
  <c r="J51"/>
  <c r="K51" s="1"/>
  <c r="Q51"/>
  <c r="B52"/>
  <c r="E52"/>
  <c r="F52"/>
  <c r="G52"/>
  <c r="I52"/>
  <c r="J52"/>
  <c r="K52" s="1"/>
  <c r="Q52"/>
  <c r="B53"/>
  <c r="E53"/>
  <c r="F53"/>
  <c r="G53"/>
  <c r="I53"/>
  <c r="J53"/>
  <c r="K53" s="1"/>
  <c r="Q53"/>
  <c r="B54"/>
  <c r="E54"/>
  <c r="F54"/>
  <c r="G54"/>
  <c r="I54"/>
  <c r="J54"/>
  <c r="K54" s="1"/>
  <c r="Q54"/>
  <c r="B55"/>
  <c r="E55"/>
  <c r="F55"/>
  <c r="G55"/>
  <c r="I55"/>
  <c r="J55"/>
  <c r="K55" s="1"/>
  <c r="Q55"/>
  <c r="B56"/>
  <c r="E56"/>
  <c r="F56"/>
  <c r="G56"/>
  <c r="I56"/>
  <c r="J56"/>
  <c r="K56" s="1"/>
  <c r="Q56"/>
  <c r="B57"/>
  <c r="E57"/>
  <c r="F57"/>
  <c r="G57"/>
  <c r="I57"/>
  <c r="J57"/>
  <c r="K57" s="1"/>
  <c r="Q57"/>
  <c r="B58"/>
  <c r="E58"/>
  <c r="F58"/>
  <c r="G58"/>
  <c r="I58"/>
  <c r="J58"/>
  <c r="K58" s="1"/>
  <c r="Q58"/>
  <c r="B59"/>
  <c r="E59"/>
  <c r="F59"/>
  <c r="G59"/>
  <c r="I59"/>
  <c r="J59"/>
  <c r="K59" s="1"/>
  <c r="Q59"/>
  <c r="B60"/>
  <c r="E60"/>
  <c r="F60"/>
  <c r="G60"/>
  <c r="I60"/>
  <c r="J60"/>
  <c r="K60" s="1"/>
  <c r="Q60"/>
  <c r="J4" i="34" l="1"/>
  <c r="G4" i="14"/>
  <c r="G5" i="22"/>
  <c r="L4" i="33"/>
  <c r="AG71" i="21"/>
  <c r="AI71" l="1"/>
  <c r="AM77" s="1"/>
  <c r="AK77"/>
  <c r="G9" i="33"/>
  <c r="F9"/>
  <c r="G23" i="35"/>
  <c r="G22"/>
  <c r="C37" i="21"/>
  <c r="C37" i="18" s="1"/>
  <c r="I37" i="21"/>
  <c r="H37" i="18" s="1"/>
  <c r="AC37" i="21"/>
  <c r="AD37"/>
  <c r="AE37"/>
  <c r="C38"/>
  <c r="C38" i="18" s="1"/>
  <c r="I38" i="21"/>
  <c r="H38" i="18" s="1"/>
  <c r="AC38" i="21"/>
  <c r="AD38"/>
  <c r="AE38"/>
  <c r="C39"/>
  <c r="C39" i="18" s="1"/>
  <c r="I39" i="21"/>
  <c r="H39" i="18" s="1"/>
  <c r="AC39" i="21"/>
  <c r="AD39"/>
  <c r="AE39"/>
  <c r="C40"/>
  <c r="C40" i="18" s="1"/>
  <c r="I40" i="21"/>
  <c r="H40" i="18" s="1"/>
  <c r="AC40" i="21"/>
  <c r="AD40"/>
  <c r="AE40"/>
  <c r="C41"/>
  <c r="C41" i="18" s="1"/>
  <c r="I41" i="21"/>
  <c r="H41" i="18" s="1"/>
  <c r="AC41" i="21"/>
  <c r="AD41"/>
  <c r="AE41"/>
  <c r="C42"/>
  <c r="C42" i="18" s="1"/>
  <c r="I42" i="21"/>
  <c r="H42" i="18" s="1"/>
  <c r="AC42" i="21"/>
  <c r="AD42"/>
  <c r="AE42"/>
  <c r="C43"/>
  <c r="C43" i="18" s="1"/>
  <c r="I43" i="21"/>
  <c r="H43" i="18" s="1"/>
  <c r="AC43" i="21"/>
  <c r="AD43"/>
  <c r="AE43"/>
  <c r="C44"/>
  <c r="C44" i="18" s="1"/>
  <c r="I44" i="21"/>
  <c r="H44" i="18" s="1"/>
  <c r="P44"/>
  <c r="M44" s="1"/>
  <c r="N44" s="1"/>
  <c r="AC44" i="21"/>
  <c r="AD44"/>
  <c r="AE44"/>
  <c r="C45"/>
  <c r="C45" i="18" s="1"/>
  <c r="I45" i="21"/>
  <c r="H45" i="18" s="1"/>
  <c r="AC45" i="21"/>
  <c r="AD45"/>
  <c r="AE45"/>
  <c r="C46"/>
  <c r="C46" i="18" s="1"/>
  <c r="I46" i="21"/>
  <c r="H46" i="18" s="1"/>
  <c r="AC46" i="21"/>
  <c r="AD46"/>
  <c r="AE46"/>
  <c r="C47"/>
  <c r="C47" i="18" s="1"/>
  <c r="I47" i="21"/>
  <c r="H47" i="18" s="1"/>
  <c r="AC47" i="21"/>
  <c r="AD47"/>
  <c r="AE47"/>
  <c r="C48"/>
  <c r="C48" i="18" s="1"/>
  <c r="I48" i="21"/>
  <c r="H48" i="18" s="1"/>
  <c r="AC48" i="21"/>
  <c r="AD48"/>
  <c r="AE48"/>
  <c r="C49"/>
  <c r="C49" i="18" s="1"/>
  <c r="I49" i="21"/>
  <c r="H49" i="18" s="1"/>
  <c r="AC49" i="21"/>
  <c r="AD49"/>
  <c r="AE49"/>
  <c r="C50"/>
  <c r="C50" i="18" s="1"/>
  <c r="I50" i="21"/>
  <c r="H50" i="18" s="1"/>
  <c r="AC50" i="21"/>
  <c r="AD50"/>
  <c r="AE50"/>
  <c r="C51"/>
  <c r="C51" i="18" s="1"/>
  <c r="I51" i="21"/>
  <c r="H51" i="18" s="1"/>
  <c r="P51"/>
  <c r="M51" s="1"/>
  <c r="N51" s="1"/>
  <c r="AC51" i="21"/>
  <c r="AD51"/>
  <c r="AE51"/>
  <c r="C52"/>
  <c r="C52" i="18" s="1"/>
  <c r="I52" i="21"/>
  <c r="H52" i="18" s="1"/>
  <c r="AC52" i="21"/>
  <c r="AD52"/>
  <c r="AE52"/>
  <c r="C53"/>
  <c r="C53" i="18" s="1"/>
  <c r="I53" i="21"/>
  <c r="H53" i="18" s="1"/>
  <c r="AC53" i="21"/>
  <c r="AD53"/>
  <c r="AE53"/>
  <c r="C54"/>
  <c r="C54" i="18" s="1"/>
  <c r="I54" i="21"/>
  <c r="H54" i="18" s="1"/>
  <c r="P54"/>
  <c r="M54" s="1"/>
  <c r="N54" s="1"/>
  <c r="AC54" i="21"/>
  <c r="AD54"/>
  <c r="AE54"/>
  <c r="C55"/>
  <c r="C55" i="18" s="1"/>
  <c r="I55" i="21"/>
  <c r="H55" i="18" s="1"/>
  <c r="AC55" i="21"/>
  <c r="AD55"/>
  <c r="AE55"/>
  <c r="C56"/>
  <c r="C56" i="18" s="1"/>
  <c r="I56" i="21"/>
  <c r="H56" i="18" s="1"/>
  <c r="AC56" i="21"/>
  <c r="AD56"/>
  <c r="AE56"/>
  <c r="C57"/>
  <c r="C57" i="18" s="1"/>
  <c r="I57" i="21"/>
  <c r="H57" i="18" s="1"/>
  <c r="AC57" i="21"/>
  <c r="AD57"/>
  <c r="AE57"/>
  <c r="C58"/>
  <c r="C58" i="18" s="1"/>
  <c r="I58" i="21"/>
  <c r="H58" i="18" s="1"/>
  <c r="AC58" i="21"/>
  <c r="AD58"/>
  <c r="AE58"/>
  <c r="C59"/>
  <c r="C59" i="18" s="1"/>
  <c r="I59" i="21"/>
  <c r="H59" i="18" s="1"/>
  <c r="AC59" i="21"/>
  <c r="AD59"/>
  <c r="AE59"/>
  <c r="C60"/>
  <c r="C60" i="18" s="1"/>
  <c r="I60" i="21"/>
  <c r="H60" i="18" s="1"/>
  <c r="AC60" i="21"/>
  <c r="AD60"/>
  <c r="AE60"/>
  <c r="H27" i="22"/>
  <c r="H28"/>
  <c r="H26"/>
  <c r="B4"/>
  <c r="B2"/>
  <c r="AK78" i="21" l="1"/>
  <c r="AM78" s="1"/>
  <c r="AK79"/>
  <c r="AM79" s="1"/>
  <c r="P53" i="18"/>
  <c r="M53" s="1"/>
  <c r="N53" s="1"/>
  <c r="P52"/>
  <c r="M52" s="1"/>
  <c r="N52" s="1"/>
  <c r="P60"/>
  <c r="M60" s="1"/>
  <c r="N60" s="1"/>
  <c r="P59"/>
  <c r="M59" s="1"/>
  <c r="N59" s="1"/>
  <c r="P58"/>
  <c r="M58" s="1"/>
  <c r="N58" s="1"/>
  <c r="P57"/>
  <c r="M57" s="1"/>
  <c r="N57" s="1"/>
  <c r="P56"/>
  <c r="M56" s="1"/>
  <c r="N56" s="1"/>
  <c r="P55"/>
  <c r="M55" s="1"/>
  <c r="N55" s="1"/>
  <c r="P43"/>
  <c r="M43" s="1"/>
  <c r="N43" s="1"/>
  <c r="P42"/>
  <c r="M42" s="1"/>
  <c r="N42" s="1"/>
  <c r="P41"/>
  <c r="M41" s="1"/>
  <c r="N41" s="1"/>
  <c r="P40"/>
  <c r="M40" s="1"/>
  <c r="N40" s="1"/>
  <c r="P39"/>
  <c r="M39" s="1"/>
  <c r="N39" s="1"/>
  <c r="P38"/>
  <c r="M38" s="1"/>
  <c r="N38" s="1"/>
  <c r="P37"/>
  <c r="M37" s="1"/>
  <c r="N37" s="1"/>
  <c r="P50"/>
  <c r="M50" s="1"/>
  <c r="N50" s="1"/>
  <c r="P49"/>
  <c r="M49" s="1"/>
  <c r="N49" s="1"/>
  <c r="P48"/>
  <c r="M48" s="1"/>
  <c r="N48" s="1"/>
  <c r="P47"/>
  <c r="M47" s="1"/>
  <c r="N47" s="1"/>
  <c r="P46"/>
  <c r="M46" s="1"/>
  <c r="N46" s="1"/>
  <c r="P45"/>
  <c r="M45" s="1"/>
  <c r="N45" s="1"/>
  <c r="D8" i="32"/>
  <c r="B2"/>
  <c r="B2" i="33"/>
  <c r="F43" i="14"/>
  <c r="F42"/>
  <c r="G41"/>
  <c r="E12" i="30"/>
  <c r="D12"/>
  <c r="C12"/>
  <c r="G5" i="14"/>
  <c r="B2"/>
  <c r="D9" i="1" l="1"/>
  <c r="C9"/>
  <c r="G5"/>
  <c r="B5"/>
  <c r="B2"/>
  <c r="F11" i="29"/>
  <c r="D11"/>
  <c r="C11"/>
  <c r="E11"/>
  <c r="D7"/>
  <c r="L15" i="18"/>
  <c r="L16"/>
  <c r="L17"/>
  <c r="L20"/>
  <c r="B1" i="16"/>
  <c r="I12" i="21"/>
  <c r="I13"/>
  <c r="I14"/>
  <c r="I19"/>
  <c r="I20"/>
  <c r="I21"/>
  <c r="I25"/>
  <c r="I26"/>
  <c r="I27"/>
  <c r="I28"/>
  <c r="I29"/>
  <c r="I30"/>
  <c r="I31"/>
  <c r="I32"/>
  <c r="I33"/>
  <c r="I34"/>
  <c r="I35"/>
  <c r="H35" i="18" s="1"/>
  <c r="I36" i="21"/>
  <c r="H36" i="18" s="1"/>
  <c r="I11" i="21"/>
  <c r="E5" i="36"/>
  <c r="E6"/>
  <c r="E7"/>
  <c r="E8"/>
  <c r="E9"/>
  <c r="E10"/>
  <c r="E11"/>
  <c r="E12"/>
  <c r="E13"/>
  <c r="E14"/>
  <c r="E15"/>
  <c r="E16"/>
  <c r="E17"/>
  <c r="E18"/>
  <c r="E19"/>
  <c r="E20"/>
  <c r="E21"/>
  <c r="E22"/>
  <c r="E23"/>
  <c r="E24"/>
  <c r="E25"/>
  <c r="E26"/>
  <c r="E27"/>
  <c r="E4"/>
  <c r="K5" i="19" l="1"/>
  <c r="H5"/>
  <c r="E4"/>
  <c r="C11" i="21" l="1"/>
  <c r="C12" s="1"/>
  <c r="C12" i="18" s="1"/>
  <c r="C23" i="21"/>
  <c r="C23" i="18" s="1"/>
  <c r="C24" i="21"/>
  <c r="C24" i="18" s="1"/>
  <c r="C28" i="21"/>
  <c r="C28" i="18" s="1"/>
  <c r="C29" i="21"/>
  <c r="C29" i="18" s="1"/>
  <c r="C30" i="21"/>
  <c r="C30" i="18" s="1"/>
  <c r="C31" i="21"/>
  <c r="C31" i="18" s="1"/>
  <c r="C32" i="21"/>
  <c r="C32" i="18" s="1"/>
  <c r="C35" i="21"/>
  <c r="C35" i="18" s="1"/>
  <c r="C36" i="21"/>
  <c r="C36" i="18" s="1"/>
  <c r="P15"/>
  <c r="M15" s="1"/>
  <c r="H13" i="14"/>
  <c r="P23" i="18"/>
  <c r="M23" s="1"/>
  <c r="P26"/>
  <c r="M26" s="1"/>
  <c r="P27"/>
  <c r="M27" s="1"/>
  <c r="H23" i="14"/>
  <c r="H26"/>
  <c r="P35" i="18"/>
  <c r="M35" s="1"/>
  <c r="N35" s="1"/>
  <c r="P36"/>
  <c r="M36" s="1"/>
  <c r="N36" s="1"/>
  <c r="P11"/>
  <c r="M11" s="1"/>
  <c r="E6"/>
  <c r="L6"/>
  <c r="G7"/>
  <c r="H76"/>
  <c r="H75"/>
  <c r="H5" i="25"/>
  <c r="M9" i="20"/>
  <c r="K9"/>
  <c r="C10" i="14"/>
  <c r="J73" i="18"/>
  <c r="J72"/>
  <c r="J8" i="32"/>
  <c r="O88" i="18" s="1"/>
  <c r="I8" i="32"/>
  <c r="L27" i="19"/>
  <c r="M27" s="1"/>
  <c r="O27" s="1"/>
  <c r="L28"/>
  <c r="M28" s="1"/>
  <c r="O28" s="1"/>
  <c r="L30"/>
  <c r="M30" s="1"/>
  <c r="O30" s="1"/>
  <c r="L31"/>
  <c r="M31" s="1"/>
  <c r="O31" s="1"/>
  <c r="L26"/>
  <c r="E27"/>
  <c r="F27"/>
  <c r="G27"/>
  <c r="H27"/>
  <c r="I27"/>
  <c r="D27"/>
  <c r="E29"/>
  <c r="F29"/>
  <c r="G29"/>
  <c r="H29"/>
  <c r="I29"/>
  <c r="E30"/>
  <c r="F30"/>
  <c r="G30"/>
  <c r="H30"/>
  <c r="I30"/>
  <c r="E31"/>
  <c r="F31"/>
  <c r="G31"/>
  <c r="H31"/>
  <c r="I31"/>
  <c r="E28"/>
  <c r="F28"/>
  <c r="G28"/>
  <c r="H28"/>
  <c r="I28"/>
  <c r="E26"/>
  <c r="F26"/>
  <c r="G26"/>
  <c r="H26"/>
  <c r="I26"/>
  <c r="E23"/>
  <c r="F23"/>
  <c r="G23"/>
  <c r="H23"/>
  <c r="I23"/>
  <c r="E22"/>
  <c r="F22"/>
  <c r="G22"/>
  <c r="H22"/>
  <c r="I22"/>
  <c r="E21"/>
  <c r="F21"/>
  <c r="G21"/>
  <c r="E9" i="1" s="1"/>
  <c r="H21" i="19"/>
  <c r="I21"/>
  <c r="D26"/>
  <c r="D28"/>
  <c r="D29"/>
  <c r="D30"/>
  <c r="D31"/>
  <c r="D22"/>
  <c r="D23"/>
  <c r="D21"/>
  <c r="O81" i="21"/>
  <c r="N81" i="18" s="1"/>
  <c r="M16" i="19" s="1"/>
  <c r="O16" s="1"/>
  <c r="P80" i="21"/>
  <c r="O80" i="18" s="1"/>
  <c r="L15" i="19" s="1"/>
  <c r="E23" i="35"/>
  <c r="H23" s="1"/>
  <c r="E22"/>
  <c r="H22" s="1"/>
  <c r="P78" i="21"/>
  <c r="O78" i="18" s="1"/>
  <c r="L13" i="19" s="1"/>
  <c r="H24" i="35"/>
  <c r="G24"/>
  <c r="P83" i="21"/>
  <c r="F4" i="35"/>
  <c r="D4"/>
  <c r="C4"/>
  <c r="B2"/>
  <c r="G32"/>
  <c r="G31"/>
  <c r="G30"/>
  <c r="H18"/>
  <c r="G18"/>
  <c r="I24" i="34"/>
  <c r="I25"/>
  <c r="I23"/>
  <c r="AE12" i="21"/>
  <c r="AE13"/>
  <c r="AE14"/>
  <c r="AE15"/>
  <c r="AE16"/>
  <c r="AE17"/>
  <c r="AE18"/>
  <c r="AE19"/>
  <c r="AE20"/>
  <c r="AE21"/>
  <c r="AE22"/>
  <c r="AE23"/>
  <c r="AE24"/>
  <c r="AE25"/>
  <c r="AE26"/>
  <c r="AE27"/>
  <c r="AE28"/>
  <c r="AE29"/>
  <c r="AE30"/>
  <c r="AE31"/>
  <c r="AE32"/>
  <c r="AE33"/>
  <c r="AE34"/>
  <c r="AE35"/>
  <c r="AE36"/>
  <c r="AE11"/>
  <c r="AD12"/>
  <c r="AD13"/>
  <c r="AD14"/>
  <c r="AD15"/>
  <c r="AD16"/>
  <c r="AD17"/>
  <c r="AD18"/>
  <c r="AD19"/>
  <c r="AD20"/>
  <c r="AD21"/>
  <c r="AD22"/>
  <c r="AD23"/>
  <c r="AD24"/>
  <c r="AD25"/>
  <c r="AD26"/>
  <c r="AD27"/>
  <c r="AD28"/>
  <c r="AD29"/>
  <c r="AD30"/>
  <c r="AD31"/>
  <c r="AD32"/>
  <c r="AD33"/>
  <c r="AD34"/>
  <c r="AD35"/>
  <c r="AD36"/>
  <c r="AD11"/>
  <c r="AC12"/>
  <c r="AC13"/>
  <c r="AC14"/>
  <c r="AC15"/>
  <c r="AC16"/>
  <c r="AC17"/>
  <c r="AC18"/>
  <c r="AC19"/>
  <c r="AC20"/>
  <c r="AC21"/>
  <c r="AC22"/>
  <c r="AC23"/>
  <c r="AC24"/>
  <c r="AC25"/>
  <c r="AC26"/>
  <c r="AC27"/>
  <c r="AC28"/>
  <c r="AC29"/>
  <c r="AC30"/>
  <c r="AC31"/>
  <c r="AC32"/>
  <c r="AC33"/>
  <c r="AC34"/>
  <c r="AC35"/>
  <c r="AC36"/>
  <c r="AC11"/>
  <c r="M13" i="33"/>
  <c r="M14"/>
  <c r="M12"/>
  <c r="N5"/>
  <c r="G5"/>
  <c r="D5"/>
  <c r="K9"/>
  <c r="J9"/>
  <c r="I3" i="34"/>
  <c r="F3"/>
  <c r="D3"/>
  <c r="B2"/>
  <c r="D9" i="33"/>
  <c r="C9"/>
  <c r="M9"/>
  <c r="H9"/>
  <c r="I9" s="1"/>
  <c r="N9"/>
  <c r="H12" i="32"/>
  <c r="H13"/>
  <c r="H11"/>
  <c r="I5"/>
  <c r="E5"/>
  <c r="D5"/>
  <c r="C8"/>
  <c r="B15" i="3"/>
  <c r="L4" i="31"/>
  <c r="U4"/>
  <c r="X4"/>
  <c r="E4"/>
  <c r="D4"/>
  <c r="B2"/>
  <c r="V12"/>
  <c r="V13"/>
  <c r="V11"/>
  <c r="C8"/>
  <c r="D8"/>
  <c r="B8" s="1"/>
  <c r="Y6"/>
  <c r="Y8" s="1"/>
  <c r="X6"/>
  <c r="X8" s="1"/>
  <c r="W6"/>
  <c r="W8" s="1"/>
  <c r="V6"/>
  <c r="V8" s="1"/>
  <c r="U6"/>
  <c r="U8" s="1"/>
  <c r="T6"/>
  <c r="T8" s="1"/>
  <c r="S6"/>
  <c r="S8" s="1"/>
  <c r="R6"/>
  <c r="R8" s="1"/>
  <c r="Q6"/>
  <c r="Q8" s="1"/>
  <c r="P6"/>
  <c r="P8" s="1"/>
  <c r="O6"/>
  <c r="O8" s="1"/>
  <c r="N6"/>
  <c r="N8" s="1"/>
  <c r="M6"/>
  <c r="M8" s="1"/>
  <c r="L6"/>
  <c r="L8" s="1"/>
  <c r="K6"/>
  <c r="K8" s="1"/>
  <c r="J6"/>
  <c r="J8" s="1"/>
  <c r="I6"/>
  <c r="I8" s="1"/>
  <c r="H6"/>
  <c r="H8" s="1"/>
  <c r="G6"/>
  <c r="G8" s="1"/>
  <c r="F6"/>
  <c r="F8" s="1"/>
  <c r="E6"/>
  <c r="E8" s="1"/>
  <c r="I17" i="30"/>
  <c r="I18"/>
  <c r="I16"/>
  <c r="D5"/>
  <c r="I5"/>
  <c r="J5"/>
  <c r="D6"/>
  <c r="B2"/>
  <c r="C6"/>
  <c r="C5"/>
  <c r="I16" i="29"/>
  <c r="I17"/>
  <c r="I15"/>
  <c r="J6"/>
  <c r="J5"/>
  <c r="I5"/>
  <c r="D6"/>
  <c r="C6"/>
  <c r="B2"/>
  <c r="E5" i="28"/>
  <c r="G5"/>
  <c r="J5"/>
  <c r="D9"/>
  <c r="C9"/>
  <c r="I10"/>
  <c r="I11"/>
  <c r="I12"/>
  <c r="I13"/>
  <c r="I14"/>
  <c r="I15"/>
  <c r="I16"/>
  <c r="I17"/>
  <c r="I18"/>
  <c r="I19"/>
  <c r="I20"/>
  <c r="I21"/>
  <c r="I22"/>
  <c r="I23"/>
  <c r="I24"/>
  <c r="I25"/>
  <c r="I26"/>
  <c r="I27"/>
  <c r="I28"/>
  <c r="I29"/>
  <c r="I30"/>
  <c r="I31"/>
  <c r="I32"/>
  <c r="I33"/>
  <c r="I34"/>
  <c r="I35"/>
  <c r="I36"/>
  <c r="I37"/>
  <c r="I38"/>
  <c r="I39"/>
  <c r="I40"/>
  <c r="I41"/>
  <c r="I42"/>
  <c r="I43"/>
  <c r="I44"/>
  <c r="H10"/>
  <c r="H11"/>
  <c r="H12"/>
  <c r="H13"/>
  <c r="H14"/>
  <c r="H15"/>
  <c r="H16"/>
  <c r="H17"/>
  <c r="H18"/>
  <c r="H19"/>
  <c r="H20"/>
  <c r="H21"/>
  <c r="H22"/>
  <c r="H23"/>
  <c r="H24"/>
  <c r="H25"/>
  <c r="H26"/>
  <c r="H27"/>
  <c r="H28"/>
  <c r="H29"/>
  <c r="H30"/>
  <c r="H31"/>
  <c r="H32"/>
  <c r="H33"/>
  <c r="H34"/>
  <c r="H35"/>
  <c r="H36"/>
  <c r="H37"/>
  <c r="H38"/>
  <c r="H39"/>
  <c r="H40"/>
  <c r="H41"/>
  <c r="H42"/>
  <c r="H43"/>
  <c r="H44"/>
  <c r="I9"/>
  <c r="H9"/>
  <c r="G10"/>
  <c r="G11"/>
  <c r="G12"/>
  <c r="G13"/>
  <c r="G14"/>
  <c r="G15"/>
  <c r="G16"/>
  <c r="G17"/>
  <c r="G18"/>
  <c r="G19"/>
  <c r="G20"/>
  <c r="G21"/>
  <c r="G22"/>
  <c r="G23"/>
  <c r="G24"/>
  <c r="G25"/>
  <c r="G26"/>
  <c r="G27"/>
  <c r="G28"/>
  <c r="G29"/>
  <c r="G30"/>
  <c r="G31"/>
  <c r="G32"/>
  <c r="G33"/>
  <c r="G34"/>
  <c r="G35"/>
  <c r="G36"/>
  <c r="G37"/>
  <c r="G38"/>
  <c r="G39"/>
  <c r="G40"/>
  <c r="G41"/>
  <c r="G42"/>
  <c r="G43"/>
  <c r="G44"/>
  <c r="G9"/>
  <c r="F10"/>
  <c r="F11"/>
  <c r="F12"/>
  <c r="F13"/>
  <c r="F14"/>
  <c r="F15"/>
  <c r="F16"/>
  <c r="F17"/>
  <c r="F18"/>
  <c r="F19"/>
  <c r="F20"/>
  <c r="F21"/>
  <c r="F22"/>
  <c r="F23"/>
  <c r="F24"/>
  <c r="F25"/>
  <c r="F26"/>
  <c r="F27"/>
  <c r="F28"/>
  <c r="F29"/>
  <c r="F30"/>
  <c r="F31"/>
  <c r="F32"/>
  <c r="F33"/>
  <c r="F34"/>
  <c r="F35"/>
  <c r="F36"/>
  <c r="F37"/>
  <c r="F38"/>
  <c r="F39"/>
  <c r="F40"/>
  <c r="F41"/>
  <c r="F42"/>
  <c r="F43"/>
  <c r="F44"/>
  <c r="F9"/>
  <c r="E10"/>
  <c r="E11"/>
  <c r="E12"/>
  <c r="E13"/>
  <c r="E14"/>
  <c r="E15"/>
  <c r="E16"/>
  <c r="E17"/>
  <c r="E18"/>
  <c r="E19"/>
  <c r="E20"/>
  <c r="E21"/>
  <c r="E22"/>
  <c r="E23"/>
  <c r="E24"/>
  <c r="E25"/>
  <c r="E26"/>
  <c r="E27"/>
  <c r="E28"/>
  <c r="E29"/>
  <c r="E30"/>
  <c r="E31"/>
  <c r="E32"/>
  <c r="E33"/>
  <c r="E34"/>
  <c r="E35"/>
  <c r="E36"/>
  <c r="E37"/>
  <c r="E38"/>
  <c r="E39"/>
  <c r="E40"/>
  <c r="E41"/>
  <c r="E42"/>
  <c r="E43"/>
  <c r="E44"/>
  <c r="E9"/>
  <c r="B2"/>
  <c r="I50"/>
  <c r="I49"/>
  <c r="I48"/>
  <c r="B44"/>
  <c r="B43"/>
  <c r="B42"/>
  <c r="B41"/>
  <c r="B40"/>
  <c r="B39"/>
  <c r="B38"/>
  <c r="B37"/>
  <c r="B36"/>
  <c r="B35"/>
  <c r="B34"/>
  <c r="B33"/>
  <c r="B32"/>
  <c r="B31"/>
  <c r="B30"/>
  <c r="B29"/>
  <c r="B28"/>
  <c r="B27"/>
  <c r="B26"/>
  <c r="B25"/>
  <c r="B24"/>
  <c r="B23"/>
  <c r="B22"/>
  <c r="B21"/>
  <c r="B20"/>
  <c r="B19"/>
  <c r="B18"/>
  <c r="B17"/>
  <c r="B16"/>
  <c r="B15"/>
  <c r="B14"/>
  <c r="B13"/>
  <c r="B12"/>
  <c r="B11"/>
  <c r="B10"/>
  <c r="B9"/>
  <c r="H14" i="1"/>
  <c r="H15"/>
  <c r="H13"/>
  <c r="F49" i="27"/>
  <c r="F50"/>
  <c r="F48"/>
  <c r="E11"/>
  <c r="E12"/>
  <c r="E13"/>
  <c r="E14"/>
  <c r="E15"/>
  <c r="E16"/>
  <c r="E17"/>
  <c r="E18"/>
  <c r="E19"/>
  <c r="E20"/>
  <c r="E21"/>
  <c r="E22"/>
  <c r="E23"/>
  <c r="E24"/>
  <c r="E25"/>
  <c r="E26"/>
  <c r="E27"/>
  <c r="E28"/>
  <c r="E29"/>
  <c r="E30"/>
  <c r="E31"/>
  <c r="E32"/>
  <c r="E33"/>
  <c r="E34"/>
  <c r="E35"/>
  <c r="E36"/>
  <c r="E37"/>
  <c r="E38"/>
  <c r="E39"/>
  <c r="E40"/>
  <c r="E41"/>
  <c r="E42"/>
  <c r="E43"/>
  <c r="E44"/>
  <c r="E45"/>
  <c r="E10"/>
  <c r="D10"/>
  <c r="C10"/>
  <c r="G6"/>
  <c r="D6"/>
  <c r="B2"/>
  <c r="G46"/>
  <c r="F46"/>
  <c r="B45"/>
  <c r="B44"/>
  <c r="B43"/>
  <c r="B42"/>
  <c r="B41"/>
  <c r="B40"/>
  <c r="B39"/>
  <c r="B38"/>
  <c r="B37"/>
  <c r="B36"/>
  <c r="B35"/>
  <c r="B34"/>
  <c r="B33"/>
  <c r="B32"/>
  <c r="B31"/>
  <c r="B30"/>
  <c r="B29"/>
  <c r="B28"/>
  <c r="B27"/>
  <c r="B26"/>
  <c r="B25"/>
  <c r="B24"/>
  <c r="B23"/>
  <c r="B22"/>
  <c r="B21"/>
  <c r="B20"/>
  <c r="B19"/>
  <c r="B18"/>
  <c r="B17"/>
  <c r="B16"/>
  <c r="B15"/>
  <c r="B14"/>
  <c r="B13"/>
  <c r="B12"/>
  <c r="B11"/>
  <c r="B10"/>
  <c r="F6"/>
  <c r="M48" i="26"/>
  <c r="M47"/>
  <c r="M46"/>
  <c r="B7"/>
  <c r="A1"/>
  <c r="E8"/>
  <c r="E9"/>
  <c r="E10"/>
  <c r="E11"/>
  <c r="E12"/>
  <c r="E13"/>
  <c r="E14"/>
  <c r="E15"/>
  <c r="E16"/>
  <c r="E17"/>
  <c r="E18"/>
  <c r="E19"/>
  <c r="E20"/>
  <c r="E21"/>
  <c r="E22"/>
  <c r="E23"/>
  <c r="E24"/>
  <c r="E25"/>
  <c r="E26"/>
  <c r="E27"/>
  <c r="E28"/>
  <c r="E29"/>
  <c r="E30"/>
  <c r="E31"/>
  <c r="E32"/>
  <c r="E33"/>
  <c r="E34"/>
  <c r="E35"/>
  <c r="E36"/>
  <c r="E37"/>
  <c r="E38"/>
  <c r="E39"/>
  <c r="E40"/>
  <c r="E41"/>
  <c r="E42"/>
  <c r="E7"/>
  <c r="D14"/>
  <c r="D15"/>
  <c r="D16"/>
  <c r="D17"/>
  <c r="D18"/>
  <c r="D19"/>
  <c r="D20"/>
  <c r="D21"/>
  <c r="D22"/>
  <c r="D23"/>
  <c r="D24"/>
  <c r="D25"/>
  <c r="D26"/>
  <c r="D27"/>
  <c r="D28"/>
  <c r="D29"/>
  <c r="D30"/>
  <c r="D31"/>
  <c r="D32"/>
  <c r="D33"/>
  <c r="D34"/>
  <c r="D35"/>
  <c r="D36"/>
  <c r="D37"/>
  <c r="D38"/>
  <c r="D39"/>
  <c r="D40"/>
  <c r="D41"/>
  <c r="D42"/>
  <c r="D8"/>
  <c r="D9"/>
  <c r="D10"/>
  <c r="D11"/>
  <c r="D12"/>
  <c r="D13"/>
  <c r="D7"/>
  <c r="R43"/>
  <c r="Q43"/>
  <c r="P43"/>
  <c r="O43"/>
  <c r="N43"/>
  <c r="M43"/>
  <c r="L43"/>
  <c r="K43"/>
  <c r="J43"/>
  <c r="I43"/>
  <c r="H43"/>
  <c r="G43"/>
  <c r="C7"/>
  <c r="G20" i="34"/>
  <c r="I20"/>
  <c r="G41" i="25"/>
  <c r="I45" i="28" s="1"/>
  <c r="F41" i="25"/>
  <c r="H45" i="28" s="1"/>
  <c r="E41" i="25"/>
  <c r="G45" i="28" s="1"/>
  <c r="H40" i="25"/>
  <c r="I40" s="1"/>
  <c r="F42" i="26" s="1"/>
  <c r="H39" i="25"/>
  <c r="I39" s="1"/>
  <c r="F41" i="26" s="1"/>
  <c r="H38" i="25"/>
  <c r="I38" s="1"/>
  <c r="F40" i="26" s="1"/>
  <c r="H37" i="25"/>
  <c r="I37" s="1"/>
  <c r="F39" i="26" s="1"/>
  <c r="H36" i="25"/>
  <c r="I36" s="1"/>
  <c r="F38" i="26" s="1"/>
  <c r="H35" i="25"/>
  <c r="I35" s="1"/>
  <c r="F37" i="26" s="1"/>
  <c r="H34" i="25"/>
  <c r="I34" s="1"/>
  <c r="F36" i="26" s="1"/>
  <c r="H33" i="25"/>
  <c r="I33" s="1"/>
  <c r="F35" i="26" s="1"/>
  <c r="H32" i="25"/>
  <c r="I32" s="1"/>
  <c r="F34" i="26" s="1"/>
  <c r="H31" i="25"/>
  <c r="I31" s="1"/>
  <c r="F33" i="26" s="1"/>
  <c r="H30" i="25"/>
  <c r="I30" s="1"/>
  <c r="F32" i="26" s="1"/>
  <c r="H29" i="25"/>
  <c r="I29" s="1"/>
  <c r="F31" i="26" s="1"/>
  <c r="H28" i="25"/>
  <c r="I28" s="1"/>
  <c r="F30" i="26" s="1"/>
  <c r="H27" i="25"/>
  <c r="I27" s="1"/>
  <c r="F29" i="26" s="1"/>
  <c r="H26" i="25"/>
  <c r="I26" s="1"/>
  <c r="F28" i="26" s="1"/>
  <c r="H25" i="25"/>
  <c r="I25" s="1"/>
  <c r="F27" i="26" s="1"/>
  <c r="H24" i="25"/>
  <c r="I24" s="1"/>
  <c r="F26" i="26" s="1"/>
  <c r="H23" i="25"/>
  <c r="I23" s="1"/>
  <c r="F25" i="26" s="1"/>
  <c r="H22" i="25"/>
  <c r="I22" s="1"/>
  <c r="F24" i="26" s="1"/>
  <c r="H21" i="25"/>
  <c r="I21" s="1"/>
  <c r="F23" i="26" s="1"/>
  <c r="H20" i="25"/>
  <c r="I20" s="1"/>
  <c r="F22" i="26" s="1"/>
  <c r="H19" i="25"/>
  <c r="I19" s="1"/>
  <c r="F21" i="26" s="1"/>
  <c r="H18" i="25"/>
  <c r="I18" s="1"/>
  <c r="F20" i="26" s="1"/>
  <c r="H17" i="25"/>
  <c r="I17" s="1"/>
  <c r="F19" i="26" s="1"/>
  <c r="H16" i="25"/>
  <c r="I16" s="1"/>
  <c r="F18" i="26" s="1"/>
  <c r="H15" i="25"/>
  <c r="I15" s="1"/>
  <c r="F17" i="26" s="1"/>
  <c r="H14" i="25"/>
  <c r="I14" s="1"/>
  <c r="F16" i="26" s="1"/>
  <c r="H13" i="25"/>
  <c r="I13" s="1"/>
  <c r="F15" i="26" s="1"/>
  <c r="H12" i="25"/>
  <c r="I12" s="1"/>
  <c r="F14" i="26" s="1"/>
  <c r="H11" i="25"/>
  <c r="I11" s="1"/>
  <c r="F13" i="26" s="1"/>
  <c r="H10" i="25"/>
  <c r="I10" s="1"/>
  <c r="F12" i="26" s="1"/>
  <c r="H9" i="25"/>
  <c r="I9" s="1"/>
  <c r="F11" i="26" s="1"/>
  <c r="H8" i="25"/>
  <c r="I8" s="1"/>
  <c r="F10" i="26" s="1"/>
  <c r="H7" i="25"/>
  <c r="I7" s="1"/>
  <c r="F9" i="26" s="1"/>
  <c r="H6" i="25"/>
  <c r="I6" s="1"/>
  <c r="F8" i="26" s="1"/>
  <c r="I5" i="25"/>
  <c r="F7" i="26" s="1"/>
  <c r="F8" i="14"/>
  <c r="G8" s="1"/>
  <c r="J24" i="22"/>
  <c r="I24"/>
  <c r="H24"/>
  <c r="G24"/>
  <c r="K23"/>
  <c r="K22"/>
  <c r="K21"/>
  <c r="J20"/>
  <c r="I20"/>
  <c r="H20"/>
  <c r="G20"/>
  <c r="K19"/>
  <c r="K18"/>
  <c r="K17"/>
  <c r="J16"/>
  <c r="I16"/>
  <c r="H16"/>
  <c r="G16"/>
  <c r="K15"/>
  <c r="K14"/>
  <c r="K13"/>
  <c r="J12"/>
  <c r="I12"/>
  <c r="H12"/>
  <c r="G12"/>
  <c r="K11"/>
  <c r="K10"/>
  <c r="K9"/>
  <c r="R19" i="24"/>
  <c r="Q19"/>
  <c r="L19"/>
  <c r="K19"/>
  <c r="I19"/>
  <c r="H19"/>
  <c r="F19"/>
  <c r="E19"/>
  <c r="C19"/>
  <c r="B19"/>
  <c r="P18"/>
  <c r="O18"/>
  <c r="T18" s="1"/>
  <c r="N18"/>
  <c r="S18"/>
  <c r="M18"/>
  <c r="J18"/>
  <c r="G18"/>
  <c r="D18"/>
  <c r="O17"/>
  <c r="T17" s="1"/>
  <c r="N17"/>
  <c r="S17"/>
  <c r="M17"/>
  <c r="J17"/>
  <c r="G17"/>
  <c r="D17"/>
  <c r="O16"/>
  <c r="N16"/>
  <c r="M16"/>
  <c r="J16"/>
  <c r="G16"/>
  <c r="D16"/>
  <c r="O15"/>
  <c r="N15"/>
  <c r="P15" s="1"/>
  <c r="M15"/>
  <c r="J15"/>
  <c r="G15"/>
  <c r="D15"/>
  <c r="O14"/>
  <c r="T14"/>
  <c r="N14"/>
  <c r="S14" s="1"/>
  <c r="M14"/>
  <c r="J14"/>
  <c r="G14"/>
  <c r="D14"/>
  <c r="O13"/>
  <c r="T13" s="1"/>
  <c r="N13"/>
  <c r="S13" s="1"/>
  <c r="S19" s="1"/>
  <c r="M13"/>
  <c r="J13"/>
  <c r="G13"/>
  <c r="D13"/>
  <c r="O12"/>
  <c r="N12"/>
  <c r="M12"/>
  <c r="M19" s="1"/>
  <c r="J12"/>
  <c r="G12"/>
  <c r="D12"/>
  <c r="O11"/>
  <c r="N11"/>
  <c r="M11"/>
  <c r="J11"/>
  <c r="J19" s="1"/>
  <c r="G11"/>
  <c r="D11"/>
  <c r="O10"/>
  <c r="P10" s="1"/>
  <c r="N10"/>
  <c r="M10"/>
  <c r="J10"/>
  <c r="G10"/>
  <c r="D10"/>
  <c r="O9"/>
  <c r="N9"/>
  <c r="P9"/>
  <c r="M9"/>
  <c r="J9"/>
  <c r="G9"/>
  <c r="D9"/>
  <c r="O8"/>
  <c r="N8"/>
  <c r="M8"/>
  <c r="J8"/>
  <c r="G8"/>
  <c r="D8"/>
  <c r="O7"/>
  <c r="N7"/>
  <c r="P7" s="1"/>
  <c r="M7"/>
  <c r="J7"/>
  <c r="G7"/>
  <c r="D7"/>
  <c r="A13" i="3"/>
  <c r="A14"/>
  <c r="A15"/>
  <c r="A16"/>
  <c r="A17"/>
  <c r="A18"/>
  <c r="K7"/>
  <c r="K13"/>
  <c r="K14"/>
  <c r="K17"/>
  <c r="K20"/>
  <c r="K25"/>
  <c r="H7"/>
  <c r="H8"/>
  <c r="H28" s="1"/>
  <c r="H9"/>
  <c r="K9" s="1"/>
  <c r="H10"/>
  <c r="H11"/>
  <c r="K11" s="1"/>
  <c r="H12"/>
  <c r="K12" s="1"/>
  <c r="H13"/>
  <c r="H14"/>
  <c r="H15"/>
  <c r="K15" s="1"/>
  <c r="H16"/>
  <c r="K16" s="1"/>
  <c r="H17"/>
  <c r="H18"/>
  <c r="K18"/>
  <c r="H19"/>
  <c r="K19" s="1"/>
  <c r="H20"/>
  <c r="H21"/>
  <c r="K21" s="1"/>
  <c r="H22"/>
  <c r="K22"/>
  <c r="H23"/>
  <c r="K23" s="1"/>
  <c r="H24"/>
  <c r="K24" s="1"/>
  <c r="H25"/>
  <c r="H26"/>
  <c r="K26"/>
  <c r="F28"/>
  <c r="G28"/>
  <c r="I28"/>
  <c r="J28"/>
  <c r="E28"/>
  <c r="H6"/>
  <c r="K6" s="1"/>
  <c r="F12" i="18"/>
  <c r="F13"/>
  <c r="F14"/>
  <c r="F15"/>
  <c r="F16"/>
  <c r="F17"/>
  <c r="F18"/>
  <c r="F19"/>
  <c r="F20"/>
  <c r="F21"/>
  <c r="F22"/>
  <c r="F23"/>
  <c r="F24"/>
  <c r="F25"/>
  <c r="F26"/>
  <c r="F27"/>
  <c r="F28"/>
  <c r="F29"/>
  <c r="F30"/>
  <c r="F31"/>
  <c r="F32"/>
  <c r="F33"/>
  <c r="F34"/>
  <c r="D12"/>
  <c r="D13"/>
  <c r="D14"/>
  <c r="D15"/>
  <c r="D16"/>
  <c r="D17"/>
  <c r="D18"/>
  <c r="D19"/>
  <c r="D21"/>
  <c r="D22"/>
  <c r="D23"/>
  <c r="D24"/>
  <c r="D25"/>
  <c r="D26"/>
  <c r="D29"/>
  <c r="D30"/>
  <c r="D31"/>
  <c r="D32"/>
  <c r="B8"/>
  <c r="E24"/>
  <c r="E25"/>
  <c r="E26"/>
  <c r="E27"/>
  <c r="E28"/>
  <c r="E29"/>
  <c r="E30"/>
  <c r="E31"/>
  <c r="E32"/>
  <c r="E33"/>
  <c r="E34"/>
  <c r="I25"/>
  <c r="U25" s="1"/>
  <c r="D24" i="3"/>
  <c r="I9" i="18"/>
  <c r="H9"/>
  <c r="J21" i="19"/>
  <c r="O89" i="21"/>
  <c r="N89" i="18" s="1"/>
  <c r="M24" i="19" s="1"/>
  <c r="O24" s="1"/>
  <c r="H8" i="14"/>
  <c r="P20" i="18"/>
  <c r="M20" s="1"/>
  <c r="H21" i="14"/>
  <c r="P29" i="18"/>
  <c r="M29" s="1"/>
  <c r="C85"/>
  <c r="B20" i="19"/>
  <c r="J29" i="18"/>
  <c r="V29" s="1"/>
  <c r="B23"/>
  <c r="E23"/>
  <c r="G23"/>
  <c r="J23"/>
  <c r="K23" s="1"/>
  <c r="Q23"/>
  <c r="B24"/>
  <c r="G24"/>
  <c r="J24"/>
  <c r="K24" s="1"/>
  <c r="Q24"/>
  <c r="B25"/>
  <c r="G25"/>
  <c r="H25"/>
  <c r="J25"/>
  <c r="V25" s="1"/>
  <c r="Q25"/>
  <c r="B26"/>
  <c r="G26"/>
  <c r="J26"/>
  <c r="K26" s="1"/>
  <c r="Q26"/>
  <c r="B27"/>
  <c r="G27"/>
  <c r="J27"/>
  <c r="K27" s="1"/>
  <c r="Q27"/>
  <c r="B28"/>
  <c r="G28"/>
  <c r="J28"/>
  <c r="V28" s="1"/>
  <c r="Q28"/>
  <c r="B29"/>
  <c r="G29"/>
  <c r="Q29"/>
  <c r="B30"/>
  <c r="G30"/>
  <c r="J30"/>
  <c r="K30" s="1"/>
  <c r="Q30"/>
  <c r="B31"/>
  <c r="G31"/>
  <c r="J31"/>
  <c r="K31" s="1"/>
  <c r="Q31"/>
  <c r="B32"/>
  <c r="G32"/>
  <c r="J32"/>
  <c r="K32" s="1"/>
  <c r="Q32"/>
  <c r="B33"/>
  <c r="G33"/>
  <c r="H33"/>
  <c r="J33"/>
  <c r="K33" s="1"/>
  <c r="Q33"/>
  <c r="B34"/>
  <c r="G34"/>
  <c r="J34"/>
  <c r="K34" s="1"/>
  <c r="Q34"/>
  <c r="G21"/>
  <c r="B11"/>
  <c r="B12"/>
  <c r="B13"/>
  <c r="B14"/>
  <c r="B15"/>
  <c r="K19" i="23"/>
  <c r="L19"/>
  <c r="C19"/>
  <c r="E19"/>
  <c r="F19"/>
  <c r="H19"/>
  <c r="I19"/>
  <c r="B19"/>
  <c r="D15"/>
  <c r="G15"/>
  <c r="J15"/>
  <c r="M15"/>
  <c r="N15"/>
  <c r="N19" s="1"/>
  <c r="O15"/>
  <c r="D16"/>
  <c r="G16"/>
  <c r="J16"/>
  <c r="M16"/>
  <c r="N16"/>
  <c r="P16"/>
  <c r="O16"/>
  <c r="D17"/>
  <c r="G17"/>
  <c r="J17"/>
  <c r="J19" s="1"/>
  <c r="M17"/>
  <c r="N17"/>
  <c r="O17"/>
  <c r="P17" s="1"/>
  <c r="D18"/>
  <c r="G18"/>
  <c r="J18"/>
  <c r="M18"/>
  <c r="N18"/>
  <c r="P18" s="1"/>
  <c r="O18"/>
  <c r="D7"/>
  <c r="D19" s="1"/>
  <c r="B13" i="3"/>
  <c r="C13"/>
  <c r="C14"/>
  <c r="D14"/>
  <c r="C15"/>
  <c r="C16"/>
  <c r="D16"/>
  <c r="C17"/>
  <c r="C18"/>
  <c r="B19"/>
  <c r="C19"/>
  <c r="C20"/>
  <c r="C21"/>
  <c r="C22"/>
  <c r="C23"/>
  <c r="C24"/>
  <c r="C25"/>
  <c r="B26"/>
  <c r="C26"/>
  <c r="C17" i="14"/>
  <c r="E17"/>
  <c r="F17"/>
  <c r="G17" s="1"/>
  <c r="C18"/>
  <c r="F18"/>
  <c r="G18" s="1"/>
  <c r="C19"/>
  <c r="F19"/>
  <c r="G19" s="1"/>
  <c r="C20"/>
  <c r="F20"/>
  <c r="G20" s="1"/>
  <c r="C21"/>
  <c r="F21"/>
  <c r="G21" s="1"/>
  <c r="C22"/>
  <c r="F22"/>
  <c r="G22" s="1"/>
  <c r="C23"/>
  <c r="F23"/>
  <c r="G23" s="1"/>
  <c r="C24"/>
  <c r="F24"/>
  <c r="G24" s="1"/>
  <c r="C25"/>
  <c r="F25"/>
  <c r="G25" s="1"/>
  <c r="C26"/>
  <c r="F26"/>
  <c r="G26" s="1"/>
  <c r="C27"/>
  <c r="F27"/>
  <c r="G27" s="1"/>
  <c r="C88" i="18"/>
  <c r="C90"/>
  <c r="C89"/>
  <c r="C87"/>
  <c r="C86"/>
  <c r="C84"/>
  <c r="C79"/>
  <c r="C80"/>
  <c r="C81"/>
  <c r="C82"/>
  <c r="C78"/>
  <c r="R19" i="23"/>
  <c r="Q19"/>
  <c r="T18"/>
  <c r="S17"/>
  <c r="O14"/>
  <c r="P14" s="1"/>
  <c r="N14"/>
  <c r="S14"/>
  <c r="M14"/>
  <c r="J14"/>
  <c r="G14"/>
  <c r="D14"/>
  <c r="O13"/>
  <c r="P13" s="1"/>
  <c r="N13"/>
  <c r="M13"/>
  <c r="J13"/>
  <c r="G13"/>
  <c r="D13"/>
  <c r="O12"/>
  <c r="O19" s="1"/>
  <c r="N12"/>
  <c r="M12"/>
  <c r="M19" s="1"/>
  <c r="J12"/>
  <c r="G12"/>
  <c r="D12"/>
  <c r="O11"/>
  <c r="N11"/>
  <c r="M11"/>
  <c r="J11"/>
  <c r="G11"/>
  <c r="D11"/>
  <c r="O10"/>
  <c r="P10" s="1"/>
  <c r="N10"/>
  <c r="M10"/>
  <c r="J10"/>
  <c r="G10"/>
  <c r="D10"/>
  <c r="O9"/>
  <c r="N9"/>
  <c r="M9"/>
  <c r="J9"/>
  <c r="G9"/>
  <c r="D9"/>
  <c r="O8"/>
  <c r="P8" s="1"/>
  <c r="N8"/>
  <c r="M8"/>
  <c r="J8"/>
  <c r="G8"/>
  <c r="D8"/>
  <c r="O7"/>
  <c r="N7"/>
  <c r="M7"/>
  <c r="J7"/>
  <c r="G7"/>
  <c r="E10" i="17"/>
  <c r="B10"/>
  <c r="B3"/>
  <c r="B3" i="15"/>
  <c r="F16" i="14"/>
  <c r="G16" s="1"/>
  <c r="C16"/>
  <c r="F15"/>
  <c r="I15" s="1"/>
  <c r="C15"/>
  <c r="F14"/>
  <c r="G14" s="1"/>
  <c r="C14"/>
  <c r="F13"/>
  <c r="I13" s="1"/>
  <c r="C13"/>
  <c r="F12"/>
  <c r="I12" s="1"/>
  <c r="C12"/>
  <c r="F11"/>
  <c r="I11" s="1"/>
  <c r="C11"/>
  <c r="F10"/>
  <c r="I10" s="1"/>
  <c r="F9"/>
  <c r="G9" s="1"/>
  <c r="C9"/>
  <c r="C8"/>
  <c r="F7"/>
  <c r="F32" s="1"/>
  <c r="G32" s="1"/>
  <c r="C7"/>
  <c r="A26" i="3"/>
  <c r="A25"/>
  <c r="A24"/>
  <c r="A23"/>
  <c r="A22"/>
  <c r="A21"/>
  <c r="A20"/>
  <c r="A19"/>
  <c r="C12"/>
  <c r="B12"/>
  <c r="A12"/>
  <c r="C11"/>
  <c r="B11"/>
  <c r="A11"/>
  <c r="C10"/>
  <c r="B10"/>
  <c r="A10"/>
  <c r="C9"/>
  <c r="B9"/>
  <c r="A9"/>
  <c r="C8"/>
  <c r="B8"/>
  <c r="A8"/>
  <c r="C7"/>
  <c r="A7"/>
  <c r="C6"/>
  <c r="A6"/>
  <c r="A1"/>
  <c r="A1" i="2"/>
  <c r="F9" i="1"/>
  <c r="F24" i="19"/>
  <c r="N88" i="18"/>
  <c r="M23" i="19" s="1"/>
  <c r="O23" s="1"/>
  <c r="N87" i="18"/>
  <c r="M22" i="19" s="1"/>
  <c r="O22" s="1"/>
  <c r="M12"/>
  <c r="O12" s="1"/>
  <c r="Q22" i="18"/>
  <c r="J22"/>
  <c r="K22" s="1"/>
  <c r="G22"/>
  <c r="E22"/>
  <c r="B22"/>
  <c r="Q21"/>
  <c r="J21"/>
  <c r="K21" s="1"/>
  <c r="I21"/>
  <c r="U21" s="1"/>
  <c r="H21"/>
  <c r="E21"/>
  <c r="B21"/>
  <c r="Q20"/>
  <c r="J20"/>
  <c r="V20" s="1"/>
  <c r="X20" s="1"/>
  <c r="I20"/>
  <c r="U20" s="1"/>
  <c r="H20"/>
  <c r="G20"/>
  <c r="E20"/>
  <c r="B20"/>
  <c r="Q19"/>
  <c r="J19"/>
  <c r="K19" s="1"/>
  <c r="I19"/>
  <c r="U19" s="1"/>
  <c r="H19"/>
  <c r="G19"/>
  <c r="E19"/>
  <c r="B19"/>
  <c r="Q18"/>
  <c r="J18"/>
  <c r="K18" s="1"/>
  <c r="G18"/>
  <c r="E18"/>
  <c r="B18"/>
  <c r="Q17"/>
  <c r="J17"/>
  <c r="V17" s="1"/>
  <c r="X17" s="1"/>
  <c r="G17"/>
  <c r="E17"/>
  <c r="B17"/>
  <c r="Q16"/>
  <c r="J16"/>
  <c r="K16" s="1"/>
  <c r="G16"/>
  <c r="E16"/>
  <c r="B16"/>
  <c r="Q15"/>
  <c r="J15"/>
  <c r="V15" s="1"/>
  <c r="G15"/>
  <c r="E15"/>
  <c r="Q14"/>
  <c r="J14"/>
  <c r="K14" s="1"/>
  <c r="G14"/>
  <c r="E14"/>
  <c r="Q13"/>
  <c r="J13"/>
  <c r="V13" s="1"/>
  <c r="G13"/>
  <c r="E13"/>
  <c r="Q12"/>
  <c r="J12"/>
  <c r="K12" s="1"/>
  <c r="G12"/>
  <c r="E12"/>
  <c r="Q11"/>
  <c r="J11"/>
  <c r="V11" s="1"/>
  <c r="G11"/>
  <c r="F11"/>
  <c r="E11"/>
  <c r="D11"/>
  <c r="O80" i="21"/>
  <c r="N80" i="18" s="1"/>
  <c r="M15" i="19" s="1"/>
  <c r="O15" s="1"/>
  <c r="G19" i="23"/>
  <c r="S13"/>
  <c r="S19" s="1"/>
  <c r="P7"/>
  <c r="P9"/>
  <c r="P11"/>
  <c r="S12"/>
  <c r="T17"/>
  <c r="S18"/>
  <c r="H9" i="14"/>
  <c r="P16" i="18"/>
  <c r="M16" s="1"/>
  <c r="H12" i="14"/>
  <c r="H25"/>
  <c r="P33" i="18"/>
  <c r="M33" s="1"/>
  <c r="H18" i="14"/>
  <c r="P28" i="18"/>
  <c r="M28" s="1"/>
  <c r="H20" i="14"/>
  <c r="P24" i="18"/>
  <c r="M24" s="1"/>
  <c r="H24" i="14"/>
  <c r="P32" i="18"/>
  <c r="M32" s="1"/>
  <c r="H27" i="14"/>
  <c r="H16"/>
  <c r="P25" i="18"/>
  <c r="M25" s="1"/>
  <c r="P12"/>
  <c r="M12" s="1"/>
  <c r="D15" i="3"/>
  <c r="E16" i="14"/>
  <c r="K10" i="3"/>
  <c r="G19" i="24"/>
  <c r="P14"/>
  <c r="P16"/>
  <c r="P8"/>
  <c r="P11"/>
  <c r="D19"/>
  <c r="P12"/>
  <c r="S12"/>
  <c r="P13"/>
  <c r="P19" s="1"/>
  <c r="P17"/>
  <c r="T12"/>
  <c r="I33" i="18"/>
  <c r="B22" i="3"/>
  <c r="B25"/>
  <c r="B23"/>
  <c r="B16"/>
  <c r="D1" i="2"/>
  <c r="D1" i="3"/>
  <c r="B7"/>
  <c r="B24"/>
  <c r="B20"/>
  <c r="B17"/>
  <c r="B14"/>
  <c r="B6"/>
  <c r="B21"/>
  <c r="B18"/>
  <c r="K24" i="22" l="1"/>
  <c r="K20"/>
  <c r="K16"/>
  <c r="K12"/>
  <c r="D24" i="19"/>
  <c r="I24"/>
  <c r="I25" s="1"/>
  <c r="G35"/>
  <c r="AB13" i="21"/>
  <c r="P22" i="18"/>
  <c r="M22" s="1"/>
  <c r="N22" s="1"/>
  <c r="H14" i="14"/>
  <c r="P14" i="18"/>
  <c r="M14" s="1"/>
  <c r="P30"/>
  <c r="M30" s="1"/>
  <c r="P18"/>
  <c r="M18" s="1"/>
  <c r="N18" s="1"/>
  <c r="AB22" i="21"/>
  <c r="AB14"/>
  <c r="L72"/>
  <c r="K72" i="18" s="1"/>
  <c r="N72" i="21"/>
  <c r="N73"/>
  <c r="M73" i="18" s="1"/>
  <c r="O9" i="20"/>
  <c r="O12" s="1"/>
  <c r="O18" s="1"/>
  <c r="Q9"/>
  <c r="Q12" s="1"/>
  <c r="Q18" s="1"/>
  <c r="P9"/>
  <c r="P12" s="1"/>
  <c r="P18" s="1"/>
  <c r="P21" i="18"/>
  <c r="M21" s="1"/>
  <c r="N21" s="1"/>
  <c r="H17" i="14"/>
  <c r="L73" i="21"/>
  <c r="K73" i="18" s="1"/>
  <c r="AB67" i="21"/>
  <c r="AB63"/>
  <c r="AB62"/>
  <c r="AB69"/>
  <c r="AB64"/>
  <c r="AB61"/>
  <c r="AB70"/>
  <c r="AB66"/>
  <c r="AB65"/>
  <c r="AB68"/>
  <c r="I35" i="19"/>
  <c r="H35"/>
  <c r="D35"/>
  <c r="E35"/>
  <c r="M26"/>
  <c r="O26" s="1"/>
  <c r="E24"/>
  <c r="E25" s="1"/>
  <c r="F35"/>
  <c r="J27"/>
  <c r="F25"/>
  <c r="G24"/>
  <c r="G25" s="1"/>
  <c r="J28"/>
  <c r="J31"/>
  <c r="J26"/>
  <c r="L9" i="33"/>
  <c r="L29" i="19" s="1"/>
  <c r="L35" s="1"/>
  <c r="AB42" i="21"/>
  <c r="AB45"/>
  <c r="AB49"/>
  <c r="AB52"/>
  <c r="AB55"/>
  <c r="AB51"/>
  <c r="AB41"/>
  <c r="AB48"/>
  <c r="AB58"/>
  <c r="AB47"/>
  <c r="AB57"/>
  <c r="AB53"/>
  <c r="AB60"/>
  <c r="AB44"/>
  <c r="AB43"/>
  <c r="AB46"/>
  <c r="AB50"/>
  <c r="AB56"/>
  <c r="AB59"/>
  <c r="AB54"/>
  <c r="AB37"/>
  <c r="AB38"/>
  <c r="AB39"/>
  <c r="AB40"/>
  <c r="O9" i="33"/>
  <c r="J29" i="19"/>
  <c r="E36"/>
  <c r="O83" i="18"/>
  <c r="L18" i="19" s="1"/>
  <c r="K25" i="18"/>
  <c r="N25" s="1"/>
  <c r="O78" i="21"/>
  <c r="N78" i="18" s="1"/>
  <c r="M13" i="19" s="1"/>
  <c r="O13" s="1"/>
  <c r="J30"/>
  <c r="I25" i="14"/>
  <c r="H24" i="19"/>
  <c r="H25" s="1"/>
  <c r="H36" s="1"/>
  <c r="V27" i="18"/>
  <c r="P81" i="21"/>
  <c r="O81" i="18" s="1"/>
  <c r="L16" i="19" s="1"/>
  <c r="V23" i="18"/>
  <c r="J22" i="19"/>
  <c r="J24" s="1"/>
  <c r="V26" i="18"/>
  <c r="AB12" i="21"/>
  <c r="L22" i="18"/>
  <c r="L21"/>
  <c r="K11"/>
  <c r="N11" s="1"/>
  <c r="G15" i="14"/>
  <c r="L12" i="18"/>
  <c r="L11"/>
  <c r="V21"/>
  <c r="S21" s="1"/>
  <c r="T21" s="1"/>
  <c r="W21" s="1"/>
  <c r="X21" s="1"/>
  <c r="G11" i="14"/>
  <c r="D25" i="19"/>
  <c r="D36" s="1"/>
  <c r="G10" i="14"/>
  <c r="I27"/>
  <c r="I14"/>
  <c r="H15"/>
  <c r="P19" i="18"/>
  <c r="M19" s="1"/>
  <c r="N19" s="1"/>
  <c r="AB27" i="21"/>
  <c r="AB25"/>
  <c r="AB34"/>
  <c r="AB21"/>
  <c r="AB26"/>
  <c r="AB35"/>
  <c r="AB28"/>
  <c r="C13"/>
  <c r="C13" i="18" s="1"/>
  <c r="C11"/>
  <c r="AB24" i="21"/>
  <c r="AB15"/>
  <c r="AB19"/>
  <c r="AB11"/>
  <c r="L23" i="18"/>
  <c r="K15"/>
  <c r="N15" s="1"/>
  <c r="P31"/>
  <c r="M31" s="1"/>
  <c r="N31" s="1"/>
  <c r="P17"/>
  <c r="M17" s="1"/>
  <c r="AB16" i="21"/>
  <c r="V12" i="18"/>
  <c r="I7" i="14"/>
  <c r="G7"/>
  <c r="H11"/>
  <c r="H7"/>
  <c r="H32" s="1"/>
  <c r="F33" s="1"/>
  <c r="J36" i="28"/>
  <c r="J43"/>
  <c r="J20"/>
  <c r="J32"/>
  <c r="J28"/>
  <c r="J24"/>
  <c r="J13"/>
  <c r="J29"/>
  <c r="J18"/>
  <c r="J14"/>
  <c r="J15"/>
  <c r="J12"/>
  <c r="J34"/>
  <c r="J19"/>
  <c r="J30"/>
  <c r="J26"/>
  <c r="J17"/>
  <c r="J25" i="19"/>
  <c r="J31" i="28"/>
  <c r="J27"/>
  <c r="J23"/>
  <c r="J39"/>
  <c r="J35"/>
  <c r="J9"/>
  <c r="J41"/>
  <c r="K20" i="18"/>
  <c r="N20" s="1"/>
  <c r="I9" i="14"/>
  <c r="I26"/>
  <c r="V24" i="18"/>
  <c r="K28"/>
  <c r="N28" s="1"/>
  <c r="E20" i="35"/>
  <c r="H20" s="1"/>
  <c r="G27"/>
  <c r="O82" i="18" s="1"/>
  <c r="L17" i="19" s="1"/>
  <c r="H27" i="35"/>
  <c r="N82" i="18" s="1"/>
  <c r="M17" i="19" s="1"/>
  <c r="O17" s="1"/>
  <c r="B1" i="15"/>
  <c r="N23" i="18"/>
  <c r="S25"/>
  <c r="T25" s="1"/>
  <c r="W25" s="1"/>
  <c r="X25" s="1"/>
  <c r="N27"/>
  <c r="P89" i="21"/>
  <c r="O89" i="18" s="1"/>
  <c r="L22" i="19"/>
  <c r="L24" s="1"/>
  <c r="O87" i="18"/>
  <c r="T19" i="24"/>
  <c r="J45" i="28"/>
  <c r="I41" i="25"/>
  <c r="H41"/>
  <c r="K29" i="18"/>
  <c r="N29" s="1"/>
  <c r="N19" i="24"/>
  <c r="P34" i="18"/>
  <c r="M34" s="1"/>
  <c r="N34" s="1"/>
  <c r="H10" i="14"/>
  <c r="H22"/>
  <c r="T12" i="23"/>
  <c r="T13"/>
  <c r="T14"/>
  <c r="P15"/>
  <c r="K8" i="3"/>
  <c r="K28" s="1"/>
  <c r="J42" i="28"/>
  <c r="J38"/>
  <c r="J25"/>
  <c r="J10"/>
  <c r="K27" i="19"/>
  <c r="V18" i="18"/>
  <c r="X18" s="1"/>
  <c r="V16"/>
  <c r="K17"/>
  <c r="H19" i="14"/>
  <c r="P12" i="23"/>
  <c r="N26" i="18"/>
  <c r="J22" i="28"/>
  <c r="J11"/>
  <c r="K30" i="19"/>
  <c r="N33" i="18"/>
  <c r="G13" i="14"/>
  <c r="I16"/>
  <c r="O19" i="24"/>
  <c r="N32" i="18"/>
  <c r="F43" i="26"/>
  <c r="J33" i="28"/>
  <c r="J37"/>
  <c r="J21"/>
  <c r="J44"/>
  <c r="J40"/>
  <c r="J16"/>
  <c r="K31" i="19"/>
  <c r="Z8" i="31"/>
  <c r="AB23" i="21"/>
  <c r="AB17"/>
  <c r="AB31"/>
  <c r="AB20"/>
  <c r="AB36"/>
  <c r="AB30"/>
  <c r="AB33"/>
  <c r="AB18"/>
  <c r="AB29"/>
  <c r="AB32"/>
  <c r="L18" i="18"/>
  <c r="P13"/>
  <c r="M13" s="1"/>
  <c r="K13"/>
  <c r="K74" i="21"/>
  <c r="J74" i="18" s="1"/>
  <c r="N30"/>
  <c r="N12"/>
  <c r="N14"/>
  <c r="N16"/>
  <c r="N24"/>
  <c r="B1" i="17"/>
  <c r="V14" i="18"/>
  <c r="V19"/>
  <c r="X19" s="1"/>
  <c r="K26" i="19"/>
  <c r="K28"/>
  <c r="F30" i="14"/>
  <c r="F34"/>
  <c r="G34" s="1"/>
  <c r="G12"/>
  <c r="V22" i="18"/>
  <c r="I8" i="14"/>
  <c r="L13" i="18" l="1"/>
  <c r="O83" i="21"/>
  <c r="N83" i="18" s="1"/>
  <c r="M18" i="19" s="1"/>
  <c r="O18" s="1"/>
  <c r="P72" i="21"/>
  <c r="O72"/>
  <c r="C7" i="34"/>
  <c r="D7"/>
  <c r="F7"/>
  <c r="O73" i="21"/>
  <c r="P73"/>
  <c r="O85"/>
  <c r="F8" i="34"/>
  <c r="F13"/>
  <c r="F17"/>
  <c r="D9"/>
  <c r="D14"/>
  <c r="D18"/>
  <c r="C10"/>
  <c r="C15"/>
  <c r="F12"/>
  <c r="F16"/>
  <c r="D8"/>
  <c r="D13"/>
  <c r="D17"/>
  <c r="C9"/>
  <c r="C14"/>
  <c r="C18"/>
  <c r="F10"/>
  <c r="F15"/>
  <c r="D12"/>
  <c r="D16"/>
  <c r="C8"/>
  <c r="C13"/>
  <c r="C17"/>
  <c r="F9"/>
  <c r="F14"/>
  <c r="F18"/>
  <c r="D10"/>
  <c r="D15"/>
  <c r="C12"/>
  <c r="C16"/>
  <c r="C11"/>
  <c r="F11"/>
  <c r="D11"/>
  <c r="J35" i="19"/>
  <c r="J36" s="1"/>
  <c r="M35"/>
  <c r="O35" s="1"/>
  <c r="F36"/>
  <c r="G36"/>
  <c r="H34" i="14"/>
  <c r="F35" s="1"/>
  <c r="F37" s="1"/>
  <c r="M29" i="19"/>
  <c r="O29" s="1"/>
  <c r="K29"/>
  <c r="K35" s="1"/>
  <c r="L74" i="21"/>
  <c r="K74" i="18" s="1"/>
  <c r="C14" i="21"/>
  <c r="K22" i="19"/>
  <c r="K24" s="1"/>
  <c r="L24" i="18"/>
  <c r="N17"/>
  <c r="H30" i="14"/>
  <c r="G30"/>
  <c r="P19" i="23"/>
  <c r="T19"/>
  <c r="L14" i="18"/>
  <c r="L19"/>
  <c r="N74" i="21"/>
  <c r="M74" i="18" s="1"/>
  <c r="M72"/>
  <c r="N13"/>
  <c r="F36" i="14"/>
  <c r="G36" s="1"/>
  <c r="C15" i="21" l="1"/>
  <c r="C15" i="18" s="1"/>
  <c r="P85" i="21"/>
  <c r="F20" i="34"/>
  <c r="H36" i="14"/>
  <c r="J7" i="34"/>
  <c r="H7"/>
  <c r="B16"/>
  <c r="H16"/>
  <c r="J16"/>
  <c r="B17"/>
  <c r="J17"/>
  <c r="H17"/>
  <c r="J9"/>
  <c r="H9"/>
  <c r="J12"/>
  <c r="H12"/>
  <c r="B13"/>
  <c r="H13"/>
  <c r="J13"/>
  <c r="J14"/>
  <c r="H14"/>
  <c r="B14"/>
  <c r="J15"/>
  <c r="H15"/>
  <c r="B15"/>
  <c r="J8"/>
  <c r="H8"/>
  <c r="J18"/>
  <c r="H18"/>
  <c r="B18"/>
  <c r="J10"/>
  <c r="H10"/>
  <c r="J11"/>
  <c r="H11"/>
  <c r="C14" i="18"/>
  <c r="L25"/>
  <c r="O73"/>
  <c r="D13" i="35"/>
  <c r="G13" s="1"/>
  <c r="D17"/>
  <c r="D9"/>
  <c r="G9" s="1"/>
  <c r="E17"/>
  <c r="E13"/>
  <c r="H13" s="1"/>
  <c r="E9"/>
  <c r="H9" s="1"/>
  <c r="N73" i="18"/>
  <c r="F39" i="14"/>
  <c r="E12" i="35"/>
  <c r="O74" i="21"/>
  <c r="N72" i="18"/>
  <c r="E16" i="35"/>
  <c r="E8"/>
  <c r="D16"/>
  <c r="O72" i="18"/>
  <c r="D12" i="35"/>
  <c r="P74" i="21"/>
  <c r="P76" s="1"/>
  <c r="D8" i="35"/>
  <c r="O75" i="21" l="1"/>
  <c r="O76"/>
  <c r="N76" i="18" s="1"/>
  <c r="M11" i="19" s="1"/>
  <c r="O11" s="1"/>
  <c r="C16" i="21"/>
  <c r="C16" i="18" s="1"/>
  <c r="P75" i="21"/>
  <c r="O76" i="18"/>
  <c r="L11" i="19" s="1"/>
  <c r="P77" i="21"/>
  <c r="O77" i="18" s="1"/>
  <c r="L12" i="19" s="1"/>
  <c r="J20" i="34"/>
  <c r="H20"/>
  <c r="L26" i="18"/>
  <c r="D18" i="35"/>
  <c r="E18"/>
  <c r="N74" i="18"/>
  <c r="H8" i="35"/>
  <c r="H10" s="1"/>
  <c r="E10"/>
  <c r="G8"/>
  <c r="G10" s="1"/>
  <c r="D10"/>
  <c r="O74" i="18"/>
  <c r="E14" i="35"/>
  <c r="H12"/>
  <c r="H14" s="1"/>
  <c r="D14"/>
  <c r="G12"/>
  <c r="G14" s="1"/>
  <c r="C17" i="21" l="1"/>
  <c r="C18" s="1"/>
  <c r="C19" s="1"/>
  <c r="P79"/>
  <c r="O79" i="18" s="1"/>
  <c r="L14" i="19" s="1"/>
  <c r="O79" i="21"/>
  <c r="N79" i="18" s="1"/>
  <c r="M14" i="19" s="1"/>
  <c r="O14" s="1"/>
  <c r="N85" i="18"/>
  <c r="M20" i="19" s="1"/>
  <c r="O20" s="1"/>
  <c r="O85" i="18"/>
  <c r="L20" i="19" s="1"/>
  <c r="L27" i="18"/>
  <c r="E8" i="16"/>
  <c r="E9" s="1"/>
  <c r="L9" i="19"/>
  <c r="E9" i="15"/>
  <c r="E10" s="1"/>
  <c r="B9"/>
  <c r="B10" s="1"/>
  <c r="B8" i="16"/>
  <c r="B9" s="1"/>
  <c r="M9" i="19"/>
  <c r="O9" s="1"/>
  <c r="O75" i="18"/>
  <c r="L10" i="19" s="1"/>
  <c r="N75" i="18"/>
  <c r="M10" i="19" s="1"/>
  <c r="O10" s="1"/>
  <c r="C17" i="18" l="1"/>
  <c r="C20" i="21"/>
  <c r="C20" i="18" s="1"/>
  <c r="C19"/>
  <c r="C18"/>
  <c r="L19" i="19"/>
  <c r="L21" s="1"/>
  <c r="P84" i="21"/>
  <c r="P86" s="1"/>
  <c r="O84"/>
  <c r="N84" i="18" s="1"/>
  <c r="M19" i="19" s="1"/>
  <c r="O19" s="1"/>
  <c r="C25" i="21"/>
  <c r="L28" i="18"/>
  <c r="C21" i="21" l="1"/>
  <c r="C21" i="18" s="1"/>
  <c r="C25"/>
  <c r="C26" i="21"/>
  <c r="C26" i="18" s="1"/>
  <c r="O86" i="21"/>
  <c r="O90" s="1"/>
  <c r="N90" i="18" s="1"/>
  <c r="O84"/>
  <c r="L29"/>
  <c r="P90" i="21"/>
  <c r="O90" i="18" s="1"/>
  <c r="O86"/>
  <c r="C22" i="21" l="1"/>
  <c r="C22" i="18" s="1"/>
  <c r="C27" i="21"/>
  <c r="N86" i="18"/>
  <c r="M21" i="19" s="1"/>
  <c r="O21" s="1"/>
  <c r="L30" i="18"/>
  <c r="K21" i="19"/>
  <c r="L25"/>
  <c r="L36" s="1"/>
  <c r="C27" i="18" l="1"/>
  <c r="C33" i="21"/>
  <c r="M25" i="19"/>
  <c r="O25" s="1"/>
  <c r="L31" i="18"/>
  <c r="G9" i="1"/>
  <c r="H9" s="1"/>
  <c r="I9" s="1"/>
  <c r="K25" i="19"/>
  <c r="K36" s="1"/>
  <c r="C33" i="18" l="1"/>
  <c r="C34" i="21"/>
  <c r="C34" i="18" s="1"/>
  <c r="M36" i="19"/>
  <c r="O36" s="1"/>
  <c r="L32" i="18"/>
  <c r="L33" l="1"/>
  <c r="L34" l="1"/>
  <c r="L35" l="1"/>
  <c r="L36" l="1"/>
  <c r="D6" i="3"/>
  <c r="E7" i="14"/>
  <c r="I11" i="18"/>
  <c r="H11" s="1"/>
  <c r="L37" l="1"/>
  <c r="U11"/>
  <c r="S11" s="1"/>
  <c r="T11" s="1"/>
  <c r="W11" s="1"/>
  <c r="X11" s="1"/>
  <c r="E8" i="14"/>
  <c r="D7" i="3"/>
  <c r="H12" i="18"/>
  <c r="I12"/>
  <c r="U12" s="1"/>
  <c r="S12" s="1"/>
  <c r="T12" s="1"/>
  <c r="W12" s="1"/>
  <c r="X12" s="1"/>
  <c r="E9" i="14"/>
  <c r="D8" i="3"/>
  <c r="H13" i="18"/>
  <c r="I13"/>
  <c r="U13" s="1"/>
  <c r="S13" s="1"/>
  <c r="T13" s="1"/>
  <c r="W13" s="1"/>
  <c r="X13" s="1"/>
  <c r="E10" i="14"/>
  <c r="D9" i="3"/>
  <c r="H14" i="18"/>
  <c r="I14"/>
  <c r="U14" s="1"/>
  <c r="S14" s="1"/>
  <c r="T14" s="1"/>
  <c r="W14" s="1"/>
  <c r="X14" s="1"/>
  <c r="H26"/>
  <c r="I26"/>
  <c r="U26" s="1"/>
  <c r="S26" s="1"/>
  <c r="T26" s="1"/>
  <c r="W26" s="1"/>
  <c r="X26" s="1"/>
  <c r="E24" i="14"/>
  <c r="I32" i="18"/>
  <c r="D23" i="3"/>
  <c r="H32" i="18"/>
  <c r="D22" i="3"/>
  <c r="I31" i="18"/>
  <c r="E23" i="14"/>
  <c r="I30" i="18"/>
  <c r="D20" i="3"/>
  <c r="E21" i="14"/>
  <c r="H30" i="18"/>
  <c r="H31"/>
  <c r="D21" i="3"/>
  <c r="E22" i="14"/>
  <c r="H28" i="18"/>
  <c r="I28"/>
  <c r="U28" s="1"/>
  <c r="S28" s="1"/>
  <c r="T28" s="1"/>
  <c r="W28" s="1"/>
  <c r="X28" s="1"/>
  <c r="H29"/>
  <c r="I29"/>
  <c r="U29" s="1"/>
  <c r="S29" s="1"/>
  <c r="T29" s="1"/>
  <c r="W29" s="1"/>
  <c r="X29" s="1"/>
  <c r="H27"/>
  <c r="I27"/>
  <c r="U27" s="1"/>
  <c r="S27" s="1"/>
  <c r="T27" s="1"/>
  <c r="W27" s="1"/>
  <c r="X27" s="1"/>
  <c r="I34"/>
  <c r="D25" i="3"/>
  <c r="E26" i="14"/>
  <c r="D26" i="3"/>
  <c r="E27" i="14"/>
  <c r="H34" i="18"/>
  <c r="D17" i="3"/>
  <c r="E18" i="14"/>
  <c r="D18" i="3"/>
  <c r="E19" i="14"/>
  <c r="D19" i="3"/>
  <c r="E20" i="14"/>
  <c r="I23" i="21"/>
  <c r="H23" i="18" s="1"/>
  <c r="I23"/>
  <c r="U23" s="1"/>
  <c r="S23" s="1"/>
  <c r="T23" s="1"/>
  <c r="W23" s="1"/>
  <c r="X23" s="1"/>
  <c r="I24" i="21"/>
  <c r="H24" i="18" s="1"/>
  <c r="I24"/>
  <c r="U24" s="1"/>
  <c r="S24" s="1"/>
  <c r="T24" s="1"/>
  <c r="W24" s="1"/>
  <c r="X24" s="1"/>
  <c r="I22" i="21"/>
  <c r="H22" i="18" s="1"/>
  <c r="I22"/>
  <c r="U22" s="1"/>
  <c r="S22" s="1"/>
  <c r="T22" s="1"/>
  <c r="W22" s="1"/>
  <c r="X22" s="1"/>
  <c r="D10" i="3"/>
  <c r="E11" i="14"/>
  <c r="E12"/>
  <c r="D11" i="3"/>
  <c r="E13" i="14"/>
  <c r="D12" i="3"/>
  <c r="I17" i="18"/>
  <c r="U17" s="1"/>
  <c r="I17" i="21"/>
  <c r="H17" i="18" s="1"/>
  <c r="I15" i="21"/>
  <c r="H15" i="18" s="1"/>
  <c r="I15"/>
  <c r="U15" s="1"/>
  <c r="S15" s="1"/>
  <c r="T15" s="1"/>
  <c r="W15" s="1"/>
  <c r="X15" s="1"/>
  <c r="I16" i="21"/>
  <c r="H16" i="18" s="1"/>
  <c r="I16"/>
  <c r="U16" s="1"/>
  <c r="S16" s="1"/>
  <c r="T16" s="1"/>
  <c r="W16" s="1"/>
  <c r="X16" s="1"/>
  <c r="E14" i="14"/>
  <c r="D13" i="3"/>
  <c r="I18" i="21"/>
  <c r="H18" i="18" s="1"/>
  <c r="I18"/>
  <c r="U18" s="1"/>
  <c r="L38" l="1"/>
  <c r="B7" i="34"/>
  <c r="B8" s="1"/>
  <c r="B9" s="1"/>
  <c r="B10" s="1"/>
  <c r="B11" s="1"/>
  <c r="B12" s="1"/>
  <c r="L39" i="18" l="1"/>
  <c r="L40" l="1"/>
  <c r="L41" l="1"/>
  <c r="L42" l="1"/>
  <c r="L43" l="1"/>
  <c r="L44" l="1"/>
  <c r="L45" l="1"/>
  <c r="L46" l="1"/>
  <c r="L47" l="1"/>
  <c r="L48" l="1"/>
  <c r="L49" l="1"/>
  <c r="L50" l="1"/>
  <c r="L51" l="1"/>
  <c r="L52" l="1"/>
  <c r="L53" l="1"/>
  <c r="L54" l="1"/>
  <c r="L55" l="1"/>
  <c r="L56" l="1"/>
  <c r="L57" l="1"/>
  <c r="L58" l="1"/>
  <c r="L59" l="1"/>
  <c r="L60" l="1"/>
  <c r="L61" l="1"/>
  <c r="L62" l="1"/>
  <c r="L63" l="1"/>
  <c r="L64" l="1"/>
  <c r="L65" l="1"/>
  <c r="L66" l="1"/>
  <c r="L67" l="1"/>
  <c r="L68" l="1"/>
  <c r="L70" l="1"/>
  <c r="L69"/>
</calcChain>
</file>

<file path=xl/comments1.xml><?xml version="1.0" encoding="utf-8"?>
<comments xmlns="http://schemas.openxmlformats.org/spreadsheetml/2006/main">
  <authors>
    <author>User</author>
  </authors>
  <commentList>
    <comment ref="R8" authorId="0">
      <text>
        <r>
          <rPr>
            <b/>
            <sz val="9"/>
            <color indexed="81"/>
            <rFont val="Tahoma"/>
            <family val="2"/>
          </rPr>
          <t>User:</t>
        </r>
        <r>
          <rPr>
            <sz val="9"/>
            <color indexed="81"/>
            <rFont val="Tahoma"/>
            <family val="2"/>
          </rPr>
          <t xml:space="preserve">
DROPDOWN से कार्मिक का Status चुने</t>
        </r>
      </text>
    </comment>
    <comment ref="C82" authorId="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<sst xmlns="http://schemas.openxmlformats.org/spreadsheetml/2006/main" count="1159" uniqueCount="618">
  <si>
    <t>izi= 1</t>
  </si>
  <si>
    <t>jkf'k yk[kksa esa</t>
  </si>
  <si>
    <t>Ø-la-</t>
  </si>
  <si>
    <t>vkWfQl vkbZ-Mh-</t>
  </si>
  <si>
    <t>fo|ky; dk uke</t>
  </si>
  <si>
    <t>forh; o"kZ esa gksus okyk dqy O;;</t>
  </si>
  <si>
    <t>;ksx dkWye ¼4&amp;7½</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</si>
  <si>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</si>
  <si>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</si>
  <si>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</si>
  <si>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</si>
  <si>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</si>
  <si>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</si>
  <si>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</si>
  <si>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</si>
  <si>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</si>
  <si>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</si>
  <si>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</si>
  <si>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</si>
  <si>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</si>
  <si>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</si>
  <si>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</si>
  <si>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</si>
  <si>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</si>
  <si>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</si>
  <si>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</si>
  <si>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</si>
  <si>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</si>
  <si>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</si>
  <si>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</si>
  <si>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</si>
  <si>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</si>
  <si>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</si>
  <si>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</si>
  <si>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</si>
  <si>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</si>
  <si>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</si>
  <si>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</si>
  <si>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</si>
  <si>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</si>
  <si>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</si>
  <si>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</si>
  <si>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</si>
  <si>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</si>
  <si>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</si>
  <si>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</si>
  <si>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</si>
  <si>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</si>
  <si>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</si>
  <si>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</si>
  <si>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</si>
  <si>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</si>
  <si>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</si>
  <si>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</si>
  <si>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</si>
  <si>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</si>
  <si>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</si>
  <si>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</si>
  <si>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</si>
  <si>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</si>
  <si>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</si>
  <si>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</si>
  <si>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</si>
  <si>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</si>
  <si>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</si>
  <si>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</si>
  <si>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</si>
  <si>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</si>
  <si>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</si>
  <si>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</si>
  <si>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</si>
  <si>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</si>
  <si>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</si>
  <si>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</si>
  <si>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</si>
  <si>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</si>
  <si>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</si>
  <si>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</si>
  <si>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</si>
  <si>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</si>
  <si>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</si>
  <si>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</si>
  <si>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</si>
  <si>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</si>
  <si>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</si>
  <si>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</si>
  <si>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</si>
  <si>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</si>
  <si>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</si>
  <si>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;ksx dkWye ¼5$6½</t>
  </si>
  <si>
    <t>okLrfod vk; vkadM+s</t>
  </si>
  <si>
    <t>vkxkeh  osru o`f) fnukad</t>
  </si>
  <si>
    <t>vxLr ls ekpZ rd dk laHkkfor vk; ¼pkyw o"kZ½</t>
  </si>
  <si>
    <t>¼v½ fu;fer Lohd`r inks dk fooj.k</t>
  </si>
  <si>
    <t>dk;kZy; &amp;</t>
  </si>
  <si>
    <t>dk;kZy; %&amp;</t>
  </si>
  <si>
    <t xml:space="preserve">in uke ftlds uke ls [kkrk gS </t>
  </si>
  <si>
    <t>foHkkxh; @ xSj foHkkxh;</t>
  </si>
  <si>
    <t>gLrkUrfjr jkf'k</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</si>
  <si>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</si>
  <si>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</si>
  <si>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</si>
  <si>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</si>
  <si>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</si>
  <si>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</si>
  <si>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</si>
  <si>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</si>
  <si>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</si>
  <si>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</si>
  <si>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</si>
  <si>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</si>
  <si>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</si>
  <si>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</si>
  <si>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</si>
  <si>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</si>
  <si>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</si>
  <si>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</si>
  <si>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</si>
  <si>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</si>
  <si>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</si>
  <si>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</si>
  <si>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</si>
  <si>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</si>
  <si>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</si>
  <si>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</si>
  <si>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</si>
  <si>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</si>
  <si>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</si>
  <si>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</si>
  <si>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</si>
  <si>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</si>
  <si>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</si>
  <si>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</si>
  <si>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</si>
  <si>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</si>
  <si>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</si>
  <si>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</si>
  <si>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</si>
  <si>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</si>
  <si>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</si>
  <si>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</si>
  <si>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</si>
  <si>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</si>
  <si>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</si>
  <si>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</si>
  <si>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</si>
  <si>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</si>
  <si>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</si>
  <si>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</si>
  <si>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</si>
  <si>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</si>
  <si>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</si>
  <si>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</si>
  <si>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</si>
  <si>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</si>
  <si>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</si>
  <si>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</si>
  <si>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</si>
  <si>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</si>
  <si>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</si>
  <si>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</si>
  <si>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</si>
  <si>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</si>
  <si>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</si>
  <si>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</si>
  <si>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</si>
  <si>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</si>
  <si>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</si>
  <si>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</si>
  <si>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</si>
  <si>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</si>
  <si>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</si>
  <si>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</si>
  <si>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</si>
  <si>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FIX PAY</t>
  </si>
  <si>
    <t>L-16</t>
  </si>
  <si>
    <t>PLAN-01</t>
  </si>
  <si>
    <t>cSd rFkk 'kk[kk dk uke ¼vkbZ,Qlh dksM½</t>
  </si>
  <si>
    <t>cSd [kkrs dk uke e; [kkrk la[;k</t>
  </si>
  <si>
    <t>SBI RAWALA MANDI(SBIN0032393)</t>
  </si>
  <si>
    <t>PRINCIPAL GOVT SEC SCH 13DOL,             A/C 61129070127</t>
  </si>
  <si>
    <t>iz/kkukpk;Z jkekfo 13Mhvks,y</t>
  </si>
  <si>
    <t>Nk=dks"k foHkkxh;</t>
  </si>
  <si>
    <t>OBC,RAWALA MANDI(ORBC0100525)</t>
  </si>
  <si>
    <t>SDMC GOVT SR SEC SCHOOL A/C 05252041002221</t>
  </si>
  <si>
    <t>sv/;{k ,oa lfpo ,lMh,elh jkmekfo 13Mhvks,y</t>
  </si>
  <si>
    <t>fodkl dks"k foHkkxh;</t>
  </si>
  <si>
    <t>RMSA ,SDMC GOVT SR SEC SCHOOL A/C 05252041002221</t>
  </si>
  <si>
    <t>jelk foHkkxh;</t>
  </si>
  <si>
    <t>SMC GOVT Senior Secondry SCHOOL,13DOL A/C 05252011000875</t>
  </si>
  <si>
    <t>sv/;{k ,oa lfpo ,l,elh jkmekfo 13Mhvks,y</t>
  </si>
  <si>
    <t>,l,elh foHkkxh;</t>
  </si>
  <si>
    <t>2010 ls</t>
  </si>
  <si>
    <t>H.R.A. 8%</t>
  </si>
  <si>
    <t>L-12</t>
  </si>
  <si>
    <t>BE 2020-21</t>
  </si>
  <si>
    <t>RE 2019-20</t>
  </si>
  <si>
    <t>18&amp;19</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</si>
  <si>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</si>
  <si>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</si>
  <si>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</si>
  <si>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</si>
  <si>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</si>
  <si>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</si>
  <si>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</si>
  <si>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</si>
  <si>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</si>
  <si>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</si>
  <si>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BE 2021-22</t>
  </si>
  <si>
    <t>RE 2020-21</t>
  </si>
  <si>
    <t>dk;kZy; dk uke</t>
  </si>
  <si>
    <t>dk;kZy; iz/kkukpk;Z jktdh; mPp ek/;fed fo|ky; 13Mhvks,y</t>
  </si>
  <si>
    <t>jktdh; mPp ek/;fed fo|ky; 13Mhvks,y</t>
  </si>
  <si>
    <t>OFFICE ID</t>
  </si>
  <si>
    <t>ctV en</t>
  </si>
  <si>
    <t>2202-02-109-01-00</t>
  </si>
  <si>
    <t>STATE FUND</t>
  </si>
  <si>
    <t>Lohd`r inksa dk fooj.k</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</si>
  <si>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</si>
  <si>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</si>
  <si>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</si>
  <si>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</si>
  <si>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</si>
  <si>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</si>
  <si>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</si>
  <si>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</si>
  <si>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</si>
  <si>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</si>
  <si>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</si>
  <si>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</si>
  <si>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</si>
  <si>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</si>
  <si>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अतिरिक्त प्रशासनिक अधिकारी</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</si>
  <si>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</si>
  <si>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</si>
  <si>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</si>
  <si>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</si>
  <si>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</si>
  <si>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</si>
  <si>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</si>
  <si>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</si>
  <si>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</si>
  <si>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</si>
  <si>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</si>
  <si>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</si>
  <si>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</si>
  <si>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</si>
  <si>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</si>
  <si>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</si>
  <si>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</si>
  <si>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</si>
  <si>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</si>
  <si>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</si>
  <si>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</si>
  <si>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</si>
  <si>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</si>
  <si>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</si>
  <si>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</si>
  <si>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</si>
  <si>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</si>
  <si>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</si>
  <si>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</si>
  <si>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</si>
  <si>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</si>
  <si>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</si>
  <si>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^^izekf.kr fd;ktkrk gSa fd mi;ZwDr lwpuk dh Lohd`fr;ksa ds lanHkZ esa O;fDrxr rkSj ij esjs }kjk tkWp iMrky dj yh xbZ gSa vkSj bls lgh ik;k x; gSa^^</t>
  </si>
  <si>
    <t>;g lhV izksVsDV dh gqbZ gS fdlh Hkh izdkj dk ifjorZu ugha djuk gSA ist lsVi fd;k gqvk gSA dsoy fizaV gh fudkyuk gSA</t>
  </si>
  <si>
    <t>fo|ky; @ dk;kZy; dh eksgj</t>
  </si>
  <si>
    <t xml:space="preserve">jktdh; mPp ek/;fed fo|ky; </t>
  </si>
  <si>
    <t>13Mhvks,y¼Jhxaxkuxj½</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</si>
  <si>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</si>
  <si>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</si>
  <si>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</si>
  <si>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</si>
  <si>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</si>
  <si>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</si>
  <si>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</si>
  <si>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</si>
  <si>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</si>
  <si>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</si>
  <si>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</si>
  <si>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</si>
  <si>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</si>
  <si>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</si>
  <si>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</si>
  <si>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</si>
  <si>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</si>
  <si>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</si>
  <si>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</si>
  <si>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</si>
  <si>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</si>
  <si>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</si>
  <si>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</si>
  <si>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</si>
  <si>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</si>
  <si>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</si>
  <si>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</si>
  <si>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</si>
  <si>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</si>
  <si>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</si>
  <si>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</si>
  <si>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</si>
  <si>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foHkkx esa miyC/k dE;wVlZ ,oa fdjk;s ij fy;s x;s dEI;wVlZ dh lwpuk</t>
  </si>
  <si>
    <t>dk;kZy; dk uke&amp;                                                   foHkkx dk uke%&amp;f'k{kk</t>
  </si>
  <si>
    <t>ys[kksa dk 'kh"kZ                eq[; 'kh"kZ@mi&amp; eq[; 'kh"kZ@y?kq 'kh"kZ @mi&amp;  'kh"kZ@xzqi 'kh"kZ</t>
  </si>
  <si>
    <t>foHkkxh;</t>
  </si>
  <si>
    <t>fdjk;s ij fy;s x;s dEI;wVj</t>
  </si>
  <si>
    <t>dEI;wVj@loZj ¼la[;k½</t>
  </si>
  <si>
    <t>fizaVj        ¼la[;k½</t>
  </si>
  <si>
    <t>e'khu fon eSu ¼la[;k½</t>
  </si>
  <si>
    <t>dsoy e'khu</t>
  </si>
  <si>
    <t>okf"kZd Hkkj ¼lgL=ksa esa½</t>
  </si>
  <si>
    <t>vkbZ Mh u0</t>
  </si>
  <si>
    <t xml:space="preserve">                                       Lohd`r inksa dk fooj.k               </t>
  </si>
  <si>
    <t>19&amp;20</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</si>
  <si>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</si>
  <si>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</si>
  <si>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</si>
  <si>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</si>
  <si>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</si>
  <si>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</si>
  <si>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</si>
  <si>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</si>
  <si>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</si>
  <si>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</si>
  <si>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</si>
  <si>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</si>
  <si>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ekax jkf'k 2021&amp;22</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</si>
  <si>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</si>
  <si>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</si>
  <si>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</si>
  <si>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</si>
  <si>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</si>
  <si>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</si>
  <si>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</si>
  <si>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</si>
  <si>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</si>
  <si>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</si>
  <si>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</si>
  <si>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</si>
  <si>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</si>
  <si>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</si>
  <si>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</si>
  <si>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</si>
  <si>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</si>
  <si>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jktif=r @ vjktif=r@ fQDlM ¼l= 2021&amp;22 ds vuqlkj½</t>
  </si>
  <si>
    <t>VACANT</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</si>
  <si>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</si>
  <si>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</si>
  <si>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</si>
  <si>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</si>
  <si>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</si>
  <si>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</si>
  <si>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</si>
  <si>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</si>
  <si>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</si>
  <si>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</si>
  <si>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</si>
  <si>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</si>
  <si>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</si>
  <si>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</si>
  <si>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</si>
  <si>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</si>
  <si>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</si>
  <si>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</si>
  <si>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cksul 2021&amp;22</t>
  </si>
  <si>
    <t>onhZ HkRrk</t>
  </si>
  <si>
    <t>NO</t>
  </si>
  <si>
    <t>YES</t>
  </si>
  <si>
    <t>ts.Mj</t>
  </si>
  <si>
    <t>MALE</t>
  </si>
  <si>
    <t>FEMALE</t>
  </si>
  <si>
    <t>foHkkx dh fo- lsokvksa ij O;;</t>
  </si>
  <si>
    <t xml:space="preserve"> laosru</t>
  </si>
  <si>
    <t>onhZ;ka</t>
  </si>
  <si>
    <r>
      <t xml:space="preserve">ctV dh izkjfEHkd frfFk ;kfu </t>
    </r>
    <r>
      <rPr>
        <b/>
        <sz val="16"/>
        <color indexed="8"/>
        <rFont val="DevLys 010"/>
      </rPr>
      <t xml:space="preserve">1ekpZ 2022 </t>
    </r>
    <r>
      <rPr>
        <sz val="14"/>
        <color indexed="8"/>
        <rFont val="DevLys 010"/>
      </rPr>
      <t>dks deZpkjh dk osru</t>
    </r>
  </si>
  <si>
    <r>
      <t xml:space="preserve">ctV dh izkjfEHkd frfFk ;kfu </t>
    </r>
    <r>
      <rPr>
        <b/>
        <sz val="12"/>
        <color indexed="8"/>
        <rFont val="DevLys 010"/>
      </rPr>
      <t>1ekpZ 2022</t>
    </r>
    <r>
      <rPr>
        <sz val="12"/>
        <color indexed="8"/>
        <rFont val="DevLys 010"/>
      </rPr>
      <t xml:space="preserve"> dks deZpkjh dk osru</t>
    </r>
  </si>
  <si>
    <t>vkxkeh o"kZ ds fy;s jde 2022&amp;23 ¼dkye 8$10½</t>
  </si>
  <si>
    <t>pkyw o"kZ ds fy;s la'kksf/kr vuqeku  2021&amp;22</t>
  </si>
  <si>
    <t>vxLr 21ls ekpZ 22 rd dk laHkkfor O;; ¼pkyw o"kZ½</t>
  </si>
  <si>
    <t>la'kksf/kr vuqeku 2021&amp;22 ¼pkyw o"kZ½ 9$11</t>
  </si>
  <si>
    <t>vk; O;; ds vuqeku ckcr 2022&amp;23 ¼vkxkeh o"kZ½</t>
  </si>
  <si>
    <t>20&amp;21 esa ekpZ 2021 dk th-,-19</t>
  </si>
  <si>
    <t>vk; O;; ds vuqeku ckcr~ pkyw o"kZ 21&amp;22</t>
  </si>
  <si>
    <t>vxLr 20ls ekpZ 21 rd ¼xr o"kZ½</t>
  </si>
  <si>
    <t>viszy 21 ls tqykbZ 21 rd ¼pkyw o"kZ½</t>
  </si>
  <si>
    <t>20&amp;21</t>
  </si>
  <si>
    <t>forh; o"kZ 2021&amp;22 esa laosru esa vkaofVr jkf'k</t>
  </si>
  <si>
    <t>07@21 rd dk okLrfod O;;</t>
  </si>
  <si>
    <t>08@21 ls 03@22rd gksus okyk vuqekfur O;;</t>
  </si>
  <si>
    <t>o"kZ 2021&amp;22  vfrfjDr ds fy, vko';drk</t>
  </si>
  <si>
    <t>viszy 21 ls tqykbZ 21  rd ¼pkyw o"kZ½</t>
  </si>
  <si>
    <t>pkyw o"kZ ds fy;s la'kksf/kr vuqeku 2021&amp;22</t>
  </si>
  <si>
    <t>cksul 2022&amp;23</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</si>
  <si>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</si>
  <si>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</si>
  <si>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</si>
  <si>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la'kksf/kr vuqeku 2021&amp;22</t>
  </si>
  <si>
    <t>vk; O;; vuqeku 2022&amp;2023</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</si>
  <si>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</si>
  <si>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</si>
  <si>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</si>
  <si>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</si>
  <si>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</si>
  <si>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</si>
  <si>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</si>
  <si>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</si>
  <si>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</si>
  <si>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</si>
  <si>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</si>
  <si>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</si>
  <si>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</si>
  <si>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</si>
  <si>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</si>
  <si>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</si>
  <si>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</si>
  <si>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</si>
  <si>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</si>
  <si>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</si>
  <si>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</si>
  <si>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</si>
  <si>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MASTER DATA ENTRY FOR BUDGET ESTIMATE 2022-23</t>
  </si>
  <si>
    <t>Mr</t>
  </si>
  <si>
    <t>Mrs</t>
  </si>
  <si>
    <t>Ms</t>
  </si>
  <si>
    <t>ys[kk dk 'kh"kZ % eq[; 'kh"kZ@minh?kZ 'kh"kZ@y?kq'kh"kZ@mi'kh"kZ xzqi 'kh"kZ--------------------</t>
  </si>
  <si>
    <t>Levels →</t>
  </si>
  <si>
    <t>MIN</t>
  </si>
  <si>
    <t>MAX</t>
  </si>
  <si>
    <t>la'kksf/kr vuqeku 2021&amp;22 esa fQDl osru</t>
  </si>
  <si>
    <t>vk; O;; vuqeku 2022&amp;2023 esa fQDl osru</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</si>
  <si>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</si>
  <si>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</si>
  <si>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</si>
  <si>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</si>
  <si>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</si>
  <si>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</si>
  <si>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</si>
  <si>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</si>
  <si>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</si>
  <si>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vfrfjDr ekax 2021&amp;2022</t>
  </si>
  <si>
    <t>30-06-21 rd dqy cdk;k dh fLFkfr</t>
  </si>
  <si>
    <t>RE</t>
  </si>
  <si>
    <t>2021-22</t>
  </si>
  <si>
    <t>izkIr ctV vkoaVu 2021&amp;2022</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</si>
  <si>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</si>
  <si>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</si>
  <si>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</si>
  <si>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</si>
  <si>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</si>
  <si>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budget Estimate 2022-23 excel utility</t>
  </si>
  <si>
    <t>1.Master-1 :-</t>
  </si>
  <si>
    <t>इस शीट मे सर्वप्रथम कार्यालय का नाम बजट हेड इत्यादि विवरण भरना है।यदि आप गंगानगर जिले के गत वर्षो के पैटर्न अनुसार बजट तैयार करना है तो पीले रंग की सेल मे Sri Ganganagar का चयन करे अन्यथा Others चुने।संबन्धित बजट हेड के कार्मिको का वेतन संबन्धित विवरण मार्च 2022 की बेसिक पे 9नंबर कॉलम मे भरना है । others के लिए March 2021 की बेसिक पे का कॉलम जांच लेवे यदि प्रोग्राम अनुसार बेसिक सही नही calculate हो रही हो तो एडिट कर सकते है । कॉलम 16 से 23 तक कार्मिक का विवरण ड्रॉपडाउन से चुने ।</t>
  </si>
  <si>
    <t>2.Master-2</t>
  </si>
  <si>
    <t xml:space="preserve">वास्तविक व्यय विवरण (IFMS से BUDGET /RAJKOSH MODULE से DOWNLOAD कर भरें) </t>
  </si>
  <si>
    <t>इस शीट के दो भाग है स्वीकृत पदों एवं कार्यरत का विवरण एवं वास्तविक व्यय विवरण (ifms की साइट से मिलान कर भरे )</t>
  </si>
  <si>
    <t>3. प्रपत्र-8 &amp; प्रपत्र 9</t>
  </si>
  <si>
    <t>ये Auto generate है ।अनावश्यक रो को हाइड कर प्रिंट लेवे।</t>
  </si>
  <si>
    <t xml:space="preserve">4 प्रपत्र 10 </t>
  </si>
  <si>
    <t xml:space="preserve">विभाग की आय का विवरण है ।संबन्धित कॉलम मे डाटा भरे </t>
  </si>
  <si>
    <t>शेष शीट अधिकतर auto generate होगी अन्यथा खाली सेल unprotected है कुछ डाटा mannual भरे</t>
  </si>
  <si>
    <t>/kqykbZ HkRrk</t>
  </si>
  <si>
    <t xml:space="preserve">           onhZ /kqykbZ HkRrk     ¼150:- izfrekg½</t>
  </si>
  <si>
    <t>UPDATED 25-08-2021</t>
  </si>
  <si>
    <t xml:space="preserve">बजट हेड मे 50 कार्मिकों तक आय व्ययक  अनुमान तैयार करने की सुविधा </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</si>
  <si>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</si>
  <si>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</si>
  <si>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</si>
  <si>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</si>
  <si>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</si>
  <si>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</si>
  <si>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 xml:space="preserve">37 वर्दिया(Liveries) को भूलवश सवेतन मे जोड़ दिया गया था । भूल सुधार किया गया  </t>
  </si>
  <si>
    <t>UPDATED 27-08-2021</t>
  </si>
  <si>
    <t>राजस्थान राज्य के शिक्षा विभाग के कार्यालय के आय व्यय अनुमान 2022-23  बाबत इस UTILITY का प्रयोग किया जा सकता है । FILE को SAVE करने के लिए अपनी सुविधा से नाम देकर  Save करें। ।यह excel utility केवल मात्र  के आय व्यय अनुमान 2022-23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</si>
  <si>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01-04-2021 dks vo'ks"k jkf'k</t>
  </si>
  <si>
    <t>2021&amp;22</t>
  </si>
  <si>
    <t>31-08-2021  dks 'ks"k jkf'k  ¼5$6&amp;7½</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</si>
  <si>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</si>
  <si>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</si>
  <si>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</si>
  <si>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</si>
  <si>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</si>
  <si>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</si>
  <si>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</si>
  <si>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</si>
  <si>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</si>
  <si>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</si>
  <si>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</si>
  <si>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</si>
  <si>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</si>
  <si>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</si>
  <si>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</si>
  <si>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</si>
  <si>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</si>
  <si>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</si>
  <si>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Final March 2021 Basic Pay</t>
  </si>
  <si>
    <t xml:space="preserve">             March 2021 basic               (For use other districts)</t>
  </si>
  <si>
    <t>open for other than Ganganagar district</t>
  </si>
  <si>
    <t>fill if  need for Edit otherwise leave blank</t>
  </si>
  <si>
    <t>Budget Estimate</t>
  </si>
  <si>
    <t>Revised Estimate</t>
  </si>
  <si>
    <t xml:space="preserve">Budget estimate </t>
  </si>
  <si>
    <t>Revised  Estimate(current FY)</t>
  </si>
  <si>
    <t>UPDATED 29-08-2021</t>
  </si>
  <si>
    <t>updated points : rectified auto march 2021 basic pay issue with more option for self edit option (this one useable for other than ganganagar district user)</t>
  </si>
  <si>
    <t>updated fix pay sheet resolved linking issue. Now fully automated.</t>
  </si>
  <si>
    <t xml:space="preserve">fnukad %            </t>
  </si>
  <si>
    <t>iszf"kr]</t>
  </si>
  <si>
    <t xml:space="preserve">fo"k; %&amp; </t>
  </si>
  <si>
    <t>la'kksf/kr ctV vuqeku l= 2021&amp;22 ,oa vk;&amp;O;;d vuqeku 2022&amp;23 izLrqr djus ckcrA</t>
  </si>
  <si>
    <t>&amp;&amp;&amp;&amp;</t>
  </si>
  <si>
    <t>egksn;]</t>
  </si>
  <si>
    <r>
      <t xml:space="preserve">            mijksDr fo"k;kUrxZr fuosnu gS fd LFkkuh; fo|ky; esa dk;Zjr deZpkfj;ksa la'kksf/kr ctV vuqeku l= 2021&amp;22 ,oa vk;&amp;O;;d vuqeku 2022&amp;23 dk fu/kkZfjr izi=ksa esa </t>
    </r>
    <r>
      <rPr>
        <u/>
        <sz val="14"/>
        <color theme="1"/>
        <rFont val="DevLys 010"/>
      </rPr>
      <t>enokj</t>
    </r>
    <r>
      <rPr>
        <sz val="14"/>
        <color theme="1"/>
        <rFont val="DevLys 010"/>
      </rPr>
      <t xml:space="preserve"> rS;kj dj vko';d dk;Zokgh gsrq Jheku dh lsok esa lknj iszf"kr gSA</t>
    </r>
  </si>
  <si>
    <t>Øekad %</t>
  </si>
  <si>
    <t>Jheku~ ftyk f'k{kk vf/kdkjh]eq[;ky;</t>
  </si>
  <si>
    <t>ek/;fed f'k{kk</t>
  </si>
  <si>
    <t>Jhxaxkuxj</t>
  </si>
  <si>
    <r>
      <t xml:space="preserve">layXu %&amp;   </t>
    </r>
    <r>
      <rPr>
        <u/>
        <sz val="14"/>
        <color theme="1"/>
        <rFont val="DevLys 010"/>
      </rPr>
      <t xml:space="preserve">ctV enokj </t>
    </r>
  </si>
  <si>
    <t>password for unprotect sheet "JOSHI"</t>
  </si>
  <si>
    <r>
      <rPr>
        <b/>
        <sz val="11"/>
        <color theme="1"/>
        <rFont val="Calibri"/>
        <family val="2"/>
        <scheme val="minor"/>
      </rPr>
      <t xml:space="preserve">DA </t>
    </r>
    <r>
      <rPr>
        <b/>
        <sz val="11"/>
        <color theme="1"/>
        <rFont val="DevLys 010"/>
      </rPr>
      <t>,fj;j ekg</t>
    </r>
  </si>
  <si>
    <t>Arr Months</t>
  </si>
  <si>
    <t xml:space="preserve">इस प्रोग्राम से एक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</si>
  <si>
    <t>updated 30-08-2021</t>
  </si>
  <si>
    <t>upgraded to 60 employee per budget head</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</si>
  <si>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</si>
  <si>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</si>
  <si>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</si>
  <si>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</si>
  <si>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</si>
  <si>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Password for Unprotect sheet "JOSHI"</t>
  </si>
  <si>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</si>
  <si>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</si>
  <si>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</si>
  <si>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</si>
  <si>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</si>
  <si>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</si>
  <si>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</si>
  <si>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</si>
  <si>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</si>
  <si>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</si>
  <si>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</si>
  <si>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</si>
  <si>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</si>
  <si>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</si>
  <si>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</si>
  <si>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</si>
  <si>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</si>
  <si>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</si>
  <si>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</si>
  <si>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</si>
  <si>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</si>
  <si>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</si>
  <si>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</si>
  <si>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YES/NO</t>
  </si>
  <si>
    <t>शैक्षिक</t>
  </si>
  <si>
    <t xml:space="preserve">शैक्षिक / गैर शैक्षिक </t>
  </si>
  <si>
    <t>fodykax HkRrk       'kSf{kd</t>
  </si>
  <si>
    <t xml:space="preserve">            xSj 'kSf{kd</t>
  </si>
  <si>
    <t>FOR Other than Ganganagar District RE 2021-22 के लिए DA और HRA की गणना 4 माह पुरानी दर 8 माह नई दर से करने के लिए YES अन्यथा NO चुने</t>
  </si>
  <si>
    <t xml:space="preserve">PAY </t>
  </si>
  <si>
    <t>3/21 to 6/21</t>
  </si>
  <si>
    <t>7/21 to 2/22</t>
  </si>
  <si>
    <t>Months</t>
  </si>
  <si>
    <t xml:space="preserve">DA </t>
  </si>
  <si>
    <t xml:space="preserve">HRA </t>
  </si>
  <si>
    <t>*17%</t>
  </si>
  <si>
    <t>Z</t>
  </si>
  <si>
    <t>NEW</t>
  </si>
  <si>
    <t>OLD</t>
  </si>
  <si>
    <t>HRA Rate      CITY TYPE</t>
  </si>
  <si>
    <t>nj izfr'kr</t>
  </si>
  <si>
    <t>UPDATED 04-09-2021</t>
  </si>
  <si>
    <t xml:space="preserve">Password for unprotect sheet - "budget" </t>
  </si>
  <si>
    <t>गैर शैक्षिक</t>
  </si>
  <si>
    <t>OPTION PROVIDED FOR OTHER THAN GANGANAGR DISTRICT USE DA RATE 17 % FOR MARCH TO JUNE AND 28 % JULY TO FEB AND HRA RATE 8 % FOR MARCH TO JUNE AND 9 % JULY TO FEB</t>
  </si>
  <si>
    <t>Much more option provided according to users feedback and different types of need in other district users</t>
  </si>
  <si>
    <t xml:space="preserve">for HRA calculation as per city classification (for "Y" 18% &amp; 16% and for "Z" 9% &amp; 8%) option provided </t>
  </si>
  <si>
    <t>for any kind of updation needprotection  password provided which is "budget".anyone can update as required</t>
  </si>
  <si>
    <t>vkxkeh o"kZ 2022&amp;23 ds fy;s jde¼dkye 9$11½</t>
  </si>
  <si>
    <t>Sri Ganganagar</t>
  </si>
  <si>
    <t>izi=&amp; 5</t>
  </si>
  <si>
    <t xml:space="preserve">lsokfuo`r dkfeZdksa ds vuqi;ksftr mikftZr vodk'k dk udnhdj.k jkf'k gsrq izLrko </t>
  </si>
  <si>
    <t>vk; O;;d vuqeku 2022&amp;23 ¼v½</t>
  </si>
  <si>
    <t xml:space="preserve">en 'kh"kZd &amp; </t>
  </si>
  <si>
    <t>2071-01-115</t>
  </si>
  <si>
    <t xml:space="preserve">fo|ky; dk uke </t>
  </si>
  <si>
    <t xml:space="preserve">deZpkjh dk uke </t>
  </si>
  <si>
    <t xml:space="preserve">in </t>
  </si>
  <si>
    <t xml:space="preserve">tUe frFkh </t>
  </si>
  <si>
    <t xml:space="preserve">lsokfuo`fr frFkh </t>
  </si>
  <si>
    <t xml:space="preserve">lsokfuo`fr frFkh dks ewy osru </t>
  </si>
  <si>
    <t xml:space="preserve">egaxkbZ HkÙkk
28 izfr'kr </t>
  </si>
  <si>
    <t xml:space="preserve">vuqi;ksftr mikfrZr vodk'k dh la[;k </t>
  </si>
  <si>
    <t xml:space="preserve">jkf'k </t>
  </si>
  <si>
    <t>ls-fu- dkfeZd dk eksckbZy ua-</t>
  </si>
  <si>
    <t xml:space="preserve">;ksx </t>
  </si>
  <si>
    <t>vk; O;;d vuqeku 2021&amp;22 ¼c½</t>
  </si>
  <si>
    <t>अराजपत्रित</t>
  </si>
  <si>
    <t>राजपत्रित</t>
  </si>
  <si>
    <t xml:space="preserve">        okLrfod vk; vkadM+s         ¼xr iwoZ rhu o"kksZ ds½</t>
  </si>
  <si>
    <t>HkRrk fooj.k</t>
  </si>
  <si>
    <t>UPDATED 09-09-2021</t>
  </si>
  <si>
    <t>FILL DATA IN GREEN CELL ONLY</t>
  </si>
  <si>
    <t>REFERANCE ERROR in format 8 RE-2021-22 column RECTIFIED FOR OTHER DISTRICT USERS</t>
  </si>
  <si>
    <t>RETIREMENT PL budget estimate SHEETS INSERTED</t>
  </si>
  <si>
    <t>vcl1</t>
  </si>
  <si>
    <t>vcl2</t>
  </si>
  <si>
    <t>vcl3</t>
  </si>
  <si>
    <t>vcl4</t>
  </si>
  <si>
    <t>vcl5</t>
  </si>
  <si>
    <t>vcl6</t>
  </si>
  <si>
    <t>vcl7</t>
  </si>
  <si>
    <t>vcl8</t>
  </si>
  <si>
    <t>vcl 9</t>
  </si>
  <si>
    <t>RJGA200019001801</t>
  </si>
  <si>
    <t>RJGA200019001802</t>
  </si>
  <si>
    <t>12345678910</t>
  </si>
  <si>
    <t>12345678911</t>
  </si>
</sst>
</file>

<file path=xl/styles.xml><?xml version="1.0" encoding="utf-8"?>
<styleSheet xmlns="http://schemas.openxmlformats.org/spreadsheetml/2006/main">
  <numFmts count="4">
    <numFmt numFmtId="43" formatCode="_-* #,##0.00_-;\-* #,##0.00_-;_-* &quot;-&quot;??_-;_-@_-"/>
    <numFmt numFmtId="165" formatCode="0_);\(0\)"/>
    <numFmt numFmtId="166" formatCode="_(* #,##0_);_(* \(#,##0\);_(* &quot;-&quot;??_);_(@_)"/>
    <numFmt numFmtId="167" formatCode=";;;"/>
  </numFmts>
  <fonts count="214">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color theme="0"/>
      <name val="Kruti Dev 010"/>
    </font>
    <font>
      <b/>
      <sz val="14"/>
      <name val="DevLys 010"/>
    </font>
    <font>
      <b/>
      <i/>
      <u/>
      <sz val="20"/>
      <color theme="0"/>
      <name val="Cambria"/>
      <family val="1"/>
      <scheme val="major"/>
    </font>
    <font>
      <b/>
      <i/>
      <u/>
      <sz val="20"/>
      <color theme="0"/>
      <name val="DevLys 010"/>
    </font>
    <font>
      <sz val="12"/>
      <name val="Calibri"/>
      <family val="2"/>
      <scheme val="min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1"/>
      <color theme="0"/>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sz val="10"/>
      <color theme="1"/>
      <name val="Cambria"/>
      <family val="1"/>
      <scheme val="maj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trike/>
      <sz val="11"/>
      <color theme="1"/>
      <name val="Calibri"/>
      <family val="2"/>
      <scheme val="minor"/>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
      <sz val="11"/>
      <color theme="1"/>
      <name val="Calibri"/>
      <family val="2"/>
      <scheme val="minor"/>
    </font>
    <font>
      <sz val="14"/>
      <name val="Kruti Dev 010"/>
    </font>
    <font>
      <sz val="11"/>
      <color rgb="FF000000"/>
      <name val="Calibri"/>
      <family val="2"/>
      <scheme val="minor"/>
    </font>
    <font>
      <b/>
      <sz val="14"/>
      <color rgb="FF000000"/>
      <name val="Kruti Dev 010"/>
    </font>
    <font>
      <b/>
      <sz val="12"/>
      <color rgb="FF000000"/>
      <name val="Calibri"/>
      <family val="2"/>
      <scheme val="minor"/>
    </font>
    <font>
      <b/>
      <sz val="14"/>
      <color theme="0"/>
      <name val="Times New Roman"/>
      <family val="1"/>
    </font>
  </fonts>
  <fills count="33">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9" tint="0.79998168889431442"/>
        <bgColor rgb="FFDDD9C3"/>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rgb="FF00FF99"/>
        <bgColor indexed="64"/>
      </pattern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
      <patternFill patternType="solid">
        <fgColor rgb="FFD1F3FF"/>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style="thin">
        <color rgb="FF000000"/>
      </left>
      <right/>
      <top/>
      <bottom style="medium">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tted">
        <color indexed="64"/>
      </left>
      <right style="dotted">
        <color indexed="64"/>
      </right>
      <top style="dashDot">
        <color indexed="64"/>
      </top>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38" fillId="0" borderId="0"/>
    <xf numFmtId="43" fontId="208" fillId="0" borderId="0" applyFont="0" applyFill="0" applyBorder="0" applyAlignment="0" applyProtection="0"/>
  </cellStyleXfs>
  <cellXfs count="1217">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applyAlignment="1"/>
    <xf numFmtId="0" fontId="47" fillId="0" borderId="0" xfId="0" applyFont="1" applyBorder="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Border="1" applyAlignment="1">
      <alignment horizontal="center" vertical="center" wrapText="1"/>
    </xf>
    <xf numFmtId="14" fontId="55" fillId="0" borderId="0" xfId="0" applyNumberFormat="1" applyFont="1" applyBorder="1"/>
    <xf numFmtId="0" fontId="55" fillId="0" borderId="0" xfId="0" applyFont="1" applyBorder="1"/>
    <xf numFmtId="0" fontId="7" fillId="0" borderId="0" xfId="0" applyFont="1" applyBorder="1" applyAlignment="1">
      <alignment horizontal="center" vertical="center"/>
    </xf>
    <xf numFmtId="0" fontId="5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2" fillId="0" borderId="0" xfId="0" applyFont="1" applyBorder="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45" fillId="0" borderId="0" xfId="0" applyFont="1" applyProtection="1"/>
    <xf numFmtId="0" fontId="57" fillId="0" borderId="1" xfId="0" applyFont="1" applyBorder="1" applyAlignment="1" applyProtection="1">
      <alignment horizontal="center" vertical="center" wrapText="1"/>
    </xf>
    <xf numFmtId="14" fontId="63" fillId="0" borderId="0" xfId="0" applyNumberFormat="1" applyFont="1" applyBorder="1" applyAlignment="1" applyProtection="1">
      <alignment vertical="center"/>
    </xf>
    <xf numFmtId="0" fontId="55" fillId="0" borderId="0" xfId="0" applyFont="1" applyBorder="1" applyProtection="1"/>
    <xf numFmtId="0" fontId="59" fillId="0" borderId="1"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57" fillId="0" borderId="19" xfId="0" applyFont="1" applyBorder="1" applyAlignment="1" applyProtection="1">
      <alignment horizontal="center" vertical="center" wrapText="1"/>
    </xf>
    <xf numFmtId="0" fontId="57" fillId="0" borderId="20"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0" fillId="0" borderId="22" xfId="0" applyFont="1" applyBorder="1" applyAlignment="1" applyProtection="1">
      <alignment horizontal="center" vertical="center" wrapText="1"/>
    </xf>
    <xf numFmtId="0" fontId="65" fillId="0" borderId="23" xfId="0" applyFont="1" applyBorder="1" applyAlignment="1" applyProtection="1">
      <alignment horizontal="right" vertical="center" wrapText="1"/>
    </xf>
    <xf numFmtId="0" fontId="65" fillId="0" borderId="23" xfId="0" applyFont="1" applyBorder="1" applyAlignment="1" applyProtection="1">
      <alignment horizontal="center" vertical="center" wrapText="1"/>
    </xf>
    <xf numFmtId="0" fontId="60" fillId="0" borderId="24" xfId="0" applyFont="1" applyBorder="1" applyProtection="1"/>
    <xf numFmtId="0" fontId="51" fillId="0" borderId="25" xfId="0" applyFont="1" applyBorder="1" applyAlignment="1" applyProtection="1">
      <alignment vertical="center" wrapText="1"/>
    </xf>
    <xf numFmtId="0" fontId="58" fillId="0" borderId="25" xfId="0" applyFont="1" applyBorder="1" applyAlignment="1" applyProtection="1">
      <alignment horizontal="center" vertical="center"/>
    </xf>
    <xf numFmtId="0" fontId="60" fillId="0" borderId="26" xfId="0" applyFont="1" applyBorder="1" applyProtection="1"/>
    <xf numFmtId="0" fontId="65" fillId="0" borderId="23" xfId="0" applyFont="1" applyBorder="1" applyAlignment="1" applyProtection="1">
      <alignment horizontal="right"/>
    </xf>
    <xf numFmtId="0" fontId="51" fillId="0" borderId="23" xfId="0" applyFont="1" applyBorder="1" applyAlignment="1" applyProtection="1">
      <alignment horizontal="center" vertical="center"/>
    </xf>
    <xf numFmtId="0" fontId="65" fillId="0" borderId="27" xfId="0" applyFont="1" applyBorder="1" applyAlignment="1" applyProtection="1">
      <alignment horizontal="center" vertical="center"/>
    </xf>
    <xf numFmtId="0" fontId="60" fillId="0" borderId="28" xfId="0" applyFont="1" applyBorder="1" applyProtection="1"/>
    <xf numFmtId="0" fontId="58" fillId="0" borderId="29" xfId="0" applyFont="1" applyBorder="1" applyAlignment="1" applyProtection="1">
      <alignment horizontal="center" vertical="center"/>
    </xf>
    <xf numFmtId="0" fontId="60" fillId="0" borderId="16" xfId="0" applyFont="1" applyBorder="1" applyProtection="1"/>
    <xf numFmtId="0" fontId="58" fillId="0" borderId="18" xfId="0" applyFont="1" applyBorder="1" applyAlignment="1" applyProtection="1">
      <alignment horizontal="center" vertical="center"/>
    </xf>
    <xf numFmtId="0" fontId="49" fillId="0" borderId="0" xfId="0" applyFont="1" applyProtection="1"/>
    <xf numFmtId="0" fontId="46" fillId="0" borderId="0" xfId="0" applyFont="1" applyAlignment="1" applyProtection="1">
      <alignment horizontal="center"/>
    </xf>
    <xf numFmtId="0" fontId="58" fillId="0" borderId="18" xfId="0" applyFont="1" applyBorder="1" applyAlignment="1" applyProtection="1"/>
    <xf numFmtId="0" fontId="60" fillId="0" borderId="19" xfId="0" applyFont="1" applyBorder="1" applyProtection="1"/>
    <xf numFmtId="0" fontId="58" fillId="0" borderId="21" xfId="0" applyFont="1" applyBorder="1" applyAlignment="1" applyProtection="1">
      <alignment horizontal="center" vertical="center"/>
    </xf>
    <xf numFmtId="0" fontId="66" fillId="0" borderId="30" xfId="0" applyFont="1" applyBorder="1" applyProtection="1"/>
    <xf numFmtId="0" fontId="66" fillId="0" borderId="31" xfId="0" applyFont="1" applyBorder="1" applyProtection="1"/>
    <xf numFmtId="0" fontId="60" fillId="0" borderId="18" xfId="0" applyFont="1" applyBorder="1" applyProtection="1"/>
    <xf numFmtId="0" fontId="60" fillId="0" borderId="8" xfId="0" applyFont="1" applyBorder="1" applyProtection="1"/>
    <xf numFmtId="0" fontId="60" fillId="0" borderId="33" xfId="0" applyFont="1" applyBorder="1" applyProtection="1"/>
    <xf numFmtId="0" fontId="67" fillId="0" borderId="18" xfId="0" applyFont="1" applyBorder="1" applyAlignment="1" applyProtection="1">
      <alignment horizontal="center" vertical="center"/>
    </xf>
    <xf numFmtId="0" fontId="68"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35" xfId="0" applyFont="1" applyBorder="1" applyAlignment="1" applyProtection="1">
      <alignment vertical="center" wrapText="1"/>
    </xf>
    <xf numFmtId="0" fontId="59" fillId="0" borderId="40" xfId="0" applyFont="1" applyBorder="1" applyAlignment="1" applyProtection="1">
      <alignment horizontal="center" vertical="center" wrapText="1"/>
    </xf>
    <xf numFmtId="0" fontId="57" fillId="0" borderId="41" xfId="0" applyFont="1" applyBorder="1" applyAlignment="1" applyProtection="1">
      <alignment horizontal="right" vertical="center" wrapText="1"/>
    </xf>
    <xf numFmtId="0" fontId="65" fillId="0" borderId="4" xfId="0" applyFont="1" applyBorder="1" applyAlignment="1" applyProtection="1">
      <alignment horizontal="center" vertical="center" wrapText="1"/>
    </xf>
    <xf numFmtId="0" fontId="58" fillId="0" borderId="4" xfId="0" applyFont="1" applyBorder="1" applyAlignment="1" applyProtection="1">
      <alignment horizontal="center" vertical="center"/>
    </xf>
    <xf numFmtId="0" fontId="65" fillId="0" borderId="4" xfId="0" applyFont="1" applyBorder="1" applyAlignment="1" applyProtection="1">
      <alignment horizontal="center" vertical="center"/>
    </xf>
    <xf numFmtId="0" fontId="52" fillId="0" borderId="4" xfId="0" applyFont="1" applyBorder="1" applyAlignment="1" applyProtection="1">
      <alignment horizontal="center" vertical="center"/>
    </xf>
    <xf numFmtId="0" fontId="58" fillId="0" borderId="4" xfId="0" applyFont="1" applyBorder="1" applyAlignment="1" applyProtection="1"/>
    <xf numFmtId="0" fontId="66" fillId="0" borderId="4" xfId="0" applyFont="1" applyBorder="1" applyProtection="1"/>
    <xf numFmtId="0" fontId="60" fillId="0" borderId="4" xfId="0" applyFont="1" applyBorder="1" applyProtection="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Border="1"/>
    <xf numFmtId="0" fontId="47" fillId="0" borderId="0" xfId="0" applyFont="1" applyBorder="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49" fillId="0" borderId="0" xfId="0" applyFont="1"/>
    <xf numFmtId="0" fontId="72" fillId="0" borderId="0" xfId="0" applyFont="1" applyBorder="1" applyAlignment="1">
      <alignment vertical="center"/>
    </xf>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applyBorder="1"/>
    <xf numFmtId="0" fontId="76" fillId="0" borderId="0" xfId="0" applyFont="1"/>
    <xf numFmtId="0" fontId="47" fillId="0" borderId="1" xfId="0" applyFont="1" applyBorder="1" applyAlignment="1">
      <alignment horizontal="center" vertical="center" wrapText="1"/>
    </xf>
    <xf numFmtId="0" fontId="47" fillId="0" borderId="0" xfId="0" applyFont="1" applyAlignment="1">
      <alignment horizontal="center"/>
    </xf>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47" fillId="0" borderId="1" xfId="0" applyFont="1" applyBorder="1" applyAlignment="1">
      <alignment horizontal="center" vertical="center" wrapText="1"/>
    </xf>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5" fillId="3" borderId="0" xfId="0" applyFont="1" applyFill="1" applyAlignment="1" applyProtection="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86" fillId="0" borderId="83" xfId="0" applyFont="1" applyBorder="1" applyAlignment="1">
      <alignment horizontal="center" vertical="center"/>
    </xf>
    <xf numFmtId="0" fontId="13" fillId="0" borderId="1" xfId="0" applyFont="1" applyBorder="1" applyAlignment="1">
      <alignment horizontal="center"/>
    </xf>
    <xf numFmtId="0" fontId="87" fillId="0" borderId="0" xfId="0" applyFont="1"/>
    <xf numFmtId="0" fontId="0" fillId="0" borderId="0" xfId="0" applyFont="1" applyAlignme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applyAlignment="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38" fillId="0" borderId="85" xfId="0" applyFont="1" applyBorder="1"/>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horizontal="center"/>
    </xf>
    <xf numFmtId="0" fontId="13" fillId="0" borderId="1" xfId="0" applyFont="1" applyBorder="1" applyAlignment="1">
      <alignment horizontal="center" vertical="center"/>
    </xf>
    <xf numFmtId="0" fontId="94" fillId="0" borderId="0" xfId="0" applyFont="1" applyBorder="1" applyAlignment="1">
      <alignment horizontal="center"/>
    </xf>
    <xf numFmtId="0" fontId="6" fillId="0" borderId="0" xfId="0" applyFont="1" applyBorder="1" applyAlignment="1">
      <alignment vertic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Border="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7" fillId="0" borderId="1" xfId="0" applyFont="1" applyBorder="1" applyAlignment="1">
      <alignment horizontal="center" vertical="center" wrapText="1"/>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NumberFormat="1"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58"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8" fillId="0" borderId="5" xfId="0" applyNumberFormat="1" applyFont="1" applyBorder="1" applyAlignment="1" applyProtection="1">
      <alignment horizontal="center" vertical="center" wrapText="1"/>
      <protection hidden="1"/>
    </xf>
    <xf numFmtId="0" fontId="112" fillId="0" borderId="5" xfId="0" applyNumberFormat="1"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65" xfId="0" applyNumberFormat="1" applyFont="1" applyBorder="1" applyAlignment="1" applyProtection="1">
      <alignment horizontal="center" vertical="center" wrapText="1"/>
      <protection hidden="1"/>
    </xf>
    <xf numFmtId="1" fontId="58" fillId="4" borderId="15" xfId="0" applyNumberFormat="1" applyFont="1" applyFill="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NumberFormat="1" applyFont="1" applyBorder="1" applyAlignment="1" applyProtection="1">
      <alignment horizontal="center" vertical="center" wrapText="1"/>
      <protection hidden="1"/>
    </xf>
    <xf numFmtId="0" fontId="112" fillId="0" borderId="6" xfId="0" applyNumberFormat="1" applyFont="1" applyBorder="1" applyAlignment="1" applyProtection="1">
      <alignment horizontal="center" vertical="center" wrapText="1"/>
      <protection hidden="1"/>
    </xf>
    <xf numFmtId="0" fontId="58" fillId="0" borderId="6" xfId="0" applyFont="1" applyBorder="1" applyAlignment="1" applyProtection="1">
      <alignment horizontal="center" vertical="center" wrapText="1"/>
      <protection hidden="1"/>
    </xf>
    <xf numFmtId="0" fontId="112" fillId="0" borderId="4"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1" fontId="51" fillId="4" borderId="4" xfId="0" applyNumberFormat="1" applyFont="1" applyFill="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1" fontId="113" fillId="4" borderId="4"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protection hidden="1"/>
    </xf>
    <xf numFmtId="1" fontId="113" fillId="4" borderId="5"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86" fillId="7" borderId="83" xfId="0" applyFont="1" applyFill="1" applyBorder="1" applyAlignment="1" applyProtection="1">
      <alignment horizontal="center" vertical="center"/>
      <protection locked="0"/>
    </xf>
    <xf numFmtId="0" fontId="0" fillId="0" borderId="1" xfId="0" applyBorder="1" applyProtection="1">
      <protection locked="0"/>
    </xf>
    <xf numFmtId="14" fontId="114" fillId="0" borderId="1" xfId="0" applyNumberFormat="1" applyFont="1" applyBorder="1" applyAlignment="1" applyProtection="1">
      <alignment horizontal="center" vertical="center" wrapText="1"/>
      <protection locked="0"/>
    </xf>
    <xf numFmtId="14" fontId="114" fillId="0" borderId="1" xfId="0" applyNumberFormat="1" applyFont="1"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Border="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Border="1" applyAlignment="1" applyProtection="1">
      <alignment vertical="center"/>
      <protection locked="0" hidden="1"/>
    </xf>
    <xf numFmtId="0" fontId="55" fillId="0" borderId="0" xfId="0" applyFont="1" applyBorder="1" applyProtection="1">
      <protection locked="0" hidden="1"/>
    </xf>
    <xf numFmtId="0" fontId="0" fillId="0" borderId="1" xfId="0" applyFont="1" applyBorder="1" applyAlignment="1" applyProtection="1">
      <alignment horizontal="center" vertical="center" wrapText="1"/>
      <protection locked="0" hidden="1"/>
    </xf>
    <xf numFmtId="0" fontId="119" fillId="4" borderId="1" xfId="0" applyFont="1" applyFill="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56"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52" fillId="0" borderId="0" xfId="0" applyFont="1" applyBorder="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Border="1" applyAlignment="1" applyProtection="1">
      <alignment horizontal="center" vertical="center" wrapText="1"/>
      <protection locked="0" hidden="1"/>
    </xf>
    <xf numFmtId="0" fontId="47" fillId="0" borderId="0"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0" fillId="0" borderId="1" xfId="0" applyFont="1" applyBorder="1" applyAlignment="1" applyProtection="1">
      <alignment horizontal="center" vertical="center" wrapText="1"/>
      <protection hidden="1"/>
    </xf>
    <xf numFmtId="0" fontId="56" fillId="0" borderId="1" xfId="0" applyFont="1" applyBorder="1" applyAlignment="1" applyProtection="1">
      <alignment horizontal="center" vertical="center" wrapText="1"/>
      <protection hidden="1"/>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0" fillId="0" borderId="0" xfId="0" applyFont="1" applyAlignment="1"/>
    <xf numFmtId="0" fontId="45" fillId="10" borderId="0" xfId="0" applyFont="1" applyFill="1"/>
    <xf numFmtId="0" fontId="141" fillId="0" borderId="2" xfId="0" applyFont="1" applyBorder="1" applyAlignment="1" applyProtection="1">
      <alignment vertical="center" wrapText="1"/>
    </xf>
    <xf numFmtId="0" fontId="124" fillId="0" borderId="35" xfId="0" applyFont="1" applyBorder="1" applyAlignment="1" applyProtection="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0" fillId="10" borderId="1" xfId="0" applyFill="1" applyBorder="1"/>
    <xf numFmtId="0" fontId="143" fillId="10" borderId="1" xfId="0" applyFont="1" applyFill="1" applyBorder="1" applyAlignment="1">
      <alignment vertical="center" wrapText="1"/>
    </xf>
    <xf numFmtId="0" fontId="57" fillId="10" borderId="1" xfId="0" applyFont="1" applyFill="1" applyBorder="1" applyAlignment="1">
      <alignment horizontal="center" vertical="center" wrapText="1"/>
    </xf>
    <xf numFmtId="0" fontId="59" fillId="10" borderId="1" xfId="0" applyFont="1" applyFill="1" applyBorder="1" applyAlignment="1">
      <alignment horizontal="center" vertical="center" wrapText="1"/>
    </xf>
    <xf numFmtId="1" fontId="53" fillId="7" borderId="83" xfId="0" applyNumberFormat="1" applyFont="1" applyFill="1" applyBorder="1" applyAlignment="1" applyProtection="1">
      <alignment horizontal="center" vertical="center" wrapText="1"/>
      <protection locked="0"/>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1"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52" fillId="8" borderId="7" xfId="0" applyFont="1" applyFill="1" applyBorder="1" applyAlignment="1" applyProtection="1">
      <alignment horizontal="center" vertical="center" wrapText="1"/>
      <protection locked="0"/>
    </xf>
    <xf numFmtId="49" fontId="52" fillId="8" borderId="7" xfId="0" applyNumberFormat="1" applyFont="1" applyFill="1" applyBorder="1" applyAlignment="1" applyProtection="1">
      <alignment horizontal="center" vertical="center" wrapText="1"/>
      <protection locked="0"/>
    </xf>
    <xf numFmtId="0" fontId="102" fillId="8" borderId="7" xfId="0" applyFont="1" applyFill="1" applyBorder="1" applyAlignment="1" applyProtection="1">
      <alignment horizontal="center" vertical="center" wrapText="1"/>
      <protection locked="0"/>
    </xf>
    <xf numFmtId="0" fontId="81" fillId="8" borderId="7" xfId="0" applyFont="1" applyFill="1" applyBorder="1" applyAlignment="1" applyProtection="1">
      <alignment horizontal="center" vertical="center" wrapText="1"/>
      <protection locked="0"/>
    </xf>
    <xf numFmtId="0" fontId="58" fillId="8" borderId="7" xfId="0" applyFont="1" applyFill="1" applyBorder="1" applyAlignment="1" applyProtection="1">
      <alignment horizontal="center" vertical="center" wrapText="1"/>
      <protection locked="0"/>
    </xf>
    <xf numFmtId="0" fontId="52" fillId="8" borderId="8" xfId="0" applyFont="1" applyFill="1" applyBorder="1" applyAlignment="1" applyProtection="1">
      <alignment horizontal="center" vertical="center" wrapText="1"/>
      <protection locked="0"/>
    </xf>
    <xf numFmtId="0" fontId="102" fillId="8" borderId="8" xfId="0" applyFont="1" applyFill="1" applyBorder="1" applyAlignment="1" applyProtection="1">
      <alignment horizontal="center" vertical="center" wrapText="1"/>
      <protection locked="0"/>
    </xf>
    <xf numFmtId="0" fontId="58" fillId="8" borderId="8" xfId="0" applyFont="1" applyFill="1" applyBorder="1" applyAlignment="1" applyProtection="1">
      <alignment horizontal="center" vertical="center" wrapText="1"/>
      <protection locked="0"/>
    </xf>
    <xf numFmtId="49" fontId="52" fillId="8" borderId="8" xfId="0" applyNumberFormat="1" applyFont="1" applyFill="1" applyBorder="1" applyAlignment="1" applyProtection="1">
      <alignment horizontal="center" vertical="center" wrapText="1"/>
      <protection locked="0"/>
    </xf>
    <xf numFmtId="0" fontId="52" fillId="8" borderId="8" xfId="0" applyFont="1" applyFill="1" applyBorder="1" applyAlignment="1" applyProtection="1">
      <alignment horizontal="center" vertical="center"/>
      <protection locked="0"/>
    </xf>
    <xf numFmtId="49" fontId="52" fillId="8" borderId="8" xfId="0" applyNumberFormat="1" applyFont="1" applyFill="1" applyBorder="1" applyAlignment="1" applyProtection="1">
      <alignment horizontal="center" vertical="center"/>
      <protection locked="0"/>
    </xf>
    <xf numFmtId="0" fontId="65" fillId="11" borderId="23"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xf>
    <xf numFmtId="0" fontId="10" fillId="11" borderId="8" xfId="0" applyFont="1" applyFill="1" applyBorder="1" applyAlignment="1" applyProtection="1">
      <alignment horizontal="center" vertical="center"/>
    </xf>
    <xf numFmtId="0" fontId="58" fillId="8" borderId="1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85" fillId="10" borderId="1" xfId="0" applyFont="1" applyFill="1" applyBorder="1" applyAlignment="1">
      <alignment horizontal="center" vertical="top" wrapText="1"/>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7" fillId="8" borderId="7"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applyAlignment="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61" fillId="10" borderId="39" xfId="0" applyNumberFormat="1" applyFont="1" applyFill="1" applyBorder="1" applyAlignment="1" applyProtection="1">
      <alignment vertical="center" wrapText="1"/>
      <protection locked="0"/>
    </xf>
    <xf numFmtId="0" fontId="162" fillId="0" borderId="48" xfId="0" applyFont="1" applyBorder="1" applyAlignment="1" applyProtection="1">
      <alignment horizontal="right" vertical="center" wrapText="1"/>
    </xf>
    <xf numFmtId="0" fontId="163" fillId="5" borderId="1" xfId="0" applyFont="1" applyFill="1" applyBorder="1" applyAlignment="1">
      <alignment horizontal="center"/>
    </xf>
    <xf numFmtId="0" fontId="143" fillId="0" borderId="35" xfId="0" applyFont="1" applyBorder="1" applyAlignment="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0" borderId="0" xfId="0" applyFont="1" applyAlignment="1"/>
    <xf numFmtId="0" fontId="50" fillId="0" borderId="0" xfId="0" applyFont="1" applyAlignment="1">
      <alignment horizontal="center"/>
    </xf>
    <xf numFmtId="0" fontId="0" fillId="13" borderId="0" xfId="0" applyFont="1" applyFill="1" applyAlignment="1"/>
    <xf numFmtId="0" fontId="0" fillId="13" borderId="0" xfId="0" applyFill="1"/>
    <xf numFmtId="0" fontId="45" fillId="13" borderId="0" xfId="0" applyFont="1" applyFill="1" applyProtection="1">
      <protection hidden="1"/>
    </xf>
    <xf numFmtId="0" fontId="165" fillId="0" borderId="0" xfId="0" applyFont="1"/>
    <xf numFmtId="0" fontId="87" fillId="13" borderId="0" xfId="0" applyFont="1" applyFill="1"/>
    <xf numFmtId="0" fontId="0" fillId="0" borderId="83" xfId="0" applyFont="1" applyBorder="1" applyAlignment="1">
      <alignment horizontal="left" vertical="center" wrapText="1"/>
    </xf>
    <xf numFmtId="0" fontId="0" fillId="13" borderId="0" xfId="0" applyFill="1" applyAlignment="1">
      <alignment vertical="center"/>
    </xf>
    <xf numFmtId="0" fontId="41" fillId="0" borderId="0" xfId="0" applyFont="1" applyBorder="1" applyAlignment="1" applyProtection="1">
      <alignment horizontal="center"/>
      <protection hidden="1"/>
    </xf>
    <xf numFmtId="0" fontId="34" fillId="0" borderId="0" xfId="0" applyFont="1" applyBorder="1" applyAlignment="1" applyProtection="1">
      <alignment vertical="center"/>
      <protection hidden="1"/>
    </xf>
    <xf numFmtId="0" fontId="95" fillId="0" borderId="0" xfId="0" applyFont="1" applyBorder="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7" fillId="0" borderId="0" xfId="0" applyFont="1" applyAlignment="1">
      <alignment horizontal="center"/>
    </xf>
    <xf numFmtId="1" fontId="92" fillId="0" borderId="83" xfId="0" applyNumberFormat="1" applyFont="1" applyBorder="1" applyAlignment="1" applyProtection="1">
      <alignment horizontal="center" vertical="center"/>
    </xf>
    <xf numFmtId="0" fontId="90" fillId="20" borderId="83" xfId="0" applyFont="1" applyFill="1" applyBorder="1" applyAlignment="1">
      <alignment horizontal="center" vertical="center" wrapText="1"/>
    </xf>
    <xf numFmtId="0" fontId="84" fillId="0" borderId="83" xfId="0" applyFont="1" applyBorder="1" applyAlignment="1">
      <alignment horizontal="center" vertical="center"/>
    </xf>
    <xf numFmtId="0" fontId="168" fillId="13" borderId="0" xfId="0" applyFont="1" applyFill="1"/>
    <xf numFmtId="0" fontId="45" fillId="13" borderId="0" xfId="0" applyFont="1" applyFill="1" applyProtection="1"/>
    <xf numFmtId="0" fontId="55" fillId="10" borderId="0" xfId="0" applyFont="1" applyFill="1" applyBorder="1" applyAlignment="1" applyProtection="1">
      <alignment vertical="top" wrapText="1"/>
      <protection hidden="1"/>
    </xf>
    <xf numFmtId="0" fontId="87" fillId="26" borderId="2" xfId="0" applyFont="1" applyFill="1" applyBorder="1" applyAlignment="1" applyProtection="1">
      <alignment vertical="center"/>
      <protection hidden="1"/>
    </xf>
    <xf numFmtId="0" fontId="55" fillId="0" borderId="60" xfId="0" applyFont="1" applyFill="1" applyBorder="1" applyAlignment="1" applyProtection="1">
      <alignment vertical="center" wrapText="1"/>
      <protection hidden="1"/>
    </xf>
    <xf numFmtId="0" fontId="87" fillId="26" borderId="1" xfId="0" applyFont="1" applyFill="1" applyBorder="1" applyAlignment="1" applyProtection="1">
      <alignment vertical="center"/>
      <protection hidden="1"/>
    </xf>
    <xf numFmtId="0" fontId="55" fillId="0" borderId="1" xfId="0" applyFont="1" applyFill="1" applyBorder="1" applyAlignment="1" applyProtection="1">
      <alignment vertical="center" wrapText="1"/>
      <protection hidden="1"/>
    </xf>
    <xf numFmtId="0" fontId="173" fillId="27" borderId="0" xfId="0" applyFont="1" applyFill="1" applyBorder="1" applyAlignment="1" applyProtection="1">
      <alignment horizontal="center" vertical="top"/>
      <protection hidden="1"/>
    </xf>
    <xf numFmtId="0" fontId="174" fillId="27" borderId="0" xfId="0" applyFont="1" applyFill="1" applyBorder="1" applyAlignment="1" applyProtection="1">
      <alignment vertical="top" wrapText="1"/>
      <protection hidden="1"/>
    </xf>
    <xf numFmtId="0" fontId="175" fillId="27" borderId="0" xfId="0" applyFont="1" applyFill="1"/>
    <xf numFmtId="0" fontId="175" fillId="28" borderId="0" xfId="0" applyFont="1" applyFill="1"/>
    <xf numFmtId="0" fontId="175" fillId="28" borderId="0" xfId="0" applyFont="1" applyFill="1" applyAlignment="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59" fillId="4" borderId="83" xfId="0" applyFont="1" applyFill="1" applyBorder="1" applyProtection="1">
      <protection hidden="1"/>
    </xf>
    <xf numFmtId="1" fontId="92" fillId="21"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applyBorder="1"/>
    <xf numFmtId="0" fontId="48" fillId="20" borderId="1" xfId="0" applyFont="1" applyFill="1" applyBorder="1" applyAlignment="1">
      <alignment horizontal="center" vertical="center"/>
    </xf>
    <xf numFmtId="0" fontId="57" fillId="0" borderId="2" xfId="0" applyFont="1" applyBorder="1" applyAlignment="1" applyProtection="1">
      <alignment horizontal="center" vertical="center" wrapText="1"/>
      <protection hidden="1"/>
    </xf>
    <xf numFmtId="0" fontId="0" fillId="0" borderId="0" xfId="0" applyFont="1" applyAlignment="1"/>
    <xf numFmtId="0" fontId="0" fillId="13" borderId="0" xfId="0" applyFont="1" applyFill="1" applyAlignment="1"/>
    <xf numFmtId="0" fontId="41" fillId="0" borderId="4" xfId="0" applyFont="1" applyBorder="1" applyAlignment="1" applyProtection="1">
      <alignment horizontal="right" vertical="center" wrapText="1"/>
      <protection hidden="1"/>
    </xf>
    <xf numFmtId="0" fontId="48" fillId="0" borderId="0" xfId="0" applyFont="1" applyBorder="1" applyAlignment="1">
      <alignment horizontal="center" vertical="center"/>
    </xf>
    <xf numFmtId="0" fontId="58" fillId="8" borderId="0" xfId="0" applyFont="1" applyFill="1" applyAlignment="1" applyProtection="1">
      <alignment horizontal="center" vertical="center" wrapText="1"/>
      <protection hidden="1"/>
    </xf>
    <xf numFmtId="0" fontId="155" fillId="0" borderId="16" xfId="0" applyFont="1" applyBorder="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62" fillId="0" borderId="48" xfId="0" applyFont="1" applyBorder="1" applyAlignment="1" applyProtection="1">
      <alignment horizontal="righ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5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52" fillId="0" borderId="0" xfId="0" applyFont="1" applyBorder="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3"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0" fillId="3" borderId="0" xfId="0" applyFill="1" applyAlignment="1">
      <alignment horizontal="right"/>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Border="1" applyAlignment="1" applyProtection="1">
      <alignment horizontal="center" vertical="center"/>
      <protection hidden="1"/>
    </xf>
    <xf numFmtId="0" fontId="158" fillId="0" borderId="0" xfId="0" applyFont="1" applyBorder="1" applyAlignment="1" applyProtection="1">
      <alignment horizontal="center" vertical="center"/>
      <protection hidden="1"/>
    </xf>
    <xf numFmtId="0" fontId="55" fillId="0" borderId="0" xfId="0" applyFont="1" applyBorder="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3" borderId="29" xfId="0" applyFont="1" applyFill="1" applyBorder="1" applyAlignment="1" applyProtection="1">
      <alignment horizontal="center" vertical="center"/>
      <protection hidden="1"/>
    </xf>
    <xf numFmtId="0" fontId="58" fillId="3" borderId="1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48"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78" fillId="0" borderId="4" xfId="0" applyNumberFormat="1" applyFont="1" applyBorder="1" applyAlignment="1" applyProtection="1">
      <alignment horizontal="center" vertical="center" wrapText="1"/>
      <protection hidden="1"/>
    </xf>
    <xf numFmtId="0" fontId="179" fillId="0" borderId="65" xfId="0" applyNumberFormat="1"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47" fillId="0" borderId="0" xfId="0" applyFont="1" applyAlignment="1">
      <alignment horizontal="center" vertical="center"/>
    </xf>
    <xf numFmtId="0" fontId="39" fillId="0" borderId="0" xfId="1" applyFont="1" applyFill="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47" fillId="0" borderId="0" xfId="0" applyFont="1" applyBorder="1" applyAlignment="1">
      <alignment vertical="center"/>
    </xf>
    <xf numFmtId="0" fontId="181" fillId="0" borderId="0" xfId="0" applyFont="1" applyFill="1" applyAlignment="1">
      <alignment vertical="center"/>
    </xf>
    <xf numFmtId="1" fontId="47" fillId="0" borderId="0" xfId="0" applyNumberFormat="1" applyFont="1" applyBorder="1" applyAlignment="1">
      <alignment vertical="center"/>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 vertical="center" shrinkToFit="1"/>
    </xf>
    <xf numFmtId="0" fontId="57" fillId="0" borderId="0" xfId="0" applyFont="1" applyBorder="1" applyAlignment="1">
      <alignment vertical="center"/>
    </xf>
    <xf numFmtId="0" fontId="0" fillId="0" borderId="0" xfId="0" applyAlignment="1">
      <alignment horizontal="center" vertical="center" shrinkToFit="1"/>
    </xf>
    <xf numFmtId="0" fontId="177" fillId="0" borderId="0" xfId="0" applyFont="1" applyAlignment="1">
      <alignment horizontal="left" vertical="center"/>
    </xf>
    <xf numFmtId="0" fontId="0" fillId="0" borderId="0" xfId="0" applyAlignment="1">
      <alignment vertical="center" shrinkToFit="1"/>
    </xf>
    <xf numFmtId="0" fontId="177" fillId="0" borderId="0" xfId="0" applyFont="1" applyAlignment="1">
      <alignment vertical="center"/>
    </xf>
    <xf numFmtId="0" fontId="14" fillId="8" borderId="4" xfId="0" applyFont="1" applyFill="1" applyBorder="1" applyAlignment="1">
      <alignment horizontal="center" vertical="center" textRotation="90" wrapText="1"/>
    </xf>
    <xf numFmtId="0" fontId="159" fillId="8" borderId="4" xfId="0" applyFont="1" applyFill="1" applyBorder="1" applyAlignment="1">
      <alignment horizontal="center" vertical="center" shrinkToFit="1"/>
    </xf>
    <xf numFmtId="0" fontId="159" fillId="29" borderId="4" xfId="0" applyFont="1" applyFill="1" applyBorder="1" applyAlignment="1" applyProtection="1">
      <alignment horizontal="center" vertical="center" shrinkToFit="1"/>
      <protection locked="0"/>
    </xf>
    <xf numFmtId="0" fontId="177"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8" borderId="83" xfId="0" applyFont="1" applyFill="1" applyBorder="1" applyProtection="1">
      <protection locked="0"/>
    </xf>
    <xf numFmtId="0" fontId="86" fillId="18" borderId="88" xfId="0" applyFont="1" applyFill="1" applyBorder="1" applyProtection="1">
      <protection locked="0"/>
    </xf>
    <xf numFmtId="1" fontId="92" fillId="18"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48" fillId="30" borderId="1" xfId="0" applyFont="1" applyFill="1" applyBorder="1" applyAlignment="1" applyProtection="1">
      <alignment horizontal="center" vertical="center"/>
      <protection locked="0"/>
    </xf>
    <xf numFmtId="0" fontId="123" fillId="0" borderId="52" xfId="0" applyFont="1" applyBorder="1" applyAlignment="1" applyProtection="1">
      <alignment vertical="center" wrapText="1"/>
      <protection hidden="1"/>
    </xf>
    <xf numFmtId="0" fontId="184" fillId="0" borderId="86" xfId="0" applyFont="1" applyBorder="1" applyAlignment="1">
      <alignment horizontal="center" vertical="center"/>
    </xf>
    <xf numFmtId="0" fontId="186" fillId="0" borderId="0" xfId="0" applyFont="1" applyAlignment="1">
      <alignment horizontal="center" vertical="center"/>
    </xf>
    <xf numFmtId="0" fontId="166" fillId="0" borderId="35" xfId="0" applyFont="1" applyBorder="1" applyAlignment="1">
      <alignment vertical="center" wrapText="1"/>
    </xf>
    <xf numFmtId="0" fontId="187"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applyAlignment="1"/>
    <xf numFmtId="0" fontId="47" fillId="8" borderId="0" xfId="0" applyFont="1" applyFill="1" applyAlignment="1">
      <alignment horizontal="left" indent="7"/>
    </xf>
    <xf numFmtId="0" fontId="47" fillId="8" borderId="0" xfId="0" applyFont="1" applyFill="1"/>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47" fillId="8" borderId="0" xfId="0" applyFont="1" applyFill="1" applyBorder="1" applyProtection="1">
      <protection locked="0"/>
    </xf>
    <xf numFmtId="0" fontId="47" fillId="8" borderId="0" xfId="0" applyFont="1" applyFill="1" applyAlignment="1" applyProtection="1">
      <alignment horizontal="justify" vertical="center" wrapText="1"/>
      <protection locked="0"/>
    </xf>
    <xf numFmtId="0" fontId="0" fillId="0" borderId="0" xfId="0" applyProtection="1">
      <protection locked="0"/>
    </xf>
    <xf numFmtId="0" fontId="129" fillId="0" borderId="67" xfId="0" applyFont="1" applyBorder="1" applyAlignment="1" applyProtection="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3"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89" fillId="0" borderId="63" xfId="0" applyFont="1" applyBorder="1" applyAlignment="1" applyProtection="1">
      <alignment horizontal="right" vertical="center" wrapText="1"/>
      <protection hidden="1"/>
    </xf>
    <xf numFmtId="0" fontId="191" fillId="0" borderId="63" xfId="0" applyNumberFormat="1" applyFont="1" applyBorder="1" applyAlignment="1" applyProtection="1">
      <alignment horizontal="center" vertical="center" wrapText="1"/>
      <protection hidden="1"/>
    </xf>
    <xf numFmtId="0" fontId="191" fillId="0" borderId="63" xfId="0" applyFont="1" applyBorder="1" applyAlignment="1" applyProtection="1">
      <alignment horizontal="center" vertical="center" wrapText="1"/>
      <protection hidden="1"/>
    </xf>
    <xf numFmtId="1" fontId="58" fillId="4" borderId="65" xfId="0" applyNumberFormat="1" applyFont="1" applyFill="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7" xfId="0" applyNumberFormat="1" applyFont="1" applyFill="1" applyBorder="1" applyAlignment="1" applyProtection="1">
      <alignment horizontal="center" vertical="center" wrapText="1"/>
      <protection hidden="1"/>
    </xf>
    <xf numFmtId="0" fontId="58" fillId="0" borderId="107"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78" fillId="4" borderId="1" xfId="0" applyNumberFormat="1" applyFont="1" applyFill="1" applyBorder="1" applyAlignment="1" applyProtection="1">
      <alignment horizontal="center" vertical="center" wrapText="1"/>
      <protection hidden="1"/>
    </xf>
    <xf numFmtId="0" fontId="178" fillId="0" borderId="1" xfId="0" applyFont="1" applyBorder="1" applyAlignment="1" applyProtection="1">
      <alignment horizontal="center" vertical="center" wrapText="1"/>
      <protection hidden="1"/>
    </xf>
    <xf numFmtId="1" fontId="191" fillId="0" borderId="1" xfId="0" applyNumberFormat="1" applyFont="1" applyBorder="1" applyAlignment="1" applyProtection="1">
      <alignment horizontal="center" vertical="center" wrapText="1"/>
      <protection hidden="1"/>
    </xf>
    <xf numFmtId="0" fontId="111" fillId="0" borderId="1" xfId="0" applyNumberFormat="1" applyFont="1" applyBorder="1" applyAlignment="1" applyProtection="1">
      <alignment horizontal="center" vertical="center" wrapText="1"/>
      <protection hidden="1"/>
    </xf>
    <xf numFmtId="0" fontId="51" fillId="0" borderId="1" xfId="0" applyNumberFormat="1" applyFont="1" applyBorder="1" applyAlignment="1" applyProtection="1">
      <alignment horizontal="center" vertical="center" wrapText="1"/>
      <protection hidden="1"/>
    </xf>
    <xf numFmtId="0" fontId="191" fillId="0" borderId="1" xfId="0" applyNumberFormat="1" applyFont="1" applyBorder="1" applyAlignment="1" applyProtection="1">
      <alignment horizontal="center" vertical="center" wrapText="1"/>
      <protection hidden="1"/>
    </xf>
    <xf numFmtId="0" fontId="113" fillId="0" borderId="107" xfId="0" applyFont="1" applyBorder="1" applyAlignment="1" applyProtection="1">
      <alignment horizontal="center" vertical="center" wrapText="1"/>
      <protection hidden="1"/>
    </xf>
    <xf numFmtId="1" fontId="58" fillId="0" borderId="107"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90" fillId="0" borderId="1" xfId="0" applyFont="1" applyBorder="1" applyAlignment="1" applyProtection="1">
      <alignment horizontal="center" vertical="center" wrapText="1"/>
      <protection hidden="1"/>
    </xf>
    <xf numFmtId="0" fontId="113" fillId="0" borderId="108" xfId="0" applyFont="1" applyBorder="1" applyAlignment="1" applyProtection="1">
      <alignment horizontal="center" vertical="center" wrapText="1"/>
      <protection hidden="1"/>
    </xf>
    <xf numFmtId="1" fontId="58" fillId="0" borderId="108" xfId="0" applyNumberFormat="1"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78" fillId="0" borderId="1" xfId="0" applyNumberFormat="1" applyFont="1" applyBorder="1" applyAlignment="1" applyProtection="1">
      <alignment horizontal="center" vertical="center" wrapText="1"/>
      <protection hidden="1"/>
    </xf>
    <xf numFmtId="0" fontId="189" fillId="0" borderId="52" xfId="0" applyFont="1" applyBorder="1" applyAlignment="1" applyProtection="1">
      <alignment horizontal="right" vertical="center" wrapText="1"/>
      <protection hidden="1"/>
    </xf>
    <xf numFmtId="1" fontId="190"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90" fillId="0" borderId="52" xfId="0" applyFont="1" applyBorder="1" applyAlignment="1" applyProtection="1">
      <alignment horizontal="center" vertical="center" wrapText="1"/>
      <protection hidden="1"/>
    </xf>
    <xf numFmtId="0" fontId="178" fillId="0" borderId="52" xfId="0" applyNumberFormat="1" applyFont="1" applyBorder="1" applyAlignment="1" applyProtection="1">
      <alignment horizontal="center" vertical="center" wrapText="1"/>
      <protection hidden="1"/>
    </xf>
    <xf numFmtId="0" fontId="192" fillId="0" borderId="109" xfId="0" applyFont="1" applyBorder="1" applyAlignment="1" applyProtection="1">
      <alignment horizontal="center" vertical="center" wrapText="1"/>
      <protection hidden="1"/>
    </xf>
    <xf numFmtId="0" fontId="192" fillId="0" borderId="109" xfId="0" applyFont="1" applyBorder="1" applyAlignment="1" applyProtection="1">
      <alignment horizontal="right" vertical="center" wrapText="1"/>
      <protection hidden="1"/>
    </xf>
    <xf numFmtId="0" fontId="191" fillId="0" borderId="109" xfId="0" applyFont="1" applyBorder="1" applyAlignment="1" applyProtection="1">
      <alignment horizontal="center" vertical="center" wrapText="1"/>
      <protection hidden="1"/>
    </xf>
    <xf numFmtId="0" fontId="191" fillId="4" borderId="109" xfId="0" applyFont="1" applyFill="1" applyBorder="1" applyAlignment="1" applyProtection="1">
      <alignment horizontal="center" vertical="center" wrapText="1"/>
      <protection hidden="1"/>
    </xf>
    <xf numFmtId="0" fontId="111" fillId="0" borderId="109" xfId="0" applyFont="1" applyBorder="1" applyAlignment="1" applyProtection="1">
      <alignment horizontal="center" vertical="center" wrapText="1"/>
      <protection hidden="1"/>
    </xf>
    <xf numFmtId="0" fontId="6" fillId="0" borderId="109"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93" fillId="0" borderId="1" xfId="0" applyNumberFormat="1" applyFont="1" applyBorder="1" applyAlignment="1" applyProtection="1">
      <alignment horizontal="center" vertical="center" wrapText="1"/>
      <protection hidden="1"/>
    </xf>
    <xf numFmtId="0" fontId="112" fillId="0" borderId="1" xfId="0" applyNumberFormat="1"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10" xfId="0" applyFont="1" applyBorder="1" applyAlignment="1" applyProtection="1">
      <alignment horizontal="right" vertical="center" wrapText="1"/>
      <protection hidden="1"/>
    </xf>
    <xf numFmtId="0" fontId="189"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89"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10"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89"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Border="1" applyAlignment="1">
      <alignment horizontal="center" vertical="center" wrapText="1"/>
    </xf>
    <xf numFmtId="17" fontId="48" fillId="0" borderId="0" xfId="0" applyNumberFormat="1" applyFont="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48" fillId="0" borderId="0" xfId="0" applyFont="1" applyBorder="1" applyAlignment="1">
      <alignment horizontal="right" vertical="center" wrapText="1"/>
    </xf>
    <xf numFmtId="0" fontId="48" fillId="0" borderId="0" xfId="0" applyFont="1" applyBorder="1" applyAlignment="1">
      <alignment horizontal="left" vertical="center" wrapText="1"/>
    </xf>
    <xf numFmtId="0" fontId="58" fillId="8" borderId="114" xfId="0" applyFont="1" applyFill="1" applyBorder="1" applyAlignment="1">
      <alignment horizontal="center" vertical="center" wrapText="1"/>
    </xf>
    <xf numFmtId="0" fontId="62" fillId="4" borderId="109" xfId="0" applyFont="1" applyFill="1" applyBorder="1" applyAlignment="1">
      <alignment horizontal="center" vertical="center" wrapText="1"/>
    </xf>
    <xf numFmtId="0" fontId="45" fillId="13" borderId="0" xfId="0" applyFont="1" applyFill="1"/>
    <xf numFmtId="0" fontId="142" fillId="13" borderId="0" xfId="0" applyFont="1" applyFill="1"/>
    <xf numFmtId="0" fontId="198" fillId="3" borderId="0" xfId="0" applyFont="1" applyFill="1" applyAlignment="1">
      <alignment horizontal="right"/>
    </xf>
    <xf numFmtId="14" fontId="198" fillId="0" borderId="0" xfId="0" applyNumberFormat="1" applyFont="1"/>
    <xf numFmtId="0" fontId="0" fillId="0" borderId="0" xfId="0" applyFont="1" applyAlignment="1"/>
    <xf numFmtId="0" fontId="0" fillId="13" borderId="0" xfId="0" applyFont="1" applyFill="1" applyAlignment="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59" fillId="0" borderId="9" xfId="0" applyFont="1" applyBorder="1" applyAlignment="1">
      <alignment horizontal="center" vertical="center" wrapText="1"/>
    </xf>
    <xf numFmtId="0" fontId="143" fillId="0" borderId="118" xfId="0" applyFont="1" applyBorder="1" applyAlignment="1">
      <alignment horizontal="center"/>
    </xf>
    <xf numFmtId="0" fontId="143" fillId="0" borderId="120"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pplyProtection="1">
      <alignment horizontal="center"/>
    </xf>
    <xf numFmtId="0" fontId="142" fillId="0" borderId="1" xfId="0" applyFont="1" applyBorder="1" applyAlignment="1">
      <alignment wrapText="1"/>
    </xf>
    <xf numFmtId="0" fontId="163" fillId="5" borderId="9" xfId="0" applyFont="1" applyFill="1" applyBorder="1" applyAlignment="1">
      <alignment horizontal="center"/>
    </xf>
    <xf numFmtId="0" fontId="58" fillId="8" borderId="0" xfId="0" applyFont="1" applyFill="1" applyBorder="1" applyAlignment="1" applyProtection="1">
      <alignment horizontal="center" vertical="center"/>
      <protection locked="0"/>
    </xf>
    <xf numFmtId="0" fontId="201" fillId="13" borderId="1" xfId="0" applyFont="1" applyFill="1" applyBorder="1" applyAlignment="1">
      <alignment horizontal="center" vertical="center" wrapText="1"/>
    </xf>
    <xf numFmtId="14" fontId="102" fillId="0" borderId="1" xfId="0" applyNumberFormat="1" applyFont="1" applyBorder="1" applyAlignment="1" applyProtection="1">
      <alignment horizontal="center" vertical="center" wrapText="1"/>
      <protection locked="0"/>
    </xf>
    <xf numFmtId="0" fontId="45" fillId="10" borderId="0" xfId="0" applyFont="1" applyFill="1" applyAlignment="1">
      <alignment horizontal="center"/>
    </xf>
    <xf numFmtId="0" fontId="45" fillId="5" borderId="0" xfId="0" applyFont="1" applyFill="1" applyAlignment="1">
      <alignment horizontal="center"/>
    </xf>
    <xf numFmtId="0" fontId="0" fillId="0" borderId="0" xfId="0" applyAlignment="1">
      <alignment horizontal="center"/>
    </xf>
    <xf numFmtId="14" fontId="102" fillId="0" borderId="1" xfId="0" applyNumberFormat="1" applyFont="1" applyBorder="1" applyAlignment="1" applyProtection="1">
      <alignment horizontal="center"/>
      <protection locked="0"/>
    </xf>
    <xf numFmtId="0" fontId="85" fillId="0" borderId="85" xfId="0" applyFont="1" applyBorder="1" applyAlignment="1">
      <alignment horizontal="left"/>
    </xf>
    <xf numFmtId="0" fontId="85" fillId="0" borderId="123" xfId="0" applyFont="1" applyBorder="1" applyAlignment="1">
      <alignment vertical="center"/>
    </xf>
    <xf numFmtId="0" fontId="85" fillId="0" borderId="127" xfId="0" applyFont="1" applyBorder="1" applyAlignment="1">
      <alignment horizontal="left"/>
    </xf>
    <xf numFmtId="0" fontId="56" fillId="0" borderId="126" xfId="0" applyFont="1" applyBorder="1" applyAlignment="1" applyProtection="1">
      <alignment horizontal="center"/>
      <protection hidden="1"/>
    </xf>
    <xf numFmtId="0" fontId="85" fillId="0" borderId="128" xfId="0" applyFont="1" applyBorder="1" applyAlignment="1">
      <alignment horizontal="center"/>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1" borderId="129"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131" fillId="11" borderId="130" xfId="0" applyFont="1" applyFill="1" applyBorder="1" applyAlignment="1" applyProtection="1">
      <alignment horizontal="center" vertical="center" wrapText="1"/>
      <protection hidden="1"/>
    </xf>
    <xf numFmtId="0" fontId="129" fillId="0" borderId="67" xfId="0" applyFont="1" applyBorder="1" applyAlignment="1" applyProtection="1">
      <alignment vertical="center" wrapText="1"/>
    </xf>
    <xf numFmtId="0" fontId="60" fillId="3" borderId="28" xfId="0" applyFont="1" applyFill="1" applyBorder="1" applyAlignment="1" applyProtection="1">
      <alignment horizontal="right" vertical="center"/>
    </xf>
    <xf numFmtId="0" fontId="131" fillId="3" borderId="28" xfId="0" applyFont="1" applyFill="1" applyBorder="1" applyAlignment="1" applyProtection="1">
      <alignment horizontal="center" vertical="center"/>
      <protection locked="0"/>
    </xf>
    <xf numFmtId="0" fontId="202" fillId="0" borderId="0" xfId="0" applyFont="1"/>
    <xf numFmtId="0" fontId="205" fillId="3" borderId="1" xfId="0" applyFont="1" applyFill="1" applyBorder="1" applyAlignment="1" applyProtection="1">
      <alignment horizontal="center" vertical="center" wrapText="1"/>
    </xf>
    <xf numFmtId="0" fontId="206" fillId="0" borderId="1" xfId="0" applyFont="1" applyBorder="1" applyAlignment="1" applyProtection="1">
      <alignment horizontal="center" vertical="center"/>
    </xf>
    <xf numFmtId="0" fontId="207" fillId="0" borderId="1" xfId="0" applyFont="1" applyBorder="1" applyAlignment="1" applyProtection="1">
      <alignment horizontal="center" vertical="center"/>
    </xf>
    <xf numFmtId="49" fontId="203" fillId="0" borderId="1" xfId="0" applyNumberFormat="1" applyFont="1" applyBorder="1" applyAlignment="1" applyProtection="1">
      <alignment horizontal="center" vertical="center"/>
    </xf>
    <xf numFmtId="0" fontId="131" fillId="8" borderId="130"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204" fillId="0" borderId="1" xfId="0" applyFont="1" applyBorder="1" applyAlignment="1" applyProtection="1">
      <alignment horizontal="center" vertical="center"/>
      <protection locked="0"/>
    </xf>
    <xf numFmtId="0" fontId="161" fillId="10" borderId="39" xfId="0" applyNumberFormat="1" applyFont="1" applyFill="1" applyBorder="1" applyAlignment="1" applyProtection="1">
      <alignment horizontal="center" vertical="center" wrapText="1"/>
    </xf>
    <xf numFmtId="0" fontId="163" fillId="27" borderId="0" xfId="0" applyFont="1" applyFill="1" applyAlignment="1">
      <alignment horizontal="center"/>
    </xf>
    <xf numFmtId="0" fontId="201" fillId="3" borderId="1" xfId="0" applyFont="1" applyFill="1" applyBorder="1" applyAlignment="1" applyProtection="1">
      <alignment horizontal="center" vertical="center"/>
    </xf>
    <xf numFmtId="10" fontId="153" fillId="0" borderId="99" xfId="0" applyNumberFormat="1" applyFont="1" applyBorder="1" applyAlignment="1" applyProtection="1">
      <alignment horizontal="center" vertical="center" wrapText="1"/>
      <protection hidden="1"/>
    </xf>
    <xf numFmtId="0" fontId="0" fillId="0" borderId="0" xfId="0" applyAlignment="1">
      <alignment wrapText="1"/>
    </xf>
    <xf numFmtId="0" fontId="0" fillId="3" borderId="0" xfId="0" applyFill="1" applyAlignment="1">
      <alignment vertical="center"/>
    </xf>
    <xf numFmtId="0" fontId="57" fillId="0" borderId="49" xfId="0" applyFont="1" applyBorder="1" applyAlignment="1" applyProtection="1">
      <alignment horizontal="left" vertical="center" wrapText="1"/>
      <protection hidden="1"/>
    </xf>
    <xf numFmtId="0" fontId="57" fillId="0" borderId="42" xfId="0" applyFont="1" applyBorder="1" applyAlignment="1" applyProtection="1">
      <alignment horizontal="left" vertical="center" wrapText="1"/>
      <protection hidden="1"/>
    </xf>
    <xf numFmtId="0" fontId="57" fillId="8" borderId="7" xfId="0" applyFont="1" applyFill="1" applyBorder="1" applyAlignment="1" applyProtection="1">
      <alignment horizontal="left" vertical="center" wrapText="1"/>
      <protection locked="0"/>
    </xf>
    <xf numFmtId="0" fontId="57" fillId="8" borderId="8" xfId="0" applyFont="1" applyFill="1" applyBorder="1" applyAlignment="1" applyProtection="1">
      <alignment vertical="center" wrapText="1"/>
      <protection locked="0"/>
    </xf>
    <xf numFmtId="0" fontId="57" fillId="8" borderId="8" xfId="0" applyFont="1" applyFill="1" applyBorder="1" applyAlignment="1" applyProtection="1">
      <alignment horizontal="left" vertical="center" wrapText="1"/>
      <protection locked="0"/>
    </xf>
    <xf numFmtId="0" fontId="47" fillId="4" borderId="83" xfId="0" applyFont="1" applyFill="1" applyBorder="1" applyProtection="1">
      <protection hidden="1"/>
    </xf>
    <xf numFmtId="0" fontId="177" fillId="0" borderId="0" xfId="0" applyFont="1" applyAlignment="1">
      <alignment horizontal="left" vertical="center"/>
    </xf>
    <xf numFmtId="0" fontId="177" fillId="0" borderId="0" xfId="0" applyFont="1" applyAlignment="1">
      <alignment horizontal="left" vertical="center"/>
    </xf>
    <xf numFmtId="0" fontId="0" fillId="0" borderId="0" xfId="0" applyFont="1" applyAlignment="1">
      <alignment horizontal="left" vertical="center"/>
    </xf>
    <xf numFmtId="0" fontId="47" fillId="0" borderId="4" xfId="0" applyFont="1" applyBorder="1" applyAlignment="1">
      <alignment horizontal="center" vertical="center" wrapText="1"/>
    </xf>
    <xf numFmtId="0" fontId="209" fillId="0" borderId="4" xfId="0" applyFont="1" applyFill="1" applyBorder="1" applyAlignment="1">
      <alignment horizontal="center" vertical="center" wrapText="1"/>
    </xf>
    <xf numFmtId="0" fontId="0" fillId="0" borderId="4" xfId="0" applyFont="1" applyBorder="1" applyAlignment="1">
      <alignment horizontal="center" vertical="center" shrinkToFit="1"/>
    </xf>
    <xf numFmtId="1" fontId="210" fillId="32" borderId="4" xfId="0" applyNumberFormat="1" applyFont="1" applyFill="1" applyBorder="1" applyAlignment="1" applyProtection="1">
      <alignment horizontal="center" vertical="center" shrinkToFit="1"/>
      <protection locked="0"/>
    </xf>
    <xf numFmtId="0" fontId="175" fillId="32" borderId="4" xfId="0" applyFont="1" applyFill="1" applyBorder="1" applyAlignment="1" applyProtection="1">
      <alignment vertical="center" shrinkToFit="1"/>
      <protection locked="0"/>
    </xf>
    <xf numFmtId="14" fontId="210" fillId="32" borderId="4" xfId="0" applyNumberFormat="1" applyFont="1" applyFill="1" applyBorder="1" applyAlignment="1" applyProtection="1">
      <alignment vertical="center" shrinkToFit="1"/>
      <protection locked="0"/>
    </xf>
    <xf numFmtId="166" fontId="210" fillId="32" borderId="4" xfId="2" applyNumberFormat="1" applyFont="1" applyFill="1" applyBorder="1" applyAlignment="1" applyProtection="1">
      <alignment horizontal="right" vertical="center" shrinkToFit="1"/>
      <protection locked="0"/>
    </xf>
    <xf numFmtId="166" fontId="210" fillId="0" borderId="4" xfId="2" applyNumberFormat="1" applyFont="1" applyFill="1" applyBorder="1" applyAlignment="1">
      <alignment horizontal="right" vertical="center" shrinkToFit="1"/>
    </xf>
    <xf numFmtId="166" fontId="210" fillId="0" borderId="4" xfId="2" applyNumberFormat="1" applyFont="1" applyFill="1" applyBorder="1" applyAlignment="1" applyProtection="1">
      <alignment horizontal="right" vertical="center" shrinkToFit="1"/>
      <protection locked="0"/>
    </xf>
    <xf numFmtId="166" fontId="0" fillId="0" borderId="4" xfId="2" applyNumberFormat="1" applyFont="1" applyBorder="1" applyAlignment="1">
      <alignment vertical="center" shrinkToFit="1"/>
    </xf>
    <xf numFmtId="0" fontId="0" fillId="0" borderId="4" xfId="0" applyNumberFormat="1" applyFont="1" applyBorder="1" applyAlignment="1">
      <alignment horizontal="center" vertical="center" shrinkToFit="1"/>
    </xf>
    <xf numFmtId="0" fontId="211" fillId="0" borderId="4" xfId="0" applyFont="1" applyFill="1" applyBorder="1" applyAlignment="1">
      <alignment horizontal="center" vertical="center" wrapText="1"/>
    </xf>
    <xf numFmtId="166" fontId="212" fillId="0" borderId="4" xfId="2" applyNumberFormat="1" applyFont="1" applyFill="1" applyBorder="1" applyAlignment="1">
      <alignment vertical="center" shrinkToFit="1"/>
    </xf>
    <xf numFmtId="0" fontId="57" fillId="0" borderId="4" xfId="0" applyFont="1" applyBorder="1"/>
    <xf numFmtId="167" fontId="45" fillId="0" borderId="0" xfId="0" applyNumberFormat="1" applyFont="1"/>
    <xf numFmtId="0" fontId="59" fillId="8" borderId="16" xfId="0" applyFont="1" applyFill="1" applyBorder="1" applyAlignment="1" applyProtection="1">
      <alignment horizontal="center" vertical="center" wrapText="1"/>
      <protection locked="0"/>
    </xf>
    <xf numFmtId="2" fontId="48" fillId="0" borderId="1" xfId="0" applyNumberFormat="1" applyFont="1" applyBorder="1" applyAlignment="1" applyProtection="1">
      <alignment horizontal="center" vertical="center"/>
      <protection locked="0"/>
    </xf>
    <xf numFmtId="2" fontId="48" fillId="20" borderId="1" xfId="0" applyNumberFormat="1" applyFont="1" applyFill="1" applyBorder="1" applyAlignment="1">
      <alignment horizontal="center" vertical="center"/>
    </xf>
    <xf numFmtId="0" fontId="0" fillId="3" borderId="0" xfId="0" applyFill="1" applyAlignment="1">
      <alignment horizontal="center" vertical="center"/>
    </xf>
    <xf numFmtId="0" fontId="0" fillId="22" borderId="0" xfId="0" applyFill="1" applyAlignment="1">
      <alignment horizontal="center"/>
    </xf>
    <xf numFmtId="0" fontId="171" fillId="23" borderId="102" xfId="0" applyFont="1" applyFill="1" applyBorder="1" applyAlignment="1" applyProtection="1">
      <alignment horizontal="center" vertical="center"/>
      <protection hidden="1"/>
    </xf>
    <xf numFmtId="0" fontId="171" fillId="23" borderId="103" xfId="0" applyFont="1" applyFill="1" applyBorder="1" applyAlignment="1" applyProtection="1">
      <alignment horizontal="center" vertical="center"/>
      <protection hidden="1"/>
    </xf>
    <xf numFmtId="0" fontId="148" fillId="24" borderId="0" xfId="0" applyFont="1" applyFill="1" applyBorder="1" applyAlignment="1" applyProtection="1">
      <alignment horizontal="center"/>
      <protection hidden="1"/>
    </xf>
    <xf numFmtId="0" fontId="172" fillId="25" borderId="104" xfId="0" applyFont="1" applyFill="1" applyBorder="1" applyAlignment="1">
      <alignment horizontal="center" vertical="center" wrapText="1"/>
    </xf>
    <xf numFmtId="0" fontId="172" fillId="25" borderId="105" xfId="0" applyFont="1" applyFill="1" applyBorder="1" applyAlignment="1">
      <alignment horizontal="center" vertical="center" wrapText="1"/>
    </xf>
    <xf numFmtId="0" fontId="175" fillId="28" borderId="0" xfId="0" applyFont="1" applyFill="1" applyAlignment="1">
      <alignment horizontal="center"/>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46" fillId="12" borderId="84" xfId="0" applyFont="1" applyFill="1" applyBorder="1" applyAlignment="1" applyProtection="1">
      <alignment horizontal="left"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154" fillId="15" borderId="84" xfId="0" applyFont="1" applyFill="1" applyBorder="1" applyAlignment="1">
      <alignment horizontal="center" vertical="center"/>
    </xf>
    <xf numFmtId="0" fontId="150" fillId="5" borderId="86" xfId="0" applyFont="1" applyFill="1" applyBorder="1"/>
    <xf numFmtId="0" fontId="150" fillId="5" borderId="87" xfId="0" applyFont="1" applyFill="1" applyBorder="1"/>
    <xf numFmtId="0" fontId="47" fillId="12" borderId="84" xfId="0" applyFont="1" applyFill="1" applyBorder="1" applyAlignment="1" applyProtection="1">
      <alignment horizontal="center" vertical="center"/>
      <protection locked="0"/>
    </xf>
    <xf numFmtId="0" fontId="40" fillId="8" borderId="95" xfId="0" applyFont="1" applyFill="1" applyBorder="1" applyProtection="1">
      <protection locked="0"/>
    </xf>
    <xf numFmtId="0" fontId="96" fillId="7" borderId="56" xfId="0" applyFont="1" applyFill="1" applyBorder="1" applyAlignment="1" applyProtection="1">
      <alignment horizontal="center" vertical="center"/>
    </xf>
    <xf numFmtId="0" fontId="96" fillId="7" borderId="68" xfId="0" applyFont="1" applyFill="1" applyBorder="1" applyAlignment="1" applyProtection="1">
      <alignment horizontal="center" vertical="center"/>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63" fillId="19" borderId="35" xfId="0" applyFont="1" applyFill="1" applyBorder="1" applyAlignment="1">
      <alignment horizontal="center" vertical="center"/>
    </xf>
    <xf numFmtId="0" fontId="156" fillId="5" borderId="0" xfId="0" applyFont="1" applyFill="1" applyAlignment="1">
      <alignment horizontal="center" vertical="center"/>
    </xf>
    <xf numFmtId="0" fontId="157" fillId="5" borderId="0" xfId="0" applyFont="1" applyFill="1" applyAlignment="1">
      <alignment horizontal="center" vertical="center"/>
    </xf>
    <xf numFmtId="14" fontId="58" fillId="10" borderId="1" xfId="0" applyNumberFormat="1" applyFont="1" applyFill="1" applyBorder="1" applyAlignment="1" applyProtection="1">
      <alignment horizontal="center" vertical="center"/>
      <protection locked="0"/>
    </xf>
    <xf numFmtId="0" fontId="152" fillId="5" borderId="96" xfId="0" applyFont="1" applyFill="1" applyBorder="1" applyAlignment="1">
      <alignment horizontal="center"/>
    </xf>
    <xf numFmtId="0" fontId="129" fillId="0" borderId="8" xfId="0" applyFont="1" applyBorder="1" applyAlignment="1" applyProtection="1">
      <alignment horizontal="right" vertical="center" wrapText="1"/>
    </xf>
    <xf numFmtId="0" fontId="59" fillId="13" borderId="52"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103" fillId="17" borderId="88" xfId="0" applyFont="1" applyFill="1" applyBorder="1" applyAlignment="1">
      <alignment horizontal="center" vertical="center" wrapText="1"/>
    </xf>
    <xf numFmtId="0" fontId="38" fillId="13" borderId="85" xfId="0" applyFont="1" applyFill="1" applyBorder="1"/>
    <xf numFmtId="0" fontId="103" fillId="17" borderId="90"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96" fillId="12" borderId="94" xfId="0" applyFont="1" applyFill="1" applyBorder="1" applyAlignment="1" applyProtection="1">
      <alignment horizontal="center" vertical="center"/>
      <protection locked="0"/>
    </xf>
    <xf numFmtId="0" fontId="38" fillId="8" borderId="89" xfId="0" applyFont="1" applyFill="1" applyBorder="1" applyProtection="1">
      <protection locked="0"/>
    </xf>
    <xf numFmtId="0" fontId="38" fillId="8" borderId="87" xfId="0" applyFont="1" applyFill="1" applyBorder="1" applyProtection="1">
      <protection locked="0"/>
    </xf>
    <xf numFmtId="0" fontId="96" fillId="12" borderId="100" xfId="0" applyFont="1" applyFill="1" applyBorder="1" applyAlignment="1" applyProtection="1">
      <alignment horizontal="center" vertical="center"/>
      <protection locked="0"/>
    </xf>
    <xf numFmtId="0" fontId="96" fillId="12" borderId="101" xfId="0" applyFont="1" applyFill="1" applyBorder="1" applyAlignment="1" applyProtection="1">
      <alignment horizontal="center" vertical="center"/>
      <protection locked="0"/>
    </xf>
    <xf numFmtId="0" fontId="59" fillId="10" borderId="1" xfId="0" applyFont="1" applyFill="1" applyBorder="1" applyAlignment="1">
      <alignment horizontal="center" vertical="center" wrapText="1"/>
    </xf>
    <xf numFmtId="0" fontId="49" fillId="10" borderId="1" xfId="0" applyFont="1" applyFill="1" applyBorder="1" applyAlignment="1" applyProtection="1">
      <alignment horizontal="center" vertical="center" wrapText="1"/>
    </xf>
    <xf numFmtId="0" fontId="127" fillId="0" borderId="23" xfId="0" applyFont="1" applyBorder="1" applyAlignment="1" applyProtection="1">
      <alignment horizontal="right" vertical="center" wrapText="1"/>
    </xf>
    <xf numFmtId="0" fontId="127" fillId="0" borderId="25" xfId="0" applyFont="1" applyBorder="1" applyAlignment="1" applyProtection="1">
      <alignment horizontal="right" vertical="center" wrapText="1"/>
    </xf>
    <xf numFmtId="0" fontId="103" fillId="17" borderId="121" xfId="0" applyFont="1" applyFill="1" applyBorder="1" applyAlignment="1">
      <alignment horizontal="center" vertical="center" wrapText="1"/>
    </xf>
    <xf numFmtId="0" fontId="38" fillId="13" borderId="122" xfId="0" applyFont="1" applyFill="1" applyBorder="1"/>
    <xf numFmtId="0" fontId="58" fillId="0" borderId="8" xfId="0" applyFont="1" applyBorder="1" applyAlignment="1" applyProtection="1">
      <alignment horizontal="center"/>
    </xf>
    <xf numFmtId="0" fontId="127" fillId="0" borderId="22" xfId="0" applyFont="1" applyBorder="1" applyAlignment="1" applyProtection="1">
      <alignment horizontal="right" vertical="center" wrapText="1"/>
    </xf>
    <xf numFmtId="0" fontId="58" fillId="0" borderId="32" xfId="0" applyFont="1" applyBorder="1" applyAlignment="1" applyProtection="1">
      <alignment horizontal="center"/>
    </xf>
    <xf numFmtId="0" fontId="170" fillId="3" borderId="9" xfId="0" applyFont="1" applyFill="1" applyBorder="1" applyAlignment="1" applyProtection="1">
      <alignment horizontal="center" vertical="center"/>
      <protection locked="0"/>
    </xf>
    <xf numFmtId="0" fontId="170" fillId="3" borderId="10" xfId="0" applyFont="1" applyFill="1" applyBorder="1" applyAlignment="1" applyProtection="1">
      <alignment horizontal="center" vertical="center"/>
      <protection locked="0"/>
    </xf>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79" fillId="0" borderId="20" xfId="0" applyFont="1" applyBorder="1" applyAlignment="1" applyProtection="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79" fillId="0" borderId="8" xfId="0" applyFont="1" applyBorder="1" applyAlignment="1" applyProtection="1">
      <alignment horizontal="center" vertical="center" wrapText="1"/>
    </xf>
    <xf numFmtId="0" fontId="182" fillId="31" borderId="35" xfId="0" applyFont="1" applyFill="1" applyBorder="1" applyAlignment="1">
      <alignment horizontal="center"/>
    </xf>
    <xf numFmtId="0" fontId="74" fillId="31" borderId="35" xfId="0" applyFont="1" applyFill="1" applyBorder="1" applyAlignment="1">
      <alignment horizontal="center"/>
    </xf>
    <xf numFmtId="0" fontId="61" fillId="0" borderId="33" xfId="0" applyFont="1" applyBorder="1" applyAlignment="1" applyProtection="1">
      <alignment horizontal="right" vertical="center" wrapText="1"/>
    </xf>
    <xf numFmtId="0" fontId="79" fillId="0" borderId="33" xfId="0" applyFont="1" applyBorder="1" applyAlignment="1" applyProtection="1">
      <alignment horizontal="center" vertical="center" wrapText="1"/>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29" fillId="0" borderId="39" xfId="0" applyFont="1" applyBorder="1" applyAlignment="1" applyProtection="1">
      <alignment horizontal="right" vertical="center" wrapText="1"/>
    </xf>
    <xf numFmtId="0" fontId="79" fillId="0" borderId="37" xfId="0" applyFont="1" applyBorder="1" applyAlignment="1" applyProtection="1">
      <alignment horizontal="center" vertical="center" wrapText="1"/>
    </xf>
    <xf numFmtId="0" fontId="79" fillId="0" borderId="67" xfId="0" applyFont="1" applyBorder="1" applyAlignment="1" applyProtection="1">
      <alignment horizontal="center" vertical="center" wrapText="1"/>
    </xf>
    <xf numFmtId="0" fontId="79" fillId="0" borderId="39" xfId="0" applyFont="1" applyBorder="1" applyAlignment="1" applyProtection="1">
      <alignment horizontal="center" vertical="center" wrapText="1"/>
    </xf>
    <xf numFmtId="0" fontId="61" fillId="0" borderId="34" xfId="0" applyFont="1" applyBorder="1" applyAlignment="1" applyProtection="1">
      <alignment horizontal="right" vertical="center" wrapText="1"/>
    </xf>
    <xf numFmtId="0" fontId="79" fillId="0" borderId="34" xfId="0" applyFont="1" applyBorder="1" applyAlignment="1" applyProtection="1">
      <alignment horizontal="center" vertical="center" wrapText="1"/>
    </xf>
    <xf numFmtId="0" fontId="129" fillId="0" borderId="20" xfId="0" applyFont="1" applyBorder="1" applyAlignment="1" applyProtection="1">
      <alignment horizontal="right" vertical="center" wrapText="1"/>
    </xf>
    <xf numFmtId="0" fontId="129" fillId="0" borderId="8" xfId="0" applyFont="1" applyBorder="1" applyAlignment="1" applyProtection="1">
      <alignment horizontal="right" vertical="center" wrapText="1"/>
      <protection locked="0"/>
    </xf>
    <xf numFmtId="0" fontId="102" fillId="3" borderId="58"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03" fillId="17" borderId="1" xfId="0" applyFont="1" applyFill="1" applyBorder="1" applyAlignment="1">
      <alignment horizontal="center" vertical="center" wrapText="1"/>
    </xf>
    <xf numFmtId="0" fontId="129" fillId="0" borderId="45" xfId="0" applyFont="1" applyBorder="1" applyAlignment="1" applyProtection="1">
      <alignment horizontal="right" vertical="center" wrapText="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177" fillId="3" borderId="0" xfId="0" applyFont="1" applyFill="1" applyBorder="1" applyAlignment="1" applyProtection="1">
      <alignment horizontal="center" vertical="center" wrapText="1"/>
      <protection hidden="1"/>
    </xf>
    <xf numFmtId="0" fontId="177" fillId="3" borderId="131" xfId="0" applyFont="1" applyFill="1" applyBorder="1" applyAlignment="1" applyProtection="1">
      <alignment horizontal="center" vertical="center" wrapText="1"/>
      <protection hidden="1"/>
    </xf>
    <xf numFmtId="0" fontId="177" fillId="3" borderId="35" xfId="0" applyFont="1" applyFill="1" applyBorder="1" applyAlignment="1" applyProtection="1">
      <alignment horizontal="center" vertical="center" wrapText="1"/>
      <protection hidden="1"/>
    </xf>
    <xf numFmtId="0" fontId="177" fillId="3" borderId="132" xfId="0" applyFont="1" applyFill="1" applyBorder="1" applyAlignment="1" applyProtection="1">
      <alignment horizontal="center" vertical="center" wrapText="1"/>
      <protection hidden="1"/>
    </xf>
    <xf numFmtId="0" fontId="169" fillId="5" borderId="9" xfId="0" applyFont="1" applyFill="1" applyBorder="1" applyAlignment="1">
      <alignment horizontal="center" vertical="center"/>
    </xf>
    <xf numFmtId="0" fontId="169" fillId="5" borderId="66" xfId="0" applyFont="1" applyFill="1" applyBorder="1" applyAlignment="1">
      <alignment horizontal="center" vertical="center"/>
    </xf>
    <xf numFmtId="0" fontId="169" fillId="5" borderId="10" xfId="0" applyFont="1" applyFill="1" applyBorder="1" applyAlignment="1">
      <alignment horizontal="center" vertical="center"/>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57" fillId="10" borderId="1" xfId="0" applyFont="1" applyFill="1" applyBorder="1" applyAlignment="1">
      <alignment horizontal="center" vertical="center" wrapText="1"/>
    </xf>
    <xf numFmtId="0" fontId="149" fillId="15" borderId="84" xfId="0" applyFont="1" applyFill="1" applyBorder="1" applyAlignment="1">
      <alignment horizontal="center" vertical="center"/>
    </xf>
    <xf numFmtId="0" fontId="85" fillId="14" borderId="84" xfId="0" applyFont="1" applyFill="1" applyBorder="1" applyAlignment="1">
      <alignment horizontal="center" vertical="center" wrapText="1"/>
    </xf>
    <xf numFmtId="0" fontId="38" fillId="13" borderId="87" xfId="0" applyFont="1" applyFill="1" applyBorder="1"/>
    <xf numFmtId="0" fontId="73" fillId="0" borderId="0" xfId="0" applyFont="1" applyAlignment="1" applyProtection="1">
      <alignment wrapText="1"/>
      <protection hidden="1"/>
    </xf>
    <xf numFmtId="0" fontId="73" fillId="0" borderId="0" xfId="0" applyFont="1" applyAlignment="1" applyProtection="1">
      <alignment horizontal="center" vertical="center" wrapText="1"/>
    </xf>
    <xf numFmtId="0" fontId="146" fillId="0" borderId="35" xfId="0" applyFont="1" applyBorder="1" applyAlignment="1" applyProtection="1">
      <alignment horizontal="center" vertical="center" wrapText="1"/>
      <protection hidden="1"/>
    </xf>
    <xf numFmtId="0" fontId="141" fillId="0" borderId="60" xfId="0" applyFont="1" applyBorder="1" applyAlignment="1" applyProtection="1">
      <alignment horizontal="center" vertical="center" wrapText="1"/>
    </xf>
    <xf numFmtId="0" fontId="141" fillId="0" borderId="35" xfId="0" applyFont="1" applyBorder="1" applyAlignment="1" applyProtection="1">
      <alignment horizontal="center" vertical="center" wrapText="1"/>
    </xf>
    <xf numFmtId="0" fontId="146" fillId="0" borderId="0" xfId="0" applyFont="1" applyBorder="1" applyAlignment="1" applyProtection="1">
      <alignment horizontal="center" vertical="center"/>
      <protection hidden="1"/>
    </xf>
    <xf numFmtId="0" fontId="130" fillId="0" borderId="0" xfId="0" applyFont="1" applyAlignment="1" applyProtection="1">
      <alignment horizontal="center"/>
    </xf>
    <xf numFmtId="0" fontId="57" fillId="0" borderId="5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47" fillId="0" borderId="60" xfId="0" applyFont="1" applyBorder="1" applyAlignment="1" applyProtection="1">
      <alignment horizontal="right" vertical="center" wrapText="1"/>
    </xf>
    <xf numFmtId="0" fontId="47" fillId="0" borderId="35" xfId="0" applyFont="1" applyBorder="1" applyAlignment="1" applyProtection="1">
      <alignment horizontal="right" vertical="center" wrapText="1"/>
    </xf>
    <xf numFmtId="0" fontId="57" fillId="0" borderId="1" xfId="0" applyFont="1" applyBorder="1" applyAlignment="1" applyProtection="1">
      <alignment horizontal="center"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pplyProtection="1">
      <alignment horizontal="center" vertical="center" wrapText="1"/>
    </xf>
    <xf numFmtId="0" fontId="5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6" fillId="0" borderId="60" xfId="0" applyFont="1" applyBorder="1" applyAlignment="1" applyProtection="1">
      <alignment horizontal="center" vertical="center" wrapText="1"/>
    </xf>
    <xf numFmtId="0" fontId="46" fillId="0" borderId="35" xfId="0" applyFont="1" applyBorder="1" applyAlignment="1" applyProtection="1">
      <alignment horizontal="center" vertical="center" wrapText="1"/>
    </xf>
    <xf numFmtId="0" fontId="79" fillId="0" borderId="23" xfId="0" applyFont="1" applyBorder="1" applyAlignment="1" applyProtection="1">
      <alignment horizontal="right" vertical="center" wrapText="1"/>
    </xf>
    <xf numFmtId="0" fontId="79" fillId="0" borderId="22" xfId="0" applyFont="1" applyBorder="1" applyAlignment="1" applyProtection="1">
      <alignment horizontal="right" vertical="center" wrapText="1"/>
    </xf>
    <xf numFmtId="0" fontId="79" fillId="0" borderId="25" xfId="0" applyFont="1" applyBorder="1" applyAlignment="1" applyProtection="1">
      <alignment horizontal="right" vertical="center" wrapText="1"/>
    </xf>
    <xf numFmtId="0" fontId="49" fillId="0" borderId="0" xfId="0" applyFont="1" applyAlignment="1" applyProtection="1">
      <alignment horizontal="center"/>
    </xf>
    <xf numFmtId="0" fontId="125" fillId="0" borderId="0" xfId="0" applyFont="1" applyAlignment="1" applyProtection="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pplyProtection="1">
      <alignment horizontal="center" vertical="center" wrapText="1"/>
    </xf>
    <xf numFmtId="0" fontId="50" fillId="0" borderId="0" xfId="0" applyFont="1" applyAlignment="1" applyProtection="1">
      <alignment horizontal="center" wrapText="1"/>
    </xf>
    <xf numFmtId="0" fontId="120" fillId="0" borderId="0" xfId="0" applyFont="1" applyBorder="1" applyAlignment="1">
      <alignment horizontal="right"/>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7" fillId="0" borderId="56" xfId="0" applyFont="1" applyBorder="1" applyAlignment="1" applyProtection="1">
      <alignment horizontal="center" vertical="center" wrapText="1"/>
    </xf>
    <xf numFmtId="0" fontId="57" fillId="0" borderId="60"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7" fillId="0" borderId="40" xfId="0" applyFont="1" applyBorder="1" applyAlignment="1" applyProtection="1">
      <alignment horizontal="center" vertical="center" wrapText="1"/>
    </xf>
    <xf numFmtId="0" fontId="57" fillId="0" borderId="58" xfId="0" applyFont="1" applyBorder="1" applyAlignment="1" applyProtection="1">
      <alignment horizontal="center" vertical="center" wrapText="1"/>
    </xf>
    <xf numFmtId="0" fontId="57" fillId="0" borderId="59" xfId="0" applyFont="1" applyBorder="1" applyAlignment="1" applyProtection="1">
      <alignment horizontal="center" vertical="center" wrapText="1"/>
    </xf>
    <xf numFmtId="0" fontId="80" fillId="0" borderId="8"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pplyProtection="1">
      <alignment horizontal="center" vertical="center" wrapText="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80" fillId="0" borderId="0" xfId="0" applyFont="1" applyBorder="1" applyAlignment="1" applyProtection="1">
      <alignment horizontal="center" vertical="center" wrapText="1"/>
      <protection hidden="1"/>
    </xf>
    <xf numFmtId="0" fontId="80" fillId="0" borderId="8" xfId="0" applyFont="1" applyBorder="1" applyAlignment="1" applyProtection="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pplyProtection="1">
      <alignment horizontal="center" vertical="center" wrapText="1"/>
    </xf>
    <xf numFmtId="0" fontId="79" fillId="0" borderId="69" xfId="0" applyFont="1" applyBorder="1" applyAlignment="1" applyProtection="1">
      <alignment horizontal="center" vertical="center" wrapText="1"/>
    </xf>
    <xf numFmtId="0" fontId="79" fillId="0" borderId="70" xfId="0" applyFont="1" applyBorder="1" applyAlignment="1" applyProtection="1">
      <alignment horizontal="center" vertical="center" wrapText="1"/>
    </xf>
    <xf numFmtId="0" fontId="127" fillId="0" borderId="33" xfId="0" applyFont="1" applyBorder="1" applyAlignment="1" applyProtection="1">
      <alignment horizontal="right" vertical="center" wrapText="1"/>
      <protection hidden="1"/>
    </xf>
    <xf numFmtId="0" fontId="50" fillId="0" borderId="4"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52" xfId="0" applyFont="1" applyBorder="1" applyAlignment="1">
      <alignment horizontal="center" vertical="center"/>
    </xf>
    <xf numFmtId="0" fontId="50" fillId="0" borderId="63"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57" fillId="0" borderId="1" xfId="0" applyFont="1" applyBorder="1" applyAlignment="1" applyProtection="1">
      <alignment horizontal="center" vertical="center" wrapText="1"/>
      <protection hidden="1"/>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3" fillId="0" borderId="35" xfId="0" applyFont="1" applyBorder="1" applyAlignment="1" applyProtection="1">
      <alignment horizontal="center" vertical="center" wrapText="1"/>
      <protection hidden="1"/>
    </xf>
    <xf numFmtId="0" fontId="183" fillId="0" borderId="0" xfId="0" applyFont="1" applyAlignment="1" applyProtection="1">
      <alignment horizontal="center" vertical="center" wrapText="1"/>
      <protection hidden="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80" fillId="0" borderId="0" xfId="0" applyFont="1" applyAlignment="1">
      <alignment horizontal="right" vertical="center"/>
    </xf>
    <xf numFmtId="0" fontId="180" fillId="0" borderId="0" xfId="0" applyFont="1" applyAlignment="1">
      <alignment horizontal="left" vertical="center"/>
    </xf>
    <xf numFmtId="0" fontId="57" fillId="0" borderId="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0" xfId="0" applyFont="1" applyBorder="1" applyAlignment="1">
      <alignment horizontal="center" vertical="center" wrapText="1"/>
    </xf>
    <xf numFmtId="0" fontId="61" fillId="4" borderId="115" xfId="0" applyFont="1" applyFill="1" applyBorder="1" applyAlignment="1">
      <alignment horizontal="center" vertical="center" wrapText="1"/>
    </xf>
    <xf numFmtId="0" fontId="61" fillId="4" borderId="117" xfId="0" applyFont="1" applyFill="1" applyBorder="1" applyAlignment="1">
      <alignment horizontal="center" vertical="center" wrapText="1"/>
    </xf>
    <xf numFmtId="0" fontId="61" fillId="4" borderId="116" xfId="0" applyFont="1" applyFill="1" applyBorder="1" applyAlignment="1">
      <alignment horizontal="center" vertical="center" wrapText="1"/>
    </xf>
    <xf numFmtId="0" fontId="194" fillId="0" borderId="41" xfId="1" applyFont="1" applyFill="1" applyBorder="1" applyAlignment="1" applyProtection="1">
      <alignment horizontal="center" vertical="center" wrapText="1"/>
      <protection locked="0"/>
    </xf>
    <xf numFmtId="0" fontId="194" fillId="0" borderId="42" xfId="1" applyFont="1" applyFill="1" applyBorder="1" applyAlignment="1" applyProtection="1">
      <alignment horizontal="center" vertical="center" wrapText="1"/>
      <protection locked="0"/>
    </xf>
    <xf numFmtId="0" fontId="195" fillId="0" borderId="113" xfId="1" applyFont="1" applyFill="1" applyBorder="1" applyAlignment="1" applyProtection="1">
      <alignment horizontal="center" vertical="center" wrapText="1"/>
      <protection locked="0"/>
    </xf>
    <xf numFmtId="0" fontId="195" fillId="0" borderId="110" xfId="1" applyFont="1" applyFill="1" applyBorder="1" applyAlignment="1" applyProtection="1">
      <alignment horizontal="center" vertical="center" wrapText="1"/>
      <protection locked="0"/>
    </xf>
    <xf numFmtId="0" fontId="194" fillId="0" borderId="5" xfId="1" applyFont="1" applyFill="1" applyBorder="1" applyAlignment="1">
      <alignment horizontal="center" vertical="center" wrapText="1"/>
    </xf>
    <xf numFmtId="0" fontId="194" fillId="0" borderId="65" xfId="1" applyFont="1" applyFill="1" applyBorder="1" applyAlignment="1">
      <alignment horizontal="center" vertical="center" wrapText="1"/>
    </xf>
    <xf numFmtId="0" fontId="194" fillId="0" borderId="6" xfId="1" applyFont="1" applyFill="1" applyBorder="1" applyAlignment="1">
      <alignment horizontal="center" vertical="center" wrapText="1"/>
    </xf>
    <xf numFmtId="0" fontId="197" fillId="0" borderId="41" xfId="1" applyFont="1" applyFill="1" applyBorder="1" applyAlignment="1">
      <alignment horizontal="center" vertical="center" wrapText="1"/>
    </xf>
    <xf numFmtId="0" fontId="197" fillId="0" borderId="42" xfId="1" applyFont="1" applyFill="1" applyBorder="1" applyAlignment="1">
      <alignment horizontal="center" vertical="center" wrapText="1"/>
    </xf>
    <xf numFmtId="0" fontId="57" fillId="0" borderId="111" xfId="0" applyFont="1" applyBorder="1" applyAlignment="1">
      <alignment horizontal="center" vertical="center" wrapText="1"/>
    </xf>
    <xf numFmtId="0" fontId="57" fillId="0" borderId="112"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applyFont="1" applyAlignment="1"/>
    <xf numFmtId="0" fontId="96" fillId="0" borderId="0" xfId="0" applyFont="1" applyAlignment="1" applyProtection="1">
      <alignment horizontal="center"/>
      <protection hidden="1"/>
    </xf>
    <xf numFmtId="0" fontId="0" fillId="0" borderId="0" xfId="0" applyFont="1" applyAlignment="1" applyProtection="1">
      <protection hidden="1"/>
    </xf>
    <xf numFmtId="0" fontId="132" fillId="0" borderId="89" xfId="0" applyFont="1" applyBorder="1" applyAlignment="1">
      <alignment horizontal="center"/>
    </xf>
    <xf numFmtId="0" fontId="38" fillId="0" borderId="89" xfId="0" applyFont="1" applyBorder="1"/>
    <xf numFmtId="0" fontId="90" fillId="20" borderId="84" xfId="0" applyFont="1" applyFill="1" applyBorder="1" applyAlignment="1">
      <alignment horizontal="center" vertical="center" wrapText="1"/>
    </xf>
    <xf numFmtId="0" fontId="90" fillId="20" borderId="87" xfId="0" applyFont="1" applyFill="1" applyBorder="1" applyAlignment="1">
      <alignment horizontal="center" vertical="center" wrapText="1"/>
    </xf>
    <xf numFmtId="0" fontId="90" fillId="20" borderId="92" xfId="0" applyFont="1" applyFill="1" applyBorder="1" applyAlignment="1">
      <alignment horizontal="center" vertical="center" wrapText="1"/>
    </xf>
    <xf numFmtId="0" fontId="90" fillId="20" borderId="0" xfId="0" applyFont="1" applyFill="1" applyBorder="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20" borderId="88" xfId="0" applyFont="1" applyFill="1" applyBorder="1" applyAlignment="1">
      <alignment horizontal="center" vertical="center"/>
    </xf>
    <xf numFmtId="0" fontId="90" fillId="20"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Border="1" applyAlignment="1">
      <alignment vertical="center" wrapText="1"/>
    </xf>
    <xf numFmtId="0" fontId="131" fillId="0" borderId="0" xfId="0" applyFont="1" applyBorder="1" applyAlignment="1">
      <alignment horizontal="center"/>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60" fillId="0" borderId="35" xfId="0" applyFont="1" applyBorder="1" applyAlignment="1" applyProtection="1">
      <alignment horizontal="center" vertic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81" fillId="0" borderId="35" xfId="0" applyFont="1" applyBorder="1" applyAlignment="1" applyProtection="1">
      <alignment horizontal="center" vertical="center"/>
      <protection hidden="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64" fillId="6" borderId="0" xfId="0" applyFont="1" applyFill="1" applyBorder="1" applyAlignment="1" applyProtection="1">
      <alignment horizontal="center"/>
      <protection hidden="1"/>
    </xf>
    <xf numFmtId="0" fontId="24" fillId="0" borderId="0" xfId="0" applyFont="1" applyBorder="1" applyProtection="1">
      <protection hidden="1"/>
    </xf>
    <xf numFmtId="0" fontId="132" fillId="6" borderId="0" xfId="0" applyFont="1" applyFill="1" applyBorder="1" applyAlignment="1" applyProtection="1">
      <alignment horizontal="center"/>
      <protection hidden="1"/>
    </xf>
    <xf numFmtId="0" fontId="38" fillId="0" borderId="0" xfId="0" applyFont="1" applyBorder="1" applyProtection="1">
      <protection hidden="1"/>
    </xf>
    <xf numFmtId="0" fontId="89" fillId="6" borderId="0" xfId="0" applyFont="1" applyFill="1" applyBorder="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38" fillId="0" borderId="87" xfId="0" applyFont="1" applyBorder="1" applyProtection="1">
      <protection hidden="1"/>
    </xf>
    <xf numFmtId="0" fontId="88" fillId="6" borderId="88" xfId="0" applyFont="1" applyFill="1" applyBorder="1" applyAlignment="1" applyProtection="1">
      <alignment horizontal="center" vertical="center" wrapText="1"/>
      <protection hidden="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104" fillId="0" borderId="0" xfId="0" applyFont="1" applyAlignment="1">
      <alignment horizontal="center"/>
    </xf>
    <xf numFmtId="0" fontId="38" fillId="0" borderId="91" xfId="0" applyFont="1" applyBorder="1"/>
    <xf numFmtId="0" fontId="89" fillId="0" borderId="0" xfId="0" applyFont="1" applyAlignment="1">
      <alignment horizontal="center"/>
    </xf>
    <xf numFmtId="0" fontId="134" fillId="0" borderId="88" xfId="0" applyFont="1" applyBorder="1" applyAlignment="1">
      <alignment horizontal="center" vertical="center" wrapText="1"/>
    </xf>
    <xf numFmtId="0" fontId="38" fillId="0" borderId="90" xfId="0" applyFont="1" applyBorder="1"/>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5"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134" fillId="0" borderId="93" xfId="0" applyFont="1" applyBorder="1" applyAlignment="1">
      <alignment horizontal="center" vertical="center" wrapText="1"/>
    </xf>
    <xf numFmtId="0" fontId="38" fillId="0" borderId="92" xfId="0" applyFont="1" applyBorder="1"/>
    <xf numFmtId="0" fontId="90" fillId="0" borderId="0" xfId="0" applyFont="1" applyAlignment="1">
      <alignment horizontal="center"/>
    </xf>
    <xf numFmtId="0" fontId="87" fillId="0" borderId="84" xfId="0" applyFont="1" applyBorder="1" applyAlignment="1">
      <alignment horizontal="center"/>
    </xf>
    <xf numFmtId="0" fontId="136" fillId="0" borderId="92" xfId="0" applyFont="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49" fillId="0" borderId="0" xfId="0" applyFont="1" applyAlignment="1">
      <alignment horizontal="center"/>
    </xf>
    <xf numFmtId="0" fontId="45" fillId="0" borderId="0" xfId="0" applyFont="1" applyAlignment="1"/>
    <xf numFmtId="0" fontId="137" fillId="0" borderId="0" xfId="0" applyFont="1" applyAlignme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Border="1" applyAlignment="1">
      <alignment horizontal="center"/>
    </xf>
    <xf numFmtId="0" fontId="6" fillId="0" borderId="0" xfId="0" applyFont="1" applyBorder="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Border="1" applyAlignment="1" applyProtection="1">
      <alignment horizontal="left"/>
      <protection hidden="1"/>
    </xf>
    <xf numFmtId="0" fontId="41" fillId="0" borderId="0" xfId="0" applyFont="1" applyBorder="1" applyAlignment="1">
      <alignment horizontal="left"/>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6"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3" fillId="0" borderId="35" xfId="0" applyFont="1" applyBorder="1" applyAlignment="1" applyProtection="1">
      <alignment horizontal="center"/>
      <protection hidden="1"/>
    </xf>
    <xf numFmtId="0" fontId="98" fillId="0" borderId="84" xfId="0" applyFont="1" applyBorder="1" applyAlignment="1">
      <alignment horizontal="center"/>
    </xf>
    <xf numFmtId="0" fontId="99" fillId="0" borderId="86" xfId="0" applyFont="1" applyBorder="1" applyAlignment="1">
      <alignment horizontal="center"/>
    </xf>
    <xf numFmtId="0" fontId="185" fillId="0" borderId="86" xfId="0" applyFont="1" applyBorder="1" applyAlignment="1">
      <alignment horizontal="center" vertical="center"/>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7"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103" fillId="0" borderId="0" xfId="0" applyFont="1" applyAlignment="1" applyProtection="1">
      <alignment horizontal="center"/>
      <protection hidden="1"/>
    </xf>
    <xf numFmtId="0" fontId="38"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ont="1" applyFill="1" applyBorder="1" applyAlignment="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139" fillId="0" borderId="84" xfId="0" applyFont="1" applyBorder="1" applyAlignment="1">
      <alignment horizontal="center" vertical="center" wrapText="1"/>
    </xf>
    <xf numFmtId="0" fontId="103" fillId="13" borderId="0" xfId="0" applyFont="1" applyFill="1" applyAlignment="1">
      <alignment horizontal="center"/>
    </xf>
    <xf numFmtId="0" fontId="0" fillId="13" borderId="0" xfId="0" applyFont="1" applyFill="1" applyAlignment="1"/>
    <xf numFmtId="0" fontId="47" fillId="3" borderId="41" xfId="0" applyFont="1" applyFill="1" applyBorder="1" applyAlignment="1">
      <alignment horizontal="left" vertical="center" shrinkToFit="1"/>
    </xf>
    <xf numFmtId="0" fontId="47" fillId="3" borderId="106"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6"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40" fillId="9" borderId="0" xfId="0" applyFont="1" applyFill="1" applyBorder="1" applyAlignment="1">
      <alignment horizontal="center" wrapText="1"/>
    </xf>
    <xf numFmtId="0" fontId="38" fillId="0" borderId="0" xfId="0" applyFont="1" applyBorder="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24" xfId="0" applyFont="1" applyBorder="1" applyAlignment="1">
      <alignment horizontal="center" vertical="center"/>
    </xf>
    <xf numFmtId="0" fontId="87" fillId="0" borderId="125"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50" fillId="0" borderId="0" xfId="0" applyFont="1" applyBorder="1" applyAlignment="1">
      <alignment horizontal="center" vertical="center"/>
    </xf>
    <xf numFmtId="0" fontId="176" fillId="0" borderId="35" xfId="0" applyFont="1" applyBorder="1" applyAlignment="1">
      <alignment horizontal="center" vertical="center" wrapText="1"/>
    </xf>
    <xf numFmtId="0" fontId="47" fillId="0" borderId="0" xfId="0" applyFont="1" applyBorder="1" applyAlignment="1">
      <alignment horizontal="center"/>
    </xf>
    <xf numFmtId="0" fontId="138" fillId="8" borderId="0" xfId="0" applyFont="1" applyFill="1" applyBorder="1" applyAlignment="1">
      <alignment horizontal="center" vertical="center"/>
    </xf>
    <xf numFmtId="0" fontId="78" fillId="0" borderId="0" xfId="0" applyFont="1" applyBorder="1" applyAlignment="1">
      <alignment horizontal="center" vertical="center"/>
    </xf>
    <xf numFmtId="0" fontId="49" fillId="0" borderId="0" xfId="0" applyFont="1" applyBorder="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Border="1" applyAlignment="1">
      <alignment horizontal="center"/>
    </xf>
    <xf numFmtId="0" fontId="14" fillId="0" borderId="0" xfId="0" applyFont="1" applyBorder="1" applyAlignment="1">
      <alignment horizontal="center"/>
    </xf>
    <xf numFmtId="0" fontId="30" fillId="0" borderId="0" xfId="0" applyFont="1" applyBorder="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47" fillId="0" borderId="0" xfId="0" applyFont="1" applyAlignment="1">
      <alignment horizontal="center" vertical="center"/>
    </xf>
    <xf numFmtId="0" fontId="57" fillId="0" borderId="0" xfId="0" applyFont="1" applyAlignment="1">
      <alignment horizontal="center" vertical="center"/>
    </xf>
    <xf numFmtId="0" fontId="177" fillId="0" borderId="0" xfId="0" applyFont="1" applyAlignment="1">
      <alignment horizontal="left" vertical="center"/>
    </xf>
    <xf numFmtId="0" fontId="47" fillId="0" borderId="0" xfId="0" applyFont="1" applyAlignment="1">
      <alignment horizontal="left" vertical="center" indent="7"/>
    </xf>
    <xf numFmtId="0" fontId="0" fillId="0" borderId="0" xfId="0" applyFont="1" applyAlignment="1">
      <alignment horizontal="center" vertical="center"/>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199" fillId="0" borderId="0" xfId="0" applyFont="1" applyAlignment="1">
      <alignment horizontal="center"/>
    </xf>
    <xf numFmtId="0" fontId="200" fillId="0" borderId="0" xfId="0" applyFont="1" applyAlignment="1">
      <alignment horizontal="center" vertical="center"/>
    </xf>
    <xf numFmtId="0" fontId="78" fillId="0" borderId="0" xfId="0" applyFont="1" applyAlignment="1">
      <alignment horizontal="center"/>
    </xf>
    <xf numFmtId="0" fontId="213"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70" fillId="0" borderId="119" xfId="0" applyFont="1" applyBorder="1" applyAlignment="1">
      <alignment horizontal="center"/>
    </xf>
    <xf numFmtId="0" fontId="170" fillId="0" borderId="120" xfId="0" applyFont="1" applyBorder="1" applyAlignment="1">
      <alignment horizontal="center"/>
    </xf>
    <xf numFmtId="0" fontId="45" fillId="0" borderId="0" xfId="0" applyFont="1" applyAlignment="1">
      <alignment horizontal="center"/>
    </xf>
    <xf numFmtId="0" fontId="53" fillId="0" borderId="4" xfId="0" applyFont="1" applyBorder="1" applyAlignment="1">
      <alignment horizontal="center" vertical="center" wrapText="1" shrinkToFit="1"/>
    </xf>
    <xf numFmtId="0" fontId="211" fillId="0" borderId="4" xfId="0" applyFont="1" applyFill="1" applyBorder="1" applyAlignment="1">
      <alignment horizontal="center" vertical="center" wrapText="1"/>
    </xf>
    <xf numFmtId="0" fontId="45" fillId="0" borderId="4" xfId="0" applyFont="1" applyBorder="1" applyAlignment="1">
      <alignment horizontal="center" vertical="center" wrapText="1" shrinkToFit="1"/>
    </xf>
    <xf numFmtId="0" fontId="58" fillId="8" borderId="8" xfId="0" applyFont="1" applyFill="1" applyBorder="1" applyAlignment="1" applyProtection="1">
      <alignment horizontal="center" vertical="center"/>
      <protection locked="0"/>
    </xf>
    <xf numFmtId="1" fontId="58" fillId="8" borderId="8" xfId="0" applyNumberFormat="1" applyFont="1" applyFill="1" applyBorder="1" applyAlignment="1" applyProtection="1">
      <alignment horizontal="center" vertical="center"/>
      <protection locked="0" hidden="1"/>
    </xf>
  </cellXfs>
  <cellStyles count="3">
    <cellStyle name="Comma" xfId="2" builtinId="3"/>
    <cellStyle name="Normal" xfId="0" builtinId="0"/>
    <cellStyle name="Normal 2" xfId="1"/>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xdr:row>
      <xdr:rowOff>127000</xdr:rowOff>
    </xdr:from>
    <xdr:to>
      <xdr:col>4</xdr:col>
      <xdr:colOff>82550</xdr:colOff>
      <xdr:row>16</xdr:row>
      <xdr:rowOff>76200</xdr:rowOff>
    </xdr:to>
    <xdr:sp macro="" textlink="">
      <xdr:nvSpPr>
        <xdr:cNvPr id="2"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3</xdr:col>
      <xdr:colOff>0</xdr:colOff>
      <xdr:row>14</xdr:row>
      <xdr:rowOff>127000</xdr:rowOff>
    </xdr:from>
    <xdr:to>
      <xdr:col>4</xdr:col>
      <xdr:colOff>82550</xdr:colOff>
      <xdr:row>16</xdr:row>
      <xdr:rowOff>76200</xdr:rowOff>
    </xdr:to>
    <xdr:sp macro="" textlink="">
      <xdr:nvSpPr>
        <xdr:cNvPr id="3"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2</xdr:col>
      <xdr:colOff>1790700</xdr:colOff>
      <xdr:row>13</xdr:row>
      <xdr:rowOff>63500</xdr:rowOff>
    </xdr:from>
    <xdr:to>
      <xdr:col>2</xdr:col>
      <xdr:colOff>2514600</xdr:colOff>
      <xdr:row>17</xdr:row>
      <xdr:rowOff>76200</xdr:rowOff>
    </xdr:to>
    <xdr:pic>
      <xdr:nvPicPr>
        <xdr:cNvPr id="4" name="Picture 3">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 xmlns:a16="http://schemas.microsoft.com/office/drawing/2014/main"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11</xdr:row>
      <xdr:rowOff>158750</xdr:rowOff>
    </xdr:from>
    <xdr:to>
      <xdr:col>2</xdr:col>
      <xdr:colOff>7321550</xdr:colOff>
      <xdr:row>13</xdr:row>
      <xdr:rowOff>44450</xdr:rowOff>
    </xdr:to>
    <xdr:sp macro="" textlink="">
      <xdr:nvSpPr>
        <xdr:cNvPr id="6" name="Rounded Rectangle 5">
          <a:extLst>
            <a:ext uri="{FF2B5EF4-FFF2-40B4-BE49-F238E27FC236}">
              <a16:creationId xmlns="" xmlns:a16="http://schemas.microsoft.com/office/drawing/2014/main"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13</xdr:row>
      <xdr:rowOff>57150</xdr:rowOff>
    </xdr:from>
    <xdr:to>
      <xdr:col>2</xdr:col>
      <xdr:colOff>7550150</xdr:colOff>
      <xdr:row>18</xdr:row>
      <xdr:rowOff>19050</xdr:rowOff>
    </xdr:to>
    <xdr:sp macro="" textlink="">
      <xdr:nvSpPr>
        <xdr:cNvPr id="7" name="Rounded Rectangle 6">
          <a:extLst>
            <a:ext uri="{FF2B5EF4-FFF2-40B4-BE49-F238E27FC236}">
              <a16:creationId xmlns="" xmlns:a16="http://schemas.microsoft.com/office/drawing/2014/main"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11</xdr:row>
      <xdr:rowOff>38100</xdr:rowOff>
    </xdr:from>
    <xdr:to>
      <xdr:col>2</xdr:col>
      <xdr:colOff>9220200</xdr:colOff>
      <xdr:row>18</xdr:row>
      <xdr:rowOff>165100</xdr:rowOff>
    </xdr:to>
    <xdr:sp macro="" textlink="">
      <xdr:nvSpPr>
        <xdr:cNvPr id="8" name="Frame 7">
          <a:extLst>
            <a:ext uri="{FF2B5EF4-FFF2-40B4-BE49-F238E27FC236}">
              <a16:creationId xmlns="" xmlns:a16="http://schemas.microsoft.com/office/drawing/2014/main"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11</xdr:row>
      <xdr:rowOff>177800</xdr:rowOff>
    </xdr:from>
    <xdr:to>
      <xdr:col>2</xdr:col>
      <xdr:colOff>9059268</xdr:colOff>
      <xdr:row>18</xdr:row>
      <xdr:rowOff>19050</xdr:rowOff>
    </xdr:to>
    <xdr:pic>
      <xdr:nvPicPr>
        <xdr:cNvPr id="9" name="Picture 8">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313766</xdr:colOff>
      <xdr:row>0</xdr:row>
      <xdr:rowOff>37353</xdr:rowOff>
    </xdr:from>
    <xdr:to>
      <xdr:col>43</xdr:col>
      <xdr:colOff>59765</xdr:colOff>
      <xdr:row>6</xdr:row>
      <xdr:rowOff>179294</xdr:rowOff>
    </xdr:to>
    <xdr:sp macro="" textlink="">
      <xdr:nvSpPr>
        <xdr:cNvPr id="2" name="Cloud Callout 1"/>
        <xdr:cNvSpPr/>
      </xdr:nvSpPr>
      <xdr:spPr>
        <a:xfrm>
          <a:off x="23330648" y="37353"/>
          <a:ext cx="4833470" cy="1800412"/>
        </a:xfrm>
        <a:prstGeom prst="cloudCallout">
          <a:avLst>
            <a:gd name="adj1" fmla="val -7547"/>
            <a:gd name="adj2" fmla="val 7807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200"/>
            <a:t>अन्य जिले के आय व्यय अनुमान के लिए  मार्च 2021 की बेसिक पे RE 2021-22 के लिए काम मे आएगी जो  editable है ।</a:t>
          </a:r>
          <a:r>
            <a:rPr lang="en-IN" sz="1200"/>
            <a:t>Others</a:t>
          </a:r>
          <a:r>
            <a:rPr lang="hi-IN" sz="1200"/>
            <a:t> </a:t>
          </a:r>
          <a:r>
            <a:rPr lang="en-IN" sz="1200"/>
            <a:t>district</a:t>
          </a:r>
          <a:r>
            <a:rPr lang="hi-IN" sz="1200"/>
            <a:t>चयन करने पर open होगा </a:t>
          </a:r>
          <a:endParaRPr lang="en-US" sz="1200"/>
        </a:p>
      </xdr:txBody>
    </xdr:sp>
    <xdr:clientData/>
  </xdr:twoCellAnchor>
  <xdr:twoCellAnchor>
    <xdr:from>
      <xdr:col>21</xdr:col>
      <xdr:colOff>22412</xdr:colOff>
      <xdr:row>3</xdr:row>
      <xdr:rowOff>201706</xdr:rowOff>
    </xdr:from>
    <xdr:to>
      <xdr:col>36</xdr:col>
      <xdr:colOff>620059</xdr:colOff>
      <xdr:row>4</xdr:row>
      <xdr:rowOff>283882</xdr:rowOff>
    </xdr:to>
    <xdr:cxnSp macro="">
      <xdr:nvCxnSpPr>
        <xdr:cNvPr id="4" name="Elbow Connector 3"/>
        <xdr:cNvCxnSpPr/>
      </xdr:nvCxnSpPr>
      <xdr:spPr>
        <a:xfrm>
          <a:off x="19453412" y="956235"/>
          <a:ext cx="4967941" cy="343647"/>
        </a:xfrm>
        <a:prstGeom prst="bentConnector3">
          <a:avLst>
            <a:gd name="adj1" fmla="val 66391"/>
          </a:avLst>
        </a:prstGeom>
        <a:ln>
          <a:headEnd type="arrow"/>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16</xdr:col>
      <xdr:colOff>612589</xdr:colOff>
      <xdr:row>5</xdr:row>
      <xdr:rowOff>261471</xdr:rowOff>
    </xdr:from>
    <xdr:to>
      <xdr:col>26</xdr:col>
      <xdr:colOff>7471</xdr:colOff>
      <xdr:row>7</xdr:row>
      <xdr:rowOff>254001</xdr:rowOff>
    </xdr:to>
    <xdr:sp macro="" textlink="">
      <xdr:nvSpPr>
        <xdr:cNvPr id="10" name="Down Arrow Callout 9"/>
        <xdr:cNvSpPr/>
      </xdr:nvSpPr>
      <xdr:spPr>
        <a:xfrm>
          <a:off x="16823765" y="1643530"/>
          <a:ext cx="5864412" cy="545353"/>
        </a:xfrm>
        <a:prstGeom prst="downArrowCallout">
          <a:avLst>
            <a:gd name="adj1" fmla="val 50000"/>
            <a:gd name="adj2" fmla="val 25000"/>
            <a:gd name="adj3" fmla="val 25000"/>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16 से 23 तक मे चयन करें</a:t>
          </a:r>
          <a:endParaRPr lang="en-US" sz="1100"/>
        </a:p>
      </xdr:txBody>
    </xdr:sp>
    <xdr:clientData/>
  </xdr:twoCellAnchor>
  <xdr:twoCellAnchor>
    <xdr:from>
      <xdr:col>40</xdr:col>
      <xdr:colOff>403412</xdr:colOff>
      <xdr:row>69</xdr:row>
      <xdr:rowOff>37353</xdr:rowOff>
    </xdr:from>
    <xdr:to>
      <xdr:col>43</xdr:col>
      <xdr:colOff>74705</xdr:colOff>
      <xdr:row>73</xdr:row>
      <xdr:rowOff>22412</xdr:rowOff>
    </xdr:to>
    <xdr:sp macro="" textlink="">
      <xdr:nvSpPr>
        <xdr:cNvPr id="6" name="Rectangular Callout 5"/>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1</xdr:row>
      <xdr:rowOff>203200</xdr:rowOff>
    </xdr:from>
    <xdr:to>
      <xdr:col>22</xdr:col>
      <xdr:colOff>552450</xdr:colOff>
      <xdr:row>3</xdr:row>
      <xdr:rowOff>1022350</xdr:rowOff>
    </xdr:to>
    <xdr:sp macro="" textlink="">
      <xdr:nvSpPr>
        <xdr:cNvPr id="2" name="Cloud Callout 1"/>
        <xdr:cNvSpPr/>
      </xdr:nvSpPr>
      <xdr:spPr>
        <a:xfrm>
          <a:off x="14389100" y="387350"/>
          <a:ext cx="1695450" cy="13081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GET%20ESIMATE%2013DOL\BUDGET_ESTIMATE_2022-23\BE_22-23_2202-02-109-01-00_\NON%20PLAN%20PARPAT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3">
          <cell r="L3" t="str">
            <v xml:space="preserve">jktdh; mPp ek/;fed fo|ky; </v>
          </cell>
        </row>
        <row r="4">
          <cell r="H4" t="str">
            <v>STATE FUND</v>
          </cell>
          <cell r="L4" t="str">
            <v>13Mhvks,y¼Jhxaxkuxj½</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row r="3">
          <cell r="C3" t="str">
            <v xml:space="preserve">ys[kk en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27"/>
  <dimension ref="A1:D32"/>
  <sheetViews>
    <sheetView topLeftCell="A17" workbookViewId="0">
      <selection activeCell="C35" sqref="C35"/>
    </sheetView>
  </sheetViews>
  <sheetFormatPr defaultRowHeight="14.5"/>
  <cols>
    <col min="1" max="1" width="3.1796875" customWidth="1"/>
    <col min="2" max="2" width="23.453125" customWidth="1"/>
    <col min="3" max="3" width="140.1796875" customWidth="1"/>
    <col min="4" max="4" width="3.1796875" customWidth="1"/>
  </cols>
  <sheetData>
    <row r="1" spans="1:4" ht="15" thickBot="1">
      <c r="A1" s="763"/>
      <c r="B1" s="763"/>
      <c r="C1" s="763"/>
      <c r="D1" s="763"/>
    </row>
    <row r="2" spans="1:4" ht="32" thickTop="1">
      <c r="A2" s="763"/>
      <c r="B2" s="764" t="s">
        <v>450</v>
      </c>
      <c r="C2" s="765"/>
      <c r="D2" s="763"/>
    </row>
    <row r="3" spans="1:4" ht="17.5">
      <c r="A3" s="763"/>
      <c r="B3" s="766" t="s">
        <v>445</v>
      </c>
      <c r="C3" s="766"/>
      <c r="D3" s="763"/>
    </row>
    <row r="4" spans="1:4" ht="70.5" thickBot="1">
      <c r="A4" s="763"/>
      <c r="C4" s="449" t="s">
        <v>473</v>
      </c>
      <c r="D4" s="763"/>
    </row>
    <row r="5" spans="1:4" ht="36" customHeight="1" thickTop="1" thickBot="1">
      <c r="A5" s="763"/>
      <c r="B5" s="767" t="s">
        <v>521</v>
      </c>
      <c r="C5" s="768"/>
      <c r="D5" s="763"/>
    </row>
    <row r="6" spans="1:4" ht="56.5" thickTop="1">
      <c r="A6" s="763"/>
      <c r="B6" s="450" t="s">
        <v>451</v>
      </c>
      <c r="C6" s="451" t="s">
        <v>452</v>
      </c>
      <c r="D6" s="763"/>
    </row>
    <row r="7" spans="1:4">
      <c r="A7" s="763"/>
      <c r="B7" s="450" t="s">
        <v>453</v>
      </c>
      <c r="C7" s="451" t="s">
        <v>455</v>
      </c>
      <c r="D7" s="763"/>
    </row>
    <row r="8" spans="1:4">
      <c r="A8" s="763"/>
      <c r="B8" s="452" t="s">
        <v>456</v>
      </c>
      <c r="C8" s="453" t="s">
        <v>457</v>
      </c>
      <c r="D8" s="763"/>
    </row>
    <row r="9" spans="1:4">
      <c r="A9" s="763"/>
      <c r="B9" s="452" t="s">
        <v>458</v>
      </c>
      <c r="C9" s="453" t="s">
        <v>459</v>
      </c>
      <c r="D9" s="763"/>
    </row>
    <row r="10" spans="1:4" ht="24.5" customHeight="1">
      <c r="A10" s="763"/>
      <c r="B10" s="452"/>
      <c r="C10" s="453" t="s">
        <v>460</v>
      </c>
      <c r="D10" s="763"/>
    </row>
    <row r="11" spans="1:4" ht="28">
      <c r="A11" s="763"/>
      <c r="B11" s="454" t="s">
        <v>446</v>
      </c>
      <c r="C11" s="455" t="s">
        <v>447</v>
      </c>
      <c r="D11" s="763"/>
    </row>
    <row r="12" spans="1:4">
      <c r="A12" s="763"/>
      <c r="B12" s="456"/>
      <c r="C12" s="457"/>
      <c r="D12" s="763"/>
    </row>
    <row r="13" spans="1:4">
      <c r="A13" s="763"/>
      <c r="B13" s="456"/>
      <c r="C13" s="458" t="s">
        <v>448</v>
      </c>
      <c r="D13" s="763"/>
    </row>
    <row r="14" spans="1:4">
      <c r="A14" s="763"/>
      <c r="B14" s="456"/>
      <c r="C14" s="769"/>
      <c r="D14" s="763"/>
    </row>
    <row r="15" spans="1:4">
      <c r="A15" s="763"/>
      <c r="B15" s="456"/>
      <c r="C15" s="769"/>
      <c r="D15" s="763"/>
    </row>
    <row r="16" spans="1:4">
      <c r="A16" s="763"/>
      <c r="B16" s="456"/>
      <c r="C16" s="769"/>
      <c r="D16" s="763"/>
    </row>
    <row r="17" spans="1:4">
      <c r="A17" s="763"/>
      <c r="B17" s="456"/>
      <c r="C17" s="769"/>
      <c r="D17" s="763"/>
    </row>
    <row r="18" spans="1:4">
      <c r="A18" s="763"/>
      <c r="B18" s="456"/>
      <c r="C18" s="769"/>
      <c r="D18" s="763"/>
    </row>
    <row r="19" spans="1:4">
      <c r="A19" s="763"/>
      <c r="B19" s="458"/>
      <c r="C19" s="458" t="s">
        <v>449</v>
      </c>
      <c r="D19" s="763"/>
    </row>
    <row r="20" spans="1:4">
      <c r="A20" s="763"/>
      <c r="B20" s="763"/>
      <c r="C20" s="763"/>
      <c r="D20" s="763"/>
    </row>
    <row r="21" spans="1:4" ht="18.5">
      <c r="C21" s="730" t="s">
        <v>572</v>
      </c>
    </row>
    <row r="22" spans="1:4">
      <c r="B22" s="680" t="s">
        <v>463</v>
      </c>
      <c r="C22" s="681" t="s">
        <v>464</v>
      </c>
    </row>
    <row r="23" spans="1:4">
      <c r="B23" s="520" t="s">
        <v>472</v>
      </c>
      <c r="C23" t="s">
        <v>471</v>
      </c>
    </row>
    <row r="24" spans="1:4">
      <c r="B24" s="762" t="s">
        <v>503</v>
      </c>
      <c r="C24" t="s">
        <v>504</v>
      </c>
    </row>
    <row r="25" spans="1:4">
      <c r="B25" s="762"/>
      <c r="C25" t="s">
        <v>505</v>
      </c>
    </row>
    <row r="26" spans="1:4">
      <c r="B26" s="603" t="s">
        <v>522</v>
      </c>
      <c r="C26" t="s">
        <v>523</v>
      </c>
    </row>
    <row r="27" spans="1:4" ht="34" customHeight="1">
      <c r="B27" s="734" t="s">
        <v>571</v>
      </c>
      <c r="C27" s="733" t="s">
        <v>574</v>
      </c>
    </row>
    <row r="28" spans="1:4">
      <c r="C28" t="s">
        <v>576</v>
      </c>
    </row>
    <row r="29" spans="1:4">
      <c r="C29" t="s">
        <v>575</v>
      </c>
    </row>
    <row r="30" spans="1:4">
      <c r="C30" t="s">
        <v>577</v>
      </c>
    </row>
    <row r="31" spans="1:4">
      <c r="B31" s="603" t="s">
        <v>601</v>
      </c>
      <c r="C31" t="s">
        <v>603</v>
      </c>
    </row>
    <row r="32" spans="1:4">
      <c r="C32" t="s">
        <v>604</v>
      </c>
    </row>
  </sheetData>
  <sheetProtection password="CE20" sheet="1" objects="1" scenarios="1"/>
  <mergeCells count="9">
    <mergeCell ref="B24:B25"/>
    <mergeCell ref="A1:A19"/>
    <mergeCell ref="B1:D1"/>
    <mergeCell ref="B2:C2"/>
    <mergeCell ref="D2:D20"/>
    <mergeCell ref="B3:C3"/>
    <mergeCell ref="B5:C5"/>
    <mergeCell ref="C14:C18"/>
    <mergeCell ref="A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tabColor theme="0" tint="-0.34998626667073579"/>
    <pageSetUpPr fitToPage="1"/>
  </sheetPr>
  <dimension ref="A1:AV91"/>
  <sheetViews>
    <sheetView showGridLines="0" zoomScale="80" zoomScaleNormal="80" workbookViewId="0">
      <pane xSplit="5" ySplit="10" topLeftCell="F11" activePane="bottomRight" state="frozen"/>
      <selection pane="topRight" activeCell="F1" sqref="F1"/>
      <selection pane="bottomLeft" activeCell="A11" sqref="A11"/>
      <selection pane="bottomRight" activeCell="G19" sqref="G19:G20"/>
    </sheetView>
  </sheetViews>
  <sheetFormatPr defaultColWidth="9.1796875" defaultRowHeight="14"/>
  <cols>
    <col min="1" max="1" width="3.54296875" style="1" customWidth="1"/>
    <col min="2" max="2" width="14.1796875" style="1" customWidth="1"/>
    <col min="3" max="3" width="6.7265625" style="1" customWidth="1"/>
    <col min="4" max="4" width="7.81640625" style="1" customWidth="1"/>
    <col min="5" max="5" width="22.81640625" style="1" customWidth="1"/>
    <col min="6" max="6" width="23.7265625" style="1" customWidth="1"/>
    <col min="7" max="7" width="20.54296875" style="1" customWidth="1"/>
    <col min="8" max="8" width="16.1796875" style="1" customWidth="1"/>
    <col min="9" max="9" width="17.6328125" style="1" customWidth="1"/>
    <col min="10" max="10" width="10.81640625" style="1" customWidth="1"/>
    <col min="11" max="11" width="15.1796875" style="1" customWidth="1"/>
    <col min="12" max="12" width="15" style="1" customWidth="1"/>
    <col min="13" max="13" width="9" style="1" customWidth="1"/>
    <col min="14" max="14" width="13.81640625" style="1" customWidth="1"/>
    <col min="15" max="15" width="18.7265625" style="1" customWidth="1"/>
    <col min="16" max="16" width="19" style="1" customWidth="1"/>
    <col min="17" max="17" width="9.1796875" style="1"/>
    <col min="18" max="18" width="14.7265625" style="1" customWidth="1"/>
    <col min="19" max="19" width="11.1796875" style="1" customWidth="1"/>
    <col min="20" max="20" width="12.1796875" style="210" customWidth="1"/>
    <col min="21" max="21" width="9.90625" style="1" customWidth="1"/>
    <col min="22" max="22" width="8.6328125" style="1" customWidth="1"/>
    <col min="23" max="23" width="8.7265625" style="1" customWidth="1"/>
    <col min="24" max="24" width="9.7265625" style="1" customWidth="1"/>
    <col min="25" max="25" width="9.81640625" style="1" customWidth="1"/>
    <col min="26" max="26" width="9.54296875" style="1" customWidth="1"/>
    <col min="27" max="27" width="4.81640625" style="161" customWidth="1"/>
    <col min="28" max="28" width="23.7265625" style="1" hidden="1" customWidth="1"/>
    <col min="29" max="29" width="15.1796875" style="1" hidden="1" customWidth="1"/>
    <col min="30" max="30" width="23.36328125" style="1" hidden="1" customWidth="1"/>
    <col min="31" max="31" width="13.26953125" style="1" hidden="1" customWidth="1"/>
    <col min="32" max="35" width="10.1796875" style="1" hidden="1" customWidth="1"/>
    <col min="36" max="36" width="11.1796875" style="1" customWidth="1"/>
    <col min="37" max="37" width="12.6328125" style="1" customWidth="1"/>
    <col min="38" max="38" width="12.453125" style="1" customWidth="1"/>
    <col min="39" max="39" width="11.81640625" style="1" customWidth="1"/>
    <col min="40" max="40" width="9.1796875" style="1" hidden="1" customWidth="1"/>
    <col min="41" max="41" width="9.1796875" style="1" customWidth="1"/>
    <col min="42" max="42" width="12.453125" style="1" customWidth="1"/>
    <col min="43" max="44" width="9.1796875" style="1" customWidth="1"/>
    <col min="45" max="16384" width="9.1796875" style="1"/>
  </cols>
  <sheetData>
    <row r="1" spans="1:44">
      <c r="A1" s="360"/>
      <c r="B1" s="360"/>
      <c r="C1" s="360"/>
      <c r="D1" s="360"/>
      <c r="E1" s="360"/>
      <c r="F1" s="360"/>
      <c r="G1" s="360"/>
      <c r="H1" s="360"/>
      <c r="I1" s="360"/>
      <c r="J1" s="360"/>
      <c r="K1" s="360"/>
      <c r="L1" s="360"/>
      <c r="M1" s="360"/>
      <c r="N1" s="360"/>
      <c r="O1" s="360"/>
      <c r="P1" s="360"/>
      <c r="Q1" s="360"/>
      <c r="R1" s="360"/>
      <c r="S1" s="360"/>
      <c r="T1" s="701"/>
      <c r="U1" s="360"/>
      <c r="V1" s="360"/>
      <c r="W1" s="360"/>
      <c r="X1" s="360"/>
      <c r="Y1" s="360"/>
      <c r="Z1" s="360"/>
      <c r="AA1" s="360"/>
    </row>
    <row r="2" spans="1:44" ht="24.5" customHeight="1">
      <c r="A2" s="360"/>
      <c r="B2" s="403"/>
      <c r="C2" s="403"/>
      <c r="D2" s="403"/>
      <c r="E2" s="403"/>
      <c r="F2" s="787" t="s">
        <v>421</v>
      </c>
      <c r="G2" s="788"/>
      <c r="H2" s="788"/>
      <c r="I2" s="788"/>
      <c r="J2" s="788"/>
      <c r="K2" s="788"/>
      <c r="L2" s="788"/>
      <c r="M2" s="403"/>
      <c r="N2" s="403"/>
      <c r="O2" s="403"/>
      <c r="P2" s="403"/>
      <c r="Q2" s="403"/>
      <c r="R2" s="403"/>
      <c r="S2" s="403"/>
      <c r="T2" s="702"/>
      <c r="U2" s="403"/>
      <c r="V2" s="403"/>
      <c r="W2" s="403"/>
      <c r="X2" s="403"/>
      <c r="Y2" s="403"/>
      <c r="Z2" s="403"/>
      <c r="AA2" s="360"/>
    </row>
    <row r="3" spans="1:44" customFormat="1" ht="20.5">
      <c r="A3" s="363"/>
      <c r="B3" s="772" t="s">
        <v>210</v>
      </c>
      <c r="C3" s="773"/>
      <c r="D3" s="774" t="s">
        <v>211</v>
      </c>
      <c r="E3" s="775"/>
      <c r="F3" s="775"/>
      <c r="G3" s="775"/>
      <c r="H3" s="775"/>
      <c r="I3" s="775"/>
      <c r="J3" s="775"/>
      <c r="K3" s="776"/>
      <c r="L3" s="363"/>
      <c r="M3" s="777" t="s">
        <v>267</v>
      </c>
      <c r="N3" s="778"/>
      <c r="O3" s="778"/>
      <c r="P3" s="779"/>
      <c r="R3" s="1"/>
      <c r="S3" s="1"/>
      <c r="T3" s="210"/>
      <c r="U3" s="1"/>
      <c r="AA3" s="360"/>
    </row>
    <row r="4" spans="1:44" customFormat="1" ht="20.5">
      <c r="A4" s="363"/>
      <c r="B4" s="772" t="s">
        <v>431</v>
      </c>
      <c r="C4" s="773"/>
      <c r="D4" s="774" t="s">
        <v>212</v>
      </c>
      <c r="E4" s="775"/>
      <c r="F4" s="781"/>
      <c r="G4" s="781"/>
      <c r="H4" s="781"/>
      <c r="I4" s="781"/>
      <c r="J4" s="781"/>
      <c r="K4" s="776"/>
      <c r="L4" s="363"/>
      <c r="M4" s="780" t="s">
        <v>172</v>
      </c>
      <c r="N4" s="775"/>
      <c r="O4" s="775"/>
      <c r="P4" s="776"/>
      <c r="R4" s="786" t="s">
        <v>434</v>
      </c>
      <c r="S4" s="786"/>
      <c r="T4" s="786"/>
      <c r="U4" s="786"/>
      <c r="AA4" s="360"/>
    </row>
    <row r="5" spans="1:44" customFormat="1" ht="29" customHeight="1">
      <c r="A5" s="363"/>
      <c r="B5" s="784" t="s">
        <v>213</v>
      </c>
      <c r="C5" s="785"/>
      <c r="D5" s="770">
        <v>26214</v>
      </c>
      <c r="E5" s="771"/>
      <c r="F5" s="782" t="s">
        <v>502</v>
      </c>
      <c r="G5" s="783"/>
      <c r="H5" s="541" t="s">
        <v>443</v>
      </c>
      <c r="I5" s="782" t="s">
        <v>501</v>
      </c>
      <c r="J5" s="783"/>
      <c r="K5" s="583" t="str">
        <f>LEFT(H5,4)+1&amp;"-"&amp;RIGHT(H5,2)+1</f>
        <v>2022-23</v>
      </c>
      <c r="L5" s="363"/>
      <c r="M5" s="780" t="s">
        <v>268</v>
      </c>
      <c r="N5" s="775"/>
      <c r="O5" s="775"/>
      <c r="P5" s="776"/>
      <c r="R5" s="413" t="s">
        <v>433</v>
      </c>
      <c r="S5" s="697"/>
      <c r="T5" s="816" t="s">
        <v>579</v>
      </c>
      <c r="U5" s="817"/>
      <c r="W5" s="807" t="s">
        <v>91</v>
      </c>
      <c r="X5" s="807"/>
      <c r="Y5" s="789">
        <v>44743</v>
      </c>
      <c r="Z5" s="789"/>
      <c r="AA5" s="360"/>
    </row>
    <row r="6" spans="1:44" customFormat="1" ht="21.5" thickBot="1">
      <c r="A6" s="363"/>
      <c r="B6" s="772" t="s">
        <v>214</v>
      </c>
      <c r="C6" s="773"/>
      <c r="D6" s="805" t="s">
        <v>215</v>
      </c>
      <c r="E6" s="806"/>
      <c r="F6" s="806"/>
      <c r="G6" s="301"/>
      <c r="H6" s="301"/>
      <c r="I6" s="802" t="s">
        <v>216</v>
      </c>
      <c r="J6" s="803"/>
      <c r="K6" s="804"/>
      <c r="L6" s="363"/>
      <c r="M6" s="780" t="s">
        <v>269</v>
      </c>
      <c r="N6" s="775"/>
      <c r="O6" s="775"/>
      <c r="P6" s="776"/>
      <c r="T6" s="703"/>
      <c r="W6" s="1"/>
      <c r="X6" s="1"/>
      <c r="Y6" s="1"/>
      <c r="Z6" s="1"/>
      <c r="AA6" s="360"/>
    </row>
    <row r="7" spans="1:44" ht="22" customHeight="1">
      <c r="A7" s="360"/>
      <c r="B7" s="790" t="s">
        <v>396</v>
      </c>
      <c r="C7" s="790"/>
      <c r="D7" s="790"/>
      <c r="E7" s="790"/>
      <c r="F7" s="790"/>
      <c r="G7" s="790"/>
      <c r="H7" s="790"/>
      <c r="I7" s="790"/>
      <c r="J7" s="790"/>
      <c r="K7" s="790"/>
      <c r="L7" s="790"/>
      <c r="M7" s="790"/>
      <c r="N7" s="790"/>
      <c r="O7" s="790"/>
      <c r="P7" s="790"/>
      <c r="Q7" s="790"/>
      <c r="R7" s="790"/>
      <c r="S7" s="790"/>
      <c r="T7" s="790"/>
      <c r="U7" s="790"/>
      <c r="V7" s="790"/>
      <c r="W7" s="790"/>
      <c r="X7" s="790"/>
      <c r="Y7" s="790"/>
      <c r="Z7" s="790"/>
      <c r="AA7" s="360"/>
      <c r="AJ7" s="828" t="s">
        <v>497</v>
      </c>
      <c r="AK7" s="829"/>
      <c r="AL7" s="829"/>
    </row>
    <row r="8" spans="1:44" ht="45" customHeight="1">
      <c r="A8" s="360"/>
      <c r="B8" s="800"/>
      <c r="C8" s="797" t="s">
        <v>42</v>
      </c>
      <c r="D8" s="823" t="s">
        <v>159</v>
      </c>
      <c r="E8" s="824"/>
      <c r="F8" s="798" t="s">
        <v>105</v>
      </c>
      <c r="G8" s="797" t="s">
        <v>158</v>
      </c>
      <c r="H8" s="798" t="s">
        <v>45</v>
      </c>
      <c r="I8" s="797" t="s">
        <v>46</v>
      </c>
      <c r="J8" s="797"/>
      <c r="K8" s="820" t="s">
        <v>375</v>
      </c>
      <c r="L8" s="818" t="s">
        <v>47</v>
      </c>
      <c r="M8" s="797" t="s">
        <v>48</v>
      </c>
      <c r="N8" s="797"/>
      <c r="O8" s="798" t="s">
        <v>578</v>
      </c>
      <c r="P8" s="798" t="s">
        <v>392</v>
      </c>
      <c r="Q8" s="798" t="s">
        <v>51</v>
      </c>
      <c r="R8" s="792" t="s">
        <v>345</v>
      </c>
      <c r="S8" s="848" t="s">
        <v>354</v>
      </c>
      <c r="T8" s="848"/>
      <c r="U8" s="811" t="s">
        <v>363</v>
      </c>
      <c r="V8" s="794" t="s">
        <v>364</v>
      </c>
      <c r="W8" s="796" t="s">
        <v>366</v>
      </c>
      <c r="X8" s="796" t="s">
        <v>365</v>
      </c>
      <c r="Y8" s="796" t="s">
        <v>393</v>
      </c>
      <c r="Z8" s="796" t="s">
        <v>369</v>
      </c>
      <c r="AA8" s="360"/>
      <c r="AJ8" s="850" t="s">
        <v>496</v>
      </c>
      <c r="AK8" s="851"/>
      <c r="AL8" s="852"/>
      <c r="AQ8" s="718"/>
      <c r="AR8" s="718"/>
    </row>
    <row r="9" spans="1:44" ht="63.75" customHeight="1">
      <c r="A9" s="360"/>
      <c r="B9" s="801"/>
      <c r="C9" s="797"/>
      <c r="D9" s="825"/>
      <c r="E9" s="826"/>
      <c r="F9" s="799"/>
      <c r="G9" s="797"/>
      <c r="H9" s="799"/>
      <c r="I9" s="377" t="s">
        <v>395</v>
      </c>
      <c r="J9" s="377" t="s">
        <v>170</v>
      </c>
      <c r="K9" s="821"/>
      <c r="L9" s="819"/>
      <c r="M9" s="365" t="s">
        <v>49</v>
      </c>
      <c r="N9" s="378" t="s">
        <v>50</v>
      </c>
      <c r="O9" s="799"/>
      <c r="P9" s="799"/>
      <c r="Q9" s="799"/>
      <c r="R9" s="793"/>
      <c r="S9" s="699" t="s">
        <v>553</v>
      </c>
      <c r="T9" s="699" t="s">
        <v>555</v>
      </c>
      <c r="U9" s="812"/>
      <c r="V9" s="795"/>
      <c r="W9" s="795"/>
      <c r="X9" s="795"/>
      <c r="Y9" s="795"/>
      <c r="Z9" s="795"/>
      <c r="AA9" s="360"/>
      <c r="AB9" s="25"/>
      <c r="AC9" s="25"/>
      <c r="AD9" s="25"/>
      <c r="AE9" s="25"/>
      <c r="AG9" s="696" t="s">
        <v>549</v>
      </c>
      <c r="AH9" s="696" t="s">
        <v>550</v>
      </c>
      <c r="AI9" s="696" t="s">
        <v>551</v>
      </c>
      <c r="AJ9" s="576" t="s">
        <v>494</v>
      </c>
      <c r="AK9" s="582" t="s">
        <v>498</v>
      </c>
      <c r="AL9" s="576" t="s">
        <v>495</v>
      </c>
      <c r="AP9" s="718"/>
      <c r="AQ9" s="718"/>
      <c r="AR9" s="718"/>
    </row>
    <row r="10" spans="1:44" ht="15.5" customHeight="1">
      <c r="A10" s="360"/>
      <c r="B10" s="366"/>
      <c r="C10" s="379">
        <v>1</v>
      </c>
      <c r="D10" s="379"/>
      <c r="E10" s="380">
        <v>2</v>
      </c>
      <c r="F10" s="380">
        <v>3</v>
      </c>
      <c r="G10" s="380">
        <v>4</v>
      </c>
      <c r="H10" s="381">
        <v>5</v>
      </c>
      <c r="I10" s="381">
        <v>6</v>
      </c>
      <c r="J10" s="381">
        <v>7</v>
      </c>
      <c r="K10" s="366">
        <v>8</v>
      </c>
      <c r="L10" s="366">
        <v>9</v>
      </c>
      <c r="M10" s="366">
        <v>10</v>
      </c>
      <c r="N10" s="381">
        <v>11</v>
      </c>
      <c r="O10" s="381">
        <v>12</v>
      </c>
      <c r="P10" s="382">
        <v>13</v>
      </c>
      <c r="Q10" s="382">
        <v>14</v>
      </c>
      <c r="R10" s="382">
        <v>15</v>
      </c>
      <c r="S10" s="382">
        <v>16</v>
      </c>
      <c r="T10" s="382">
        <v>17</v>
      </c>
      <c r="U10" s="382">
        <v>18</v>
      </c>
      <c r="V10" s="382">
        <v>19</v>
      </c>
      <c r="W10" s="382">
        <v>20</v>
      </c>
      <c r="X10" s="382">
        <v>21</v>
      </c>
      <c r="Y10" s="382">
        <v>22</v>
      </c>
      <c r="Z10" s="382">
        <v>23</v>
      </c>
      <c r="AA10" s="360"/>
      <c r="AB10" s="25"/>
      <c r="AC10" s="25"/>
      <c r="AD10" s="25"/>
      <c r="AE10" s="25"/>
      <c r="AF10" s="25"/>
      <c r="AG10" s="25"/>
      <c r="AH10" s="25"/>
      <c r="AI10" s="25"/>
      <c r="AJ10" s="574">
        <v>24</v>
      </c>
      <c r="AK10" s="574">
        <v>25</v>
      </c>
      <c r="AL10" s="574">
        <v>26</v>
      </c>
    </row>
    <row r="11" spans="1:44" ht="20.5">
      <c r="A11" s="360">
        <v>1</v>
      </c>
      <c r="B11" s="759" t="s">
        <v>598</v>
      </c>
      <c r="C11" s="527">
        <f>IF(E11="","",1)</f>
        <v>1</v>
      </c>
      <c r="D11" s="404" t="s">
        <v>422</v>
      </c>
      <c r="E11" s="737" t="s">
        <v>605</v>
      </c>
      <c r="F11" s="383" t="s">
        <v>614</v>
      </c>
      <c r="G11" s="384" t="s">
        <v>616</v>
      </c>
      <c r="H11" s="385" t="s">
        <v>225</v>
      </c>
      <c r="I11" s="529" t="str">
        <f>IFERROR(IF(J11="","",VLOOKUP($J11,Sheet2!$B$4:$E$27,4,0)),"")</f>
        <v>67300 - 195000</v>
      </c>
      <c r="J11" s="386" t="s">
        <v>175</v>
      </c>
      <c r="K11" s="387">
        <v>80300</v>
      </c>
      <c r="L11" s="521">
        <f>IF(E11="",0,K11*12)</f>
        <v>963600</v>
      </c>
      <c r="M11" s="526">
        <f>IF(E11="","",$Y$5)</f>
        <v>44743</v>
      </c>
      <c r="N11" s="521">
        <f>IF(E11="",0,Q11*8)</f>
        <v>19200</v>
      </c>
      <c r="O11" s="521">
        <f>IF(E11="",0,L11+N11)</f>
        <v>982800</v>
      </c>
      <c r="P11" s="521">
        <f>IF(E11="",0,IF($T$5="Sri Ganganagar",O11-Q11*12,(AL11*4)+(K11*8)))</f>
        <v>954000</v>
      </c>
      <c r="Q11" s="522">
        <f>IF(E11="",0,IF(OR(R11="FIXED",R11="VACANT"),0,ROUND(K11*3/100,-2)))</f>
        <v>2400</v>
      </c>
      <c r="R11" s="303" t="s">
        <v>344</v>
      </c>
      <c r="S11" s="303" t="s">
        <v>367</v>
      </c>
      <c r="T11" s="700" t="s">
        <v>554</v>
      </c>
      <c r="U11" s="303" t="s">
        <v>367</v>
      </c>
      <c r="V11" s="303" t="s">
        <v>367</v>
      </c>
      <c r="W11" s="303" t="s">
        <v>367</v>
      </c>
      <c r="X11" s="303" t="s">
        <v>367</v>
      </c>
      <c r="Y11" s="303" t="s">
        <v>367</v>
      </c>
      <c r="Z11" s="303" t="s">
        <v>370</v>
      </c>
      <c r="AA11" s="360"/>
      <c r="AB11" s="491" t="str">
        <f>AC11&amp;"_"&amp;COUNTIF(AC$10:$AD11,AC11)</f>
        <v>G-REGULAR_1</v>
      </c>
      <c r="AC11" s="523" t="str">
        <f>R11</f>
        <v>G-REGULAR</v>
      </c>
      <c r="AD11" s="524" t="str">
        <f>E11</f>
        <v>vcl1</v>
      </c>
      <c r="AE11" s="525" t="str">
        <f>H11</f>
        <v>प्रधानाचार्य</v>
      </c>
      <c r="AF11" s="525">
        <f>K11</f>
        <v>80300</v>
      </c>
      <c r="AG11" s="525">
        <f>IFERROR(IF(OR(R11="G-REGULAR",R11="NG-REGULAR"),IF(AF11="",0,AL11*4),0),0)</f>
        <v>312000</v>
      </c>
      <c r="AH11" s="525">
        <f t="shared" ref="AH11:AH42" si="0">IFERROR(IF(OR(R11="G-REGULAR",R11="NG-REGULAR"),IF(K11="",0,K11*8),0),0)</f>
        <v>642400</v>
      </c>
      <c r="AI11" s="525">
        <f>SUM(AG11:AH11)</f>
        <v>954400</v>
      </c>
      <c r="AJ11" s="527">
        <f>IF(R11="FIXED",K11,K11-ROUNDUP(ROUND((K11*3%)-(K11*3%)*2.9%,-2),0))</f>
        <v>78000</v>
      </c>
      <c r="AK11" s="575"/>
      <c r="AL11" s="527">
        <f>IF(AK11="",AJ11,AK11)</f>
        <v>78000</v>
      </c>
      <c r="AM11" s="109"/>
      <c r="AN11" s="110"/>
      <c r="AO11"/>
      <c r="AP11" s="111"/>
      <c r="AQ11" s="2"/>
      <c r="AR11" s="2"/>
    </row>
    <row r="12" spans="1:44" ht="28">
      <c r="A12" s="360">
        <v>2</v>
      </c>
      <c r="B12" s="759" t="s">
        <v>598</v>
      </c>
      <c r="C12" s="528">
        <f>IF(E12="","",MAX($C$11:C11)+1)</f>
        <v>2</v>
      </c>
      <c r="D12" s="404" t="s">
        <v>423</v>
      </c>
      <c r="E12" s="737" t="s">
        <v>606</v>
      </c>
      <c r="F12" s="383" t="s">
        <v>615</v>
      </c>
      <c r="G12" s="384" t="s">
        <v>617</v>
      </c>
      <c r="H12" s="389" t="s">
        <v>230</v>
      </c>
      <c r="I12" s="529" t="str">
        <f>IFERROR(IF(J12="","",VLOOKUP($J12,Sheet2!$B$4:$E$27,4,0)),"")</f>
        <v>44300 - 140100</v>
      </c>
      <c r="J12" s="386" t="s">
        <v>194</v>
      </c>
      <c r="K12" s="390">
        <v>48400</v>
      </c>
      <c r="L12" s="521">
        <f t="shared" ref="L12:L70" si="1">IF(E12="",0,K12*12)</f>
        <v>580800</v>
      </c>
      <c r="M12" s="526">
        <f t="shared" ref="M12:M70" si="2">IF(E12="","",$Y$5)</f>
        <v>44743</v>
      </c>
      <c r="N12" s="521">
        <f t="shared" ref="N12:N70" si="3">IF(E12="",0,Q12*8)</f>
        <v>12000</v>
      </c>
      <c r="O12" s="521">
        <f t="shared" ref="O12:O70" si="4">IF(E12="",0,L12+N12)</f>
        <v>592800</v>
      </c>
      <c r="P12" s="521">
        <f t="shared" ref="P12:P70" si="5">IF(E12="",0,IF($T$5="Sri Ganganagar",O12-Q12*12,(AL12*4)+(K12*8)))</f>
        <v>574800</v>
      </c>
      <c r="Q12" s="522">
        <f t="shared" ref="Q12:Q70" si="6">IF(E12="",0,IF(OR(R12="FIXED",R12="VACANT"),0,ROUND(K12*3/100,-2)))</f>
        <v>1500</v>
      </c>
      <c r="R12" s="303" t="s">
        <v>344</v>
      </c>
      <c r="S12" s="303" t="s">
        <v>367</v>
      </c>
      <c r="T12" s="700" t="s">
        <v>554</v>
      </c>
      <c r="U12" s="303" t="s">
        <v>367</v>
      </c>
      <c r="V12" s="303" t="s">
        <v>367</v>
      </c>
      <c r="W12" s="303" t="s">
        <v>367</v>
      </c>
      <c r="X12" s="303" t="s">
        <v>367</v>
      </c>
      <c r="Y12" s="303" t="s">
        <v>367</v>
      </c>
      <c r="Z12" s="303" t="s">
        <v>371</v>
      </c>
      <c r="AA12" s="360"/>
      <c r="AB12" s="491" t="str">
        <f>AC12&amp;"_"&amp;COUNTIF(AC$10:$AD12,AC12)</f>
        <v>G-REGULAR_2</v>
      </c>
      <c r="AC12" s="523" t="str">
        <f t="shared" ref="AC12:AC36" si="7">R12</f>
        <v>G-REGULAR</v>
      </c>
      <c r="AD12" s="524" t="str">
        <f t="shared" ref="AD12:AD36" si="8">E12</f>
        <v>vcl2</v>
      </c>
      <c r="AE12" s="525" t="str">
        <f t="shared" ref="AE12:AE36" si="9">H12</f>
        <v>व्याख्याता स्कूल(शिक्षा)</v>
      </c>
      <c r="AF12" s="525">
        <f t="shared" ref="AF12:AF60" si="10">K12</f>
        <v>48400</v>
      </c>
      <c r="AG12" s="525">
        <f t="shared" ref="AG12:AG70" si="11">IFERROR(IF(OR(R12="G-REGULAR",R12="NG-REGULAR"),IF(AF12="",0,AL12*4),0),0)</f>
        <v>188000</v>
      </c>
      <c r="AH12" s="525">
        <f t="shared" si="0"/>
        <v>387200</v>
      </c>
      <c r="AI12" s="525">
        <f t="shared" ref="AI12:AI70" si="12">SUM(AG12:AH12)</f>
        <v>575200</v>
      </c>
      <c r="AJ12" s="527">
        <f t="shared" ref="AJ12:AJ60" si="13">IF(R12="FIXED",K12,K12-ROUNDUP(ROUND((K12*3%)-(K12*3%)*2.9%,-2),0))</f>
        <v>47000</v>
      </c>
      <c r="AK12" s="575"/>
      <c r="AL12" s="527">
        <f>IF(AK12="",AJ12,AK12)</f>
        <v>47000</v>
      </c>
      <c r="AM12" s="109"/>
      <c r="AN12" s="110"/>
      <c r="AO12"/>
      <c r="AP12" s="111"/>
      <c r="AQ12" s="2"/>
      <c r="AR12" s="2"/>
    </row>
    <row r="13" spans="1:44" ht="28">
      <c r="A13" s="360">
        <v>3</v>
      </c>
      <c r="B13" s="759" t="s">
        <v>598</v>
      </c>
      <c r="C13" s="528">
        <f>IF(E13="","",MAX($C$11:C12)+1)</f>
        <v>3</v>
      </c>
      <c r="D13" s="404" t="s">
        <v>422</v>
      </c>
      <c r="E13" s="737" t="s">
        <v>607</v>
      </c>
      <c r="F13" s="383" t="s">
        <v>614</v>
      </c>
      <c r="G13" s="384" t="s">
        <v>616</v>
      </c>
      <c r="H13" s="389" t="s">
        <v>230</v>
      </c>
      <c r="I13" s="529" t="str">
        <f>IFERROR(IF(J13="","",VLOOKUP($J13,Sheet2!$B$4:$E$27,4,0)),"")</f>
        <v/>
      </c>
      <c r="J13" s="386" t="s">
        <v>343</v>
      </c>
      <c r="K13" s="390">
        <v>31100</v>
      </c>
      <c r="L13" s="521">
        <f t="shared" si="1"/>
        <v>373200</v>
      </c>
      <c r="M13" s="526">
        <f t="shared" si="2"/>
        <v>44743</v>
      </c>
      <c r="N13" s="521">
        <f t="shared" si="3"/>
        <v>0</v>
      </c>
      <c r="O13" s="521">
        <f t="shared" si="4"/>
        <v>373200</v>
      </c>
      <c r="P13" s="521">
        <f t="shared" si="5"/>
        <v>373200</v>
      </c>
      <c r="Q13" s="522">
        <f t="shared" si="6"/>
        <v>0</v>
      </c>
      <c r="R13" s="303" t="s">
        <v>343</v>
      </c>
      <c r="S13" s="303" t="s">
        <v>367</v>
      </c>
      <c r="T13" s="700" t="s">
        <v>554</v>
      </c>
      <c r="U13" s="303" t="s">
        <v>367</v>
      </c>
      <c r="V13" s="303" t="s">
        <v>367</v>
      </c>
      <c r="W13" s="303" t="s">
        <v>367</v>
      </c>
      <c r="X13" s="303" t="s">
        <v>367</v>
      </c>
      <c r="Y13" s="303" t="s">
        <v>367</v>
      </c>
      <c r="Z13" s="303" t="s">
        <v>370</v>
      </c>
      <c r="AA13" s="360"/>
      <c r="AB13" s="491" t="str">
        <f>AC13&amp;"_"&amp;COUNTIF(AC$10:$AD13,AC13)</f>
        <v>FIXED_1</v>
      </c>
      <c r="AC13" s="523" t="str">
        <f t="shared" si="7"/>
        <v>FIXED</v>
      </c>
      <c r="AD13" s="524" t="str">
        <f t="shared" si="8"/>
        <v>vcl3</v>
      </c>
      <c r="AE13" s="525" t="str">
        <f t="shared" si="9"/>
        <v>व्याख्याता स्कूल(शिक्षा)</v>
      </c>
      <c r="AF13" s="525">
        <f t="shared" si="10"/>
        <v>31100</v>
      </c>
      <c r="AG13" s="525">
        <f t="shared" si="11"/>
        <v>0</v>
      </c>
      <c r="AH13" s="525">
        <f t="shared" si="0"/>
        <v>0</v>
      </c>
      <c r="AI13" s="525">
        <f t="shared" si="12"/>
        <v>0</v>
      </c>
      <c r="AJ13" s="527">
        <f t="shared" si="13"/>
        <v>31100</v>
      </c>
      <c r="AK13" s="575"/>
      <c r="AL13" s="527">
        <f>IF(AK13="",AJ13,AK13)</f>
        <v>31100</v>
      </c>
      <c r="AM13" s="109"/>
      <c r="AN13" s="110"/>
      <c r="AO13"/>
      <c r="AP13" s="111"/>
      <c r="AQ13" s="2"/>
      <c r="AR13" s="2"/>
    </row>
    <row r="14" spans="1:44" ht="28">
      <c r="A14" s="360">
        <v>4</v>
      </c>
      <c r="B14" s="759" t="s">
        <v>598</v>
      </c>
      <c r="C14" s="528">
        <f>IF(E14="","",MAX($C$11:C13)+1)</f>
        <v>4</v>
      </c>
      <c r="D14" s="404" t="s">
        <v>423</v>
      </c>
      <c r="E14" s="737" t="s">
        <v>608</v>
      </c>
      <c r="F14" s="383" t="s">
        <v>615</v>
      </c>
      <c r="G14" s="384" t="s">
        <v>617</v>
      </c>
      <c r="H14" s="389" t="s">
        <v>230</v>
      </c>
      <c r="I14" s="529" t="str">
        <f>IFERROR(IF(J14="","",VLOOKUP($J14,Sheet2!$B$4:$E$27,4,0)),"")</f>
        <v>44300 - 140100</v>
      </c>
      <c r="J14" s="386" t="s">
        <v>194</v>
      </c>
      <c r="K14" s="390">
        <v>39100</v>
      </c>
      <c r="L14" s="521">
        <f t="shared" si="1"/>
        <v>469200</v>
      </c>
      <c r="M14" s="526">
        <f t="shared" si="2"/>
        <v>44743</v>
      </c>
      <c r="N14" s="521">
        <f t="shared" si="3"/>
        <v>9600</v>
      </c>
      <c r="O14" s="521">
        <f t="shared" si="4"/>
        <v>478800</v>
      </c>
      <c r="P14" s="521">
        <f t="shared" si="5"/>
        <v>464400</v>
      </c>
      <c r="Q14" s="522">
        <f t="shared" si="6"/>
        <v>1200</v>
      </c>
      <c r="R14" s="303" t="s">
        <v>344</v>
      </c>
      <c r="S14" s="303" t="s">
        <v>367</v>
      </c>
      <c r="T14" s="700"/>
      <c r="U14" s="303" t="s">
        <v>367</v>
      </c>
      <c r="V14" s="303" t="s">
        <v>367</v>
      </c>
      <c r="W14" s="303" t="s">
        <v>367</v>
      </c>
      <c r="X14" s="303" t="s">
        <v>367</v>
      </c>
      <c r="Y14" s="303" t="s">
        <v>367</v>
      </c>
      <c r="Z14" s="303" t="s">
        <v>371</v>
      </c>
      <c r="AA14" s="360"/>
      <c r="AB14" s="491" t="str">
        <f>AC14&amp;"_"&amp;COUNTIF(AC$10:$AD14,AC14)</f>
        <v>G-REGULAR_3</v>
      </c>
      <c r="AC14" s="523" t="str">
        <f t="shared" si="7"/>
        <v>G-REGULAR</v>
      </c>
      <c r="AD14" s="524" t="str">
        <f t="shared" si="8"/>
        <v>vcl4</v>
      </c>
      <c r="AE14" s="525" t="str">
        <f t="shared" si="9"/>
        <v>व्याख्याता स्कूल(शिक्षा)</v>
      </c>
      <c r="AF14" s="525">
        <f t="shared" si="10"/>
        <v>39100</v>
      </c>
      <c r="AG14" s="525">
        <f t="shared" si="11"/>
        <v>152000</v>
      </c>
      <c r="AH14" s="525">
        <f t="shared" si="0"/>
        <v>312800</v>
      </c>
      <c r="AI14" s="525">
        <f t="shared" si="12"/>
        <v>464800</v>
      </c>
      <c r="AJ14" s="527">
        <f t="shared" si="13"/>
        <v>38000</v>
      </c>
      <c r="AK14" s="575"/>
      <c r="AL14" s="527">
        <f t="shared" ref="AL14:AL60" si="14">IF(AK14="",AJ14,AK14)</f>
        <v>38000</v>
      </c>
      <c r="AM14" s="109"/>
      <c r="AN14" s="110"/>
      <c r="AO14"/>
      <c r="AP14" s="111"/>
      <c r="AQ14" s="2"/>
      <c r="AR14" s="2"/>
    </row>
    <row r="15" spans="1:44" ht="20.5">
      <c r="A15" s="360">
        <v>5</v>
      </c>
      <c r="B15" s="759" t="s">
        <v>597</v>
      </c>
      <c r="C15" s="528">
        <f>IF(E15="","",MAX($C$11:C14)+1)</f>
        <v>5</v>
      </c>
      <c r="D15" s="404" t="s">
        <v>422</v>
      </c>
      <c r="E15" s="737" t="s">
        <v>609</v>
      </c>
      <c r="F15" s="383" t="s">
        <v>614</v>
      </c>
      <c r="G15" s="384" t="s">
        <v>616</v>
      </c>
      <c r="H15" s="389" t="s">
        <v>234</v>
      </c>
      <c r="I15" s="529" t="str">
        <f>IFERROR(IF(J15="","",VLOOKUP($J15,Sheet2!$B$4:$E$27,4,0)),"")</f>
        <v>37800 - 119700</v>
      </c>
      <c r="J15" s="386" t="s">
        <v>173</v>
      </c>
      <c r="K15" s="390">
        <v>53900</v>
      </c>
      <c r="L15" s="521">
        <f t="shared" si="1"/>
        <v>646800</v>
      </c>
      <c r="M15" s="526">
        <f>IF(E15="","",$Y$5)</f>
        <v>44743</v>
      </c>
      <c r="N15" s="521">
        <f t="shared" si="3"/>
        <v>12800</v>
      </c>
      <c r="O15" s="521">
        <f t="shared" si="4"/>
        <v>659600</v>
      </c>
      <c r="P15" s="521">
        <f t="shared" si="5"/>
        <v>640400</v>
      </c>
      <c r="Q15" s="522">
        <f t="shared" si="6"/>
        <v>1600</v>
      </c>
      <c r="R15" s="303" t="s">
        <v>361</v>
      </c>
      <c r="S15" s="303" t="s">
        <v>367</v>
      </c>
      <c r="T15" s="700"/>
      <c r="U15" s="303" t="s">
        <v>367</v>
      </c>
      <c r="V15" s="303" t="s">
        <v>367</v>
      </c>
      <c r="W15" s="303" t="s">
        <v>367</v>
      </c>
      <c r="X15" s="303" t="s">
        <v>368</v>
      </c>
      <c r="Y15" s="303" t="s">
        <v>368</v>
      </c>
      <c r="Z15" s="303" t="s">
        <v>370</v>
      </c>
      <c r="AA15" s="360"/>
      <c r="AB15" s="491" t="str">
        <f>AC15&amp;"_"&amp;COUNTIF(AC$10:$AD15,AC15)</f>
        <v>NG-REGULAR_1</v>
      </c>
      <c r="AC15" s="523" t="str">
        <f t="shared" si="7"/>
        <v>NG-REGULAR</v>
      </c>
      <c r="AD15" s="524" t="str">
        <f t="shared" si="8"/>
        <v>vcl5</v>
      </c>
      <c r="AE15" s="525" t="str">
        <f t="shared" si="9"/>
        <v>वरिष्ठ अध्यापक</v>
      </c>
      <c r="AF15" s="525">
        <f t="shared" si="10"/>
        <v>53900</v>
      </c>
      <c r="AG15" s="525">
        <f t="shared" si="11"/>
        <v>209200</v>
      </c>
      <c r="AH15" s="525">
        <f t="shared" si="0"/>
        <v>431200</v>
      </c>
      <c r="AI15" s="525">
        <f t="shared" si="12"/>
        <v>640400</v>
      </c>
      <c r="AJ15" s="527">
        <f t="shared" si="13"/>
        <v>52300</v>
      </c>
      <c r="AK15" s="575"/>
      <c r="AL15" s="527">
        <f t="shared" si="14"/>
        <v>52300</v>
      </c>
      <c r="AM15" s="109"/>
      <c r="AN15" s="110"/>
      <c r="AO15"/>
      <c r="AP15" s="111"/>
      <c r="AQ15" s="2"/>
      <c r="AR15" s="2"/>
    </row>
    <row r="16" spans="1:44" ht="20.5">
      <c r="A16" s="360">
        <v>6</v>
      </c>
      <c r="B16" s="759" t="s">
        <v>597</v>
      </c>
      <c r="C16" s="528">
        <f>IF(E16="","",MAX($C$11:C15)+1)</f>
        <v>6</v>
      </c>
      <c r="D16" s="404" t="s">
        <v>422</v>
      </c>
      <c r="E16" s="737" t="s">
        <v>610</v>
      </c>
      <c r="F16" s="383" t="s">
        <v>615</v>
      </c>
      <c r="G16" s="384" t="s">
        <v>617</v>
      </c>
      <c r="H16" s="389" t="s">
        <v>234</v>
      </c>
      <c r="I16" s="529" t="str">
        <f>IFERROR(IF(J16="","",VLOOKUP($J16,Sheet2!$B$4:$E$27,4,0)),"")</f>
        <v>37800 - 119700</v>
      </c>
      <c r="J16" s="386" t="s">
        <v>173</v>
      </c>
      <c r="K16" s="390">
        <v>38900</v>
      </c>
      <c r="L16" s="521">
        <f t="shared" si="1"/>
        <v>466800</v>
      </c>
      <c r="M16" s="526">
        <f t="shared" si="2"/>
        <v>44743</v>
      </c>
      <c r="N16" s="521">
        <f t="shared" si="3"/>
        <v>9600</v>
      </c>
      <c r="O16" s="521">
        <f t="shared" si="4"/>
        <v>476400</v>
      </c>
      <c r="P16" s="521">
        <f t="shared" si="5"/>
        <v>462000</v>
      </c>
      <c r="Q16" s="522">
        <f t="shared" si="6"/>
        <v>1200</v>
      </c>
      <c r="R16" s="303" t="s">
        <v>361</v>
      </c>
      <c r="S16" s="303" t="s">
        <v>367</v>
      </c>
      <c r="T16" s="700"/>
      <c r="U16" s="303" t="s">
        <v>367</v>
      </c>
      <c r="V16" s="303" t="s">
        <v>367</v>
      </c>
      <c r="W16" s="303" t="s">
        <v>367</v>
      </c>
      <c r="X16" s="303" t="s">
        <v>368</v>
      </c>
      <c r="Y16" s="303" t="s">
        <v>368</v>
      </c>
      <c r="Z16" s="303" t="s">
        <v>370</v>
      </c>
      <c r="AA16" s="360"/>
      <c r="AB16" s="491" t="str">
        <f>AC16&amp;"_"&amp;COUNTIF(AC$10:$AD16,AC16)</f>
        <v>NG-REGULAR_2</v>
      </c>
      <c r="AC16" s="523" t="str">
        <f t="shared" si="7"/>
        <v>NG-REGULAR</v>
      </c>
      <c r="AD16" s="524" t="str">
        <f t="shared" si="8"/>
        <v>vcl6</v>
      </c>
      <c r="AE16" s="525" t="str">
        <f t="shared" si="9"/>
        <v>वरिष्ठ अध्यापक</v>
      </c>
      <c r="AF16" s="525">
        <f t="shared" si="10"/>
        <v>38900</v>
      </c>
      <c r="AG16" s="525">
        <f t="shared" si="11"/>
        <v>151200</v>
      </c>
      <c r="AH16" s="525">
        <f t="shared" si="0"/>
        <v>311200</v>
      </c>
      <c r="AI16" s="525">
        <f t="shared" si="12"/>
        <v>462400</v>
      </c>
      <c r="AJ16" s="527">
        <f t="shared" si="13"/>
        <v>37800</v>
      </c>
      <c r="AK16" s="575"/>
      <c r="AL16" s="527">
        <f t="shared" si="14"/>
        <v>37800</v>
      </c>
      <c r="AM16" s="109"/>
      <c r="AN16" s="110"/>
      <c r="AO16"/>
      <c r="AP16" s="111"/>
      <c r="AQ16" s="2"/>
      <c r="AR16" s="2"/>
    </row>
    <row r="17" spans="1:44" ht="20.5">
      <c r="A17" s="360">
        <v>7</v>
      </c>
      <c r="B17" s="759" t="s">
        <v>597</v>
      </c>
      <c r="C17" s="528">
        <f>IF(E17="","",MAX($C$11:C16)+1)</f>
        <v>7</v>
      </c>
      <c r="D17" s="404" t="s">
        <v>422</v>
      </c>
      <c r="E17" s="737" t="s">
        <v>611</v>
      </c>
      <c r="F17" s="383" t="s">
        <v>614</v>
      </c>
      <c r="G17" s="384" t="s">
        <v>616</v>
      </c>
      <c r="H17" s="389" t="s">
        <v>234</v>
      </c>
      <c r="I17" s="529" t="str">
        <f>IFERROR(IF(J17="","",VLOOKUP($J17,Sheet2!$B$4:$E$27,4,0)),"")</f>
        <v>37800 - 119700</v>
      </c>
      <c r="J17" s="386" t="s">
        <v>173</v>
      </c>
      <c r="K17" s="390">
        <v>26500</v>
      </c>
      <c r="L17" s="521">
        <f t="shared" si="1"/>
        <v>318000</v>
      </c>
      <c r="M17" s="526">
        <f t="shared" si="2"/>
        <v>44743</v>
      </c>
      <c r="N17" s="521">
        <f t="shared" si="3"/>
        <v>0</v>
      </c>
      <c r="O17" s="521">
        <f t="shared" si="4"/>
        <v>318000</v>
      </c>
      <c r="P17" s="521">
        <f t="shared" si="5"/>
        <v>318000</v>
      </c>
      <c r="Q17" s="522">
        <f t="shared" si="6"/>
        <v>0</v>
      </c>
      <c r="R17" s="303" t="s">
        <v>343</v>
      </c>
      <c r="S17" s="303" t="s">
        <v>367</v>
      </c>
      <c r="T17" s="700"/>
      <c r="U17" s="303" t="s">
        <v>367</v>
      </c>
      <c r="V17" s="303" t="s">
        <v>367</v>
      </c>
      <c r="W17" s="303" t="s">
        <v>367</v>
      </c>
      <c r="X17" s="303" t="s">
        <v>367</v>
      </c>
      <c r="Y17" s="303" t="s">
        <v>367</v>
      </c>
      <c r="Z17" s="303" t="s">
        <v>370</v>
      </c>
      <c r="AA17" s="360"/>
      <c r="AB17" s="491" t="str">
        <f>AC17&amp;"_"&amp;COUNTIF(AC$10:$AD17,AC17)</f>
        <v>FIXED_2</v>
      </c>
      <c r="AC17" s="523" t="str">
        <f t="shared" si="7"/>
        <v>FIXED</v>
      </c>
      <c r="AD17" s="524" t="str">
        <f t="shared" si="8"/>
        <v>vcl7</v>
      </c>
      <c r="AE17" s="525" t="str">
        <f t="shared" si="9"/>
        <v>वरिष्ठ अध्यापक</v>
      </c>
      <c r="AF17" s="525">
        <f t="shared" si="10"/>
        <v>26500</v>
      </c>
      <c r="AG17" s="525">
        <f t="shared" si="11"/>
        <v>0</v>
      </c>
      <c r="AH17" s="525">
        <f t="shared" si="0"/>
        <v>0</v>
      </c>
      <c r="AI17" s="525">
        <f t="shared" si="12"/>
        <v>0</v>
      </c>
      <c r="AJ17" s="527">
        <f t="shared" si="13"/>
        <v>26500</v>
      </c>
      <c r="AK17" s="575"/>
      <c r="AL17" s="527">
        <f t="shared" si="14"/>
        <v>26500</v>
      </c>
      <c r="AM17" s="109"/>
      <c r="AN17" s="110"/>
      <c r="AO17"/>
      <c r="AP17" s="111"/>
      <c r="AQ17" s="2"/>
      <c r="AR17" s="2"/>
    </row>
    <row r="18" spans="1:44" ht="20.5">
      <c r="A18" s="360">
        <v>8</v>
      </c>
      <c r="B18" s="759" t="s">
        <v>597</v>
      </c>
      <c r="C18" s="528">
        <f>IF(E18="","",MAX($C$11:C17)+1)</f>
        <v>8</v>
      </c>
      <c r="D18" s="404" t="s">
        <v>422</v>
      </c>
      <c r="E18" s="737" t="s">
        <v>612</v>
      </c>
      <c r="F18" s="383" t="s">
        <v>615</v>
      </c>
      <c r="G18" s="384" t="s">
        <v>617</v>
      </c>
      <c r="H18" s="389" t="s">
        <v>234</v>
      </c>
      <c r="I18" s="529" t="str">
        <f>IFERROR(IF(J18="","",VLOOKUP($J18,Sheet2!$B$4:$E$27,4,0)),"")</f>
        <v>37800 - 119700</v>
      </c>
      <c r="J18" s="386" t="s">
        <v>173</v>
      </c>
      <c r="K18" s="390">
        <v>26500</v>
      </c>
      <c r="L18" s="521">
        <f t="shared" si="1"/>
        <v>318000</v>
      </c>
      <c r="M18" s="526">
        <f t="shared" si="2"/>
        <v>44743</v>
      </c>
      <c r="N18" s="521">
        <f t="shared" si="3"/>
        <v>0</v>
      </c>
      <c r="O18" s="521">
        <f t="shared" si="4"/>
        <v>318000</v>
      </c>
      <c r="P18" s="521">
        <f t="shared" si="5"/>
        <v>318000</v>
      </c>
      <c r="Q18" s="522">
        <f t="shared" si="6"/>
        <v>0</v>
      </c>
      <c r="R18" s="303" t="s">
        <v>343</v>
      </c>
      <c r="S18" s="303" t="s">
        <v>367</v>
      </c>
      <c r="T18" s="700"/>
      <c r="U18" s="303" t="s">
        <v>367</v>
      </c>
      <c r="V18" s="303" t="s">
        <v>367</v>
      </c>
      <c r="W18" s="303" t="s">
        <v>367</v>
      </c>
      <c r="X18" s="303" t="s">
        <v>367</v>
      </c>
      <c r="Y18" s="303" t="s">
        <v>367</v>
      </c>
      <c r="Z18" s="303" t="s">
        <v>370</v>
      </c>
      <c r="AA18" s="360"/>
      <c r="AB18" s="491" t="str">
        <f>AC18&amp;"_"&amp;COUNTIF(AC$10:$AD18,AC18)</f>
        <v>FIXED_3</v>
      </c>
      <c r="AC18" s="523" t="str">
        <f t="shared" si="7"/>
        <v>FIXED</v>
      </c>
      <c r="AD18" s="524" t="str">
        <f t="shared" si="8"/>
        <v>vcl8</v>
      </c>
      <c r="AE18" s="525" t="str">
        <f t="shared" si="9"/>
        <v>वरिष्ठ अध्यापक</v>
      </c>
      <c r="AF18" s="525">
        <f t="shared" si="10"/>
        <v>26500</v>
      </c>
      <c r="AG18" s="525">
        <f t="shared" si="11"/>
        <v>0</v>
      </c>
      <c r="AH18" s="525">
        <f t="shared" si="0"/>
        <v>0</v>
      </c>
      <c r="AI18" s="525">
        <f t="shared" si="12"/>
        <v>0</v>
      </c>
      <c r="AJ18" s="527">
        <f t="shared" si="13"/>
        <v>26500</v>
      </c>
      <c r="AK18" s="575"/>
      <c r="AL18" s="527">
        <f t="shared" si="14"/>
        <v>26500</v>
      </c>
      <c r="AM18" s="109"/>
      <c r="AN18" s="110"/>
      <c r="AO18"/>
      <c r="AP18" s="111"/>
      <c r="AQ18" s="2"/>
      <c r="AR18" s="2"/>
    </row>
    <row r="19" spans="1:44" ht="20.5">
      <c r="A19" s="360">
        <v>9</v>
      </c>
      <c r="B19" s="759" t="s">
        <v>597</v>
      </c>
      <c r="C19" s="528">
        <f>IF(E19="","",MAX($C$11:C18)+1)</f>
        <v>9</v>
      </c>
      <c r="D19" s="404" t="s">
        <v>422</v>
      </c>
      <c r="E19" s="738" t="s">
        <v>534</v>
      </c>
      <c r="F19" s="383"/>
      <c r="G19" s="384"/>
      <c r="H19" s="389" t="s">
        <v>234</v>
      </c>
      <c r="I19" s="529" t="str">
        <f>IFERROR(IF(J19="","",VLOOKUP($J19,Sheet2!$B$4:$E$27,4,0)),"")</f>
        <v/>
      </c>
      <c r="J19" s="386"/>
      <c r="K19" s="390"/>
      <c r="L19" s="521">
        <f t="shared" si="1"/>
        <v>0</v>
      </c>
      <c r="M19" s="526">
        <f t="shared" si="2"/>
        <v>44743</v>
      </c>
      <c r="N19" s="521">
        <f t="shared" si="3"/>
        <v>0</v>
      </c>
      <c r="O19" s="521">
        <f t="shared" si="4"/>
        <v>0</v>
      </c>
      <c r="P19" s="521">
        <f t="shared" si="5"/>
        <v>0</v>
      </c>
      <c r="Q19" s="522">
        <f t="shared" si="6"/>
        <v>0</v>
      </c>
      <c r="R19" s="303" t="s">
        <v>346</v>
      </c>
      <c r="S19" s="303" t="s">
        <v>367</v>
      </c>
      <c r="T19" s="700"/>
      <c r="U19" s="303" t="s">
        <v>367</v>
      </c>
      <c r="V19" s="303" t="s">
        <v>367</v>
      </c>
      <c r="W19" s="303" t="s">
        <v>367</v>
      </c>
      <c r="X19" s="303" t="s">
        <v>367</v>
      </c>
      <c r="Y19" s="303" t="s">
        <v>367</v>
      </c>
      <c r="Z19" s="303"/>
      <c r="AA19" s="360"/>
      <c r="AB19" s="491" t="str">
        <f>AC19&amp;"_"&amp;COUNTIF(AC$10:$AD19,AC19)</f>
        <v>VACANT_1</v>
      </c>
      <c r="AC19" s="523" t="str">
        <f t="shared" si="7"/>
        <v>VACANT</v>
      </c>
      <c r="AD19" s="524" t="str">
        <f t="shared" si="8"/>
        <v>fjDr</v>
      </c>
      <c r="AE19" s="525" t="str">
        <f t="shared" si="9"/>
        <v>वरिष्ठ अध्यापक</v>
      </c>
      <c r="AF19" s="525">
        <f t="shared" si="10"/>
        <v>0</v>
      </c>
      <c r="AG19" s="525">
        <f t="shared" si="11"/>
        <v>0</v>
      </c>
      <c r="AH19" s="525">
        <f t="shared" si="0"/>
        <v>0</v>
      </c>
      <c r="AI19" s="525">
        <f t="shared" si="12"/>
        <v>0</v>
      </c>
      <c r="AJ19" s="527">
        <f t="shared" si="13"/>
        <v>0</v>
      </c>
      <c r="AK19" s="575"/>
      <c r="AL19" s="527">
        <f t="shared" si="14"/>
        <v>0</v>
      </c>
      <c r="AM19" s="109"/>
      <c r="AN19" s="110"/>
      <c r="AO19"/>
      <c r="AP19" s="111"/>
      <c r="AQ19" s="2"/>
      <c r="AR19" s="2"/>
    </row>
    <row r="20" spans="1:44" ht="20.5">
      <c r="A20" s="360">
        <v>10</v>
      </c>
      <c r="B20" s="759" t="s">
        <v>597</v>
      </c>
      <c r="C20" s="528">
        <f>IF(E20="","",MAX($C$11:C19)+1)</f>
        <v>10</v>
      </c>
      <c r="D20" s="404"/>
      <c r="E20" s="738" t="s">
        <v>534</v>
      </c>
      <c r="F20" s="383"/>
      <c r="G20" s="384"/>
      <c r="H20" s="389" t="s">
        <v>236</v>
      </c>
      <c r="I20" s="529" t="str">
        <f>IFERROR(IF(J20="","",VLOOKUP($J20,Sheet2!$B$4:$E$27,4,0)),"")</f>
        <v/>
      </c>
      <c r="J20" s="386"/>
      <c r="K20" s="390"/>
      <c r="L20" s="521">
        <f t="shared" si="1"/>
        <v>0</v>
      </c>
      <c r="M20" s="526">
        <f t="shared" si="2"/>
        <v>44743</v>
      </c>
      <c r="N20" s="521">
        <f t="shared" si="3"/>
        <v>0</v>
      </c>
      <c r="O20" s="521">
        <f t="shared" si="4"/>
        <v>0</v>
      </c>
      <c r="P20" s="521">
        <f t="shared" si="5"/>
        <v>0</v>
      </c>
      <c r="Q20" s="522">
        <f t="shared" si="6"/>
        <v>0</v>
      </c>
      <c r="R20" s="303" t="s">
        <v>346</v>
      </c>
      <c r="S20" s="303" t="s">
        <v>367</v>
      </c>
      <c r="T20" s="700"/>
      <c r="U20" s="303" t="s">
        <v>367</v>
      </c>
      <c r="V20" s="303" t="s">
        <v>367</v>
      </c>
      <c r="W20" s="303" t="s">
        <v>367</v>
      </c>
      <c r="X20" s="303" t="s">
        <v>367</v>
      </c>
      <c r="Y20" s="303" t="s">
        <v>367</v>
      </c>
      <c r="Z20" s="303"/>
      <c r="AA20" s="360"/>
      <c r="AB20" s="491" t="str">
        <f>AC20&amp;"_"&amp;COUNTIF(AC$10:$AD20,AC20)</f>
        <v>VACANT_2</v>
      </c>
      <c r="AC20" s="523" t="str">
        <f t="shared" si="7"/>
        <v>VACANT</v>
      </c>
      <c r="AD20" s="524" t="str">
        <f t="shared" si="8"/>
        <v>fjDr</v>
      </c>
      <c r="AE20" s="525" t="str">
        <f t="shared" si="9"/>
        <v>अध्यापक</v>
      </c>
      <c r="AF20" s="525">
        <f t="shared" si="10"/>
        <v>0</v>
      </c>
      <c r="AG20" s="525">
        <f t="shared" si="11"/>
        <v>0</v>
      </c>
      <c r="AH20" s="525">
        <f t="shared" si="0"/>
        <v>0</v>
      </c>
      <c r="AI20" s="525">
        <f t="shared" si="12"/>
        <v>0</v>
      </c>
      <c r="AJ20" s="527">
        <f t="shared" si="13"/>
        <v>0</v>
      </c>
      <c r="AK20" s="575"/>
      <c r="AL20" s="527">
        <f t="shared" si="14"/>
        <v>0</v>
      </c>
      <c r="AM20" s="109"/>
      <c r="AN20" s="110"/>
      <c r="AO20"/>
      <c r="AP20" s="111"/>
      <c r="AQ20" s="2"/>
      <c r="AR20" s="2"/>
    </row>
    <row r="21" spans="1:44" ht="20.5">
      <c r="A21" s="360">
        <v>11</v>
      </c>
      <c r="B21" s="759" t="s">
        <v>597</v>
      </c>
      <c r="C21" s="528">
        <f>IF(E21="","",MAX($C$11:C20)+1)</f>
        <v>11</v>
      </c>
      <c r="D21" s="404" t="s">
        <v>424</v>
      </c>
      <c r="E21" s="739" t="s">
        <v>613</v>
      </c>
      <c r="F21" s="383" t="s">
        <v>615</v>
      </c>
      <c r="G21" s="384" t="s">
        <v>616</v>
      </c>
      <c r="H21" s="389" t="s">
        <v>244</v>
      </c>
      <c r="I21" s="529" t="str">
        <f>IFERROR(IF(J21="","",VLOOKUP($J21,Sheet2!$B$4:$E$27,4,0)),"")</f>
        <v>20800 - 65900</v>
      </c>
      <c r="J21" s="386" t="s">
        <v>201</v>
      </c>
      <c r="K21" s="390">
        <v>14600</v>
      </c>
      <c r="L21" s="521">
        <f t="shared" si="1"/>
        <v>175200</v>
      </c>
      <c r="M21" s="526">
        <f t="shared" si="2"/>
        <v>44743</v>
      </c>
      <c r="N21" s="521">
        <f t="shared" si="3"/>
        <v>0</v>
      </c>
      <c r="O21" s="521">
        <f t="shared" si="4"/>
        <v>175200</v>
      </c>
      <c r="P21" s="521">
        <f t="shared" si="5"/>
        <v>175200</v>
      </c>
      <c r="Q21" s="522">
        <f t="shared" si="6"/>
        <v>0</v>
      </c>
      <c r="R21" s="303" t="s">
        <v>343</v>
      </c>
      <c r="S21" s="303" t="s">
        <v>367</v>
      </c>
      <c r="T21" s="700"/>
      <c r="U21" s="303" t="s">
        <v>367</v>
      </c>
      <c r="V21" s="303" t="s">
        <v>367</v>
      </c>
      <c r="W21" s="303" t="s">
        <v>367</v>
      </c>
      <c r="X21" s="303" t="s">
        <v>367</v>
      </c>
      <c r="Y21" s="303" t="s">
        <v>367</v>
      </c>
      <c r="Z21" s="303" t="s">
        <v>371</v>
      </c>
      <c r="AA21" s="360"/>
      <c r="AB21" s="491" t="str">
        <f>AC21&amp;"_"&amp;COUNTIF(AC$10:$AD21,AC21)</f>
        <v>FIXED_4</v>
      </c>
      <c r="AC21" s="523" t="str">
        <f t="shared" si="7"/>
        <v>FIXED</v>
      </c>
      <c r="AD21" s="524" t="str">
        <f t="shared" si="8"/>
        <v>vcl 9</v>
      </c>
      <c r="AE21" s="525" t="str">
        <f t="shared" si="9"/>
        <v>कनिष्ठ सहायक</v>
      </c>
      <c r="AF21" s="525">
        <f t="shared" si="10"/>
        <v>14600</v>
      </c>
      <c r="AG21" s="525">
        <f t="shared" si="11"/>
        <v>0</v>
      </c>
      <c r="AH21" s="525">
        <f t="shared" si="0"/>
        <v>0</v>
      </c>
      <c r="AI21" s="525">
        <f t="shared" si="12"/>
        <v>0</v>
      </c>
      <c r="AJ21" s="527">
        <f t="shared" si="13"/>
        <v>14600</v>
      </c>
      <c r="AK21" s="575"/>
      <c r="AL21" s="527">
        <f t="shared" si="14"/>
        <v>14600</v>
      </c>
      <c r="AM21" s="109"/>
      <c r="AN21" s="110"/>
      <c r="AO21"/>
      <c r="AP21" s="111"/>
      <c r="AQ21" s="2"/>
      <c r="AR21" s="2"/>
    </row>
    <row r="22" spans="1:44" ht="28">
      <c r="A22" s="360">
        <v>12</v>
      </c>
      <c r="B22" s="759" t="s">
        <v>597</v>
      </c>
      <c r="C22" s="528">
        <f>IF(E22="","",MAX($C$11:C21)+1)</f>
        <v>12</v>
      </c>
      <c r="D22" s="404"/>
      <c r="E22" s="739" t="s">
        <v>534</v>
      </c>
      <c r="F22" s="388"/>
      <c r="G22" s="391"/>
      <c r="H22" s="389" t="s">
        <v>245</v>
      </c>
      <c r="I22" s="529" t="str">
        <f>IFERROR(IF(J22="","",VLOOKUP($J22,Sheet2!$B$4:$E$27,4,0)),"")</f>
        <v/>
      </c>
      <c r="J22" s="386"/>
      <c r="K22" s="390">
        <v>0</v>
      </c>
      <c r="L22" s="521">
        <f t="shared" si="1"/>
        <v>0</v>
      </c>
      <c r="M22" s="526">
        <f t="shared" si="2"/>
        <v>44743</v>
      </c>
      <c r="N22" s="521">
        <f t="shared" si="3"/>
        <v>0</v>
      </c>
      <c r="O22" s="521">
        <f t="shared" si="4"/>
        <v>0</v>
      </c>
      <c r="P22" s="521">
        <f t="shared" si="5"/>
        <v>0</v>
      </c>
      <c r="Q22" s="522">
        <f t="shared" si="6"/>
        <v>0</v>
      </c>
      <c r="R22" s="303" t="s">
        <v>346</v>
      </c>
      <c r="S22" s="303"/>
      <c r="T22" s="700"/>
      <c r="U22" s="303"/>
      <c r="V22" s="303"/>
      <c r="W22" s="303"/>
      <c r="X22" s="303"/>
      <c r="Y22" s="303"/>
      <c r="Z22" s="303"/>
      <c r="AA22" s="360"/>
      <c r="AB22" s="491" t="str">
        <f>AC22&amp;"_"&amp;COUNTIF(AC$10:$AD22,AC22)</f>
        <v>VACANT_3</v>
      </c>
      <c r="AC22" s="523" t="str">
        <f t="shared" si="7"/>
        <v>VACANT</v>
      </c>
      <c r="AD22" s="524" t="str">
        <f t="shared" si="8"/>
        <v>fjDr</v>
      </c>
      <c r="AE22" s="525" t="str">
        <f t="shared" si="9"/>
        <v>चतुर्थ श्रेणी कर्मचारी</v>
      </c>
      <c r="AF22" s="525">
        <f t="shared" si="10"/>
        <v>0</v>
      </c>
      <c r="AG22" s="525">
        <f t="shared" si="11"/>
        <v>0</v>
      </c>
      <c r="AH22" s="525">
        <f t="shared" si="0"/>
        <v>0</v>
      </c>
      <c r="AI22" s="525">
        <f t="shared" si="12"/>
        <v>0</v>
      </c>
      <c r="AJ22" s="527">
        <f t="shared" si="13"/>
        <v>0</v>
      </c>
      <c r="AK22" s="575"/>
      <c r="AL22" s="527">
        <f t="shared" si="14"/>
        <v>0</v>
      </c>
      <c r="AM22" s="109"/>
      <c r="AN22" s="110"/>
      <c r="AO22"/>
      <c r="AP22" s="111"/>
      <c r="AQ22" s="2"/>
      <c r="AR22" s="2"/>
    </row>
    <row r="23" spans="1:44" ht="20.5">
      <c r="A23" s="360">
        <v>13</v>
      </c>
      <c r="B23" s="759" t="s">
        <v>157</v>
      </c>
      <c r="C23" s="528" t="str">
        <f>IF(E23="","",MAX($C$11:C22)+1)</f>
        <v/>
      </c>
      <c r="D23" s="404"/>
      <c r="E23" s="739"/>
      <c r="F23" s="388"/>
      <c r="G23" s="391"/>
      <c r="H23" s="389"/>
      <c r="I23" s="529" t="str">
        <f>IFERROR(IF(J23="","",VLOOKUP($J23,Sheet2!$B$4:$E$27,4,0)),"")</f>
        <v/>
      </c>
      <c r="J23" s="386"/>
      <c r="K23" s="390">
        <v>0</v>
      </c>
      <c r="L23" s="521">
        <f t="shared" si="1"/>
        <v>0</v>
      </c>
      <c r="M23" s="526" t="str">
        <f t="shared" si="2"/>
        <v/>
      </c>
      <c r="N23" s="521">
        <f t="shared" si="3"/>
        <v>0</v>
      </c>
      <c r="O23" s="521">
        <f t="shared" si="4"/>
        <v>0</v>
      </c>
      <c r="P23" s="521">
        <f t="shared" si="5"/>
        <v>0</v>
      </c>
      <c r="Q23" s="522">
        <f t="shared" si="6"/>
        <v>0</v>
      </c>
      <c r="R23" s="303"/>
      <c r="S23" s="303"/>
      <c r="T23" s="700"/>
      <c r="U23" s="303"/>
      <c r="V23" s="303"/>
      <c r="W23" s="303"/>
      <c r="X23" s="303"/>
      <c r="Y23" s="303"/>
      <c r="Z23" s="303"/>
      <c r="AA23" s="360"/>
      <c r="AB23" s="491" t="str">
        <f>AC23&amp;"_"&amp;COUNTIF(AC$10:$AD23,AC23)</f>
        <v>0_2</v>
      </c>
      <c r="AC23" s="523">
        <f t="shared" si="7"/>
        <v>0</v>
      </c>
      <c r="AD23" s="524">
        <f t="shared" si="8"/>
        <v>0</v>
      </c>
      <c r="AE23" s="525">
        <f t="shared" si="9"/>
        <v>0</v>
      </c>
      <c r="AF23" s="525">
        <f t="shared" si="10"/>
        <v>0</v>
      </c>
      <c r="AG23" s="525">
        <f t="shared" si="11"/>
        <v>0</v>
      </c>
      <c r="AH23" s="525">
        <f t="shared" si="0"/>
        <v>0</v>
      </c>
      <c r="AI23" s="525">
        <f t="shared" si="12"/>
        <v>0</v>
      </c>
      <c r="AJ23" s="527">
        <f t="shared" si="13"/>
        <v>0</v>
      </c>
      <c r="AK23" s="575"/>
      <c r="AL23" s="527">
        <f t="shared" si="14"/>
        <v>0</v>
      </c>
      <c r="AM23" s="109"/>
      <c r="AN23" s="110"/>
      <c r="AO23"/>
      <c r="AP23" s="111"/>
      <c r="AQ23" s="2"/>
      <c r="AR23" s="2"/>
    </row>
    <row r="24" spans="1:44" ht="20.5">
      <c r="A24" s="360">
        <v>14</v>
      </c>
      <c r="B24" s="759" t="s">
        <v>157</v>
      </c>
      <c r="C24" s="528" t="str">
        <f>IF(E24="","",MAX($C$11:C23)+1)</f>
        <v/>
      </c>
      <c r="D24" s="404"/>
      <c r="E24" s="739"/>
      <c r="F24" s="388"/>
      <c r="G24" s="391"/>
      <c r="H24" s="389"/>
      <c r="I24" s="529" t="str">
        <f>IFERROR(IF(J24="","",VLOOKUP($J24,Sheet2!$B$4:$E$27,4,0)),"")</f>
        <v/>
      </c>
      <c r="J24" s="386"/>
      <c r="K24" s="390">
        <v>0</v>
      </c>
      <c r="L24" s="521">
        <f t="shared" si="1"/>
        <v>0</v>
      </c>
      <c r="M24" s="526" t="str">
        <f t="shared" si="2"/>
        <v/>
      </c>
      <c r="N24" s="521">
        <f t="shared" si="3"/>
        <v>0</v>
      </c>
      <c r="O24" s="521">
        <f t="shared" si="4"/>
        <v>0</v>
      </c>
      <c r="P24" s="521">
        <f t="shared" si="5"/>
        <v>0</v>
      </c>
      <c r="Q24" s="522">
        <f t="shared" si="6"/>
        <v>0</v>
      </c>
      <c r="R24" s="303"/>
      <c r="S24" s="303"/>
      <c r="T24" s="700"/>
      <c r="U24" s="303"/>
      <c r="V24" s="303"/>
      <c r="W24" s="303"/>
      <c r="X24" s="303"/>
      <c r="Y24" s="303"/>
      <c r="Z24" s="303"/>
      <c r="AA24" s="360"/>
      <c r="AB24" s="491" t="str">
        <f>AC24&amp;"_"&amp;COUNTIF(AC$10:$AD24,AC24)</f>
        <v>0_4</v>
      </c>
      <c r="AC24" s="523">
        <f t="shared" si="7"/>
        <v>0</v>
      </c>
      <c r="AD24" s="524">
        <f t="shared" si="8"/>
        <v>0</v>
      </c>
      <c r="AE24" s="525">
        <f t="shared" si="9"/>
        <v>0</v>
      </c>
      <c r="AF24" s="525">
        <f t="shared" si="10"/>
        <v>0</v>
      </c>
      <c r="AG24" s="525">
        <f t="shared" si="11"/>
        <v>0</v>
      </c>
      <c r="AH24" s="525">
        <f t="shared" si="0"/>
        <v>0</v>
      </c>
      <c r="AI24" s="525">
        <f t="shared" si="12"/>
        <v>0</v>
      </c>
      <c r="AJ24" s="527">
        <f t="shared" si="13"/>
        <v>0</v>
      </c>
      <c r="AK24" s="575"/>
      <c r="AL24" s="527">
        <f t="shared" si="14"/>
        <v>0</v>
      </c>
      <c r="AM24" s="109"/>
      <c r="AN24" s="110"/>
      <c r="AO24"/>
      <c r="AP24" s="111"/>
      <c r="AQ24" s="2"/>
      <c r="AR24" s="2"/>
    </row>
    <row r="25" spans="1:44" ht="20.5">
      <c r="A25" s="360">
        <v>15</v>
      </c>
      <c r="B25" s="759" t="s">
        <v>157</v>
      </c>
      <c r="C25" s="528" t="str">
        <f>IF(E25="","",MAX($C$11:C24)+1)</f>
        <v/>
      </c>
      <c r="D25" s="404"/>
      <c r="E25" s="739"/>
      <c r="F25" s="388"/>
      <c r="G25" s="391"/>
      <c r="H25" s="389"/>
      <c r="I25" s="529" t="str">
        <f>IFERROR(IF(J25="","",VLOOKUP($J25,Sheet2!$B$4:$E$27,4,0)),"")</f>
        <v/>
      </c>
      <c r="J25" s="386"/>
      <c r="K25" s="390"/>
      <c r="L25" s="521">
        <f t="shared" si="1"/>
        <v>0</v>
      </c>
      <c r="M25" s="526" t="str">
        <f t="shared" si="2"/>
        <v/>
      </c>
      <c r="N25" s="521">
        <f t="shared" si="3"/>
        <v>0</v>
      </c>
      <c r="O25" s="521">
        <f t="shared" si="4"/>
        <v>0</v>
      </c>
      <c r="P25" s="521">
        <f t="shared" si="5"/>
        <v>0</v>
      </c>
      <c r="Q25" s="522">
        <f t="shared" si="6"/>
        <v>0</v>
      </c>
      <c r="R25" s="303" t="s">
        <v>346</v>
      </c>
      <c r="S25" s="303"/>
      <c r="T25" s="700"/>
      <c r="U25" s="303"/>
      <c r="V25" s="303"/>
      <c r="W25" s="303"/>
      <c r="X25" s="303"/>
      <c r="Y25" s="303"/>
      <c r="Z25" s="303"/>
      <c r="AA25" s="360"/>
      <c r="AB25" s="491" t="str">
        <f>AC25&amp;"_"&amp;COUNTIF(AC$10:$AD25,AC25)</f>
        <v>VACANT_4</v>
      </c>
      <c r="AC25" s="523" t="str">
        <f t="shared" si="7"/>
        <v>VACANT</v>
      </c>
      <c r="AD25" s="524">
        <f t="shared" si="8"/>
        <v>0</v>
      </c>
      <c r="AE25" s="525">
        <f t="shared" si="9"/>
        <v>0</v>
      </c>
      <c r="AF25" s="525">
        <f t="shared" si="10"/>
        <v>0</v>
      </c>
      <c r="AG25" s="525">
        <f t="shared" si="11"/>
        <v>0</v>
      </c>
      <c r="AH25" s="525">
        <f t="shared" si="0"/>
        <v>0</v>
      </c>
      <c r="AI25" s="525">
        <f t="shared" si="12"/>
        <v>0</v>
      </c>
      <c r="AJ25" s="527">
        <f t="shared" si="13"/>
        <v>0</v>
      </c>
      <c r="AK25" s="575"/>
      <c r="AL25" s="527">
        <f t="shared" si="14"/>
        <v>0</v>
      </c>
      <c r="AM25" s="109"/>
      <c r="AN25" s="110"/>
      <c r="AO25"/>
      <c r="AP25" s="111"/>
      <c r="AQ25" s="2"/>
      <c r="AR25" s="2"/>
    </row>
    <row r="26" spans="1:44" ht="20.5">
      <c r="A26" s="360">
        <v>16</v>
      </c>
      <c r="B26" s="759" t="s">
        <v>157</v>
      </c>
      <c r="C26" s="528" t="str">
        <f>IF(E26="","",MAX($C$11:C25)+1)</f>
        <v/>
      </c>
      <c r="D26" s="404"/>
      <c r="E26" s="739"/>
      <c r="F26" s="388"/>
      <c r="G26" s="391"/>
      <c r="H26" s="389"/>
      <c r="I26" s="529" t="str">
        <f>IFERROR(IF(J26="","",VLOOKUP($J26,Sheet2!$B$4:$E$27,4,0)),"")</f>
        <v/>
      </c>
      <c r="J26" s="386"/>
      <c r="K26" s="390">
        <v>0</v>
      </c>
      <c r="L26" s="521">
        <f t="shared" si="1"/>
        <v>0</v>
      </c>
      <c r="M26" s="526" t="str">
        <f t="shared" si="2"/>
        <v/>
      </c>
      <c r="N26" s="521">
        <f t="shared" si="3"/>
        <v>0</v>
      </c>
      <c r="O26" s="521">
        <f t="shared" si="4"/>
        <v>0</v>
      </c>
      <c r="P26" s="521">
        <f t="shared" si="5"/>
        <v>0</v>
      </c>
      <c r="Q26" s="522">
        <f t="shared" si="6"/>
        <v>0</v>
      </c>
      <c r="R26" s="303"/>
      <c r="S26" s="303"/>
      <c r="T26" s="700"/>
      <c r="U26" s="303"/>
      <c r="V26" s="303"/>
      <c r="W26" s="303"/>
      <c r="X26" s="303"/>
      <c r="Y26" s="303"/>
      <c r="Z26" s="303"/>
      <c r="AA26" s="360"/>
      <c r="AB26" s="491" t="str">
        <f>AC26&amp;"_"&amp;COUNTIF(AC$10:$AD26,AC26)</f>
        <v>0_7</v>
      </c>
      <c r="AC26" s="523">
        <f t="shared" si="7"/>
        <v>0</v>
      </c>
      <c r="AD26" s="524">
        <f t="shared" si="8"/>
        <v>0</v>
      </c>
      <c r="AE26" s="525">
        <f t="shared" si="9"/>
        <v>0</v>
      </c>
      <c r="AF26" s="525">
        <f t="shared" si="10"/>
        <v>0</v>
      </c>
      <c r="AG26" s="525">
        <f t="shared" si="11"/>
        <v>0</v>
      </c>
      <c r="AH26" s="525">
        <f t="shared" si="0"/>
        <v>0</v>
      </c>
      <c r="AI26" s="525">
        <f t="shared" si="12"/>
        <v>0</v>
      </c>
      <c r="AJ26" s="527">
        <f t="shared" si="13"/>
        <v>0</v>
      </c>
      <c r="AK26" s="575"/>
      <c r="AL26" s="527">
        <f t="shared" si="14"/>
        <v>0</v>
      </c>
      <c r="AM26" s="109"/>
      <c r="AN26" s="110"/>
      <c r="AO26"/>
      <c r="AP26" s="111"/>
      <c r="AQ26" s="2"/>
      <c r="AR26" s="2"/>
    </row>
    <row r="27" spans="1:44" ht="20.5">
      <c r="A27" s="360">
        <v>17</v>
      </c>
      <c r="B27" s="759" t="s">
        <v>157</v>
      </c>
      <c r="C27" s="528" t="str">
        <f>IF(E27="","",MAX($C$11:C26)+1)</f>
        <v/>
      </c>
      <c r="D27" s="404"/>
      <c r="E27" s="739"/>
      <c r="F27" s="392"/>
      <c r="G27" s="393"/>
      <c r="H27" s="389"/>
      <c r="I27" s="529" t="str">
        <f>IFERROR(IF(J27="","",VLOOKUP($J27,Sheet2!$B$4:$E$27,4,0)),"")</f>
        <v/>
      </c>
      <c r="J27" s="386"/>
      <c r="K27" s="390">
        <v>0</v>
      </c>
      <c r="L27" s="521">
        <f t="shared" si="1"/>
        <v>0</v>
      </c>
      <c r="M27" s="526" t="str">
        <f t="shared" si="2"/>
        <v/>
      </c>
      <c r="N27" s="521">
        <f t="shared" si="3"/>
        <v>0</v>
      </c>
      <c r="O27" s="521">
        <f t="shared" si="4"/>
        <v>0</v>
      </c>
      <c r="P27" s="521">
        <f t="shared" si="5"/>
        <v>0</v>
      </c>
      <c r="Q27" s="522">
        <f t="shared" si="6"/>
        <v>0</v>
      </c>
      <c r="R27" s="303"/>
      <c r="S27" s="303"/>
      <c r="T27" s="700"/>
      <c r="U27" s="303"/>
      <c r="V27" s="303"/>
      <c r="W27" s="303"/>
      <c r="X27" s="303"/>
      <c r="Y27" s="303"/>
      <c r="Z27" s="303"/>
      <c r="AA27" s="360"/>
      <c r="AB27" s="491" t="str">
        <f>AC27&amp;"_"&amp;COUNTIF(AC$10:$AD27,AC27)</f>
        <v>0_9</v>
      </c>
      <c r="AC27" s="523">
        <f t="shared" si="7"/>
        <v>0</v>
      </c>
      <c r="AD27" s="524">
        <f t="shared" si="8"/>
        <v>0</v>
      </c>
      <c r="AE27" s="525">
        <f t="shared" si="9"/>
        <v>0</v>
      </c>
      <c r="AF27" s="525">
        <f t="shared" si="10"/>
        <v>0</v>
      </c>
      <c r="AG27" s="525">
        <f t="shared" si="11"/>
        <v>0</v>
      </c>
      <c r="AH27" s="525">
        <f t="shared" si="0"/>
        <v>0</v>
      </c>
      <c r="AI27" s="525">
        <f t="shared" si="12"/>
        <v>0</v>
      </c>
      <c r="AJ27" s="527">
        <f t="shared" si="13"/>
        <v>0</v>
      </c>
      <c r="AK27" s="575"/>
      <c r="AL27" s="527">
        <f t="shared" si="14"/>
        <v>0</v>
      </c>
      <c r="AM27" s="109"/>
      <c r="AN27" s="110"/>
      <c r="AO27"/>
      <c r="AP27" s="111"/>
      <c r="AQ27" s="2"/>
      <c r="AR27" s="2"/>
    </row>
    <row r="28" spans="1:44" ht="20.5">
      <c r="A28" s="360">
        <v>18</v>
      </c>
      <c r="B28" s="759" t="s">
        <v>157</v>
      </c>
      <c r="C28" s="528" t="str">
        <f>IF(E28="","",MAX($C$11:C27)+1)</f>
        <v/>
      </c>
      <c r="D28" s="404"/>
      <c r="E28" s="739"/>
      <c r="F28" s="392"/>
      <c r="G28" s="393"/>
      <c r="H28" s="389"/>
      <c r="I28" s="529" t="str">
        <f>IFERROR(IF(J28="","",VLOOKUP($J28,Sheet2!$B$4:$E$27,4,0)),"")</f>
        <v/>
      </c>
      <c r="J28" s="386"/>
      <c r="K28" s="390">
        <v>0</v>
      </c>
      <c r="L28" s="521">
        <f t="shared" si="1"/>
        <v>0</v>
      </c>
      <c r="M28" s="526" t="str">
        <f t="shared" si="2"/>
        <v/>
      </c>
      <c r="N28" s="521">
        <f t="shared" si="3"/>
        <v>0</v>
      </c>
      <c r="O28" s="521">
        <f t="shared" si="4"/>
        <v>0</v>
      </c>
      <c r="P28" s="521">
        <f t="shared" si="5"/>
        <v>0</v>
      </c>
      <c r="Q28" s="522">
        <f t="shared" si="6"/>
        <v>0</v>
      </c>
      <c r="R28" s="303"/>
      <c r="S28" s="303"/>
      <c r="T28" s="700"/>
      <c r="U28" s="303"/>
      <c r="V28" s="303"/>
      <c r="W28" s="303"/>
      <c r="X28" s="303"/>
      <c r="Y28" s="303"/>
      <c r="Z28" s="303"/>
      <c r="AA28" s="360"/>
      <c r="AB28" s="491" t="str">
        <f>AC28&amp;"_"&amp;COUNTIF(AC$10:$AD28,AC28)</f>
        <v>0_11</v>
      </c>
      <c r="AC28" s="523">
        <f t="shared" si="7"/>
        <v>0</v>
      </c>
      <c r="AD28" s="524">
        <f t="shared" si="8"/>
        <v>0</v>
      </c>
      <c r="AE28" s="525">
        <f t="shared" si="9"/>
        <v>0</v>
      </c>
      <c r="AF28" s="525">
        <f t="shared" si="10"/>
        <v>0</v>
      </c>
      <c r="AG28" s="525">
        <f t="shared" si="11"/>
        <v>0</v>
      </c>
      <c r="AH28" s="525">
        <f t="shared" si="0"/>
        <v>0</v>
      </c>
      <c r="AI28" s="525">
        <f t="shared" si="12"/>
        <v>0</v>
      </c>
      <c r="AJ28" s="527">
        <f t="shared" si="13"/>
        <v>0</v>
      </c>
      <c r="AK28" s="575"/>
      <c r="AL28" s="527">
        <f t="shared" si="14"/>
        <v>0</v>
      </c>
      <c r="AM28" s="109"/>
      <c r="AN28" s="110"/>
      <c r="AO28"/>
      <c r="AP28" s="111"/>
      <c r="AQ28" s="2"/>
      <c r="AR28" s="2"/>
    </row>
    <row r="29" spans="1:44" ht="20.5">
      <c r="A29" s="360">
        <v>19</v>
      </c>
      <c r="B29" s="759" t="s">
        <v>157</v>
      </c>
      <c r="C29" s="528" t="str">
        <f>IF(E29="","",MAX($C$11:C28)+1)</f>
        <v/>
      </c>
      <c r="D29" s="404"/>
      <c r="E29" s="739"/>
      <c r="F29" s="392"/>
      <c r="G29" s="393"/>
      <c r="H29" s="389"/>
      <c r="I29" s="529" t="str">
        <f>IFERROR(IF(J29="","",VLOOKUP($J29,Sheet2!$B$4:$E$27,4,0)),"")</f>
        <v/>
      </c>
      <c r="J29" s="386"/>
      <c r="K29" s="390">
        <v>0</v>
      </c>
      <c r="L29" s="521">
        <f t="shared" si="1"/>
        <v>0</v>
      </c>
      <c r="M29" s="526" t="str">
        <f t="shared" si="2"/>
        <v/>
      </c>
      <c r="N29" s="521">
        <f t="shared" si="3"/>
        <v>0</v>
      </c>
      <c r="O29" s="521">
        <f t="shared" si="4"/>
        <v>0</v>
      </c>
      <c r="P29" s="521">
        <f t="shared" si="5"/>
        <v>0</v>
      </c>
      <c r="Q29" s="522">
        <f t="shared" si="6"/>
        <v>0</v>
      </c>
      <c r="R29" s="303"/>
      <c r="S29" s="303"/>
      <c r="T29" s="700"/>
      <c r="U29" s="303"/>
      <c r="V29" s="303"/>
      <c r="W29" s="303"/>
      <c r="X29" s="303"/>
      <c r="Y29" s="303"/>
      <c r="Z29" s="303"/>
      <c r="AA29" s="360"/>
      <c r="AB29" s="491" t="str">
        <f>AC29&amp;"_"&amp;COUNTIF(AC$10:$AD29,AC29)</f>
        <v>0_13</v>
      </c>
      <c r="AC29" s="523">
        <f t="shared" si="7"/>
        <v>0</v>
      </c>
      <c r="AD29" s="524">
        <f t="shared" si="8"/>
        <v>0</v>
      </c>
      <c r="AE29" s="525">
        <f t="shared" si="9"/>
        <v>0</v>
      </c>
      <c r="AF29" s="525">
        <f t="shared" si="10"/>
        <v>0</v>
      </c>
      <c r="AG29" s="525">
        <f t="shared" si="11"/>
        <v>0</v>
      </c>
      <c r="AH29" s="525">
        <f t="shared" si="0"/>
        <v>0</v>
      </c>
      <c r="AI29" s="525">
        <f t="shared" si="12"/>
        <v>0</v>
      </c>
      <c r="AJ29" s="527">
        <f t="shared" si="13"/>
        <v>0</v>
      </c>
      <c r="AK29" s="575"/>
      <c r="AL29" s="527">
        <f t="shared" si="14"/>
        <v>0</v>
      </c>
      <c r="AM29" s="109"/>
      <c r="AN29" s="110"/>
      <c r="AO29"/>
      <c r="AP29" s="111"/>
      <c r="AQ29" s="2"/>
      <c r="AR29" s="2"/>
    </row>
    <row r="30" spans="1:44" ht="20.5">
      <c r="A30" s="360">
        <v>20</v>
      </c>
      <c r="B30" s="759" t="s">
        <v>157</v>
      </c>
      <c r="C30" s="528" t="str">
        <f>IF(E30="","",MAX($C$11:C29)+1)</f>
        <v/>
      </c>
      <c r="D30" s="404"/>
      <c r="E30" s="739"/>
      <c r="F30" s="392"/>
      <c r="G30" s="393"/>
      <c r="H30" s="389"/>
      <c r="I30" s="529" t="str">
        <f>IFERROR(IF(J30="","",VLOOKUP($J30,Sheet2!$B$4:$E$27,4,0)),"")</f>
        <v/>
      </c>
      <c r="J30" s="386"/>
      <c r="K30" s="390">
        <v>0</v>
      </c>
      <c r="L30" s="521">
        <f t="shared" si="1"/>
        <v>0</v>
      </c>
      <c r="M30" s="526" t="str">
        <f t="shared" si="2"/>
        <v/>
      </c>
      <c r="N30" s="521">
        <f t="shared" si="3"/>
        <v>0</v>
      </c>
      <c r="O30" s="521">
        <f t="shared" si="4"/>
        <v>0</v>
      </c>
      <c r="P30" s="521">
        <f t="shared" si="5"/>
        <v>0</v>
      </c>
      <c r="Q30" s="522">
        <f t="shared" si="6"/>
        <v>0</v>
      </c>
      <c r="R30" s="303"/>
      <c r="S30" s="303"/>
      <c r="T30" s="700"/>
      <c r="U30" s="303"/>
      <c r="V30" s="303"/>
      <c r="W30" s="303"/>
      <c r="X30" s="303"/>
      <c r="Y30" s="303"/>
      <c r="Z30" s="303"/>
      <c r="AA30" s="360"/>
      <c r="AB30" s="491" t="str">
        <f>AC30&amp;"_"&amp;COUNTIF(AC$10:$AD30,AC30)</f>
        <v>0_15</v>
      </c>
      <c r="AC30" s="523">
        <f t="shared" si="7"/>
        <v>0</v>
      </c>
      <c r="AD30" s="524">
        <f t="shared" si="8"/>
        <v>0</v>
      </c>
      <c r="AE30" s="525">
        <f t="shared" si="9"/>
        <v>0</v>
      </c>
      <c r="AF30" s="525">
        <f t="shared" si="10"/>
        <v>0</v>
      </c>
      <c r="AG30" s="525">
        <f t="shared" si="11"/>
        <v>0</v>
      </c>
      <c r="AH30" s="525">
        <f t="shared" si="0"/>
        <v>0</v>
      </c>
      <c r="AI30" s="525">
        <f t="shared" si="12"/>
        <v>0</v>
      </c>
      <c r="AJ30" s="527">
        <f t="shared" si="13"/>
        <v>0</v>
      </c>
      <c r="AK30" s="575"/>
      <c r="AL30" s="527">
        <f t="shared" si="14"/>
        <v>0</v>
      </c>
      <c r="AM30" s="109"/>
      <c r="AN30" s="110"/>
      <c r="AO30"/>
      <c r="AP30" s="111"/>
      <c r="AQ30" s="2"/>
      <c r="AR30" s="2"/>
    </row>
    <row r="31" spans="1:44" ht="20.5">
      <c r="A31" s="360">
        <v>21</v>
      </c>
      <c r="B31" s="759" t="s">
        <v>157</v>
      </c>
      <c r="C31" s="528" t="str">
        <f>IF(E31="","",MAX($C$11:C30)+1)</f>
        <v/>
      </c>
      <c r="D31" s="404"/>
      <c r="E31" s="739"/>
      <c r="F31" s="392"/>
      <c r="G31" s="393"/>
      <c r="H31" s="389"/>
      <c r="I31" s="529" t="str">
        <f>IFERROR(IF(J31="","",VLOOKUP($J31,Sheet2!$B$4:$E$27,4,0)),"")</f>
        <v/>
      </c>
      <c r="J31" s="386"/>
      <c r="K31" s="390">
        <v>0</v>
      </c>
      <c r="L31" s="521">
        <f t="shared" si="1"/>
        <v>0</v>
      </c>
      <c r="M31" s="526" t="str">
        <f t="shared" si="2"/>
        <v/>
      </c>
      <c r="N31" s="521">
        <f t="shared" si="3"/>
        <v>0</v>
      </c>
      <c r="O31" s="521">
        <f t="shared" si="4"/>
        <v>0</v>
      </c>
      <c r="P31" s="521">
        <f t="shared" si="5"/>
        <v>0</v>
      </c>
      <c r="Q31" s="522">
        <f t="shared" si="6"/>
        <v>0</v>
      </c>
      <c r="R31" s="304"/>
      <c r="S31" s="304"/>
      <c r="T31" s="704"/>
      <c r="U31" s="304"/>
      <c r="V31" s="304"/>
      <c r="W31" s="304"/>
      <c r="X31" s="304"/>
      <c r="Y31" s="304"/>
      <c r="Z31" s="304"/>
      <c r="AA31" s="360"/>
      <c r="AB31" s="491" t="str">
        <f>AC31&amp;"_"&amp;COUNTIF(AC$10:$AD31,AC31)</f>
        <v>0_17</v>
      </c>
      <c r="AC31" s="523">
        <f t="shared" si="7"/>
        <v>0</v>
      </c>
      <c r="AD31" s="524">
        <f t="shared" si="8"/>
        <v>0</v>
      </c>
      <c r="AE31" s="525">
        <f t="shared" si="9"/>
        <v>0</v>
      </c>
      <c r="AF31" s="525">
        <f t="shared" si="10"/>
        <v>0</v>
      </c>
      <c r="AG31" s="525">
        <f t="shared" si="11"/>
        <v>0</v>
      </c>
      <c r="AH31" s="525">
        <f t="shared" si="0"/>
        <v>0</v>
      </c>
      <c r="AI31" s="525">
        <f t="shared" si="12"/>
        <v>0</v>
      </c>
      <c r="AJ31" s="527">
        <f t="shared" si="13"/>
        <v>0</v>
      </c>
      <c r="AK31" s="575"/>
      <c r="AL31" s="527">
        <f t="shared" si="14"/>
        <v>0</v>
      </c>
      <c r="AM31" s="109"/>
      <c r="AN31" s="110"/>
      <c r="AO31"/>
      <c r="AP31" s="111"/>
      <c r="AQ31" s="2"/>
      <c r="AR31" s="2"/>
    </row>
    <row r="32" spans="1:44" ht="20.5">
      <c r="A32" s="360">
        <v>22</v>
      </c>
      <c r="B32" s="759" t="s">
        <v>157</v>
      </c>
      <c r="C32" s="528" t="str">
        <f>IF(E32="","",MAX($C$11:C31)+1)</f>
        <v/>
      </c>
      <c r="D32" s="404"/>
      <c r="E32" s="739"/>
      <c r="F32" s="392"/>
      <c r="G32" s="393"/>
      <c r="H32" s="389"/>
      <c r="I32" s="529" t="str">
        <f>IFERROR(IF(J32="","",VLOOKUP($J32,Sheet2!$B$4:$E$27,4,0)),"")</f>
        <v/>
      </c>
      <c r="J32" s="386"/>
      <c r="K32" s="390">
        <v>0</v>
      </c>
      <c r="L32" s="521">
        <f t="shared" si="1"/>
        <v>0</v>
      </c>
      <c r="M32" s="526" t="str">
        <f t="shared" si="2"/>
        <v/>
      </c>
      <c r="N32" s="521">
        <f t="shared" si="3"/>
        <v>0</v>
      </c>
      <c r="O32" s="521">
        <f t="shared" si="4"/>
        <v>0</v>
      </c>
      <c r="P32" s="521">
        <f t="shared" si="5"/>
        <v>0</v>
      </c>
      <c r="Q32" s="522">
        <f t="shared" si="6"/>
        <v>0</v>
      </c>
      <c r="R32" s="304"/>
      <c r="S32" s="304"/>
      <c r="T32" s="704"/>
      <c r="U32" s="304"/>
      <c r="V32" s="304"/>
      <c r="W32" s="304"/>
      <c r="X32" s="304"/>
      <c r="Y32" s="304"/>
      <c r="Z32" s="304"/>
      <c r="AA32" s="360"/>
      <c r="AB32" s="491" t="str">
        <f>AC32&amp;"_"&amp;COUNTIF(AC$10:$AD32,AC32)</f>
        <v>0_19</v>
      </c>
      <c r="AC32" s="523">
        <f t="shared" si="7"/>
        <v>0</v>
      </c>
      <c r="AD32" s="524">
        <f t="shared" si="8"/>
        <v>0</v>
      </c>
      <c r="AE32" s="525">
        <f t="shared" si="9"/>
        <v>0</v>
      </c>
      <c r="AF32" s="525">
        <f t="shared" si="10"/>
        <v>0</v>
      </c>
      <c r="AG32" s="525">
        <f t="shared" si="11"/>
        <v>0</v>
      </c>
      <c r="AH32" s="525">
        <f t="shared" si="0"/>
        <v>0</v>
      </c>
      <c r="AI32" s="525">
        <f t="shared" si="12"/>
        <v>0</v>
      </c>
      <c r="AJ32" s="527">
        <f t="shared" si="13"/>
        <v>0</v>
      </c>
      <c r="AK32" s="575"/>
      <c r="AL32" s="527">
        <f t="shared" si="14"/>
        <v>0</v>
      </c>
      <c r="AM32" s="109"/>
      <c r="AN32" s="110"/>
      <c r="AO32"/>
      <c r="AP32" s="111"/>
      <c r="AQ32" s="2"/>
      <c r="AR32" s="2"/>
    </row>
    <row r="33" spans="1:44" ht="20.5">
      <c r="A33" s="360">
        <v>23</v>
      </c>
      <c r="B33" s="759" t="s">
        <v>157</v>
      </c>
      <c r="C33" s="528" t="str">
        <f>IF(E33="","",MAX($C$11:C32)+1)</f>
        <v/>
      </c>
      <c r="D33" s="404"/>
      <c r="E33" s="739"/>
      <c r="F33" s="392"/>
      <c r="G33" s="393"/>
      <c r="H33" s="389"/>
      <c r="I33" s="529" t="str">
        <f>IFERROR(IF(J33="","",VLOOKUP($J33,Sheet2!$B$4:$E$27,4,0)),"")</f>
        <v/>
      </c>
      <c r="J33" s="386"/>
      <c r="K33" s="390"/>
      <c r="L33" s="521">
        <f t="shared" si="1"/>
        <v>0</v>
      </c>
      <c r="M33" s="526" t="str">
        <f t="shared" si="2"/>
        <v/>
      </c>
      <c r="N33" s="521">
        <f t="shared" si="3"/>
        <v>0</v>
      </c>
      <c r="O33" s="521">
        <f t="shared" si="4"/>
        <v>0</v>
      </c>
      <c r="P33" s="521">
        <f t="shared" si="5"/>
        <v>0</v>
      </c>
      <c r="Q33" s="522">
        <f t="shared" si="6"/>
        <v>0</v>
      </c>
      <c r="R33" s="304"/>
      <c r="S33" s="304"/>
      <c r="T33" s="704"/>
      <c r="U33" s="304"/>
      <c r="V33" s="304"/>
      <c r="W33" s="304"/>
      <c r="X33" s="304"/>
      <c r="Y33" s="304"/>
      <c r="Z33" s="304" t="s">
        <v>371</v>
      </c>
      <c r="AA33" s="360"/>
      <c r="AB33" s="491" t="str">
        <f>AC33&amp;"_"&amp;COUNTIF(AC$10:$AD33,AC33)</f>
        <v>0_21</v>
      </c>
      <c r="AC33" s="523">
        <f t="shared" si="7"/>
        <v>0</v>
      </c>
      <c r="AD33" s="524">
        <f t="shared" si="8"/>
        <v>0</v>
      </c>
      <c r="AE33" s="525">
        <f t="shared" si="9"/>
        <v>0</v>
      </c>
      <c r="AF33" s="525">
        <f t="shared" si="10"/>
        <v>0</v>
      </c>
      <c r="AG33" s="525">
        <f t="shared" si="11"/>
        <v>0</v>
      </c>
      <c r="AH33" s="525">
        <f t="shared" si="0"/>
        <v>0</v>
      </c>
      <c r="AI33" s="525">
        <f t="shared" si="12"/>
        <v>0</v>
      </c>
      <c r="AJ33" s="527">
        <f t="shared" si="13"/>
        <v>0</v>
      </c>
      <c r="AK33" s="575"/>
      <c r="AL33" s="527">
        <f t="shared" si="14"/>
        <v>0</v>
      </c>
      <c r="AM33" s="109"/>
      <c r="AN33" s="110"/>
      <c r="AO33"/>
      <c r="AP33" s="111"/>
      <c r="AQ33" s="2"/>
      <c r="AR33" s="2"/>
    </row>
    <row r="34" spans="1:44" ht="20.5">
      <c r="A34" s="360">
        <v>24</v>
      </c>
      <c r="B34" s="759" t="s">
        <v>157</v>
      </c>
      <c r="C34" s="528" t="str">
        <f>IF(E34="","",MAX($C$11:C33)+1)</f>
        <v/>
      </c>
      <c r="D34" s="404"/>
      <c r="E34" s="739"/>
      <c r="F34" s="392"/>
      <c r="G34" s="393"/>
      <c r="H34" s="389"/>
      <c r="I34" s="529" t="str">
        <f>IFERROR(IF(J34="","",VLOOKUP($J34,Sheet2!$B$4:$E$27,4,0)),"")</f>
        <v/>
      </c>
      <c r="J34" s="386"/>
      <c r="K34" s="390"/>
      <c r="L34" s="521">
        <f t="shared" si="1"/>
        <v>0</v>
      </c>
      <c r="M34" s="526" t="str">
        <f t="shared" si="2"/>
        <v/>
      </c>
      <c r="N34" s="521">
        <f t="shared" si="3"/>
        <v>0</v>
      </c>
      <c r="O34" s="521">
        <f t="shared" si="4"/>
        <v>0</v>
      </c>
      <c r="P34" s="521">
        <f t="shared" si="5"/>
        <v>0</v>
      </c>
      <c r="Q34" s="522">
        <f t="shared" si="6"/>
        <v>0</v>
      </c>
      <c r="R34" s="304"/>
      <c r="S34" s="304"/>
      <c r="T34" s="704"/>
      <c r="U34" s="304"/>
      <c r="V34" s="304"/>
      <c r="W34" s="304"/>
      <c r="X34" s="304"/>
      <c r="Y34" s="304"/>
      <c r="Z34" s="304"/>
      <c r="AA34" s="360"/>
      <c r="AB34" s="491" t="str">
        <f>AC34&amp;"_"&amp;COUNTIF(AC$10:$AD34,AC34)</f>
        <v>0_23</v>
      </c>
      <c r="AC34" s="523">
        <f t="shared" si="7"/>
        <v>0</v>
      </c>
      <c r="AD34" s="524">
        <f t="shared" si="8"/>
        <v>0</v>
      </c>
      <c r="AE34" s="525">
        <f t="shared" si="9"/>
        <v>0</v>
      </c>
      <c r="AF34" s="525">
        <f t="shared" si="10"/>
        <v>0</v>
      </c>
      <c r="AG34" s="525">
        <f t="shared" si="11"/>
        <v>0</v>
      </c>
      <c r="AH34" s="525">
        <f t="shared" si="0"/>
        <v>0</v>
      </c>
      <c r="AI34" s="525">
        <f t="shared" si="12"/>
        <v>0</v>
      </c>
      <c r="AJ34" s="527">
        <f t="shared" si="13"/>
        <v>0</v>
      </c>
      <c r="AK34" s="575"/>
      <c r="AL34" s="527">
        <f t="shared" si="14"/>
        <v>0</v>
      </c>
      <c r="AM34" s="109"/>
      <c r="AN34" s="110"/>
      <c r="AO34"/>
      <c r="AP34" s="111"/>
      <c r="AQ34" s="2"/>
      <c r="AR34" s="2"/>
    </row>
    <row r="35" spans="1:44" ht="20.5">
      <c r="A35" s="360">
        <v>25</v>
      </c>
      <c r="B35" s="759" t="s">
        <v>157</v>
      </c>
      <c r="C35" s="528" t="str">
        <f>IF(E35="","",MAX($C$11:C34)+1)</f>
        <v/>
      </c>
      <c r="D35" s="404"/>
      <c r="E35" s="739"/>
      <c r="F35" s="392"/>
      <c r="G35" s="393"/>
      <c r="H35" s="389"/>
      <c r="I35" s="529" t="str">
        <f>IFERROR(IF(J35="","",VLOOKUP($J35,Sheet2!$B$4:$E$27,4,0)),"")</f>
        <v/>
      </c>
      <c r="J35" s="386"/>
      <c r="K35" s="390">
        <v>0</v>
      </c>
      <c r="L35" s="521">
        <f t="shared" si="1"/>
        <v>0</v>
      </c>
      <c r="M35" s="526" t="str">
        <f t="shared" si="2"/>
        <v/>
      </c>
      <c r="N35" s="521">
        <f t="shared" si="3"/>
        <v>0</v>
      </c>
      <c r="O35" s="521">
        <f t="shared" si="4"/>
        <v>0</v>
      </c>
      <c r="P35" s="521">
        <f t="shared" si="5"/>
        <v>0</v>
      </c>
      <c r="Q35" s="522">
        <f t="shared" si="6"/>
        <v>0</v>
      </c>
      <c r="R35" s="304"/>
      <c r="S35" s="304"/>
      <c r="T35" s="704"/>
      <c r="U35" s="304"/>
      <c r="V35" s="304"/>
      <c r="W35" s="304"/>
      <c r="X35" s="304"/>
      <c r="Y35" s="304"/>
      <c r="Z35" s="304"/>
      <c r="AA35" s="360"/>
      <c r="AB35" s="491" t="str">
        <f>AC35&amp;"_"&amp;COUNTIF(AC$10:$AD35,AC35)</f>
        <v>0_25</v>
      </c>
      <c r="AC35" s="523">
        <f t="shared" si="7"/>
        <v>0</v>
      </c>
      <c r="AD35" s="524">
        <f t="shared" si="8"/>
        <v>0</v>
      </c>
      <c r="AE35" s="525">
        <f t="shared" si="9"/>
        <v>0</v>
      </c>
      <c r="AF35" s="525">
        <f t="shared" si="10"/>
        <v>0</v>
      </c>
      <c r="AG35" s="525">
        <f t="shared" si="11"/>
        <v>0</v>
      </c>
      <c r="AH35" s="525">
        <f t="shared" si="0"/>
        <v>0</v>
      </c>
      <c r="AI35" s="525">
        <f t="shared" si="12"/>
        <v>0</v>
      </c>
      <c r="AJ35" s="527">
        <f t="shared" si="13"/>
        <v>0</v>
      </c>
      <c r="AK35" s="575"/>
      <c r="AL35" s="527">
        <f t="shared" si="14"/>
        <v>0</v>
      </c>
      <c r="AM35" s="109"/>
      <c r="AN35" s="110"/>
      <c r="AO35"/>
      <c r="AP35" s="111"/>
      <c r="AQ35" s="2"/>
      <c r="AR35" s="2"/>
    </row>
    <row r="36" spans="1:44" ht="20.5">
      <c r="A36" s="360">
        <v>26</v>
      </c>
      <c r="B36" s="759" t="s">
        <v>157</v>
      </c>
      <c r="C36" s="528" t="str">
        <f>IF(E36="","",MAX($C$11:C35)+1)</f>
        <v/>
      </c>
      <c r="D36" s="404"/>
      <c r="E36" s="739"/>
      <c r="F36" s="392"/>
      <c r="G36" s="393"/>
      <c r="H36" s="389"/>
      <c r="I36" s="529" t="str">
        <f>IFERROR(IF(J36="","",VLOOKUP($J36,Sheet2!$B$4:$E$27,4,0)),"")</f>
        <v/>
      </c>
      <c r="J36" s="386"/>
      <c r="K36" s="390">
        <v>0</v>
      </c>
      <c r="L36" s="521">
        <f t="shared" si="1"/>
        <v>0</v>
      </c>
      <c r="M36" s="526" t="str">
        <f t="shared" si="2"/>
        <v/>
      </c>
      <c r="N36" s="521">
        <f t="shared" si="3"/>
        <v>0</v>
      </c>
      <c r="O36" s="521">
        <f t="shared" si="4"/>
        <v>0</v>
      </c>
      <c r="P36" s="521">
        <f t="shared" si="5"/>
        <v>0</v>
      </c>
      <c r="Q36" s="522">
        <f t="shared" si="6"/>
        <v>0</v>
      </c>
      <c r="R36" s="304"/>
      <c r="S36" s="304"/>
      <c r="T36" s="704"/>
      <c r="U36" s="304"/>
      <c r="V36" s="304"/>
      <c r="W36" s="304"/>
      <c r="X36" s="304"/>
      <c r="Y36" s="304"/>
      <c r="Z36" s="304"/>
      <c r="AA36" s="360"/>
      <c r="AB36" s="491" t="str">
        <f>AC36&amp;"_"&amp;COUNTIF(AC$10:$AD36,AC36)</f>
        <v>0_27</v>
      </c>
      <c r="AC36" s="523">
        <f t="shared" si="7"/>
        <v>0</v>
      </c>
      <c r="AD36" s="524">
        <f t="shared" si="8"/>
        <v>0</v>
      </c>
      <c r="AE36" s="525">
        <f t="shared" si="9"/>
        <v>0</v>
      </c>
      <c r="AF36" s="525">
        <f t="shared" si="10"/>
        <v>0</v>
      </c>
      <c r="AG36" s="525">
        <f t="shared" si="11"/>
        <v>0</v>
      </c>
      <c r="AH36" s="525">
        <f t="shared" si="0"/>
        <v>0</v>
      </c>
      <c r="AI36" s="525">
        <f t="shared" si="12"/>
        <v>0</v>
      </c>
      <c r="AJ36" s="527">
        <f t="shared" si="13"/>
        <v>0</v>
      </c>
      <c r="AK36" s="575"/>
      <c r="AL36" s="527">
        <f t="shared" si="14"/>
        <v>0</v>
      </c>
      <c r="AM36" s="109"/>
      <c r="AN36" s="110"/>
      <c r="AO36"/>
      <c r="AP36" s="111"/>
      <c r="AQ36" s="2"/>
      <c r="AR36" s="2"/>
    </row>
    <row r="37" spans="1:44" ht="20.5">
      <c r="A37" s="360">
        <v>27</v>
      </c>
      <c r="B37" s="759" t="s">
        <v>157</v>
      </c>
      <c r="C37" s="528" t="str">
        <f>IF(E37="","",MAX($C$11:C36)+1)</f>
        <v/>
      </c>
      <c r="D37" s="404"/>
      <c r="E37" s="739"/>
      <c r="F37" s="392"/>
      <c r="G37" s="393"/>
      <c r="H37" s="389"/>
      <c r="I37" s="529" t="str">
        <f>IFERROR(IF(J37="","",VLOOKUP($J37,Sheet2!$B$4:$E$27,4,0)),"")</f>
        <v/>
      </c>
      <c r="J37" s="386"/>
      <c r="K37" s="390">
        <v>0</v>
      </c>
      <c r="L37" s="521">
        <f t="shared" si="1"/>
        <v>0</v>
      </c>
      <c r="M37" s="526" t="str">
        <f t="shared" si="2"/>
        <v/>
      </c>
      <c r="N37" s="521">
        <f t="shared" si="3"/>
        <v>0</v>
      </c>
      <c r="O37" s="521">
        <f t="shared" si="4"/>
        <v>0</v>
      </c>
      <c r="P37" s="521">
        <f t="shared" si="5"/>
        <v>0</v>
      </c>
      <c r="Q37" s="522">
        <f t="shared" si="6"/>
        <v>0</v>
      </c>
      <c r="R37" s="304"/>
      <c r="S37" s="304"/>
      <c r="T37" s="704"/>
      <c r="U37" s="304"/>
      <c r="V37" s="304"/>
      <c r="W37" s="304"/>
      <c r="X37" s="304"/>
      <c r="Y37" s="304"/>
      <c r="Z37" s="304"/>
      <c r="AA37" s="360"/>
      <c r="AB37" s="491" t="str">
        <f>AC37&amp;"_"&amp;COUNTIF(AC$10:$AD37,AC37)</f>
        <v>0_29</v>
      </c>
      <c r="AC37" s="523">
        <f t="shared" ref="AC37:AC60" si="15">R37</f>
        <v>0</v>
      </c>
      <c r="AD37" s="524">
        <f t="shared" ref="AD37:AD60" si="16">E37</f>
        <v>0</v>
      </c>
      <c r="AE37" s="525">
        <f t="shared" ref="AE37:AE60" si="17">H37</f>
        <v>0</v>
      </c>
      <c r="AF37" s="525">
        <f t="shared" si="10"/>
        <v>0</v>
      </c>
      <c r="AG37" s="525">
        <f t="shared" si="11"/>
        <v>0</v>
      </c>
      <c r="AH37" s="525">
        <f t="shared" si="0"/>
        <v>0</v>
      </c>
      <c r="AI37" s="525">
        <f t="shared" si="12"/>
        <v>0</v>
      </c>
      <c r="AJ37" s="527">
        <f t="shared" si="13"/>
        <v>0</v>
      </c>
      <c r="AK37" s="575"/>
      <c r="AL37" s="527">
        <f t="shared" si="14"/>
        <v>0</v>
      </c>
      <c r="AM37" s="109"/>
      <c r="AN37" s="110"/>
      <c r="AO37"/>
      <c r="AP37" s="111"/>
      <c r="AQ37" s="2"/>
      <c r="AR37" s="2"/>
    </row>
    <row r="38" spans="1:44" ht="20.5">
      <c r="A38" s="360">
        <v>28</v>
      </c>
      <c r="B38" s="759" t="s">
        <v>157</v>
      </c>
      <c r="C38" s="528" t="str">
        <f>IF(E38="","",MAX($C$11:C37)+1)</f>
        <v/>
      </c>
      <c r="D38" s="404"/>
      <c r="E38" s="739"/>
      <c r="F38" s="392"/>
      <c r="G38" s="393"/>
      <c r="H38" s="389"/>
      <c r="I38" s="529" t="str">
        <f>IFERROR(IF(J38="","",VLOOKUP($J38,Sheet2!$B$4:$E$27,4,0)),"")</f>
        <v/>
      </c>
      <c r="J38" s="386"/>
      <c r="K38" s="390">
        <v>0</v>
      </c>
      <c r="L38" s="521">
        <f t="shared" si="1"/>
        <v>0</v>
      </c>
      <c r="M38" s="526" t="str">
        <f t="shared" si="2"/>
        <v/>
      </c>
      <c r="N38" s="521">
        <f t="shared" si="3"/>
        <v>0</v>
      </c>
      <c r="O38" s="521">
        <f t="shared" si="4"/>
        <v>0</v>
      </c>
      <c r="P38" s="521">
        <f t="shared" si="5"/>
        <v>0</v>
      </c>
      <c r="Q38" s="522">
        <f t="shared" si="6"/>
        <v>0</v>
      </c>
      <c r="R38" s="304"/>
      <c r="S38" s="304"/>
      <c r="T38" s="704"/>
      <c r="U38" s="304"/>
      <c r="V38" s="304"/>
      <c r="W38" s="304"/>
      <c r="X38" s="304"/>
      <c r="Y38" s="304"/>
      <c r="Z38" s="304"/>
      <c r="AA38" s="360"/>
      <c r="AB38" s="491" t="str">
        <f>AC38&amp;"_"&amp;COUNTIF(AC$10:$AD38,AC38)</f>
        <v>0_31</v>
      </c>
      <c r="AC38" s="523">
        <f t="shared" si="15"/>
        <v>0</v>
      </c>
      <c r="AD38" s="524">
        <f t="shared" si="16"/>
        <v>0</v>
      </c>
      <c r="AE38" s="525">
        <f t="shared" si="17"/>
        <v>0</v>
      </c>
      <c r="AF38" s="525">
        <f t="shared" si="10"/>
        <v>0</v>
      </c>
      <c r="AG38" s="525">
        <f t="shared" si="11"/>
        <v>0</v>
      </c>
      <c r="AH38" s="525">
        <f t="shared" si="0"/>
        <v>0</v>
      </c>
      <c r="AI38" s="525">
        <f t="shared" si="12"/>
        <v>0</v>
      </c>
      <c r="AJ38" s="527">
        <f t="shared" si="13"/>
        <v>0</v>
      </c>
      <c r="AK38" s="575"/>
      <c r="AL38" s="527">
        <f t="shared" si="14"/>
        <v>0</v>
      </c>
      <c r="AM38" s="109"/>
      <c r="AN38" s="110"/>
      <c r="AO38"/>
      <c r="AP38" s="111"/>
      <c r="AQ38" s="2"/>
      <c r="AR38" s="2"/>
    </row>
    <row r="39" spans="1:44" ht="20.5">
      <c r="A39" s="360">
        <v>29</v>
      </c>
      <c r="B39" s="759" t="s">
        <v>157</v>
      </c>
      <c r="C39" s="528" t="str">
        <f>IF(E39="","",MAX($C$11:C38)+1)</f>
        <v/>
      </c>
      <c r="D39" s="404"/>
      <c r="E39" s="739"/>
      <c r="F39" s="392"/>
      <c r="G39" s="393"/>
      <c r="H39" s="389"/>
      <c r="I39" s="529" t="str">
        <f>IFERROR(IF(J39="","",VLOOKUP($J39,Sheet2!$B$4:$E$27,4,0)),"")</f>
        <v/>
      </c>
      <c r="J39" s="386"/>
      <c r="K39" s="390">
        <v>0</v>
      </c>
      <c r="L39" s="521">
        <f t="shared" si="1"/>
        <v>0</v>
      </c>
      <c r="M39" s="526" t="str">
        <f t="shared" si="2"/>
        <v/>
      </c>
      <c r="N39" s="521">
        <f t="shared" si="3"/>
        <v>0</v>
      </c>
      <c r="O39" s="521">
        <f t="shared" si="4"/>
        <v>0</v>
      </c>
      <c r="P39" s="521">
        <f t="shared" si="5"/>
        <v>0</v>
      </c>
      <c r="Q39" s="522">
        <f t="shared" si="6"/>
        <v>0</v>
      </c>
      <c r="R39" s="304"/>
      <c r="S39" s="304"/>
      <c r="T39" s="704"/>
      <c r="U39" s="304"/>
      <c r="V39" s="304"/>
      <c r="W39" s="304"/>
      <c r="X39" s="304"/>
      <c r="Y39" s="304"/>
      <c r="Z39" s="304"/>
      <c r="AA39" s="360"/>
      <c r="AB39" s="491" t="str">
        <f>AC39&amp;"_"&amp;COUNTIF(AC$10:$AD39,AC39)</f>
        <v>0_33</v>
      </c>
      <c r="AC39" s="523">
        <f t="shared" si="15"/>
        <v>0</v>
      </c>
      <c r="AD39" s="524">
        <f t="shared" si="16"/>
        <v>0</v>
      </c>
      <c r="AE39" s="525">
        <f t="shared" si="17"/>
        <v>0</v>
      </c>
      <c r="AF39" s="525">
        <f t="shared" si="10"/>
        <v>0</v>
      </c>
      <c r="AG39" s="525">
        <f t="shared" si="11"/>
        <v>0</v>
      </c>
      <c r="AH39" s="525">
        <f t="shared" si="0"/>
        <v>0</v>
      </c>
      <c r="AI39" s="525">
        <f t="shared" si="12"/>
        <v>0</v>
      </c>
      <c r="AJ39" s="527">
        <f t="shared" si="13"/>
        <v>0</v>
      </c>
      <c r="AK39" s="575"/>
      <c r="AL39" s="527">
        <f t="shared" si="14"/>
        <v>0</v>
      </c>
      <c r="AM39" s="109"/>
      <c r="AN39" s="110"/>
      <c r="AO39"/>
      <c r="AP39" s="111"/>
      <c r="AQ39" s="2"/>
      <c r="AR39" s="2"/>
    </row>
    <row r="40" spans="1:44" ht="20.5">
      <c r="A40" s="360">
        <v>30</v>
      </c>
      <c r="B40" s="759" t="s">
        <v>157</v>
      </c>
      <c r="C40" s="528" t="str">
        <f>IF(E40="","",MAX($C$11:C39)+1)</f>
        <v/>
      </c>
      <c r="D40" s="404"/>
      <c r="E40" s="739"/>
      <c r="F40" s="392"/>
      <c r="G40" s="393"/>
      <c r="H40" s="389"/>
      <c r="I40" s="529" t="str">
        <f>IFERROR(IF(J40="","",VLOOKUP($J40,Sheet2!$B$4:$E$27,4,0)),"")</f>
        <v/>
      </c>
      <c r="J40" s="386"/>
      <c r="K40" s="390">
        <v>0</v>
      </c>
      <c r="L40" s="521">
        <f t="shared" si="1"/>
        <v>0</v>
      </c>
      <c r="M40" s="526" t="str">
        <f t="shared" si="2"/>
        <v/>
      </c>
      <c r="N40" s="521">
        <f t="shared" si="3"/>
        <v>0</v>
      </c>
      <c r="O40" s="521">
        <f t="shared" si="4"/>
        <v>0</v>
      </c>
      <c r="P40" s="521">
        <f t="shared" si="5"/>
        <v>0</v>
      </c>
      <c r="Q40" s="522">
        <f t="shared" si="6"/>
        <v>0</v>
      </c>
      <c r="R40" s="304"/>
      <c r="S40" s="304"/>
      <c r="T40" s="704"/>
      <c r="U40" s="304"/>
      <c r="V40" s="304"/>
      <c r="W40" s="304"/>
      <c r="X40" s="304"/>
      <c r="Y40" s="304"/>
      <c r="Z40" s="304"/>
      <c r="AA40" s="360"/>
      <c r="AB40" s="491" t="str">
        <f>AC40&amp;"_"&amp;COUNTIF(AC$10:$AD40,AC40)</f>
        <v>0_35</v>
      </c>
      <c r="AC40" s="523">
        <f t="shared" si="15"/>
        <v>0</v>
      </c>
      <c r="AD40" s="524">
        <f t="shared" si="16"/>
        <v>0</v>
      </c>
      <c r="AE40" s="525">
        <f t="shared" si="17"/>
        <v>0</v>
      </c>
      <c r="AF40" s="525">
        <f t="shared" si="10"/>
        <v>0</v>
      </c>
      <c r="AG40" s="525">
        <f t="shared" si="11"/>
        <v>0</v>
      </c>
      <c r="AH40" s="525">
        <f t="shared" si="0"/>
        <v>0</v>
      </c>
      <c r="AI40" s="525">
        <f t="shared" si="12"/>
        <v>0</v>
      </c>
      <c r="AJ40" s="527">
        <f t="shared" si="13"/>
        <v>0</v>
      </c>
      <c r="AK40" s="575"/>
      <c r="AL40" s="527">
        <f t="shared" si="14"/>
        <v>0</v>
      </c>
      <c r="AM40" s="109"/>
      <c r="AN40" s="110"/>
      <c r="AO40"/>
      <c r="AP40" s="111"/>
      <c r="AQ40" s="2"/>
      <c r="AR40" s="2"/>
    </row>
    <row r="41" spans="1:44" ht="20.5">
      <c r="A41" s="360">
        <v>31</v>
      </c>
      <c r="B41" s="759" t="s">
        <v>157</v>
      </c>
      <c r="C41" s="528" t="str">
        <f>IF(E41="","",MAX($C$11:C40)+1)</f>
        <v/>
      </c>
      <c r="D41" s="404"/>
      <c r="E41" s="739"/>
      <c r="F41" s="392"/>
      <c r="G41" s="393"/>
      <c r="H41" s="389"/>
      <c r="I41" s="529" t="str">
        <f>IFERROR(IF(J41="","",VLOOKUP($J41,Sheet2!$B$4:$E$27,4,0)),"")</f>
        <v/>
      </c>
      <c r="J41" s="386"/>
      <c r="K41" s="390">
        <v>0</v>
      </c>
      <c r="L41" s="521">
        <f t="shared" si="1"/>
        <v>0</v>
      </c>
      <c r="M41" s="526" t="str">
        <f t="shared" si="2"/>
        <v/>
      </c>
      <c r="N41" s="521">
        <f t="shared" si="3"/>
        <v>0</v>
      </c>
      <c r="O41" s="521">
        <f t="shared" si="4"/>
        <v>0</v>
      </c>
      <c r="P41" s="521">
        <f t="shared" si="5"/>
        <v>0</v>
      </c>
      <c r="Q41" s="522">
        <f t="shared" si="6"/>
        <v>0</v>
      </c>
      <c r="R41" s="304"/>
      <c r="S41" s="304"/>
      <c r="T41" s="704"/>
      <c r="U41" s="304"/>
      <c r="V41" s="304"/>
      <c r="W41" s="304"/>
      <c r="X41" s="304"/>
      <c r="Y41" s="304"/>
      <c r="Z41" s="304"/>
      <c r="AA41" s="360"/>
      <c r="AB41" s="491" t="str">
        <f>AC41&amp;"_"&amp;COUNTIF(AC$10:$AD41,AC41)</f>
        <v>0_37</v>
      </c>
      <c r="AC41" s="523">
        <f t="shared" si="15"/>
        <v>0</v>
      </c>
      <c r="AD41" s="524">
        <f t="shared" si="16"/>
        <v>0</v>
      </c>
      <c r="AE41" s="525">
        <f t="shared" si="17"/>
        <v>0</v>
      </c>
      <c r="AF41" s="525">
        <f t="shared" si="10"/>
        <v>0</v>
      </c>
      <c r="AG41" s="525">
        <f t="shared" si="11"/>
        <v>0</v>
      </c>
      <c r="AH41" s="525">
        <f t="shared" si="0"/>
        <v>0</v>
      </c>
      <c r="AI41" s="525">
        <f t="shared" si="12"/>
        <v>0</v>
      </c>
      <c r="AJ41" s="527">
        <f t="shared" si="13"/>
        <v>0</v>
      </c>
      <c r="AK41" s="575"/>
      <c r="AL41" s="527">
        <f t="shared" si="14"/>
        <v>0</v>
      </c>
      <c r="AM41" s="109"/>
      <c r="AN41" s="110"/>
      <c r="AO41"/>
      <c r="AP41" s="111"/>
      <c r="AQ41" s="2"/>
      <c r="AR41" s="2"/>
    </row>
    <row r="42" spans="1:44" ht="20.5">
      <c r="A42" s="360">
        <v>32</v>
      </c>
      <c r="B42" s="759" t="s">
        <v>157</v>
      </c>
      <c r="C42" s="528" t="str">
        <f>IF(E42="","",MAX($C$11:C41)+1)</f>
        <v/>
      </c>
      <c r="D42" s="404"/>
      <c r="E42" s="739"/>
      <c r="F42" s="392"/>
      <c r="G42" s="393"/>
      <c r="H42" s="389"/>
      <c r="I42" s="529" t="str">
        <f>IFERROR(IF(J42="","",VLOOKUP($J42,Sheet2!$B$4:$E$27,4,0)),"")</f>
        <v/>
      </c>
      <c r="J42" s="386"/>
      <c r="K42" s="390">
        <v>0</v>
      </c>
      <c r="L42" s="521">
        <f t="shared" si="1"/>
        <v>0</v>
      </c>
      <c r="M42" s="526" t="str">
        <f t="shared" si="2"/>
        <v/>
      </c>
      <c r="N42" s="521">
        <f t="shared" si="3"/>
        <v>0</v>
      </c>
      <c r="O42" s="521">
        <f t="shared" si="4"/>
        <v>0</v>
      </c>
      <c r="P42" s="521">
        <f t="shared" si="5"/>
        <v>0</v>
      </c>
      <c r="Q42" s="522">
        <f t="shared" si="6"/>
        <v>0</v>
      </c>
      <c r="R42" s="304"/>
      <c r="S42" s="304"/>
      <c r="T42" s="704"/>
      <c r="U42" s="304"/>
      <c r="V42" s="304"/>
      <c r="W42" s="304"/>
      <c r="X42" s="304"/>
      <c r="Y42" s="304"/>
      <c r="Z42" s="304"/>
      <c r="AA42" s="360"/>
      <c r="AB42" s="491" t="str">
        <f>AC42&amp;"_"&amp;COUNTIF(AC$10:$AD42,AC42)</f>
        <v>0_39</v>
      </c>
      <c r="AC42" s="523">
        <f t="shared" si="15"/>
        <v>0</v>
      </c>
      <c r="AD42" s="524">
        <f t="shared" si="16"/>
        <v>0</v>
      </c>
      <c r="AE42" s="525">
        <f t="shared" si="17"/>
        <v>0</v>
      </c>
      <c r="AF42" s="525">
        <f t="shared" si="10"/>
        <v>0</v>
      </c>
      <c r="AG42" s="525">
        <f t="shared" si="11"/>
        <v>0</v>
      </c>
      <c r="AH42" s="525">
        <f t="shared" si="0"/>
        <v>0</v>
      </c>
      <c r="AI42" s="525">
        <f t="shared" si="12"/>
        <v>0</v>
      </c>
      <c r="AJ42" s="527">
        <f t="shared" si="13"/>
        <v>0</v>
      </c>
      <c r="AK42" s="575"/>
      <c r="AL42" s="527">
        <f t="shared" si="14"/>
        <v>0</v>
      </c>
      <c r="AM42" s="109"/>
      <c r="AN42" s="110"/>
      <c r="AO42"/>
      <c r="AP42" s="111"/>
      <c r="AQ42" s="2"/>
      <c r="AR42" s="2"/>
    </row>
    <row r="43" spans="1:44" ht="20.5">
      <c r="A43" s="360">
        <v>33</v>
      </c>
      <c r="B43" s="759" t="s">
        <v>157</v>
      </c>
      <c r="C43" s="528" t="str">
        <f>IF(E43="","",MAX($C$11:C42)+1)</f>
        <v/>
      </c>
      <c r="D43" s="404"/>
      <c r="E43" s="739"/>
      <c r="F43" s="392"/>
      <c r="G43" s="393"/>
      <c r="H43" s="389"/>
      <c r="I43" s="529" t="str">
        <f>IFERROR(IF(J43="","",VLOOKUP($J43,Sheet2!$B$4:$E$27,4,0)),"")</f>
        <v/>
      </c>
      <c r="J43" s="386"/>
      <c r="K43" s="390">
        <v>0</v>
      </c>
      <c r="L43" s="521">
        <f t="shared" si="1"/>
        <v>0</v>
      </c>
      <c r="M43" s="526" t="str">
        <f t="shared" si="2"/>
        <v/>
      </c>
      <c r="N43" s="521">
        <f t="shared" si="3"/>
        <v>0</v>
      </c>
      <c r="O43" s="521">
        <f t="shared" si="4"/>
        <v>0</v>
      </c>
      <c r="P43" s="521">
        <f t="shared" si="5"/>
        <v>0</v>
      </c>
      <c r="Q43" s="522">
        <f t="shared" si="6"/>
        <v>0</v>
      </c>
      <c r="R43" s="304"/>
      <c r="S43" s="304"/>
      <c r="T43" s="704"/>
      <c r="U43" s="304"/>
      <c r="V43" s="304"/>
      <c r="W43" s="304"/>
      <c r="X43" s="304"/>
      <c r="Y43" s="304"/>
      <c r="Z43" s="304"/>
      <c r="AA43" s="360"/>
      <c r="AB43" s="491" t="str">
        <f>AC43&amp;"_"&amp;COUNTIF(AC$10:$AD43,AC43)</f>
        <v>0_41</v>
      </c>
      <c r="AC43" s="523">
        <f t="shared" si="15"/>
        <v>0</v>
      </c>
      <c r="AD43" s="524">
        <f t="shared" si="16"/>
        <v>0</v>
      </c>
      <c r="AE43" s="525">
        <f t="shared" si="17"/>
        <v>0</v>
      </c>
      <c r="AF43" s="525">
        <f t="shared" si="10"/>
        <v>0</v>
      </c>
      <c r="AG43" s="525">
        <f t="shared" si="11"/>
        <v>0</v>
      </c>
      <c r="AH43" s="525">
        <f t="shared" ref="AH43:AH70" si="18">IFERROR(IF(OR(R43="G-REGULAR",R43="NG-REGULAR"),IF(K43="",0,K43*8),0),0)</f>
        <v>0</v>
      </c>
      <c r="AI43" s="525">
        <f t="shared" si="12"/>
        <v>0</v>
      </c>
      <c r="AJ43" s="527">
        <f t="shared" si="13"/>
        <v>0</v>
      </c>
      <c r="AK43" s="575"/>
      <c r="AL43" s="527">
        <f t="shared" si="14"/>
        <v>0</v>
      </c>
      <c r="AM43" s="109"/>
      <c r="AN43" s="110"/>
      <c r="AO43"/>
      <c r="AP43" s="111"/>
      <c r="AQ43" s="2"/>
      <c r="AR43" s="2"/>
    </row>
    <row r="44" spans="1:44" ht="20.5">
      <c r="A44" s="360">
        <v>34</v>
      </c>
      <c r="B44" s="759" t="s">
        <v>157</v>
      </c>
      <c r="C44" s="528" t="str">
        <f>IF(E44="","",MAX($C$11:C43)+1)</f>
        <v/>
      </c>
      <c r="D44" s="404"/>
      <c r="E44" s="739"/>
      <c r="F44" s="392"/>
      <c r="G44" s="393"/>
      <c r="H44" s="389"/>
      <c r="I44" s="529" t="str">
        <f>IFERROR(IF(J44="","",VLOOKUP($J44,Sheet2!$B$4:$E$27,4,0)),"")</f>
        <v/>
      </c>
      <c r="J44" s="386"/>
      <c r="K44" s="390">
        <v>0</v>
      </c>
      <c r="L44" s="521">
        <f t="shared" si="1"/>
        <v>0</v>
      </c>
      <c r="M44" s="526" t="str">
        <f t="shared" si="2"/>
        <v/>
      </c>
      <c r="N44" s="521">
        <f t="shared" si="3"/>
        <v>0</v>
      </c>
      <c r="O44" s="521">
        <f t="shared" si="4"/>
        <v>0</v>
      </c>
      <c r="P44" s="521">
        <f t="shared" si="5"/>
        <v>0</v>
      </c>
      <c r="Q44" s="522">
        <f t="shared" si="6"/>
        <v>0</v>
      </c>
      <c r="R44" s="304"/>
      <c r="S44" s="304"/>
      <c r="T44" s="704"/>
      <c r="U44" s="304"/>
      <c r="V44" s="304"/>
      <c r="W44" s="304"/>
      <c r="X44" s="304"/>
      <c r="Y44" s="304"/>
      <c r="Z44" s="304"/>
      <c r="AA44" s="360"/>
      <c r="AB44" s="491" t="str">
        <f>AC44&amp;"_"&amp;COUNTIF(AC$10:$AD44,AC44)</f>
        <v>0_43</v>
      </c>
      <c r="AC44" s="523">
        <f t="shared" si="15"/>
        <v>0</v>
      </c>
      <c r="AD44" s="524">
        <f t="shared" si="16"/>
        <v>0</v>
      </c>
      <c r="AE44" s="525">
        <f t="shared" si="17"/>
        <v>0</v>
      </c>
      <c r="AF44" s="525">
        <f t="shared" si="10"/>
        <v>0</v>
      </c>
      <c r="AG44" s="525">
        <f t="shared" si="11"/>
        <v>0</v>
      </c>
      <c r="AH44" s="525">
        <f t="shared" si="18"/>
        <v>0</v>
      </c>
      <c r="AI44" s="525">
        <f t="shared" si="12"/>
        <v>0</v>
      </c>
      <c r="AJ44" s="527">
        <f t="shared" si="13"/>
        <v>0</v>
      </c>
      <c r="AK44" s="575"/>
      <c r="AL44" s="527">
        <f t="shared" si="14"/>
        <v>0</v>
      </c>
      <c r="AM44" s="109"/>
      <c r="AN44" s="110"/>
      <c r="AO44"/>
      <c r="AP44" s="111"/>
      <c r="AQ44" s="2"/>
      <c r="AR44" s="2"/>
    </row>
    <row r="45" spans="1:44" ht="20.5">
      <c r="A45" s="360">
        <v>35</v>
      </c>
      <c r="B45" s="759" t="s">
        <v>157</v>
      </c>
      <c r="C45" s="528" t="str">
        <f>IF(E45="","",MAX($C$11:C44)+1)</f>
        <v/>
      </c>
      <c r="D45" s="404"/>
      <c r="E45" s="739"/>
      <c r="F45" s="392"/>
      <c r="G45" s="393"/>
      <c r="H45" s="389"/>
      <c r="I45" s="529" t="str">
        <f>IFERROR(IF(J45="","",VLOOKUP($J45,Sheet2!$B$4:$E$27,4,0)),"")</f>
        <v/>
      </c>
      <c r="J45" s="386"/>
      <c r="K45" s="390">
        <v>0</v>
      </c>
      <c r="L45" s="521">
        <f t="shared" si="1"/>
        <v>0</v>
      </c>
      <c r="M45" s="526" t="str">
        <f t="shared" si="2"/>
        <v/>
      </c>
      <c r="N45" s="521">
        <f t="shared" si="3"/>
        <v>0</v>
      </c>
      <c r="O45" s="521">
        <f t="shared" si="4"/>
        <v>0</v>
      </c>
      <c r="P45" s="521">
        <f t="shared" si="5"/>
        <v>0</v>
      </c>
      <c r="Q45" s="522">
        <f t="shared" si="6"/>
        <v>0</v>
      </c>
      <c r="R45" s="304"/>
      <c r="S45" s="304"/>
      <c r="T45" s="704"/>
      <c r="U45" s="304"/>
      <c r="V45" s="304"/>
      <c r="W45" s="304"/>
      <c r="X45" s="304"/>
      <c r="Y45" s="304"/>
      <c r="Z45" s="304"/>
      <c r="AA45" s="360"/>
      <c r="AB45" s="491" t="str">
        <f>AC45&amp;"_"&amp;COUNTIF(AC$10:$AD45,AC45)</f>
        <v>0_45</v>
      </c>
      <c r="AC45" s="523">
        <f t="shared" si="15"/>
        <v>0</v>
      </c>
      <c r="AD45" s="524">
        <f t="shared" si="16"/>
        <v>0</v>
      </c>
      <c r="AE45" s="525">
        <f t="shared" si="17"/>
        <v>0</v>
      </c>
      <c r="AF45" s="525">
        <f t="shared" si="10"/>
        <v>0</v>
      </c>
      <c r="AG45" s="525">
        <f t="shared" si="11"/>
        <v>0</v>
      </c>
      <c r="AH45" s="525">
        <f t="shared" si="18"/>
        <v>0</v>
      </c>
      <c r="AI45" s="525">
        <f t="shared" si="12"/>
        <v>0</v>
      </c>
      <c r="AJ45" s="527">
        <f t="shared" si="13"/>
        <v>0</v>
      </c>
      <c r="AK45" s="575"/>
      <c r="AL45" s="527">
        <f t="shared" si="14"/>
        <v>0</v>
      </c>
      <c r="AM45" s="109"/>
      <c r="AN45" s="110"/>
      <c r="AO45"/>
      <c r="AP45" s="111"/>
      <c r="AQ45" s="2"/>
      <c r="AR45" s="2"/>
    </row>
    <row r="46" spans="1:44" ht="20.5">
      <c r="A46" s="360">
        <v>36</v>
      </c>
      <c r="B46" s="759" t="s">
        <v>157</v>
      </c>
      <c r="C46" s="528" t="str">
        <f>IF(E46="","",MAX($C$11:C45)+1)</f>
        <v/>
      </c>
      <c r="D46" s="404"/>
      <c r="E46" s="739"/>
      <c r="F46" s="392"/>
      <c r="G46" s="393"/>
      <c r="H46" s="389"/>
      <c r="I46" s="529" t="str">
        <f>IFERROR(IF(J46="","",VLOOKUP($J46,Sheet2!$B$4:$E$27,4,0)),"")</f>
        <v/>
      </c>
      <c r="J46" s="386"/>
      <c r="K46" s="390">
        <v>0</v>
      </c>
      <c r="L46" s="521">
        <f t="shared" si="1"/>
        <v>0</v>
      </c>
      <c r="M46" s="526" t="str">
        <f t="shared" si="2"/>
        <v/>
      </c>
      <c r="N46" s="521">
        <f t="shared" si="3"/>
        <v>0</v>
      </c>
      <c r="O46" s="521">
        <f t="shared" si="4"/>
        <v>0</v>
      </c>
      <c r="P46" s="521">
        <f t="shared" si="5"/>
        <v>0</v>
      </c>
      <c r="Q46" s="522">
        <f t="shared" si="6"/>
        <v>0</v>
      </c>
      <c r="R46" s="304"/>
      <c r="S46" s="304"/>
      <c r="T46" s="704"/>
      <c r="U46" s="304"/>
      <c r="V46" s="304"/>
      <c r="W46" s="304"/>
      <c r="X46" s="304"/>
      <c r="Y46" s="304"/>
      <c r="Z46" s="304"/>
      <c r="AA46" s="360"/>
      <c r="AB46" s="491" t="str">
        <f>AC46&amp;"_"&amp;COUNTIF(AC$10:$AD46,AC46)</f>
        <v>0_47</v>
      </c>
      <c r="AC46" s="523">
        <f t="shared" si="15"/>
        <v>0</v>
      </c>
      <c r="AD46" s="524">
        <f t="shared" si="16"/>
        <v>0</v>
      </c>
      <c r="AE46" s="525">
        <f t="shared" si="17"/>
        <v>0</v>
      </c>
      <c r="AF46" s="525">
        <f t="shared" si="10"/>
        <v>0</v>
      </c>
      <c r="AG46" s="525">
        <f t="shared" si="11"/>
        <v>0</v>
      </c>
      <c r="AH46" s="525">
        <f t="shared" si="18"/>
        <v>0</v>
      </c>
      <c r="AI46" s="525">
        <f t="shared" si="12"/>
        <v>0</v>
      </c>
      <c r="AJ46" s="527">
        <f t="shared" si="13"/>
        <v>0</v>
      </c>
      <c r="AK46" s="575"/>
      <c r="AL46" s="527">
        <f t="shared" si="14"/>
        <v>0</v>
      </c>
      <c r="AM46" s="109"/>
      <c r="AN46" s="110"/>
      <c r="AO46"/>
      <c r="AP46" s="111"/>
      <c r="AQ46" s="2"/>
      <c r="AR46" s="2"/>
    </row>
    <row r="47" spans="1:44" ht="20.5">
      <c r="A47" s="360">
        <v>37</v>
      </c>
      <c r="B47" s="759" t="s">
        <v>157</v>
      </c>
      <c r="C47" s="528" t="str">
        <f>IF(E47="","",MAX($C$11:C46)+1)</f>
        <v/>
      </c>
      <c r="D47" s="404"/>
      <c r="E47" s="739"/>
      <c r="F47" s="392"/>
      <c r="G47" s="393"/>
      <c r="H47" s="389"/>
      <c r="I47" s="529" t="str">
        <f>IFERROR(IF(J47="","",VLOOKUP($J47,Sheet2!$B$4:$E$27,4,0)),"")</f>
        <v/>
      </c>
      <c r="J47" s="386"/>
      <c r="K47" s="390">
        <v>0</v>
      </c>
      <c r="L47" s="521">
        <f t="shared" si="1"/>
        <v>0</v>
      </c>
      <c r="M47" s="526" t="str">
        <f t="shared" si="2"/>
        <v/>
      </c>
      <c r="N47" s="521">
        <f t="shared" si="3"/>
        <v>0</v>
      </c>
      <c r="O47" s="521">
        <f t="shared" si="4"/>
        <v>0</v>
      </c>
      <c r="P47" s="521">
        <f t="shared" si="5"/>
        <v>0</v>
      </c>
      <c r="Q47" s="522">
        <f t="shared" si="6"/>
        <v>0</v>
      </c>
      <c r="R47" s="304"/>
      <c r="S47" s="304"/>
      <c r="T47" s="704"/>
      <c r="U47" s="304"/>
      <c r="V47" s="304"/>
      <c r="W47" s="304"/>
      <c r="X47" s="304"/>
      <c r="Y47" s="304"/>
      <c r="Z47" s="304"/>
      <c r="AA47" s="360"/>
      <c r="AB47" s="491" t="str">
        <f>AC47&amp;"_"&amp;COUNTIF(AC$10:$AD47,AC47)</f>
        <v>0_49</v>
      </c>
      <c r="AC47" s="523">
        <f t="shared" si="15"/>
        <v>0</v>
      </c>
      <c r="AD47" s="524">
        <f t="shared" si="16"/>
        <v>0</v>
      </c>
      <c r="AE47" s="525">
        <f t="shared" si="17"/>
        <v>0</v>
      </c>
      <c r="AF47" s="525">
        <f t="shared" si="10"/>
        <v>0</v>
      </c>
      <c r="AG47" s="525">
        <f t="shared" si="11"/>
        <v>0</v>
      </c>
      <c r="AH47" s="525">
        <f t="shared" si="18"/>
        <v>0</v>
      </c>
      <c r="AI47" s="525">
        <f t="shared" si="12"/>
        <v>0</v>
      </c>
      <c r="AJ47" s="527">
        <f t="shared" si="13"/>
        <v>0</v>
      </c>
      <c r="AK47" s="575"/>
      <c r="AL47" s="527">
        <f t="shared" si="14"/>
        <v>0</v>
      </c>
      <c r="AM47" s="109"/>
      <c r="AN47" s="110"/>
      <c r="AO47"/>
      <c r="AP47" s="111"/>
      <c r="AQ47" s="2"/>
      <c r="AR47" s="2"/>
    </row>
    <row r="48" spans="1:44" ht="20.5">
      <c r="A48" s="360">
        <v>38</v>
      </c>
      <c r="B48" s="759" t="s">
        <v>157</v>
      </c>
      <c r="C48" s="528" t="str">
        <f>IF(E48="","",MAX($C$11:C47)+1)</f>
        <v/>
      </c>
      <c r="D48" s="404"/>
      <c r="E48" s="739"/>
      <c r="F48" s="392"/>
      <c r="G48" s="393"/>
      <c r="H48" s="389"/>
      <c r="I48" s="529" t="str">
        <f>IFERROR(IF(J48="","",VLOOKUP($J48,Sheet2!$B$4:$E$27,4,0)),"")</f>
        <v/>
      </c>
      <c r="J48" s="386"/>
      <c r="K48" s="390">
        <v>0</v>
      </c>
      <c r="L48" s="521">
        <f t="shared" si="1"/>
        <v>0</v>
      </c>
      <c r="M48" s="526" t="str">
        <f t="shared" si="2"/>
        <v/>
      </c>
      <c r="N48" s="521">
        <f t="shared" si="3"/>
        <v>0</v>
      </c>
      <c r="O48" s="521">
        <f t="shared" si="4"/>
        <v>0</v>
      </c>
      <c r="P48" s="521">
        <f t="shared" si="5"/>
        <v>0</v>
      </c>
      <c r="Q48" s="522">
        <f t="shared" si="6"/>
        <v>0</v>
      </c>
      <c r="R48" s="304"/>
      <c r="S48" s="304"/>
      <c r="T48" s="704"/>
      <c r="U48" s="304"/>
      <c r="V48" s="304"/>
      <c r="W48" s="304"/>
      <c r="X48" s="304"/>
      <c r="Y48" s="304"/>
      <c r="Z48" s="304"/>
      <c r="AA48" s="360"/>
      <c r="AB48" s="491" t="str">
        <f>AC48&amp;"_"&amp;COUNTIF(AC$10:$AD48,AC48)</f>
        <v>0_51</v>
      </c>
      <c r="AC48" s="523">
        <f t="shared" si="15"/>
        <v>0</v>
      </c>
      <c r="AD48" s="524">
        <f t="shared" si="16"/>
        <v>0</v>
      </c>
      <c r="AE48" s="525">
        <f t="shared" si="17"/>
        <v>0</v>
      </c>
      <c r="AF48" s="525">
        <f t="shared" si="10"/>
        <v>0</v>
      </c>
      <c r="AG48" s="525">
        <f t="shared" si="11"/>
        <v>0</v>
      </c>
      <c r="AH48" s="525">
        <f t="shared" si="18"/>
        <v>0</v>
      </c>
      <c r="AI48" s="525">
        <f t="shared" si="12"/>
        <v>0</v>
      </c>
      <c r="AJ48" s="527">
        <f t="shared" si="13"/>
        <v>0</v>
      </c>
      <c r="AK48" s="575"/>
      <c r="AL48" s="527">
        <f t="shared" si="14"/>
        <v>0</v>
      </c>
      <c r="AM48" s="109"/>
      <c r="AN48" s="110"/>
      <c r="AO48"/>
      <c r="AP48" s="111"/>
      <c r="AQ48" s="2"/>
      <c r="AR48" s="2"/>
    </row>
    <row r="49" spans="1:44" ht="20.5">
      <c r="A49" s="360">
        <v>39</v>
      </c>
      <c r="B49" s="759" t="s">
        <v>157</v>
      </c>
      <c r="C49" s="528" t="str">
        <f>IF(E49="","",MAX($C$11:C48)+1)</f>
        <v/>
      </c>
      <c r="D49" s="404"/>
      <c r="E49" s="739"/>
      <c r="F49" s="392"/>
      <c r="G49" s="393"/>
      <c r="H49" s="389"/>
      <c r="I49" s="529" t="str">
        <f>IFERROR(IF(J49="","",VLOOKUP($J49,Sheet2!$B$4:$E$27,4,0)),"")</f>
        <v/>
      </c>
      <c r="J49" s="386"/>
      <c r="K49" s="390">
        <v>0</v>
      </c>
      <c r="L49" s="521">
        <f t="shared" si="1"/>
        <v>0</v>
      </c>
      <c r="M49" s="526" t="str">
        <f t="shared" si="2"/>
        <v/>
      </c>
      <c r="N49" s="521">
        <f t="shared" si="3"/>
        <v>0</v>
      </c>
      <c r="O49" s="521">
        <f t="shared" si="4"/>
        <v>0</v>
      </c>
      <c r="P49" s="521">
        <f t="shared" si="5"/>
        <v>0</v>
      </c>
      <c r="Q49" s="522">
        <f t="shared" si="6"/>
        <v>0</v>
      </c>
      <c r="R49" s="304"/>
      <c r="S49" s="304"/>
      <c r="T49" s="704"/>
      <c r="U49" s="304"/>
      <c r="V49" s="304"/>
      <c r="W49" s="304"/>
      <c r="X49" s="304"/>
      <c r="Y49" s="304"/>
      <c r="Z49" s="304"/>
      <c r="AA49" s="360"/>
      <c r="AB49" s="491" t="str">
        <f>AC49&amp;"_"&amp;COUNTIF(AC$10:$AD49,AC49)</f>
        <v>0_53</v>
      </c>
      <c r="AC49" s="523">
        <f t="shared" si="15"/>
        <v>0</v>
      </c>
      <c r="AD49" s="524">
        <f t="shared" si="16"/>
        <v>0</v>
      </c>
      <c r="AE49" s="525">
        <f t="shared" si="17"/>
        <v>0</v>
      </c>
      <c r="AF49" s="525">
        <f t="shared" si="10"/>
        <v>0</v>
      </c>
      <c r="AG49" s="525">
        <f t="shared" si="11"/>
        <v>0</v>
      </c>
      <c r="AH49" s="525">
        <f t="shared" si="18"/>
        <v>0</v>
      </c>
      <c r="AI49" s="525">
        <f t="shared" si="12"/>
        <v>0</v>
      </c>
      <c r="AJ49" s="527">
        <f t="shared" si="13"/>
        <v>0</v>
      </c>
      <c r="AK49" s="575"/>
      <c r="AL49" s="527">
        <f t="shared" si="14"/>
        <v>0</v>
      </c>
      <c r="AM49" s="109"/>
      <c r="AN49" s="110"/>
      <c r="AO49"/>
      <c r="AP49" s="111"/>
      <c r="AQ49" s="2"/>
      <c r="AR49" s="2"/>
    </row>
    <row r="50" spans="1:44" ht="20.5">
      <c r="A50" s="360">
        <v>40</v>
      </c>
      <c r="B50" s="759" t="s">
        <v>157</v>
      </c>
      <c r="C50" s="528" t="str">
        <f>IF(E50="","",MAX($C$11:C49)+1)</f>
        <v/>
      </c>
      <c r="D50" s="404"/>
      <c r="E50" s="739"/>
      <c r="F50" s="392"/>
      <c r="G50" s="393"/>
      <c r="H50" s="389"/>
      <c r="I50" s="529" t="str">
        <f>IFERROR(IF(J50="","",VLOOKUP($J50,Sheet2!$B$4:$E$27,4,0)),"")</f>
        <v/>
      </c>
      <c r="J50" s="386"/>
      <c r="K50" s="390">
        <v>0</v>
      </c>
      <c r="L50" s="521">
        <f t="shared" si="1"/>
        <v>0</v>
      </c>
      <c r="M50" s="526" t="str">
        <f t="shared" si="2"/>
        <v/>
      </c>
      <c r="N50" s="521">
        <f t="shared" si="3"/>
        <v>0</v>
      </c>
      <c r="O50" s="521">
        <f t="shared" si="4"/>
        <v>0</v>
      </c>
      <c r="P50" s="521">
        <f t="shared" si="5"/>
        <v>0</v>
      </c>
      <c r="Q50" s="522">
        <f t="shared" si="6"/>
        <v>0</v>
      </c>
      <c r="R50" s="304"/>
      <c r="S50" s="304"/>
      <c r="T50" s="704"/>
      <c r="U50" s="304"/>
      <c r="V50" s="304"/>
      <c r="W50" s="304"/>
      <c r="X50" s="304"/>
      <c r="Y50" s="304"/>
      <c r="Z50" s="304"/>
      <c r="AA50" s="360"/>
      <c r="AB50" s="491" t="str">
        <f>AC50&amp;"_"&amp;COUNTIF(AC$10:$AD50,AC50)</f>
        <v>0_55</v>
      </c>
      <c r="AC50" s="523">
        <f t="shared" si="15"/>
        <v>0</v>
      </c>
      <c r="AD50" s="524">
        <f t="shared" si="16"/>
        <v>0</v>
      </c>
      <c r="AE50" s="525">
        <f t="shared" si="17"/>
        <v>0</v>
      </c>
      <c r="AF50" s="525">
        <f t="shared" si="10"/>
        <v>0</v>
      </c>
      <c r="AG50" s="525">
        <f t="shared" si="11"/>
        <v>0</v>
      </c>
      <c r="AH50" s="525">
        <f t="shared" si="18"/>
        <v>0</v>
      </c>
      <c r="AI50" s="525">
        <f t="shared" si="12"/>
        <v>0</v>
      </c>
      <c r="AJ50" s="527">
        <f t="shared" si="13"/>
        <v>0</v>
      </c>
      <c r="AK50" s="575"/>
      <c r="AL50" s="527">
        <f t="shared" si="14"/>
        <v>0</v>
      </c>
      <c r="AM50" s="109"/>
      <c r="AN50" s="110"/>
      <c r="AO50"/>
      <c r="AP50" s="111"/>
      <c r="AQ50" s="2"/>
      <c r="AR50" s="2"/>
    </row>
    <row r="51" spans="1:44" ht="20.5">
      <c r="A51" s="360">
        <v>41</v>
      </c>
      <c r="B51" s="759" t="s">
        <v>157</v>
      </c>
      <c r="C51" s="528" t="str">
        <f>IF(E51="","",MAX($C$11:C50)+1)</f>
        <v/>
      </c>
      <c r="D51" s="404"/>
      <c r="E51" s="739"/>
      <c r="F51" s="392"/>
      <c r="G51" s="393"/>
      <c r="H51" s="389"/>
      <c r="I51" s="529" t="str">
        <f>IFERROR(IF(J51="","",VLOOKUP($J51,Sheet2!$B$4:$E$27,4,0)),"")</f>
        <v/>
      </c>
      <c r="J51" s="386"/>
      <c r="K51" s="390">
        <v>0</v>
      </c>
      <c r="L51" s="521">
        <f t="shared" si="1"/>
        <v>0</v>
      </c>
      <c r="M51" s="526" t="str">
        <f t="shared" si="2"/>
        <v/>
      </c>
      <c r="N51" s="521">
        <f t="shared" si="3"/>
        <v>0</v>
      </c>
      <c r="O51" s="521">
        <f t="shared" si="4"/>
        <v>0</v>
      </c>
      <c r="P51" s="521">
        <f t="shared" si="5"/>
        <v>0</v>
      </c>
      <c r="Q51" s="522">
        <f t="shared" si="6"/>
        <v>0</v>
      </c>
      <c r="R51" s="304"/>
      <c r="S51" s="304"/>
      <c r="T51" s="704"/>
      <c r="U51" s="304"/>
      <c r="V51" s="304"/>
      <c r="W51" s="304"/>
      <c r="X51" s="304"/>
      <c r="Y51" s="304"/>
      <c r="Z51" s="304"/>
      <c r="AA51" s="360"/>
      <c r="AB51" s="491" t="str">
        <f>AC51&amp;"_"&amp;COUNTIF(AC$10:$AD51,AC51)</f>
        <v>0_57</v>
      </c>
      <c r="AC51" s="523">
        <f t="shared" si="15"/>
        <v>0</v>
      </c>
      <c r="AD51" s="524">
        <f t="shared" si="16"/>
        <v>0</v>
      </c>
      <c r="AE51" s="525">
        <f t="shared" si="17"/>
        <v>0</v>
      </c>
      <c r="AF51" s="525">
        <f t="shared" si="10"/>
        <v>0</v>
      </c>
      <c r="AG51" s="525">
        <f t="shared" si="11"/>
        <v>0</v>
      </c>
      <c r="AH51" s="525">
        <f t="shared" si="18"/>
        <v>0</v>
      </c>
      <c r="AI51" s="525">
        <f t="shared" si="12"/>
        <v>0</v>
      </c>
      <c r="AJ51" s="527">
        <f t="shared" si="13"/>
        <v>0</v>
      </c>
      <c r="AK51" s="575"/>
      <c r="AL51" s="527">
        <f t="shared" si="14"/>
        <v>0</v>
      </c>
      <c r="AM51" s="109"/>
      <c r="AN51" s="110"/>
      <c r="AO51"/>
      <c r="AP51" s="111"/>
      <c r="AQ51" s="2"/>
      <c r="AR51" s="2"/>
    </row>
    <row r="52" spans="1:44" ht="20.5">
      <c r="A52" s="360">
        <v>42</v>
      </c>
      <c r="B52" s="759" t="s">
        <v>157</v>
      </c>
      <c r="C52" s="528" t="str">
        <f>IF(E52="","",MAX($C$11:C51)+1)</f>
        <v/>
      </c>
      <c r="D52" s="404"/>
      <c r="E52" s="739"/>
      <c r="F52" s="392"/>
      <c r="G52" s="393"/>
      <c r="H52" s="389"/>
      <c r="I52" s="529" t="str">
        <f>IFERROR(IF(J52="","",VLOOKUP($J52,Sheet2!$B$4:$E$27,4,0)),"")</f>
        <v/>
      </c>
      <c r="J52" s="386"/>
      <c r="K52" s="390">
        <v>0</v>
      </c>
      <c r="L52" s="521">
        <f t="shared" si="1"/>
        <v>0</v>
      </c>
      <c r="M52" s="526" t="str">
        <f t="shared" si="2"/>
        <v/>
      </c>
      <c r="N52" s="521">
        <f t="shared" si="3"/>
        <v>0</v>
      </c>
      <c r="O52" s="521">
        <f t="shared" si="4"/>
        <v>0</v>
      </c>
      <c r="P52" s="521">
        <f t="shared" si="5"/>
        <v>0</v>
      </c>
      <c r="Q52" s="522">
        <f t="shared" si="6"/>
        <v>0</v>
      </c>
      <c r="R52" s="304"/>
      <c r="S52" s="304"/>
      <c r="T52" s="704"/>
      <c r="U52" s="304"/>
      <c r="V52" s="304"/>
      <c r="W52" s="304"/>
      <c r="X52" s="304"/>
      <c r="Y52" s="304"/>
      <c r="Z52" s="304"/>
      <c r="AA52" s="360"/>
      <c r="AB52" s="491" t="str">
        <f>AC52&amp;"_"&amp;COUNTIF(AC$10:$AD52,AC52)</f>
        <v>0_59</v>
      </c>
      <c r="AC52" s="523">
        <f t="shared" si="15"/>
        <v>0</v>
      </c>
      <c r="AD52" s="524">
        <f t="shared" si="16"/>
        <v>0</v>
      </c>
      <c r="AE52" s="525">
        <f t="shared" si="17"/>
        <v>0</v>
      </c>
      <c r="AF52" s="525">
        <f t="shared" si="10"/>
        <v>0</v>
      </c>
      <c r="AG52" s="525">
        <f t="shared" si="11"/>
        <v>0</v>
      </c>
      <c r="AH52" s="525">
        <f t="shared" si="18"/>
        <v>0</v>
      </c>
      <c r="AI52" s="525">
        <f t="shared" si="12"/>
        <v>0</v>
      </c>
      <c r="AJ52" s="527">
        <f t="shared" si="13"/>
        <v>0</v>
      </c>
      <c r="AK52" s="575"/>
      <c r="AL52" s="527">
        <f t="shared" si="14"/>
        <v>0</v>
      </c>
      <c r="AM52" s="109"/>
      <c r="AN52" s="110"/>
      <c r="AO52"/>
      <c r="AP52" s="111"/>
      <c r="AQ52" s="2"/>
      <c r="AR52" s="2"/>
    </row>
    <row r="53" spans="1:44" ht="20.5">
      <c r="A53" s="360">
        <v>43</v>
      </c>
      <c r="B53" s="759" t="s">
        <v>157</v>
      </c>
      <c r="C53" s="528" t="str">
        <f>IF(E53="","",MAX($C$11:C52)+1)</f>
        <v/>
      </c>
      <c r="D53" s="404"/>
      <c r="E53" s="739"/>
      <c r="F53" s="392"/>
      <c r="G53" s="393"/>
      <c r="H53" s="389"/>
      <c r="I53" s="529" t="str">
        <f>IFERROR(IF(J53="","",VLOOKUP($J53,Sheet2!$B$4:$E$27,4,0)),"")</f>
        <v/>
      </c>
      <c r="J53" s="386"/>
      <c r="K53" s="390">
        <v>0</v>
      </c>
      <c r="L53" s="521">
        <f t="shared" si="1"/>
        <v>0</v>
      </c>
      <c r="M53" s="526" t="str">
        <f t="shared" si="2"/>
        <v/>
      </c>
      <c r="N53" s="521">
        <f t="shared" si="3"/>
        <v>0</v>
      </c>
      <c r="O53" s="521">
        <f t="shared" si="4"/>
        <v>0</v>
      </c>
      <c r="P53" s="521">
        <f t="shared" si="5"/>
        <v>0</v>
      </c>
      <c r="Q53" s="522">
        <f t="shared" si="6"/>
        <v>0</v>
      </c>
      <c r="R53" s="304"/>
      <c r="S53" s="304"/>
      <c r="T53" s="704"/>
      <c r="U53" s="304"/>
      <c r="V53" s="304"/>
      <c r="W53" s="304"/>
      <c r="X53" s="304"/>
      <c r="Y53" s="304"/>
      <c r="Z53" s="304"/>
      <c r="AA53" s="360"/>
      <c r="AB53" s="491" t="str">
        <f>AC53&amp;"_"&amp;COUNTIF(AC$10:$AD53,AC53)</f>
        <v>0_61</v>
      </c>
      <c r="AC53" s="523">
        <f t="shared" si="15"/>
        <v>0</v>
      </c>
      <c r="AD53" s="524">
        <f t="shared" si="16"/>
        <v>0</v>
      </c>
      <c r="AE53" s="525">
        <f t="shared" si="17"/>
        <v>0</v>
      </c>
      <c r="AF53" s="525">
        <f t="shared" si="10"/>
        <v>0</v>
      </c>
      <c r="AG53" s="525">
        <f t="shared" si="11"/>
        <v>0</v>
      </c>
      <c r="AH53" s="525">
        <f t="shared" si="18"/>
        <v>0</v>
      </c>
      <c r="AI53" s="525">
        <f t="shared" si="12"/>
        <v>0</v>
      </c>
      <c r="AJ53" s="527">
        <f t="shared" si="13"/>
        <v>0</v>
      </c>
      <c r="AK53" s="575"/>
      <c r="AL53" s="527">
        <f t="shared" si="14"/>
        <v>0</v>
      </c>
      <c r="AM53" s="109"/>
      <c r="AN53" s="110"/>
      <c r="AO53"/>
      <c r="AP53" s="111"/>
      <c r="AQ53" s="2"/>
      <c r="AR53" s="2"/>
    </row>
    <row r="54" spans="1:44" ht="20.5">
      <c r="A54" s="360">
        <v>44</v>
      </c>
      <c r="B54" s="759" t="s">
        <v>157</v>
      </c>
      <c r="C54" s="528" t="str">
        <f>IF(E54="","",MAX($C$11:C53)+1)</f>
        <v/>
      </c>
      <c r="D54" s="404"/>
      <c r="E54" s="739"/>
      <c r="F54" s="392"/>
      <c r="G54" s="393"/>
      <c r="H54" s="389"/>
      <c r="I54" s="529" t="str">
        <f>IFERROR(IF(J54="","",VLOOKUP($J54,Sheet2!$B$4:$E$27,4,0)),"")</f>
        <v/>
      </c>
      <c r="J54" s="386"/>
      <c r="K54" s="390">
        <v>0</v>
      </c>
      <c r="L54" s="521">
        <f t="shared" si="1"/>
        <v>0</v>
      </c>
      <c r="M54" s="526" t="str">
        <f t="shared" si="2"/>
        <v/>
      </c>
      <c r="N54" s="521">
        <f t="shared" si="3"/>
        <v>0</v>
      </c>
      <c r="O54" s="521">
        <f t="shared" si="4"/>
        <v>0</v>
      </c>
      <c r="P54" s="521">
        <f t="shared" si="5"/>
        <v>0</v>
      </c>
      <c r="Q54" s="522">
        <f t="shared" si="6"/>
        <v>0</v>
      </c>
      <c r="R54" s="304"/>
      <c r="S54" s="304"/>
      <c r="T54" s="704"/>
      <c r="U54" s="304"/>
      <c r="V54" s="304"/>
      <c r="W54" s="304"/>
      <c r="X54" s="304"/>
      <c r="Y54" s="304"/>
      <c r="Z54" s="304"/>
      <c r="AA54" s="360"/>
      <c r="AB54" s="491" t="str">
        <f>AC54&amp;"_"&amp;COUNTIF(AC$10:$AD54,AC54)</f>
        <v>0_63</v>
      </c>
      <c r="AC54" s="523">
        <f t="shared" si="15"/>
        <v>0</v>
      </c>
      <c r="AD54" s="524">
        <f t="shared" si="16"/>
        <v>0</v>
      </c>
      <c r="AE54" s="525">
        <f t="shared" si="17"/>
        <v>0</v>
      </c>
      <c r="AF54" s="525">
        <f t="shared" si="10"/>
        <v>0</v>
      </c>
      <c r="AG54" s="525">
        <f t="shared" si="11"/>
        <v>0</v>
      </c>
      <c r="AH54" s="525">
        <f t="shared" si="18"/>
        <v>0</v>
      </c>
      <c r="AI54" s="525">
        <f t="shared" si="12"/>
        <v>0</v>
      </c>
      <c r="AJ54" s="527">
        <f t="shared" si="13"/>
        <v>0</v>
      </c>
      <c r="AK54" s="575"/>
      <c r="AL54" s="527">
        <f t="shared" si="14"/>
        <v>0</v>
      </c>
      <c r="AM54" s="109"/>
      <c r="AN54" s="110"/>
      <c r="AO54"/>
      <c r="AP54" s="111"/>
      <c r="AQ54" s="2"/>
      <c r="AR54" s="2"/>
    </row>
    <row r="55" spans="1:44" ht="20.5">
      <c r="A55" s="360">
        <v>45</v>
      </c>
      <c r="B55" s="759" t="s">
        <v>157</v>
      </c>
      <c r="C55" s="528" t="str">
        <f>IF(E55="","",MAX($C$11:C54)+1)</f>
        <v/>
      </c>
      <c r="D55" s="404"/>
      <c r="E55" s="739"/>
      <c r="F55" s="392"/>
      <c r="G55" s="393"/>
      <c r="H55" s="389"/>
      <c r="I55" s="529" t="str">
        <f>IFERROR(IF(J55="","",VLOOKUP($J55,Sheet2!$B$4:$E$27,4,0)),"")</f>
        <v/>
      </c>
      <c r="J55" s="386"/>
      <c r="K55" s="390">
        <v>0</v>
      </c>
      <c r="L55" s="521">
        <f t="shared" si="1"/>
        <v>0</v>
      </c>
      <c r="M55" s="526" t="str">
        <f t="shared" si="2"/>
        <v/>
      </c>
      <c r="N55" s="521">
        <f t="shared" si="3"/>
        <v>0</v>
      </c>
      <c r="O55" s="521">
        <f t="shared" si="4"/>
        <v>0</v>
      </c>
      <c r="P55" s="521">
        <f t="shared" si="5"/>
        <v>0</v>
      </c>
      <c r="Q55" s="522">
        <f t="shared" si="6"/>
        <v>0</v>
      </c>
      <c r="R55" s="304"/>
      <c r="S55" s="304"/>
      <c r="T55" s="704"/>
      <c r="U55" s="304"/>
      <c r="V55" s="304"/>
      <c r="W55" s="304"/>
      <c r="X55" s="304"/>
      <c r="Y55" s="304"/>
      <c r="Z55" s="304"/>
      <c r="AA55" s="360"/>
      <c r="AB55" s="491" t="str">
        <f>AC55&amp;"_"&amp;COUNTIF(AC$10:$AD55,AC55)</f>
        <v>0_65</v>
      </c>
      <c r="AC55" s="523">
        <f t="shared" si="15"/>
        <v>0</v>
      </c>
      <c r="AD55" s="524">
        <f t="shared" si="16"/>
        <v>0</v>
      </c>
      <c r="AE55" s="525">
        <f t="shared" si="17"/>
        <v>0</v>
      </c>
      <c r="AF55" s="525">
        <f t="shared" si="10"/>
        <v>0</v>
      </c>
      <c r="AG55" s="525">
        <f t="shared" si="11"/>
        <v>0</v>
      </c>
      <c r="AH55" s="525">
        <f t="shared" si="18"/>
        <v>0</v>
      </c>
      <c r="AI55" s="525">
        <f t="shared" si="12"/>
        <v>0</v>
      </c>
      <c r="AJ55" s="527">
        <f t="shared" si="13"/>
        <v>0</v>
      </c>
      <c r="AK55" s="575"/>
      <c r="AL55" s="527">
        <f t="shared" si="14"/>
        <v>0</v>
      </c>
      <c r="AM55" s="109"/>
      <c r="AN55" s="110"/>
      <c r="AO55"/>
      <c r="AP55" s="111"/>
      <c r="AQ55" s="2"/>
      <c r="AR55" s="2"/>
    </row>
    <row r="56" spans="1:44" ht="20.5">
      <c r="A56" s="360">
        <v>46</v>
      </c>
      <c r="B56" s="759" t="s">
        <v>157</v>
      </c>
      <c r="C56" s="528" t="str">
        <f>IF(E56="","",MAX($C$11:C55)+1)</f>
        <v/>
      </c>
      <c r="D56" s="404"/>
      <c r="E56" s="739"/>
      <c r="F56" s="392"/>
      <c r="G56" s="393"/>
      <c r="H56" s="389"/>
      <c r="I56" s="529" t="str">
        <f>IFERROR(IF(J56="","",VLOOKUP($J56,Sheet2!$B$4:$E$27,4,0)),"")</f>
        <v/>
      </c>
      <c r="J56" s="386"/>
      <c r="K56" s="390">
        <v>0</v>
      </c>
      <c r="L56" s="521">
        <f t="shared" si="1"/>
        <v>0</v>
      </c>
      <c r="M56" s="526" t="str">
        <f t="shared" si="2"/>
        <v/>
      </c>
      <c r="N56" s="521">
        <f t="shared" si="3"/>
        <v>0</v>
      </c>
      <c r="O56" s="521">
        <f t="shared" si="4"/>
        <v>0</v>
      </c>
      <c r="P56" s="521">
        <f t="shared" si="5"/>
        <v>0</v>
      </c>
      <c r="Q56" s="522">
        <f t="shared" si="6"/>
        <v>0</v>
      </c>
      <c r="R56" s="304"/>
      <c r="S56" s="304"/>
      <c r="T56" s="704"/>
      <c r="U56" s="304"/>
      <c r="V56" s="304"/>
      <c r="W56" s="304"/>
      <c r="X56" s="304"/>
      <c r="Y56" s="304"/>
      <c r="Z56" s="304"/>
      <c r="AA56" s="360"/>
      <c r="AB56" s="491" t="str">
        <f>AC56&amp;"_"&amp;COUNTIF(AC$10:$AD56,AC56)</f>
        <v>0_67</v>
      </c>
      <c r="AC56" s="523">
        <f t="shared" si="15"/>
        <v>0</v>
      </c>
      <c r="AD56" s="524">
        <f t="shared" si="16"/>
        <v>0</v>
      </c>
      <c r="AE56" s="525">
        <f t="shared" si="17"/>
        <v>0</v>
      </c>
      <c r="AF56" s="525">
        <f t="shared" si="10"/>
        <v>0</v>
      </c>
      <c r="AG56" s="525">
        <f t="shared" si="11"/>
        <v>0</v>
      </c>
      <c r="AH56" s="525">
        <f t="shared" si="18"/>
        <v>0</v>
      </c>
      <c r="AI56" s="525">
        <f t="shared" si="12"/>
        <v>0</v>
      </c>
      <c r="AJ56" s="527">
        <f t="shared" si="13"/>
        <v>0</v>
      </c>
      <c r="AK56" s="575"/>
      <c r="AL56" s="527">
        <f t="shared" si="14"/>
        <v>0</v>
      </c>
      <c r="AM56" s="109"/>
      <c r="AN56" s="110"/>
      <c r="AO56"/>
      <c r="AP56" s="111"/>
      <c r="AQ56" s="2"/>
      <c r="AR56" s="2"/>
    </row>
    <row r="57" spans="1:44" ht="20.5">
      <c r="A57" s="360">
        <v>47</v>
      </c>
      <c r="B57" s="759" t="s">
        <v>157</v>
      </c>
      <c r="C57" s="528" t="str">
        <f>IF(E57="","",MAX($C$11:C56)+1)</f>
        <v/>
      </c>
      <c r="D57" s="404"/>
      <c r="E57" s="739"/>
      <c r="F57" s="392"/>
      <c r="G57" s="393"/>
      <c r="H57" s="389"/>
      <c r="I57" s="529" t="str">
        <f>IFERROR(IF(J57="","",VLOOKUP($J57,Sheet2!$B$4:$E$27,4,0)),"")</f>
        <v/>
      </c>
      <c r="J57" s="386"/>
      <c r="K57" s="390">
        <v>0</v>
      </c>
      <c r="L57" s="521">
        <f t="shared" si="1"/>
        <v>0</v>
      </c>
      <c r="M57" s="526" t="str">
        <f t="shared" si="2"/>
        <v/>
      </c>
      <c r="N57" s="521">
        <f t="shared" si="3"/>
        <v>0</v>
      </c>
      <c r="O57" s="521">
        <f t="shared" si="4"/>
        <v>0</v>
      </c>
      <c r="P57" s="521">
        <f t="shared" si="5"/>
        <v>0</v>
      </c>
      <c r="Q57" s="522">
        <f t="shared" si="6"/>
        <v>0</v>
      </c>
      <c r="R57" s="304"/>
      <c r="S57" s="304"/>
      <c r="T57" s="704"/>
      <c r="U57" s="304"/>
      <c r="V57" s="304"/>
      <c r="W57" s="304"/>
      <c r="X57" s="304"/>
      <c r="Y57" s="304"/>
      <c r="Z57" s="304"/>
      <c r="AA57" s="360"/>
      <c r="AB57" s="491" t="str">
        <f>AC57&amp;"_"&amp;COUNTIF(AC$10:$AD57,AC57)</f>
        <v>0_69</v>
      </c>
      <c r="AC57" s="523">
        <f t="shared" si="15"/>
        <v>0</v>
      </c>
      <c r="AD57" s="524">
        <f t="shared" si="16"/>
        <v>0</v>
      </c>
      <c r="AE57" s="525">
        <f t="shared" si="17"/>
        <v>0</v>
      </c>
      <c r="AF57" s="525">
        <f t="shared" si="10"/>
        <v>0</v>
      </c>
      <c r="AG57" s="525">
        <f t="shared" si="11"/>
        <v>0</v>
      </c>
      <c r="AH57" s="525">
        <f t="shared" si="18"/>
        <v>0</v>
      </c>
      <c r="AI57" s="525">
        <f t="shared" si="12"/>
        <v>0</v>
      </c>
      <c r="AJ57" s="527">
        <f t="shared" si="13"/>
        <v>0</v>
      </c>
      <c r="AK57" s="575"/>
      <c r="AL57" s="527">
        <f t="shared" si="14"/>
        <v>0</v>
      </c>
      <c r="AM57" s="109"/>
      <c r="AN57" s="110"/>
      <c r="AO57"/>
      <c r="AP57" s="111"/>
      <c r="AQ57" s="2"/>
      <c r="AR57" s="2"/>
    </row>
    <row r="58" spans="1:44" ht="20.5">
      <c r="A58" s="360">
        <v>48</v>
      </c>
      <c r="B58" s="759" t="s">
        <v>157</v>
      </c>
      <c r="C58" s="528" t="str">
        <f>IF(E58="","",MAX($C$11:C57)+1)</f>
        <v/>
      </c>
      <c r="D58" s="404"/>
      <c r="E58" s="739"/>
      <c r="F58" s="392"/>
      <c r="G58" s="393"/>
      <c r="H58" s="389"/>
      <c r="I58" s="529" t="str">
        <f>IFERROR(IF(J58="","",VLOOKUP($J58,Sheet2!$B$4:$E$27,4,0)),"")</f>
        <v/>
      </c>
      <c r="J58" s="386"/>
      <c r="K58" s="390">
        <v>0</v>
      </c>
      <c r="L58" s="521">
        <f t="shared" si="1"/>
        <v>0</v>
      </c>
      <c r="M58" s="526" t="str">
        <f t="shared" si="2"/>
        <v/>
      </c>
      <c r="N58" s="521">
        <f t="shared" si="3"/>
        <v>0</v>
      </c>
      <c r="O58" s="521">
        <f t="shared" si="4"/>
        <v>0</v>
      </c>
      <c r="P58" s="521">
        <f t="shared" si="5"/>
        <v>0</v>
      </c>
      <c r="Q58" s="522">
        <f t="shared" si="6"/>
        <v>0</v>
      </c>
      <c r="R58" s="304"/>
      <c r="S58" s="304"/>
      <c r="T58" s="704"/>
      <c r="U58" s="304"/>
      <c r="V58" s="304"/>
      <c r="W58" s="304"/>
      <c r="X58" s="304"/>
      <c r="Y58" s="304"/>
      <c r="Z58" s="304"/>
      <c r="AA58" s="360"/>
      <c r="AB58" s="491" t="str">
        <f>AC58&amp;"_"&amp;COUNTIF(AC$10:$AD58,AC58)</f>
        <v>0_71</v>
      </c>
      <c r="AC58" s="523">
        <f t="shared" si="15"/>
        <v>0</v>
      </c>
      <c r="AD58" s="524">
        <f t="shared" si="16"/>
        <v>0</v>
      </c>
      <c r="AE58" s="525">
        <f t="shared" si="17"/>
        <v>0</v>
      </c>
      <c r="AF58" s="525">
        <f t="shared" si="10"/>
        <v>0</v>
      </c>
      <c r="AG58" s="525">
        <f t="shared" si="11"/>
        <v>0</v>
      </c>
      <c r="AH58" s="525">
        <f t="shared" si="18"/>
        <v>0</v>
      </c>
      <c r="AI58" s="525">
        <f t="shared" si="12"/>
        <v>0</v>
      </c>
      <c r="AJ58" s="527">
        <f t="shared" si="13"/>
        <v>0</v>
      </c>
      <c r="AK58" s="575"/>
      <c r="AL58" s="527">
        <f t="shared" si="14"/>
        <v>0</v>
      </c>
      <c r="AM58" s="109"/>
      <c r="AN58" s="110"/>
      <c r="AO58"/>
      <c r="AP58" s="111"/>
      <c r="AQ58" s="2"/>
      <c r="AR58" s="2"/>
    </row>
    <row r="59" spans="1:44" ht="20.5">
      <c r="A59" s="360">
        <v>49</v>
      </c>
      <c r="B59" s="759" t="s">
        <v>157</v>
      </c>
      <c r="C59" s="528" t="str">
        <f>IF(E59="","",MAX($C$11:C58)+1)</f>
        <v/>
      </c>
      <c r="D59" s="404"/>
      <c r="E59" s="739"/>
      <c r="F59" s="392"/>
      <c r="G59" s="393"/>
      <c r="H59" s="389"/>
      <c r="I59" s="529" t="str">
        <f>IFERROR(IF(J59="","",VLOOKUP($J59,Sheet2!$B$4:$E$27,4,0)),"")</f>
        <v/>
      </c>
      <c r="J59" s="386"/>
      <c r="K59" s="390">
        <v>0</v>
      </c>
      <c r="L59" s="521">
        <f t="shared" si="1"/>
        <v>0</v>
      </c>
      <c r="M59" s="526" t="str">
        <f t="shared" si="2"/>
        <v/>
      </c>
      <c r="N59" s="521">
        <f t="shared" si="3"/>
        <v>0</v>
      </c>
      <c r="O59" s="521">
        <f t="shared" si="4"/>
        <v>0</v>
      </c>
      <c r="P59" s="521">
        <f t="shared" si="5"/>
        <v>0</v>
      </c>
      <c r="Q59" s="522">
        <f t="shared" si="6"/>
        <v>0</v>
      </c>
      <c r="R59" s="304"/>
      <c r="S59" s="304"/>
      <c r="T59" s="704"/>
      <c r="U59" s="304"/>
      <c r="V59" s="304"/>
      <c r="W59" s="304"/>
      <c r="X59" s="304"/>
      <c r="Y59" s="304"/>
      <c r="Z59" s="304"/>
      <c r="AA59" s="360"/>
      <c r="AB59" s="491" t="str">
        <f>AC59&amp;"_"&amp;COUNTIF(AC$10:$AD59,AC59)</f>
        <v>0_73</v>
      </c>
      <c r="AC59" s="523">
        <f t="shared" si="15"/>
        <v>0</v>
      </c>
      <c r="AD59" s="524">
        <f t="shared" si="16"/>
        <v>0</v>
      </c>
      <c r="AE59" s="525">
        <f t="shared" si="17"/>
        <v>0</v>
      </c>
      <c r="AF59" s="525">
        <f t="shared" si="10"/>
        <v>0</v>
      </c>
      <c r="AG59" s="525">
        <f t="shared" si="11"/>
        <v>0</v>
      </c>
      <c r="AH59" s="525">
        <f t="shared" si="18"/>
        <v>0</v>
      </c>
      <c r="AI59" s="525">
        <f t="shared" si="12"/>
        <v>0</v>
      </c>
      <c r="AJ59" s="527">
        <f t="shared" si="13"/>
        <v>0</v>
      </c>
      <c r="AK59" s="575"/>
      <c r="AL59" s="527">
        <f t="shared" si="14"/>
        <v>0</v>
      </c>
      <c r="AM59" s="109"/>
      <c r="AN59" s="110"/>
      <c r="AO59"/>
      <c r="AP59" s="111"/>
      <c r="AQ59" s="2"/>
      <c r="AR59" s="2"/>
    </row>
    <row r="60" spans="1:44" ht="20.5">
      <c r="A60" s="360">
        <v>50</v>
      </c>
      <c r="B60" s="759" t="s">
        <v>157</v>
      </c>
      <c r="C60" s="528" t="str">
        <f>IF(E60="","",MAX($C$11:C59)+1)</f>
        <v/>
      </c>
      <c r="D60" s="404"/>
      <c r="E60" s="739"/>
      <c r="F60" s="392"/>
      <c r="G60" s="393"/>
      <c r="H60" s="389"/>
      <c r="I60" s="529" t="str">
        <f>IFERROR(IF(J60="","",VLOOKUP($J60,Sheet2!$B$4:$E$27,4,0)),"")</f>
        <v/>
      </c>
      <c r="J60" s="386"/>
      <c r="K60" s="390">
        <v>0</v>
      </c>
      <c r="L60" s="521">
        <f t="shared" si="1"/>
        <v>0</v>
      </c>
      <c r="M60" s="526" t="str">
        <f t="shared" si="2"/>
        <v/>
      </c>
      <c r="N60" s="521">
        <f t="shared" si="3"/>
        <v>0</v>
      </c>
      <c r="O60" s="521">
        <f t="shared" si="4"/>
        <v>0</v>
      </c>
      <c r="P60" s="521">
        <f t="shared" si="5"/>
        <v>0</v>
      </c>
      <c r="Q60" s="522">
        <f t="shared" si="6"/>
        <v>0</v>
      </c>
      <c r="R60" s="304"/>
      <c r="S60" s="304"/>
      <c r="T60" s="704"/>
      <c r="U60" s="304"/>
      <c r="V60" s="304"/>
      <c r="W60" s="304"/>
      <c r="X60" s="304"/>
      <c r="Y60" s="304"/>
      <c r="Z60" s="304"/>
      <c r="AA60" s="360"/>
      <c r="AB60" s="491" t="str">
        <f>AC60&amp;"_"&amp;COUNTIF(AC$10:$AD60,AC60)</f>
        <v>0_75</v>
      </c>
      <c r="AC60" s="523">
        <f t="shared" si="15"/>
        <v>0</v>
      </c>
      <c r="AD60" s="524">
        <f t="shared" si="16"/>
        <v>0</v>
      </c>
      <c r="AE60" s="525">
        <f t="shared" si="17"/>
        <v>0</v>
      </c>
      <c r="AF60" s="525">
        <f t="shared" si="10"/>
        <v>0</v>
      </c>
      <c r="AG60" s="525">
        <f t="shared" si="11"/>
        <v>0</v>
      </c>
      <c r="AH60" s="525">
        <f t="shared" si="18"/>
        <v>0</v>
      </c>
      <c r="AI60" s="525">
        <f t="shared" si="12"/>
        <v>0</v>
      </c>
      <c r="AJ60" s="527">
        <f t="shared" si="13"/>
        <v>0</v>
      </c>
      <c r="AK60" s="575"/>
      <c r="AL60" s="527">
        <f t="shared" si="14"/>
        <v>0</v>
      </c>
      <c r="AM60" s="109"/>
      <c r="AN60" s="110"/>
      <c r="AO60"/>
      <c r="AP60" s="111"/>
      <c r="AQ60" s="2"/>
      <c r="AR60" s="2"/>
    </row>
    <row r="61" spans="1:44" ht="20.5">
      <c r="A61" s="360">
        <v>51</v>
      </c>
      <c r="B61" s="759" t="s">
        <v>157</v>
      </c>
      <c r="C61" s="528" t="str">
        <f>IF(E61="","",MAX($C$11:C60)+1)</f>
        <v/>
      </c>
      <c r="D61" s="404"/>
      <c r="E61" s="739"/>
      <c r="F61" s="392"/>
      <c r="G61" s="393"/>
      <c r="H61" s="389"/>
      <c r="I61" s="529" t="str">
        <f>IFERROR(IF(J61="","",VLOOKUP($J61,Sheet2!$B$4:$E$27,4,0)),"")</f>
        <v/>
      </c>
      <c r="J61" s="386"/>
      <c r="K61" s="390">
        <v>0</v>
      </c>
      <c r="L61" s="521">
        <f t="shared" si="1"/>
        <v>0</v>
      </c>
      <c r="M61" s="526" t="str">
        <f t="shared" si="2"/>
        <v/>
      </c>
      <c r="N61" s="521">
        <f t="shared" si="3"/>
        <v>0</v>
      </c>
      <c r="O61" s="521">
        <f t="shared" si="4"/>
        <v>0</v>
      </c>
      <c r="P61" s="521">
        <f t="shared" si="5"/>
        <v>0</v>
      </c>
      <c r="Q61" s="522">
        <f t="shared" si="6"/>
        <v>0</v>
      </c>
      <c r="R61" s="304"/>
      <c r="S61" s="304"/>
      <c r="T61" s="704"/>
      <c r="U61" s="304"/>
      <c r="V61" s="304"/>
      <c r="W61" s="304"/>
      <c r="X61" s="304"/>
      <c r="Y61" s="304"/>
      <c r="Z61" s="304"/>
      <c r="AA61" s="360"/>
      <c r="AB61" s="491" t="str">
        <f>AC61&amp;"_"&amp;COUNTIF(AC$10:$AD61,AC61)</f>
        <v>0_77</v>
      </c>
      <c r="AC61" s="523">
        <f t="shared" ref="AC61:AC70" si="19">R61</f>
        <v>0</v>
      </c>
      <c r="AD61" s="524">
        <f t="shared" ref="AD61:AD70" si="20">E61</f>
        <v>0</v>
      </c>
      <c r="AE61" s="525">
        <f t="shared" ref="AE61:AE70" si="21">H61</f>
        <v>0</v>
      </c>
      <c r="AF61" s="525">
        <f t="shared" ref="AF61:AF70" si="22">K61</f>
        <v>0</v>
      </c>
      <c r="AG61" s="525">
        <f t="shared" si="11"/>
        <v>0</v>
      </c>
      <c r="AH61" s="525">
        <f t="shared" si="18"/>
        <v>0</v>
      </c>
      <c r="AI61" s="525">
        <f t="shared" si="12"/>
        <v>0</v>
      </c>
      <c r="AJ61" s="527">
        <f t="shared" ref="AJ61:AJ70" si="23">IF(R61="FIXED",K61,K61-ROUNDUP(ROUND((K61*3%)-(K61*3%)*2.9%,-2),0))</f>
        <v>0</v>
      </c>
      <c r="AK61" s="575"/>
      <c r="AL61" s="527">
        <f t="shared" ref="AL61:AL70" si="24">IF(AK61="",AJ61,AK61)</f>
        <v>0</v>
      </c>
      <c r="AM61" s="109"/>
      <c r="AN61" s="110"/>
      <c r="AO61"/>
      <c r="AP61" s="111"/>
      <c r="AQ61" s="2"/>
      <c r="AR61" s="2"/>
    </row>
    <row r="62" spans="1:44" ht="20.5">
      <c r="A62" s="360">
        <v>52</v>
      </c>
      <c r="B62" s="759" t="s">
        <v>157</v>
      </c>
      <c r="C62" s="528" t="str">
        <f>IF(E62="","",MAX($C$11:C61)+1)</f>
        <v/>
      </c>
      <c r="D62" s="404"/>
      <c r="E62" s="739"/>
      <c r="F62" s="392"/>
      <c r="G62" s="393"/>
      <c r="H62" s="389"/>
      <c r="I62" s="529" t="str">
        <f>IFERROR(IF(J62="","",VLOOKUP($J62,Sheet2!$B$4:$E$27,4,0)),"")</f>
        <v/>
      </c>
      <c r="J62" s="386"/>
      <c r="K62" s="390">
        <v>0</v>
      </c>
      <c r="L62" s="521">
        <f t="shared" si="1"/>
        <v>0</v>
      </c>
      <c r="M62" s="526" t="str">
        <f t="shared" si="2"/>
        <v/>
      </c>
      <c r="N62" s="521">
        <f t="shared" si="3"/>
        <v>0</v>
      </c>
      <c r="O62" s="521">
        <f t="shared" si="4"/>
        <v>0</v>
      </c>
      <c r="P62" s="521">
        <f t="shared" si="5"/>
        <v>0</v>
      </c>
      <c r="Q62" s="522">
        <f t="shared" si="6"/>
        <v>0</v>
      </c>
      <c r="R62" s="304"/>
      <c r="S62" s="304"/>
      <c r="T62" s="704"/>
      <c r="U62" s="304"/>
      <c r="V62" s="304"/>
      <c r="W62" s="304"/>
      <c r="X62" s="304"/>
      <c r="Y62" s="304"/>
      <c r="Z62" s="304"/>
      <c r="AA62" s="360"/>
      <c r="AB62" s="491" t="str">
        <f>AC62&amp;"_"&amp;COUNTIF(AC$10:$AD62,AC62)</f>
        <v>0_79</v>
      </c>
      <c r="AC62" s="523">
        <f t="shared" si="19"/>
        <v>0</v>
      </c>
      <c r="AD62" s="524">
        <f t="shared" si="20"/>
        <v>0</v>
      </c>
      <c r="AE62" s="525">
        <f t="shared" si="21"/>
        <v>0</v>
      </c>
      <c r="AF62" s="525">
        <f t="shared" si="22"/>
        <v>0</v>
      </c>
      <c r="AG62" s="525">
        <f t="shared" si="11"/>
        <v>0</v>
      </c>
      <c r="AH62" s="525">
        <f t="shared" si="18"/>
        <v>0</v>
      </c>
      <c r="AI62" s="525">
        <f t="shared" si="12"/>
        <v>0</v>
      </c>
      <c r="AJ62" s="527">
        <f t="shared" si="23"/>
        <v>0</v>
      </c>
      <c r="AK62" s="575"/>
      <c r="AL62" s="527">
        <f t="shared" si="24"/>
        <v>0</v>
      </c>
      <c r="AM62" s="109"/>
      <c r="AN62" s="110"/>
      <c r="AO62"/>
      <c r="AP62" s="111"/>
      <c r="AQ62" s="2"/>
      <c r="AR62" s="2"/>
    </row>
    <row r="63" spans="1:44" ht="20.5">
      <c r="A63" s="360">
        <v>53</v>
      </c>
      <c r="B63" s="759" t="s">
        <v>157</v>
      </c>
      <c r="C63" s="528" t="str">
        <f>IF(E63="","",MAX($C$11:C62)+1)</f>
        <v/>
      </c>
      <c r="D63" s="404"/>
      <c r="E63" s="739"/>
      <c r="F63" s="392"/>
      <c r="G63" s="393"/>
      <c r="H63" s="389"/>
      <c r="I63" s="529" t="str">
        <f>IFERROR(IF(J63="","",VLOOKUP($J63,Sheet2!$B$4:$E$27,4,0)),"")</f>
        <v/>
      </c>
      <c r="J63" s="386"/>
      <c r="K63" s="390">
        <v>0</v>
      </c>
      <c r="L63" s="521">
        <f t="shared" si="1"/>
        <v>0</v>
      </c>
      <c r="M63" s="526" t="str">
        <f t="shared" si="2"/>
        <v/>
      </c>
      <c r="N63" s="521">
        <f t="shared" si="3"/>
        <v>0</v>
      </c>
      <c r="O63" s="521">
        <f t="shared" si="4"/>
        <v>0</v>
      </c>
      <c r="P63" s="521">
        <f t="shared" si="5"/>
        <v>0</v>
      </c>
      <c r="Q63" s="522">
        <f t="shared" si="6"/>
        <v>0</v>
      </c>
      <c r="R63" s="304"/>
      <c r="S63" s="304"/>
      <c r="T63" s="704"/>
      <c r="U63" s="304"/>
      <c r="V63" s="304"/>
      <c r="W63" s="304"/>
      <c r="X63" s="304"/>
      <c r="Y63" s="304"/>
      <c r="Z63" s="304"/>
      <c r="AA63" s="360"/>
      <c r="AB63" s="491" t="str">
        <f>AC63&amp;"_"&amp;COUNTIF(AC$10:$AD63,AC63)</f>
        <v>0_81</v>
      </c>
      <c r="AC63" s="523">
        <f t="shared" si="19"/>
        <v>0</v>
      </c>
      <c r="AD63" s="524">
        <f t="shared" si="20"/>
        <v>0</v>
      </c>
      <c r="AE63" s="525">
        <f t="shared" si="21"/>
        <v>0</v>
      </c>
      <c r="AF63" s="525">
        <f t="shared" si="22"/>
        <v>0</v>
      </c>
      <c r="AG63" s="525">
        <f t="shared" si="11"/>
        <v>0</v>
      </c>
      <c r="AH63" s="525">
        <f t="shared" si="18"/>
        <v>0</v>
      </c>
      <c r="AI63" s="525">
        <f t="shared" si="12"/>
        <v>0</v>
      </c>
      <c r="AJ63" s="527">
        <f t="shared" si="23"/>
        <v>0</v>
      </c>
      <c r="AK63" s="575"/>
      <c r="AL63" s="527">
        <f t="shared" si="24"/>
        <v>0</v>
      </c>
      <c r="AM63" s="109"/>
      <c r="AN63" s="110"/>
      <c r="AO63"/>
      <c r="AP63" s="111"/>
      <c r="AQ63" s="2"/>
      <c r="AR63" s="2"/>
    </row>
    <row r="64" spans="1:44" ht="20.5">
      <c r="A64" s="360">
        <v>54</v>
      </c>
      <c r="B64" s="759" t="s">
        <v>157</v>
      </c>
      <c r="C64" s="528" t="str">
        <f>IF(E64="","",MAX($C$11:C63)+1)</f>
        <v/>
      </c>
      <c r="D64" s="404"/>
      <c r="E64" s="739"/>
      <c r="F64" s="392"/>
      <c r="G64" s="393"/>
      <c r="H64" s="389"/>
      <c r="I64" s="529" t="str">
        <f>IFERROR(IF(J64="","",VLOOKUP($J64,Sheet2!$B$4:$E$27,4,0)),"")</f>
        <v/>
      </c>
      <c r="J64" s="386"/>
      <c r="K64" s="390">
        <v>0</v>
      </c>
      <c r="L64" s="521">
        <f t="shared" si="1"/>
        <v>0</v>
      </c>
      <c r="M64" s="526" t="str">
        <f t="shared" si="2"/>
        <v/>
      </c>
      <c r="N64" s="521">
        <f t="shared" si="3"/>
        <v>0</v>
      </c>
      <c r="O64" s="521">
        <f t="shared" si="4"/>
        <v>0</v>
      </c>
      <c r="P64" s="521">
        <f t="shared" si="5"/>
        <v>0</v>
      </c>
      <c r="Q64" s="522">
        <f t="shared" si="6"/>
        <v>0</v>
      </c>
      <c r="R64" s="304"/>
      <c r="S64" s="304" t="s">
        <v>367</v>
      </c>
      <c r="T64" s="704" t="s">
        <v>554</v>
      </c>
      <c r="U64" s="304"/>
      <c r="V64" s="304" t="s">
        <v>367</v>
      </c>
      <c r="W64" s="304"/>
      <c r="X64" s="304"/>
      <c r="Y64" s="304"/>
      <c r="Z64" s="304" t="s">
        <v>370</v>
      </c>
      <c r="AA64" s="360"/>
      <c r="AB64" s="491" t="str">
        <f>AC64&amp;"_"&amp;COUNTIF(AC$10:$AD64,AC64)</f>
        <v>0_83</v>
      </c>
      <c r="AC64" s="523">
        <f t="shared" si="19"/>
        <v>0</v>
      </c>
      <c r="AD64" s="524">
        <f t="shared" si="20"/>
        <v>0</v>
      </c>
      <c r="AE64" s="525">
        <f t="shared" si="21"/>
        <v>0</v>
      </c>
      <c r="AF64" s="525">
        <f t="shared" si="22"/>
        <v>0</v>
      </c>
      <c r="AG64" s="525">
        <f t="shared" si="11"/>
        <v>0</v>
      </c>
      <c r="AH64" s="525">
        <f t="shared" si="18"/>
        <v>0</v>
      </c>
      <c r="AI64" s="525">
        <f t="shared" si="12"/>
        <v>0</v>
      </c>
      <c r="AJ64" s="527">
        <f t="shared" si="23"/>
        <v>0</v>
      </c>
      <c r="AK64" s="575"/>
      <c r="AL64" s="527">
        <f t="shared" si="24"/>
        <v>0</v>
      </c>
      <c r="AM64" s="109"/>
      <c r="AN64" s="110"/>
      <c r="AO64"/>
      <c r="AP64" s="111"/>
      <c r="AQ64" s="2"/>
      <c r="AR64" s="2"/>
    </row>
    <row r="65" spans="1:44" ht="20.5">
      <c r="A65" s="360">
        <v>55</v>
      </c>
      <c r="B65" s="759" t="s">
        <v>157</v>
      </c>
      <c r="C65" s="528" t="str">
        <f>IF(E65="","",MAX($C$11:C64)+1)</f>
        <v/>
      </c>
      <c r="D65" s="404"/>
      <c r="E65" s="739"/>
      <c r="F65" s="392"/>
      <c r="G65" s="393"/>
      <c r="H65" s="389"/>
      <c r="I65" s="529" t="str">
        <f>IFERROR(IF(J65="","",VLOOKUP($J65,Sheet2!$B$4:$E$27,4,0)),"")</f>
        <v/>
      </c>
      <c r="J65" s="386"/>
      <c r="K65" s="390">
        <v>0</v>
      </c>
      <c r="L65" s="521">
        <f t="shared" si="1"/>
        <v>0</v>
      </c>
      <c r="M65" s="526" t="str">
        <f t="shared" si="2"/>
        <v/>
      </c>
      <c r="N65" s="521">
        <f t="shared" si="3"/>
        <v>0</v>
      </c>
      <c r="O65" s="521">
        <f t="shared" si="4"/>
        <v>0</v>
      </c>
      <c r="P65" s="521">
        <f t="shared" si="5"/>
        <v>0</v>
      </c>
      <c r="Q65" s="522">
        <f t="shared" si="6"/>
        <v>0</v>
      </c>
      <c r="R65" s="304"/>
      <c r="S65" s="304" t="s">
        <v>367</v>
      </c>
      <c r="T65" s="704" t="s">
        <v>573</v>
      </c>
      <c r="U65" s="304"/>
      <c r="V65" s="304" t="s">
        <v>367</v>
      </c>
      <c r="W65" s="304"/>
      <c r="X65" s="304"/>
      <c r="Y65" s="304"/>
      <c r="Z65" s="304" t="s">
        <v>371</v>
      </c>
      <c r="AA65" s="360"/>
      <c r="AB65" s="491" t="str">
        <f>AC65&amp;"_"&amp;COUNTIF(AC$10:$AD65,AC65)</f>
        <v>0_85</v>
      </c>
      <c r="AC65" s="523">
        <f t="shared" si="19"/>
        <v>0</v>
      </c>
      <c r="AD65" s="524">
        <f t="shared" si="20"/>
        <v>0</v>
      </c>
      <c r="AE65" s="525">
        <f t="shared" si="21"/>
        <v>0</v>
      </c>
      <c r="AF65" s="525">
        <f t="shared" si="22"/>
        <v>0</v>
      </c>
      <c r="AG65" s="525">
        <f t="shared" si="11"/>
        <v>0</v>
      </c>
      <c r="AH65" s="525">
        <f t="shared" si="18"/>
        <v>0</v>
      </c>
      <c r="AI65" s="525">
        <f t="shared" si="12"/>
        <v>0</v>
      </c>
      <c r="AJ65" s="527">
        <f t="shared" si="23"/>
        <v>0</v>
      </c>
      <c r="AK65" s="575"/>
      <c r="AL65" s="527">
        <f t="shared" si="24"/>
        <v>0</v>
      </c>
      <c r="AM65" s="109"/>
      <c r="AN65" s="110"/>
      <c r="AO65"/>
      <c r="AP65" s="111"/>
      <c r="AQ65" s="2"/>
      <c r="AR65" s="2"/>
    </row>
    <row r="66" spans="1:44" ht="20.5">
      <c r="A66" s="360">
        <v>56</v>
      </c>
      <c r="B66" s="759" t="s">
        <v>157</v>
      </c>
      <c r="C66" s="528" t="str">
        <f>IF(E66="","",MAX($C$11:C65)+1)</f>
        <v/>
      </c>
      <c r="D66" s="404"/>
      <c r="E66" s="739"/>
      <c r="F66" s="392"/>
      <c r="G66" s="393"/>
      <c r="H66" s="389"/>
      <c r="I66" s="529" t="str">
        <f>IFERROR(IF(J66="","",VLOOKUP($J66,Sheet2!$B$4:$E$27,4,0)),"")</f>
        <v/>
      </c>
      <c r="J66" s="386"/>
      <c r="K66" s="390">
        <v>0</v>
      </c>
      <c r="L66" s="521">
        <f t="shared" si="1"/>
        <v>0</v>
      </c>
      <c r="M66" s="526" t="str">
        <f t="shared" si="2"/>
        <v/>
      </c>
      <c r="N66" s="521">
        <f t="shared" si="3"/>
        <v>0</v>
      </c>
      <c r="O66" s="521">
        <f t="shared" si="4"/>
        <v>0</v>
      </c>
      <c r="P66" s="521">
        <f t="shared" si="5"/>
        <v>0</v>
      </c>
      <c r="Q66" s="522">
        <f t="shared" si="6"/>
        <v>0</v>
      </c>
      <c r="R66" s="304"/>
      <c r="S66" s="304"/>
      <c r="T66" s="704"/>
      <c r="U66" s="304"/>
      <c r="V66" s="304"/>
      <c r="W66" s="304"/>
      <c r="X66" s="304"/>
      <c r="Y66" s="304"/>
      <c r="Z66" s="304"/>
      <c r="AA66" s="360"/>
      <c r="AB66" s="491" t="str">
        <f>AC66&amp;"_"&amp;COUNTIF(AC$10:$AD66,AC66)</f>
        <v>0_87</v>
      </c>
      <c r="AC66" s="523">
        <f t="shared" si="19"/>
        <v>0</v>
      </c>
      <c r="AD66" s="524">
        <f t="shared" si="20"/>
        <v>0</v>
      </c>
      <c r="AE66" s="525">
        <f t="shared" si="21"/>
        <v>0</v>
      </c>
      <c r="AF66" s="525">
        <f t="shared" si="22"/>
        <v>0</v>
      </c>
      <c r="AG66" s="525">
        <f t="shared" si="11"/>
        <v>0</v>
      </c>
      <c r="AH66" s="525">
        <f t="shared" si="18"/>
        <v>0</v>
      </c>
      <c r="AI66" s="525">
        <f t="shared" si="12"/>
        <v>0</v>
      </c>
      <c r="AJ66" s="527">
        <f t="shared" si="23"/>
        <v>0</v>
      </c>
      <c r="AK66" s="575"/>
      <c r="AL66" s="527">
        <f t="shared" si="24"/>
        <v>0</v>
      </c>
      <c r="AM66" s="109"/>
      <c r="AN66" s="110"/>
      <c r="AO66"/>
      <c r="AP66" s="111"/>
      <c r="AQ66" s="2"/>
      <c r="AR66" s="2"/>
    </row>
    <row r="67" spans="1:44" ht="20.5">
      <c r="A67" s="360">
        <v>57</v>
      </c>
      <c r="B67" s="759" t="s">
        <v>157</v>
      </c>
      <c r="C67" s="528" t="str">
        <f>IF(E67="","",MAX($C$11:C66)+1)</f>
        <v/>
      </c>
      <c r="D67" s="404"/>
      <c r="E67" s="739"/>
      <c r="F67" s="392"/>
      <c r="G67" s="393"/>
      <c r="H67" s="389"/>
      <c r="I67" s="529" t="str">
        <f>IFERROR(IF(J67="","",VLOOKUP($J67,Sheet2!$B$4:$E$27,4,0)),"")</f>
        <v/>
      </c>
      <c r="J67" s="386"/>
      <c r="K67" s="390">
        <v>0</v>
      </c>
      <c r="L67" s="521">
        <f t="shared" si="1"/>
        <v>0</v>
      </c>
      <c r="M67" s="526" t="str">
        <f t="shared" si="2"/>
        <v/>
      </c>
      <c r="N67" s="521">
        <f t="shared" si="3"/>
        <v>0</v>
      </c>
      <c r="O67" s="521">
        <f t="shared" si="4"/>
        <v>0</v>
      </c>
      <c r="P67" s="521">
        <f t="shared" si="5"/>
        <v>0</v>
      </c>
      <c r="Q67" s="522">
        <f t="shared" si="6"/>
        <v>0</v>
      </c>
      <c r="R67" s="304"/>
      <c r="S67" s="304"/>
      <c r="T67" s="704"/>
      <c r="U67" s="304"/>
      <c r="V67" s="304"/>
      <c r="W67" s="304"/>
      <c r="X67" s="304"/>
      <c r="Y67" s="304"/>
      <c r="Z67" s="304"/>
      <c r="AA67" s="360"/>
      <c r="AB67" s="491" t="str">
        <f>AC67&amp;"_"&amp;COUNTIF(AC$10:$AD67,AC67)</f>
        <v>0_89</v>
      </c>
      <c r="AC67" s="523">
        <f t="shared" si="19"/>
        <v>0</v>
      </c>
      <c r="AD67" s="524">
        <f t="shared" si="20"/>
        <v>0</v>
      </c>
      <c r="AE67" s="525">
        <f t="shared" si="21"/>
        <v>0</v>
      </c>
      <c r="AF67" s="525">
        <f t="shared" si="22"/>
        <v>0</v>
      </c>
      <c r="AG67" s="525">
        <f t="shared" si="11"/>
        <v>0</v>
      </c>
      <c r="AH67" s="525">
        <f t="shared" si="18"/>
        <v>0</v>
      </c>
      <c r="AI67" s="525">
        <f t="shared" si="12"/>
        <v>0</v>
      </c>
      <c r="AJ67" s="527">
        <f t="shared" si="23"/>
        <v>0</v>
      </c>
      <c r="AK67" s="575"/>
      <c r="AL67" s="527">
        <f t="shared" si="24"/>
        <v>0</v>
      </c>
      <c r="AM67" s="109"/>
      <c r="AN67" s="110"/>
      <c r="AO67"/>
      <c r="AP67" s="111"/>
      <c r="AQ67" s="2"/>
      <c r="AR67" s="2"/>
    </row>
    <row r="68" spans="1:44" ht="20.5">
      <c r="A68" s="360">
        <v>58</v>
      </c>
      <c r="B68" s="759" t="s">
        <v>157</v>
      </c>
      <c r="C68" s="528" t="str">
        <f>IF(E68="","",MAX($C$11:C67)+1)</f>
        <v/>
      </c>
      <c r="D68" s="404"/>
      <c r="E68" s="739"/>
      <c r="F68" s="392"/>
      <c r="G68" s="393"/>
      <c r="H68" s="389"/>
      <c r="I68" s="529" t="str">
        <f>IFERROR(IF(J68="","",VLOOKUP($J68,Sheet2!$B$4:$E$27,4,0)),"")</f>
        <v/>
      </c>
      <c r="J68" s="386"/>
      <c r="K68" s="390">
        <v>0</v>
      </c>
      <c r="L68" s="521">
        <f t="shared" si="1"/>
        <v>0</v>
      </c>
      <c r="M68" s="526" t="str">
        <f t="shared" si="2"/>
        <v/>
      </c>
      <c r="N68" s="521">
        <f t="shared" si="3"/>
        <v>0</v>
      </c>
      <c r="O68" s="521">
        <f t="shared" si="4"/>
        <v>0</v>
      </c>
      <c r="P68" s="521">
        <f t="shared" si="5"/>
        <v>0</v>
      </c>
      <c r="Q68" s="522">
        <f t="shared" si="6"/>
        <v>0</v>
      </c>
      <c r="R68" s="304"/>
      <c r="S68" s="304"/>
      <c r="T68" s="704"/>
      <c r="U68" s="304"/>
      <c r="V68" s="304"/>
      <c r="W68" s="304"/>
      <c r="X68" s="304"/>
      <c r="Y68" s="304"/>
      <c r="Z68" s="304"/>
      <c r="AA68" s="360"/>
      <c r="AB68" s="491" t="str">
        <f>AC68&amp;"_"&amp;COUNTIF(AC$10:$AD68,AC68)</f>
        <v>0_91</v>
      </c>
      <c r="AC68" s="523">
        <f t="shared" si="19"/>
        <v>0</v>
      </c>
      <c r="AD68" s="524">
        <f t="shared" si="20"/>
        <v>0</v>
      </c>
      <c r="AE68" s="525">
        <f t="shared" si="21"/>
        <v>0</v>
      </c>
      <c r="AF68" s="525">
        <f t="shared" si="22"/>
        <v>0</v>
      </c>
      <c r="AG68" s="525">
        <f t="shared" si="11"/>
        <v>0</v>
      </c>
      <c r="AH68" s="525">
        <f t="shared" si="18"/>
        <v>0</v>
      </c>
      <c r="AI68" s="525">
        <f t="shared" si="12"/>
        <v>0</v>
      </c>
      <c r="AJ68" s="527">
        <f t="shared" si="23"/>
        <v>0</v>
      </c>
      <c r="AK68" s="575"/>
      <c r="AL68" s="527">
        <f t="shared" si="24"/>
        <v>0</v>
      </c>
      <c r="AM68" s="109"/>
      <c r="AN68" s="110"/>
      <c r="AO68"/>
      <c r="AP68" s="111"/>
      <c r="AQ68" s="2"/>
      <c r="AR68" s="2"/>
    </row>
    <row r="69" spans="1:44" ht="20.5">
      <c r="A69" s="360">
        <v>59</v>
      </c>
      <c r="B69" s="759" t="s">
        <v>157</v>
      </c>
      <c r="C69" s="528" t="str">
        <f>IF(E69="","",MAX($C$11:C68)+1)</f>
        <v/>
      </c>
      <c r="D69" s="404"/>
      <c r="E69" s="739"/>
      <c r="F69" s="392"/>
      <c r="G69" s="393"/>
      <c r="H69" s="389"/>
      <c r="I69" s="529" t="str">
        <f>IFERROR(IF(J69="","",VLOOKUP($J69,Sheet2!$B$4:$E$27,4,0)),"")</f>
        <v/>
      </c>
      <c r="J69" s="386"/>
      <c r="K69" s="390">
        <v>0</v>
      </c>
      <c r="L69" s="521">
        <f t="shared" si="1"/>
        <v>0</v>
      </c>
      <c r="M69" s="526" t="str">
        <f t="shared" si="2"/>
        <v/>
      </c>
      <c r="N69" s="521">
        <f t="shared" si="3"/>
        <v>0</v>
      </c>
      <c r="O69" s="521">
        <f t="shared" si="4"/>
        <v>0</v>
      </c>
      <c r="P69" s="521">
        <f t="shared" si="5"/>
        <v>0</v>
      </c>
      <c r="Q69" s="522">
        <f t="shared" si="6"/>
        <v>0</v>
      </c>
      <c r="R69" s="304"/>
      <c r="S69" s="304"/>
      <c r="T69" s="704"/>
      <c r="U69" s="304"/>
      <c r="V69" s="304"/>
      <c r="W69" s="304"/>
      <c r="X69" s="304"/>
      <c r="Y69" s="304"/>
      <c r="Z69" s="304"/>
      <c r="AA69" s="360"/>
      <c r="AB69" s="491" t="str">
        <f>AC69&amp;"_"&amp;COUNTIF(AC$10:$AD69,AC69)</f>
        <v>0_93</v>
      </c>
      <c r="AC69" s="523">
        <f t="shared" si="19"/>
        <v>0</v>
      </c>
      <c r="AD69" s="524">
        <f t="shared" si="20"/>
        <v>0</v>
      </c>
      <c r="AE69" s="525">
        <f t="shared" si="21"/>
        <v>0</v>
      </c>
      <c r="AF69" s="525">
        <f t="shared" si="22"/>
        <v>0</v>
      </c>
      <c r="AG69" s="525">
        <f t="shared" si="11"/>
        <v>0</v>
      </c>
      <c r="AH69" s="525">
        <f t="shared" si="18"/>
        <v>0</v>
      </c>
      <c r="AI69" s="525">
        <f t="shared" si="12"/>
        <v>0</v>
      </c>
      <c r="AJ69" s="527">
        <f t="shared" si="23"/>
        <v>0</v>
      </c>
      <c r="AK69" s="575"/>
      <c r="AL69" s="527">
        <f t="shared" si="24"/>
        <v>0</v>
      </c>
      <c r="AM69" s="109"/>
      <c r="AN69" s="110"/>
      <c r="AO69"/>
      <c r="AP69" s="111"/>
      <c r="AQ69" s="2"/>
      <c r="AR69" s="2"/>
    </row>
    <row r="70" spans="1:44" ht="20.5">
      <c r="A70" s="360">
        <v>60</v>
      </c>
      <c r="B70" s="759" t="s">
        <v>157</v>
      </c>
      <c r="C70" s="528" t="str">
        <f>IF(E70="","",MAX($C$11:C69)+1)</f>
        <v/>
      </c>
      <c r="D70" s="404"/>
      <c r="E70" s="739"/>
      <c r="F70" s="392"/>
      <c r="G70" s="393"/>
      <c r="H70" s="389"/>
      <c r="I70" s="529" t="str">
        <f>IFERROR(IF(J70="","",VLOOKUP($J70,Sheet2!$B$4:$E$27,4,0)),"")</f>
        <v/>
      </c>
      <c r="J70" s="386"/>
      <c r="K70" s="390">
        <v>0</v>
      </c>
      <c r="L70" s="521">
        <f t="shared" si="1"/>
        <v>0</v>
      </c>
      <c r="M70" s="526" t="str">
        <f t="shared" si="2"/>
        <v/>
      </c>
      <c r="N70" s="521">
        <f t="shared" si="3"/>
        <v>0</v>
      </c>
      <c r="O70" s="521">
        <f t="shared" si="4"/>
        <v>0</v>
      </c>
      <c r="P70" s="521">
        <f t="shared" si="5"/>
        <v>0</v>
      </c>
      <c r="Q70" s="522">
        <f t="shared" si="6"/>
        <v>0</v>
      </c>
      <c r="R70" s="304"/>
      <c r="S70" s="304"/>
      <c r="T70" s="704"/>
      <c r="U70" s="304"/>
      <c r="V70" s="304"/>
      <c r="W70" s="304"/>
      <c r="X70" s="304"/>
      <c r="Y70" s="304"/>
      <c r="Z70" s="304"/>
      <c r="AA70" s="360"/>
      <c r="AB70" s="491" t="str">
        <f>AC70&amp;"_"&amp;COUNTIF(AC$10:$AD70,AC70)</f>
        <v>0_95</v>
      </c>
      <c r="AC70" s="523">
        <f t="shared" si="19"/>
        <v>0</v>
      </c>
      <c r="AD70" s="524">
        <f t="shared" si="20"/>
        <v>0</v>
      </c>
      <c r="AE70" s="525">
        <f t="shared" si="21"/>
        <v>0</v>
      </c>
      <c r="AF70" s="525">
        <f t="shared" si="22"/>
        <v>0</v>
      </c>
      <c r="AG70" s="525">
        <f t="shared" si="11"/>
        <v>0</v>
      </c>
      <c r="AH70" s="525">
        <f t="shared" si="18"/>
        <v>0</v>
      </c>
      <c r="AI70" s="525">
        <f t="shared" si="12"/>
        <v>0</v>
      </c>
      <c r="AJ70" s="712">
        <f t="shared" si="23"/>
        <v>0</v>
      </c>
      <c r="AK70" s="713"/>
      <c r="AL70" s="712">
        <f t="shared" si="24"/>
        <v>0</v>
      </c>
      <c r="AM70" s="109"/>
      <c r="AN70" s="110"/>
      <c r="AO70"/>
      <c r="AP70" s="111"/>
      <c r="AQ70" s="2"/>
      <c r="AR70" s="2"/>
    </row>
    <row r="71" spans="1:44" ht="14.25" customHeight="1">
      <c r="A71" s="360"/>
      <c r="AA71" s="360"/>
      <c r="AG71" s="525">
        <f>SUM(AG11:AG70)</f>
        <v>1012400</v>
      </c>
      <c r="AH71" s="525">
        <f>SUM(AH11:AH70)</f>
        <v>2084800</v>
      </c>
      <c r="AI71" s="170">
        <f>AG71+AH71</f>
        <v>3097200</v>
      </c>
      <c r="AJ71" s="842" t="s">
        <v>552</v>
      </c>
      <c r="AK71" s="843"/>
      <c r="AL71" s="844"/>
      <c r="AO71"/>
      <c r="AP71" s="111"/>
      <c r="AQ71" s="2"/>
      <c r="AR71" s="2"/>
    </row>
    <row r="72" spans="1:44" ht="23" customHeight="1">
      <c r="A72" s="360"/>
      <c r="B72" s="59"/>
      <c r="C72" s="809" t="s">
        <v>52</v>
      </c>
      <c r="D72" s="809"/>
      <c r="E72" s="809"/>
      <c r="F72" s="809"/>
      <c r="G72" s="809"/>
      <c r="H72" s="809"/>
      <c r="I72" s="809"/>
      <c r="J72" s="60"/>
      <c r="K72" s="530">
        <f>IFERROR(SUMIF($R$11:$R$70,"G-REGULAR",K$11:K$70),"")</f>
        <v>167800</v>
      </c>
      <c r="L72" s="530">
        <f>IFERROR(SUMIF($R$11:$R$70,"G-REGULAR",L$11:L$70),"")</f>
        <v>2013600</v>
      </c>
      <c r="M72" s="394"/>
      <c r="N72" s="530">
        <f>IFERROR(SUMIF($R$11:$R$70,"G-REGULAR",N$11:N$70),"")</f>
        <v>40800</v>
      </c>
      <c r="O72" s="530">
        <f>IFERROR(SUMIF($R$11:$R$70,"G-REGULAR",O$11:O$70),"")</f>
        <v>2054400</v>
      </c>
      <c r="P72" s="530">
        <f>IFERROR(SUMIF($R$11:$R$70,"G-REGULAR",P$11:P$70),"")</f>
        <v>1993200</v>
      </c>
      <c r="Q72" s="61"/>
      <c r="AA72" s="360"/>
      <c r="AJ72" s="845"/>
      <c r="AK72" s="846"/>
      <c r="AL72" s="847"/>
    </row>
    <row r="73" spans="1:44" ht="23.5" customHeight="1">
      <c r="A73" s="360"/>
      <c r="B73" s="62"/>
      <c r="C73" s="810" t="s">
        <v>53</v>
      </c>
      <c r="D73" s="810"/>
      <c r="E73" s="810"/>
      <c r="F73" s="810"/>
      <c r="G73" s="810"/>
      <c r="H73" s="810"/>
      <c r="I73" s="810"/>
      <c r="J73" s="63"/>
      <c r="K73" s="530">
        <f>IFERROR(SUMIF($R$11:$R$70,"NG-REGULAR",K$11:K$70),"")</f>
        <v>92800</v>
      </c>
      <c r="L73" s="530">
        <f>IFERROR(SUMIF($R$11:$R$70,"NG-REGULAR",L$11:L$70),"")</f>
        <v>1113600</v>
      </c>
      <c r="M73" s="394"/>
      <c r="N73" s="530">
        <f>IFERROR(SUMIF($R$11:$R$70,"NG-REGULAR",N$11:N$70),"")</f>
        <v>22400</v>
      </c>
      <c r="O73" s="530">
        <f>IFERROR(SUMIF($R$11:$R$70,"NG-REGULAR",O$11:O$70),"")</f>
        <v>1136000</v>
      </c>
      <c r="P73" s="530">
        <f>IFERROR(SUMIF($R$11:$R$70,"NG-REGULAR",P$11:P$70),"")</f>
        <v>1102400</v>
      </c>
      <c r="Q73" s="64"/>
      <c r="AA73" s="360"/>
      <c r="AJ73" s="853" t="s">
        <v>558</v>
      </c>
      <c r="AK73" s="853"/>
      <c r="AL73" s="854"/>
      <c r="AM73" s="582"/>
    </row>
    <row r="74" spans="1:44" ht="23">
      <c r="A74" s="360"/>
      <c r="B74" s="65"/>
      <c r="C74" s="814" t="s">
        <v>87</v>
      </c>
      <c r="D74" s="809"/>
      <c r="E74" s="809"/>
      <c r="F74" s="809"/>
      <c r="G74" s="809"/>
      <c r="H74" s="809"/>
      <c r="I74" s="809"/>
      <c r="J74" s="66"/>
      <c r="K74" s="531">
        <f>K72+K73</f>
        <v>260600</v>
      </c>
      <c r="L74" s="531">
        <f>L72+L73</f>
        <v>3127200</v>
      </c>
      <c r="M74" s="395"/>
      <c r="N74" s="531">
        <f>N72+N73</f>
        <v>63200</v>
      </c>
      <c r="O74" s="531">
        <f>O72+O73</f>
        <v>3190400</v>
      </c>
      <c r="P74" s="531">
        <f>P72+P73</f>
        <v>3095600</v>
      </c>
      <c r="Q74" s="68"/>
      <c r="AA74" s="360"/>
      <c r="AJ74" s="853"/>
      <c r="AK74" s="853"/>
      <c r="AL74" s="854"/>
      <c r="AM74" s="727" t="s">
        <v>367</v>
      </c>
    </row>
    <row r="75" spans="1:44" ht="25.5" customHeight="1">
      <c r="A75" s="360"/>
      <c r="B75" s="719" t="s">
        <v>569</v>
      </c>
      <c r="C75" s="731" t="s">
        <v>567</v>
      </c>
      <c r="D75" s="721" t="s">
        <v>568</v>
      </c>
      <c r="E75" s="715"/>
      <c r="F75" s="715"/>
      <c r="G75" s="710" t="s">
        <v>400</v>
      </c>
      <c r="H75" s="602" t="s">
        <v>349</v>
      </c>
      <c r="I75" s="411">
        <v>0.28000000000000003</v>
      </c>
      <c r="J75" s="815"/>
      <c r="K75" s="815"/>
      <c r="L75" s="815"/>
      <c r="M75" s="815"/>
      <c r="N75" s="815"/>
      <c r="O75" s="532">
        <f>ROUND(O74*I75,0)</f>
        <v>893312</v>
      </c>
      <c r="P75" s="532">
        <f>IF($T$5="SRI GANGANAGAR",ROUND($P$74*I75,0),IF($AM$74="YES",SUM(ROUND($AG$71*17%,0),ROUND($AH$71*28%,0)),ROUND($P$74*I75,0)))</f>
        <v>866768</v>
      </c>
      <c r="Q75" s="70"/>
      <c r="R75" s="808" t="s">
        <v>88</v>
      </c>
      <c r="AA75" s="360"/>
      <c r="AJ75" s="855"/>
      <c r="AK75" s="855"/>
      <c r="AL75" s="856"/>
      <c r="AM75" s="582"/>
      <c r="AP75" s="718"/>
    </row>
    <row r="76" spans="1:44" ht="25.5" customHeight="1">
      <c r="A76" s="360"/>
      <c r="B76" s="728" t="s">
        <v>566</v>
      </c>
      <c r="C76" s="722">
        <f>IF($B76="Z",9,18)</f>
        <v>9</v>
      </c>
      <c r="D76" s="720">
        <f>IF($B76="Z",8,16)</f>
        <v>8</v>
      </c>
      <c r="E76" s="715"/>
      <c r="F76" s="715"/>
      <c r="G76" s="710" t="s">
        <v>402</v>
      </c>
      <c r="H76" s="711" t="s">
        <v>570</v>
      </c>
      <c r="I76" s="729" t="str">
        <f>C76&amp;"%"</f>
        <v>9%</v>
      </c>
      <c r="J76" s="813"/>
      <c r="K76" s="813"/>
      <c r="L76" s="813"/>
      <c r="M76" s="813"/>
      <c r="N76" s="813"/>
      <c r="O76" s="533">
        <f>ROUND(O74*C76%,0)</f>
        <v>287136</v>
      </c>
      <c r="P76" s="532">
        <f>IF($T$5="SRI GANGANAGAR",ROUND($P$74*$C$76%,0),IF($AM$74="YES",SUM(ROUND($AK$77*D76%,0),ROUND($AL$77*C76%,0)),ROUND($P$74*$C$76%,0)))</f>
        <v>278604</v>
      </c>
      <c r="Q76" s="72"/>
      <c r="R76" s="808"/>
      <c r="AA76" s="360"/>
      <c r="AJ76" s="726" t="s">
        <v>562</v>
      </c>
      <c r="AK76" s="725" t="s">
        <v>560</v>
      </c>
      <c r="AL76" s="576" t="s">
        <v>561</v>
      </c>
      <c r="AM76" s="576" t="s">
        <v>551</v>
      </c>
    </row>
    <row r="77" spans="1:44" ht="25.5" customHeight="1">
      <c r="A77" s="360"/>
      <c r="B77" s="716" t="s">
        <v>519</v>
      </c>
      <c r="C77" s="717">
        <v>0</v>
      </c>
      <c r="D77" s="849" t="s">
        <v>401</v>
      </c>
      <c r="E77" s="833"/>
      <c r="F77" s="833"/>
      <c r="G77" s="833"/>
      <c r="H77" s="602" t="s">
        <v>349</v>
      </c>
      <c r="I77" s="411">
        <v>0</v>
      </c>
      <c r="J77" s="813"/>
      <c r="K77" s="813"/>
      <c r="L77" s="813"/>
      <c r="M77" s="813"/>
      <c r="N77" s="813"/>
      <c r="O77" s="396">
        <v>0</v>
      </c>
      <c r="P77" s="533">
        <f>ROUND(P74/12*$I$77*$C$77,0)</f>
        <v>0</v>
      </c>
      <c r="Q77" s="72"/>
      <c r="R77" s="808"/>
      <c r="AA77" s="360"/>
      <c r="AJ77" s="726" t="s">
        <v>559</v>
      </c>
      <c r="AK77" s="714">
        <f>AG71</f>
        <v>1012400</v>
      </c>
      <c r="AL77" s="712">
        <f>AH71</f>
        <v>2084800</v>
      </c>
      <c r="AM77" s="712">
        <f>AI71</f>
        <v>3097200</v>
      </c>
    </row>
    <row r="78" spans="1:44" ht="20.5">
      <c r="A78" s="360"/>
      <c r="B78" s="71"/>
      <c r="C78" s="791" t="s">
        <v>54</v>
      </c>
      <c r="D78" s="791"/>
      <c r="E78" s="791"/>
      <c r="F78" s="791"/>
      <c r="G78" s="791"/>
      <c r="H78" s="791"/>
      <c r="I78" s="791"/>
      <c r="J78" s="813"/>
      <c r="K78" s="813"/>
      <c r="L78" s="813"/>
      <c r="M78" s="813"/>
      <c r="N78" s="813"/>
      <c r="O78" s="536">
        <f>Q78*R78</f>
        <v>13548</v>
      </c>
      <c r="P78" s="536">
        <f>Q78*R78</f>
        <v>13548</v>
      </c>
      <c r="Q78" s="83">
        <v>6774</v>
      </c>
      <c r="R78" s="534">
        <f>COUNTIFS('Master-1'!$R$11:$R$70,"NG-REGULAR",'Master-1'!$X$11:$X$70,"YES")</f>
        <v>2</v>
      </c>
      <c r="AA78" s="360"/>
      <c r="AJ78" s="726" t="s">
        <v>563</v>
      </c>
      <c r="AK78" s="723">
        <f>IF(AND($T$5="others",$AM$74="YES"),ROUND($AK$77*17%,0),ROUND($AK$77*28%,0))</f>
        <v>283472</v>
      </c>
      <c r="AL78" s="723">
        <f>ROUND($AL$77*28%,0)</f>
        <v>583744</v>
      </c>
      <c r="AM78" s="723">
        <f>SUM(AK78:AL78)</f>
        <v>867216</v>
      </c>
    </row>
    <row r="79" spans="1:44" ht="20.5">
      <c r="A79" s="360"/>
      <c r="B79" s="71"/>
      <c r="C79" s="791" t="s">
        <v>55</v>
      </c>
      <c r="D79" s="791"/>
      <c r="E79" s="791"/>
      <c r="F79" s="791"/>
      <c r="G79" s="791"/>
      <c r="H79" s="791"/>
      <c r="I79" s="791"/>
      <c r="J79" s="813"/>
      <c r="K79" s="813"/>
      <c r="L79" s="813"/>
      <c r="M79" s="813"/>
      <c r="N79" s="813"/>
      <c r="O79" s="533">
        <f>ROUND((O74+O75)/24,0)</f>
        <v>170155</v>
      </c>
      <c r="P79" s="533">
        <f>ROUND((P74+P75)/24,0)</f>
        <v>165099</v>
      </c>
      <c r="Q79" s="84"/>
      <c r="R79" s="162"/>
      <c r="AA79" s="360"/>
      <c r="AJ79" s="726" t="s">
        <v>564</v>
      </c>
      <c r="AK79" s="724">
        <f>IF(AND($T$5="others",$AM$74="YES"),ROUND($AK$77*D76%,0),ROUND($AK$77*C76%,0))</f>
        <v>91116</v>
      </c>
      <c r="AL79" s="724">
        <f>ROUND($AL$77*C76%,0)</f>
        <v>187632</v>
      </c>
      <c r="AM79" s="724">
        <f>SUM(AK79:AL79)</f>
        <v>278748</v>
      </c>
    </row>
    <row r="80" spans="1:44" ht="20.5">
      <c r="A80" s="360"/>
      <c r="B80" s="71"/>
      <c r="C80" s="791" t="s">
        <v>57</v>
      </c>
      <c r="D80" s="791"/>
      <c r="E80" s="791"/>
      <c r="F80" s="791"/>
      <c r="G80" s="791"/>
      <c r="H80" s="791"/>
      <c r="I80" s="791"/>
      <c r="J80" s="813"/>
      <c r="K80" s="813"/>
      <c r="L80" s="813"/>
      <c r="M80" s="813"/>
      <c r="N80" s="813"/>
      <c r="O80" s="533">
        <f>Q80*R80*12</f>
        <v>0</v>
      </c>
      <c r="P80" s="533">
        <f>Q80*R80*12</f>
        <v>0</v>
      </c>
      <c r="Q80" s="84">
        <v>75</v>
      </c>
      <c r="R80" s="535">
        <f>COUNTIF('Master-1'!$U$11:$U$70,"YES")</f>
        <v>0</v>
      </c>
      <c r="AA80" s="360"/>
    </row>
    <row r="81" spans="1:48" ht="20.5">
      <c r="A81" s="360"/>
      <c r="B81" s="71"/>
      <c r="C81" s="791" t="s">
        <v>58</v>
      </c>
      <c r="D81" s="791"/>
      <c r="E81" s="791"/>
      <c r="F81" s="791"/>
      <c r="G81" s="791"/>
      <c r="H81" s="791"/>
      <c r="I81" s="791"/>
      <c r="J81" s="813"/>
      <c r="K81" s="813"/>
      <c r="L81" s="813"/>
      <c r="M81" s="813"/>
      <c r="N81" s="813"/>
      <c r="O81" s="533">
        <f>Q81*R81*12</f>
        <v>0</v>
      </c>
      <c r="P81" s="533">
        <f>Q81*R81*12</f>
        <v>0</v>
      </c>
      <c r="Q81" s="84">
        <v>150</v>
      </c>
      <c r="R81" s="535">
        <f>COUNTIF('Master-1'!$V$11:$V$70,"YES")</f>
        <v>0</v>
      </c>
      <c r="AA81" s="360"/>
    </row>
    <row r="82" spans="1:48" ht="20.5">
      <c r="A82" s="360"/>
      <c r="B82" s="71"/>
      <c r="C82" s="841" t="s">
        <v>465</v>
      </c>
      <c r="D82" s="841"/>
      <c r="E82" s="841"/>
      <c r="F82" s="841"/>
      <c r="G82" s="841"/>
      <c r="H82" s="841"/>
      <c r="I82" s="841"/>
      <c r="J82" s="827"/>
      <c r="K82" s="827"/>
      <c r="L82" s="827"/>
      <c r="M82" s="827"/>
      <c r="N82" s="827"/>
      <c r="O82" s="547">
        <v>0</v>
      </c>
      <c r="P82" s="551">
        <v>0</v>
      </c>
      <c r="Q82" s="75"/>
      <c r="R82" s="161"/>
      <c r="AA82" s="360"/>
    </row>
    <row r="83" spans="1:48" ht="20.5">
      <c r="A83" s="360"/>
      <c r="B83" s="76"/>
      <c r="C83" s="791" t="s">
        <v>354</v>
      </c>
      <c r="D83" s="791"/>
      <c r="E83" s="791"/>
      <c r="F83" s="791"/>
      <c r="G83" s="791"/>
      <c r="H83" s="791"/>
      <c r="I83" s="791"/>
      <c r="J83" s="827"/>
      <c r="K83" s="827"/>
      <c r="L83" s="827"/>
      <c r="M83" s="827"/>
      <c r="N83" s="827"/>
      <c r="O83" s="537">
        <f>ALLOWS.!H20</f>
        <v>0</v>
      </c>
      <c r="P83" s="550">
        <f>ALLOWS.!G20</f>
        <v>0</v>
      </c>
      <c r="Q83" s="84">
        <v>600</v>
      </c>
      <c r="R83" s="161"/>
      <c r="AA83" s="360"/>
    </row>
    <row r="84" spans="1:48" ht="20.5">
      <c r="A84" s="360"/>
      <c r="B84" s="76"/>
      <c r="C84" s="840" t="s">
        <v>56</v>
      </c>
      <c r="D84" s="840"/>
      <c r="E84" s="840"/>
      <c r="F84" s="840"/>
      <c r="G84" s="840"/>
      <c r="H84" s="840"/>
      <c r="I84" s="840"/>
      <c r="J84" s="822"/>
      <c r="K84" s="822"/>
      <c r="L84" s="822"/>
      <c r="M84" s="822"/>
      <c r="N84" s="822"/>
      <c r="O84" s="553">
        <f>SUM(O75+O76+O77+O78+O79+O80+O81+O82+O83)</f>
        <v>1364151</v>
      </c>
      <c r="P84" s="553">
        <f>SUM(P75+P76+P77+P78+P79+P80+P81+P82+P83)</f>
        <v>1324019</v>
      </c>
      <c r="Q84" s="77"/>
      <c r="R84" s="161"/>
      <c r="S84" s="161"/>
      <c r="AA84" s="360"/>
    </row>
    <row r="85" spans="1:48" ht="25.5" customHeight="1">
      <c r="A85" s="360"/>
      <c r="B85" s="76"/>
      <c r="C85" s="791" t="s">
        <v>166</v>
      </c>
      <c r="D85" s="791"/>
      <c r="E85" s="791"/>
      <c r="F85" s="791"/>
      <c r="G85" s="791"/>
      <c r="H85" s="791"/>
      <c r="I85" s="791"/>
      <c r="J85" s="822"/>
      <c r="K85" s="822"/>
      <c r="L85" s="822"/>
      <c r="M85" s="822"/>
      <c r="N85" s="822"/>
      <c r="O85" s="554">
        <f>IFERROR(SUMIF($R$11:$R$70,"FIXED",O$11:O$70),"")</f>
        <v>1184400</v>
      </c>
      <c r="P85" s="554">
        <f>IFERROR(SUMIF($R$11:$R$70,"FIXED",P$11:P$70),"")</f>
        <v>1184400</v>
      </c>
      <c r="Q85" s="84"/>
      <c r="R85" s="397"/>
      <c r="S85" s="698"/>
      <c r="AA85" s="360"/>
      <c r="AS85" s="84">
        <v>26500</v>
      </c>
      <c r="AT85" s="128">
        <v>2</v>
      </c>
      <c r="AU85" s="84">
        <v>15600</v>
      </c>
      <c r="AV85" s="128">
        <v>1</v>
      </c>
    </row>
    <row r="86" spans="1:48" ht="20.5">
      <c r="A86" s="360"/>
      <c r="B86" s="78"/>
      <c r="C86" s="838" t="s">
        <v>59</v>
      </c>
      <c r="D86" s="838"/>
      <c r="E86" s="838"/>
      <c r="F86" s="838"/>
      <c r="G86" s="838"/>
      <c r="H86" s="838"/>
      <c r="I86" s="838"/>
      <c r="J86" s="839"/>
      <c r="K86" s="839"/>
      <c r="L86" s="839"/>
      <c r="M86" s="839"/>
      <c r="N86" s="839"/>
      <c r="O86" s="538">
        <f>O84+O74+O85</f>
        <v>5738951</v>
      </c>
      <c r="P86" s="538">
        <f>P84+P74+P85</f>
        <v>5604019</v>
      </c>
      <c r="Q86" s="79"/>
      <c r="AA86" s="360"/>
    </row>
    <row r="87" spans="1:48" ht="20.5">
      <c r="A87" s="360"/>
      <c r="B87" s="71"/>
      <c r="C87" s="791" t="s">
        <v>60</v>
      </c>
      <c r="D87" s="791"/>
      <c r="E87" s="791"/>
      <c r="F87" s="791"/>
      <c r="G87" s="791"/>
      <c r="H87" s="791"/>
      <c r="I87" s="791"/>
      <c r="J87" s="827"/>
      <c r="K87" s="827"/>
      <c r="L87" s="827"/>
      <c r="M87" s="827"/>
      <c r="N87" s="827"/>
      <c r="O87" s="1215">
        <v>0</v>
      </c>
      <c r="P87" s="1216">
        <v>21765</v>
      </c>
      <c r="Q87" s="80"/>
      <c r="AA87" s="360"/>
    </row>
    <row r="88" spans="1:48" ht="20.5">
      <c r="A88" s="360"/>
      <c r="B88" s="71"/>
      <c r="C88" s="791" t="s">
        <v>168</v>
      </c>
      <c r="D88" s="791"/>
      <c r="E88" s="791"/>
      <c r="F88" s="791"/>
      <c r="G88" s="791"/>
      <c r="H88" s="791"/>
      <c r="I88" s="791"/>
      <c r="J88" s="827"/>
      <c r="K88" s="827"/>
      <c r="L88" s="827"/>
      <c r="M88" s="827"/>
      <c r="N88" s="827"/>
      <c r="O88" s="1215">
        <v>0</v>
      </c>
      <c r="P88" s="1216">
        <v>0</v>
      </c>
      <c r="Q88" s="80"/>
      <c r="AA88" s="360"/>
    </row>
    <row r="89" spans="1:48" ht="20.5">
      <c r="A89" s="360"/>
      <c r="B89" s="81"/>
      <c r="C89" s="832" t="s">
        <v>167</v>
      </c>
      <c r="D89" s="833"/>
      <c r="E89" s="833"/>
      <c r="F89" s="833"/>
      <c r="G89" s="833"/>
      <c r="H89" s="833"/>
      <c r="I89" s="834"/>
      <c r="J89" s="835"/>
      <c r="K89" s="836"/>
      <c r="L89" s="836"/>
      <c r="M89" s="836"/>
      <c r="N89" s="837"/>
      <c r="O89" s="539">
        <f>O87+O88</f>
        <v>0</v>
      </c>
      <c r="P89" s="539">
        <f>P87+P88</f>
        <v>21765</v>
      </c>
      <c r="Q89" s="81"/>
      <c r="AA89" s="360"/>
    </row>
    <row r="90" spans="1:48" ht="22.5">
      <c r="A90" s="360"/>
      <c r="B90" s="82"/>
      <c r="C90" s="830" t="s">
        <v>20</v>
      </c>
      <c r="D90" s="830"/>
      <c r="E90" s="830"/>
      <c r="F90" s="830"/>
      <c r="G90" s="830"/>
      <c r="H90" s="830"/>
      <c r="I90" s="830"/>
      <c r="J90" s="831"/>
      <c r="K90" s="831"/>
      <c r="L90" s="831"/>
      <c r="M90" s="831"/>
      <c r="N90" s="831"/>
      <c r="O90" s="540">
        <f>O86+O89</f>
        <v>5738951</v>
      </c>
      <c r="P90" s="540">
        <f>P86+P89</f>
        <v>5625784</v>
      </c>
      <c r="Q90" s="82"/>
      <c r="AA90" s="360"/>
    </row>
    <row r="91" spans="1:48">
      <c r="A91" s="360"/>
      <c r="B91" s="360"/>
      <c r="C91" s="360"/>
      <c r="D91" s="360"/>
      <c r="E91" s="360"/>
      <c r="F91" s="360"/>
      <c r="G91" s="360"/>
      <c r="H91" s="360"/>
      <c r="I91" s="360"/>
      <c r="J91" s="360"/>
      <c r="K91" s="360"/>
      <c r="L91" s="360"/>
      <c r="M91" s="360"/>
      <c r="N91" s="360"/>
      <c r="O91" s="360"/>
      <c r="P91" s="360"/>
      <c r="Q91" s="360"/>
      <c r="R91" s="360"/>
      <c r="S91" s="360"/>
      <c r="T91" s="701"/>
      <c r="U91" s="360"/>
      <c r="V91" s="360"/>
      <c r="W91" s="360"/>
      <c r="X91" s="360"/>
      <c r="Y91" s="360"/>
      <c r="Z91" s="360"/>
      <c r="AA91" s="360"/>
    </row>
  </sheetData>
  <sheetProtection formatCells="0" formatColumns="0" formatRows="0" insertRows="0" deleteRows="0"/>
  <mergeCells count="80">
    <mergeCell ref="AJ71:AL72"/>
    <mergeCell ref="S8:T8"/>
    <mergeCell ref="D77:G77"/>
    <mergeCell ref="AJ8:AL8"/>
    <mergeCell ref="AJ73:AL75"/>
    <mergeCell ref="AJ7:AL7"/>
    <mergeCell ref="C90:I90"/>
    <mergeCell ref="J90:N90"/>
    <mergeCell ref="C89:I89"/>
    <mergeCell ref="J89:N89"/>
    <mergeCell ref="C79:I79"/>
    <mergeCell ref="J79:N79"/>
    <mergeCell ref="C88:I88"/>
    <mergeCell ref="J88:N88"/>
    <mergeCell ref="C86:I86"/>
    <mergeCell ref="J86:N86"/>
    <mergeCell ref="J82:N82"/>
    <mergeCell ref="C81:I81"/>
    <mergeCell ref="C84:I84"/>
    <mergeCell ref="J87:N87"/>
    <mergeCell ref="C82:I82"/>
    <mergeCell ref="C87:I87"/>
    <mergeCell ref="Y8:Y9"/>
    <mergeCell ref="L8:L9"/>
    <mergeCell ref="K8:K9"/>
    <mergeCell ref="M8:N8"/>
    <mergeCell ref="C85:I85"/>
    <mergeCell ref="J85:N85"/>
    <mergeCell ref="C8:C9"/>
    <mergeCell ref="D8:E9"/>
    <mergeCell ref="C78:I78"/>
    <mergeCell ref="J78:N78"/>
    <mergeCell ref="J84:N84"/>
    <mergeCell ref="J80:N80"/>
    <mergeCell ref="J81:N81"/>
    <mergeCell ref="C83:I83"/>
    <mergeCell ref="J83:N83"/>
    <mergeCell ref="D6:F6"/>
    <mergeCell ref="W5:X5"/>
    <mergeCell ref="R75:R77"/>
    <mergeCell ref="C72:I72"/>
    <mergeCell ref="C73:I73"/>
    <mergeCell ref="O8:O9"/>
    <mergeCell ref="P8:P9"/>
    <mergeCell ref="Q8:Q9"/>
    <mergeCell ref="I8:J8"/>
    <mergeCell ref="U8:U9"/>
    <mergeCell ref="J76:N76"/>
    <mergeCell ref="C74:I74"/>
    <mergeCell ref="J75:N75"/>
    <mergeCell ref="J77:N77"/>
    <mergeCell ref="T5:U5"/>
    <mergeCell ref="B6:C6"/>
    <mergeCell ref="R4:U4"/>
    <mergeCell ref="F2:L2"/>
    <mergeCell ref="Y5:Z5"/>
    <mergeCell ref="B7:Z7"/>
    <mergeCell ref="C80:I80"/>
    <mergeCell ref="R8:R9"/>
    <mergeCell ref="V8:V9"/>
    <mergeCell ref="W8:W9"/>
    <mergeCell ref="X8:X9"/>
    <mergeCell ref="G8:G9"/>
    <mergeCell ref="H8:H9"/>
    <mergeCell ref="F8:F9"/>
    <mergeCell ref="Z8:Z9"/>
    <mergeCell ref="B8:B9"/>
    <mergeCell ref="M6:P6"/>
    <mergeCell ref="I6:K6"/>
    <mergeCell ref="D5:E5"/>
    <mergeCell ref="B3:C3"/>
    <mergeCell ref="D3:K3"/>
    <mergeCell ref="M3:P3"/>
    <mergeCell ref="M4:P4"/>
    <mergeCell ref="B4:C4"/>
    <mergeCell ref="D4:K4"/>
    <mergeCell ref="I5:J5"/>
    <mergeCell ref="F5:G5"/>
    <mergeCell ref="M5:P5"/>
    <mergeCell ref="B5:C5"/>
  </mergeCells>
  <conditionalFormatting sqref="AK76:AM77 AJ8:AJ9 AK9:AL9 AJ10:AL72">
    <cfRule type="expression" dxfId="9" priority="19">
      <formula>$T$5="Sri Ganganagar"</formula>
    </cfRule>
  </conditionalFormatting>
  <conditionalFormatting sqref="AK78">
    <cfRule type="expression" dxfId="8" priority="9">
      <formula>$T$5="Sri Ganganagar"</formula>
    </cfRule>
  </conditionalFormatting>
  <conditionalFormatting sqref="AL78:AM79">
    <cfRule type="expression" dxfId="7" priority="8">
      <formula>$T$5="Sri Ganganagar"</formula>
    </cfRule>
  </conditionalFormatting>
  <conditionalFormatting sqref="AK79">
    <cfRule type="expression" dxfId="6" priority="7">
      <formula>$T$5="Sri Ganganagar"</formula>
    </cfRule>
  </conditionalFormatting>
  <conditionalFormatting sqref="AK79">
    <cfRule type="expression" dxfId="5" priority="6">
      <formula>$T$5="Sri Ganganagar"</formula>
    </cfRule>
  </conditionalFormatting>
  <conditionalFormatting sqref="AJ76:AJ79">
    <cfRule type="expression" dxfId="4" priority="5">
      <formula>$T$5="Sri Ganganagar"</formula>
    </cfRule>
  </conditionalFormatting>
  <conditionalFormatting sqref="AJ73">
    <cfRule type="expression" dxfId="3" priority="4">
      <formula>$T$5="Sri Ganganagar"</formula>
    </cfRule>
  </conditionalFormatting>
  <conditionalFormatting sqref="AM73">
    <cfRule type="expression" dxfId="2" priority="3">
      <formula>$T$5="Sri Ganganagar"</formula>
    </cfRule>
  </conditionalFormatting>
  <conditionalFormatting sqref="AM75">
    <cfRule type="expression" dxfId="1" priority="2">
      <formula>$T$5="Sri Ganganagar"</formula>
    </cfRule>
  </conditionalFormatting>
  <conditionalFormatting sqref="AM74">
    <cfRule type="expression" dxfId="0" priority="1">
      <formula>$T$5="Sri Ganganagar"</formula>
    </cfRule>
  </conditionalFormatting>
  <dataValidations count="12">
    <dataValidation type="list" allowBlank="1" showInputMessage="1" showErrorMessage="1" sqref="AM74 U11:Y70 S11:S70">
      <formula1>"YES,NO"</formula1>
    </dataValidation>
    <dataValidation type="list" allowBlank="1" showInputMessage="1" showErrorMessage="1" sqref="R71:Z71">
      <formula1>"G-REGULAR,NG-REGULAR,FIXED"</formula1>
    </dataValidation>
    <dataValidation type="list" allowBlank="1" showInputMessage="1" showErrorMessage="1" sqref="R11:R70">
      <formula1>"G-REGULAR,NG-REGULAR,FIXED,VACANT"</formula1>
    </dataValidation>
    <dataValidation type="list" allowBlank="1" showInputMessage="1" showErrorMessage="1" sqref="Z11:Z70">
      <formula1>"MALE,FEMALE"</formula1>
    </dataValidation>
    <dataValidation type="list" allowBlank="1" showInputMessage="1" showErrorMessage="1" sqref="H11:H70">
      <formula1>POST_NAME</formula1>
    </dataValidation>
    <dataValidation type="list" allowBlank="1" showInputMessage="1" showErrorMessage="1" sqref="J11:J70">
      <formula1>Pay_Leval</formula1>
    </dataValidation>
    <dataValidation type="list" allowBlank="1" showInputMessage="1" showErrorMessage="1" sqref="B11:B70">
      <formula1>"राजपत्रित,अराजपत्रित"</formula1>
    </dataValidation>
    <dataValidation type="list" allowBlank="1" showInputMessage="1" showErrorMessage="1" sqref="D11:D70">
      <formula1>"Mr,Mrs,Ms"</formula1>
    </dataValidation>
    <dataValidation type="list" allowBlank="1" showInputMessage="1" showErrorMessage="1" sqref="T5:U5">
      <formula1>"Sri Ganganagar,Others"</formula1>
    </dataValidation>
    <dataValidation type="list" allowBlank="1" showInputMessage="1" showErrorMessage="1" sqref="I6:K6">
      <formula1>"STATE FUND,CENTRAL ASSISTANCE"</formula1>
    </dataValidation>
    <dataValidation type="list" allowBlank="1" showInputMessage="1" showErrorMessage="1" sqref="T11:T70">
      <formula1>"शैक्षिक,गैर शैक्षिक"</formula1>
    </dataValidation>
    <dataValidation type="list" allowBlank="1" showInputMessage="1" showErrorMessage="1" sqref="B76">
      <formula1>"Y,Z"</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3.xml><?xml version="1.0" encoding="utf-8"?>
<worksheet xmlns="http://schemas.openxmlformats.org/spreadsheetml/2006/main" xmlns:r="http://schemas.openxmlformats.org/officeDocument/2006/relationships">
  <sheetPr codeName="Sheet2"/>
  <dimension ref="A1:AA42"/>
  <sheetViews>
    <sheetView showGridLines="0" workbookViewId="0">
      <selection activeCell="E12" sqref="E12"/>
    </sheetView>
  </sheetViews>
  <sheetFormatPr defaultRowHeight="14.5"/>
  <cols>
    <col min="1" max="1" width="4.26953125" customWidth="1"/>
    <col min="2" max="2" width="4.453125" customWidth="1"/>
    <col min="3" max="3" width="23.6328125" customWidth="1"/>
    <col min="4" max="4" width="12.7265625" customWidth="1"/>
    <col min="5" max="5" width="10.26953125" customWidth="1"/>
    <col min="6" max="6" width="9.36328125" customWidth="1"/>
    <col min="7" max="7" width="8.54296875" customWidth="1"/>
    <col min="8" max="8" width="7.54296875" customWidth="1"/>
    <col min="9" max="9" width="7.81640625" customWidth="1"/>
    <col min="10" max="10" width="2.6328125" customWidth="1"/>
    <col min="11" max="11" width="17.26953125" customWidth="1"/>
    <col min="12" max="12" width="13.08984375" customWidth="1"/>
    <col min="13" max="13" width="9.7265625" customWidth="1"/>
    <col min="14" max="14" width="9" customWidth="1"/>
    <col min="15" max="15" width="9.81640625" customWidth="1"/>
    <col min="16" max="16" width="9.1796875" customWidth="1"/>
    <col min="17" max="17" width="9.26953125" customWidth="1"/>
    <col min="18" max="18" width="3.90625" customWidth="1"/>
    <col min="20" max="20" width="27.08984375" customWidth="1"/>
    <col min="27" max="27" width="8.7265625" hidden="1" customWidth="1"/>
  </cols>
  <sheetData>
    <row r="1" spans="1:27">
      <c r="A1" s="363"/>
      <c r="B1" s="363"/>
      <c r="C1" s="363"/>
      <c r="D1" s="363"/>
      <c r="E1" s="363"/>
      <c r="F1" s="363"/>
      <c r="G1" s="363"/>
      <c r="H1" s="363"/>
      <c r="I1" s="363"/>
      <c r="J1" s="363"/>
      <c r="K1" s="363"/>
      <c r="L1" s="363"/>
      <c r="M1" s="363"/>
      <c r="N1" s="363"/>
      <c r="O1" s="363"/>
      <c r="P1" s="363"/>
      <c r="Q1" s="363"/>
      <c r="R1" s="363"/>
    </row>
    <row r="2" spans="1:27" ht="20.5">
      <c r="A2" s="363"/>
      <c r="B2" s="864" t="s">
        <v>217</v>
      </c>
      <c r="C2" s="778"/>
      <c r="D2" s="778"/>
      <c r="E2" s="778"/>
      <c r="F2" s="778"/>
      <c r="G2" s="778"/>
      <c r="H2" s="778"/>
      <c r="I2" s="779"/>
      <c r="J2" s="363"/>
      <c r="K2" s="857" t="s">
        <v>454</v>
      </c>
      <c r="L2" s="858"/>
      <c r="M2" s="858"/>
      <c r="N2" s="858"/>
      <c r="O2" s="858"/>
      <c r="P2" s="858"/>
      <c r="Q2" s="859"/>
      <c r="R2" s="363"/>
    </row>
    <row r="3" spans="1:27" ht="18">
      <c r="A3" s="363"/>
      <c r="B3" s="862" t="s">
        <v>218</v>
      </c>
      <c r="C3" s="862" t="s">
        <v>219</v>
      </c>
      <c r="D3" s="862" t="s">
        <v>220</v>
      </c>
      <c r="E3" s="862" t="s">
        <v>221</v>
      </c>
      <c r="F3" s="865" t="s">
        <v>222</v>
      </c>
      <c r="G3" s="866"/>
      <c r="H3" s="862" t="s">
        <v>223</v>
      </c>
      <c r="I3" s="862" t="s">
        <v>224</v>
      </c>
      <c r="J3" s="363"/>
      <c r="K3" s="367"/>
      <c r="L3" s="807" t="s">
        <v>64</v>
      </c>
      <c r="M3" s="807"/>
      <c r="N3" s="807"/>
      <c r="O3" s="863" t="s">
        <v>383</v>
      </c>
      <c r="P3" s="863" t="s">
        <v>65</v>
      </c>
      <c r="Q3" s="863"/>
      <c r="R3" s="363"/>
    </row>
    <row r="4" spans="1:27" ht="90">
      <c r="A4" s="363"/>
      <c r="B4" s="795"/>
      <c r="C4" s="795"/>
      <c r="D4" s="795"/>
      <c r="E4" s="795"/>
      <c r="F4" s="364" t="s">
        <v>284</v>
      </c>
      <c r="G4" s="364" t="s">
        <v>287</v>
      </c>
      <c r="H4" s="795"/>
      <c r="I4" s="795"/>
      <c r="J4" s="363"/>
      <c r="K4" s="368"/>
      <c r="L4" s="369" t="s">
        <v>197</v>
      </c>
      <c r="M4" s="369" t="s">
        <v>314</v>
      </c>
      <c r="N4" s="369" t="s">
        <v>382</v>
      </c>
      <c r="O4" s="863"/>
      <c r="P4" s="370" t="s">
        <v>384</v>
      </c>
      <c r="Q4" s="370" t="s">
        <v>391</v>
      </c>
      <c r="R4" s="363"/>
      <c r="T4" s="401" t="s">
        <v>420</v>
      </c>
      <c r="AA4" t="s">
        <v>403</v>
      </c>
    </row>
    <row r="5" spans="1:27" ht="15.5">
      <c r="A5" s="363"/>
      <c r="B5" s="181">
        <v>1</v>
      </c>
      <c r="C5" s="374" t="s">
        <v>225</v>
      </c>
      <c r="D5" s="300" t="s">
        <v>175</v>
      </c>
      <c r="E5" s="375">
        <v>1</v>
      </c>
      <c r="F5" s="375">
        <v>1</v>
      </c>
      <c r="G5" s="375">
        <v>0</v>
      </c>
      <c r="H5" s="301">
        <f>SUM(F5:G5)</f>
        <v>1</v>
      </c>
      <c r="I5" s="301">
        <f t="shared" ref="I5:I40" si="0">E5-H5</f>
        <v>0</v>
      </c>
      <c r="J5" s="363"/>
      <c r="K5" s="371" t="s">
        <v>373</v>
      </c>
      <c r="L5" s="372">
        <v>3779761</v>
      </c>
      <c r="M5" s="372">
        <v>3664605</v>
      </c>
      <c r="N5" s="372">
        <v>4171898</v>
      </c>
      <c r="O5" s="372">
        <v>3760000</v>
      </c>
      <c r="P5" s="373">
        <v>3050628</v>
      </c>
      <c r="Q5" s="373">
        <v>1450895</v>
      </c>
      <c r="R5" s="363"/>
      <c r="T5" s="402" t="s">
        <v>225</v>
      </c>
      <c r="AA5" t="s">
        <v>246</v>
      </c>
    </row>
    <row r="6" spans="1:27" ht="15.5">
      <c r="A6" s="363"/>
      <c r="B6" s="181">
        <v>2</v>
      </c>
      <c r="C6" s="374" t="s">
        <v>227</v>
      </c>
      <c r="D6" s="300" t="s">
        <v>226</v>
      </c>
      <c r="E6" s="375">
        <v>0</v>
      </c>
      <c r="F6" s="375">
        <v>0</v>
      </c>
      <c r="G6" s="375">
        <v>0</v>
      </c>
      <c r="H6" s="301">
        <f t="shared" ref="H6:H40" si="1">SUM(F6:G6)</f>
        <v>0</v>
      </c>
      <c r="I6" s="301">
        <f t="shared" si="0"/>
        <v>0</v>
      </c>
      <c r="J6" s="363"/>
      <c r="K6" s="371" t="s">
        <v>60</v>
      </c>
      <c r="L6" s="372">
        <v>0</v>
      </c>
      <c r="M6" s="372">
        <v>9620</v>
      </c>
      <c r="N6" s="372">
        <v>0</v>
      </c>
      <c r="O6" s="372">
        <v>0</v>
      </c>
      <c r="P6" s="372">
        <v>0</v>
      </c>
      <c r="Q6" s="372">
        <v>0</v>
      </c>
      <c r="R6" s="363"/>
      <c r="T6" s="402" t="s">
        <v>227</v>
      </c>
      <c r="AA6" t="s">
        <v>404</v>
      </c>
    </row>
    <row r="7" spans="1:27" ht="15.5">
      <c r="A7" s="363"/>
      <c r="B7" s="181">
        <v>3</v>
      </c>
      <c r="C7" s="374" t="s">
        <v>230</v>
      </c>
      <c r="D7" s="300" t="s">
        <v>194</v>
      </c>
      <c r="E7" s="375">
        <v>3</v>
      </c>
      <c r="F7" s="375">
        <v>0</v>
      </c>
      <c r="G7" s="375">
        <v>3</v>
      </c>
      <c r="H7" s="301">
        <f t="shared" si="1"/>
        <v>3</v>
      </c>
      <c r="I7" s="301">
        <f t="shared" si="0"/>
        <v>0</v>
      </c>
      <c r="J7" s="363"/>
      <c r="K7" s="371" t="s">
        <v>61</v>
      </c>
      <c r="L7" s="372">
        <v>0</v>
      </c>
      <c r="M7" s="372">
        <v>0</v>
      </c>
      <c r="N7" s="372">
        <v>0</v>
      </c>
      <c r="O7" s="372">
        <v>0</v>
      </c>
      <c r="P7" s="372">
        <v>0</v>
      </c>
      <c r="Q7" s="372">
        <v>0</v>
      </c>
      <c r="R7" s="363"/>
      <c r="T7" s="402" t="s">
        <v>230</v>
      </c>
      <c r="AA7" t="s">
        <v>405</v>
      </c>
    </row>
    <row r="8" spans="1:27" ht="15.5">
      <c r="A8" s="363"/>
      <c r="B8" s="181">
        <v>4</v>
      </c>
      <c r="C8" s="374" t="s">
        <v>234</v>
      </c>
      <c r="D8" s="300" t="s">
        <v>173</v>
      </c>
      <c r="E8" s="375">
        <v>5</v>
      </c>
      <c r="F8" s="375">
        <v>0</v>
      </c>
      <c r="G8" s="375">
        <v>4</v>
      </c>
      <c r="H8" s="301">
        <f t="shared" si="1"/>
        <v>4</v>
      </c>
      <c r="I8" s="301">
        <f t="shared" si="0"/>
        <v>1</v>
      </c>
      <c r="J8" s="363"/>
      <c r="K8" s="371" t="s">
        <v>80</v>
      </c>
      <c r="L8" s="372">
        <v>0</v>
      </c>
      <c r="M8" s="372">
        <v>2500</v>
      </c>
      <c r="N8" s="372">
        <v>0</v>
      </c>
      <c r="O8" s="372">
        <v>0</v>
      </c>
      <c r="P8" s="372">
        <v>0</v>
      </c>
      <c r="Q8" s="372">
        <v>0</v>
      </c>
      <c r="R8" s="363"/>
      <c r="T8" s="402" t="s">
        <v>234</v>
      </c>
      <c r="AA8" t="s">
        <v>406</v>
      </c>
    </row>
    <row r="9" spans="1:27" ht="15.5">
      <c r="A9" s="363"/>
      <c r="B9" s="181">
        <v>5</v>
      </c>
      <c r="C9" s="374" t="s">
        <v>236</v>
      </c>
      <c r="D9" s="300" t="s">
        <v>237</v>
      </c>
      <c r="E9" s="375">
        <v>1</v>
      </c>
      <c r="F9" s="375">
        <v>0</v>
      </c>
      <c r="G9" s="375">
        <v>0</v>
      </c>
      <c r="H9" s="301">
        <f t="shared" si="1"/>
        <v>0</v>
      </c>
      <c r="I9" s="301">
        <f t="shared" si="0"/>
        <v>1</v>
      </c>
      <c r="J9" s="363"/>
      <c r="K9" s="371" t="s">
        <v>81</v>
      </c>
      <c r="L9" s="372">
        <v>0</v>
      </c>
      <c r="M9" s="372">
        <v>0</v>
      </c>
      <c r="N9" s="372">
        <v>0</v>
      </c>
      <c r="O9" s="372">
        <v>0</v>
      </c>
      <c r="P9" s="372">
        <v>0</v>
      </c>
      <c r="Q9" s="372">
        <v>0</v>
      </c>
      <c r="R9" s="363"/>
      <c r="T9" s="402" t="s">
        <v>236</v>
      </c>
      <c r="AA9" t="s">
        <v>201</v>
      </c>
    </row>
    <row r="10" spans="1:27" ht="15.5">
      <c r="A10" s="363"/>
      <c r="B10" s="181">
        <v>6</v>
      </c>
      <c r="C10" s="374" t="s">
        <v>229</v>
      </c>
      <c r="D10" s="300"/>
      <c r="E10" s="375">
        <v>0</v>
      </c>
      <c r="F10" s="375">
        <v>0</v>
      </c>
      <c r="G10" s="375">
        <v>0</v>
      </c>
      <c r="H10" s="301">
        <f t="shared" si="1"/>
        <v>0</v>
      </c>
      <c r="I10" s="301">
        <f t="shared" si="0"/>
        <v>0</v>
      </c>
      <c r="J10" s="363"/>
      <c r="K10" s="371" t="s">
        <v>82</v>
      </c>
      <c r="L10" s="372">
        <v>0</v>
      </c>
      <c r="M10" s="372">
        <v>0</v>
      </c>
      <c r="N10" s="372">
        <v>0</v>
      </c>
      <c r="O10" s="372">
        <v>0</v>
      </c>
      <c r="P10" s="372">
        <v>0</v>
      </c>
      <c r="Q10" s="372">
        <v>0</v>
      </c>
      <c r="R10" s="363"/>
      <c r="T10" s="402" t="s">
        <v>229</v>
      </c>
      <c r="AA10" t="s">
        <v>407</v>
      </c>
    </row>
    <row r="11" spans="1:27" ht="15.5">
      <c r="A11" s="363"/>
      <c r="B11" s="181">
        <v>7</v>
      </c>
      <c r="C11" s="374" t="s">
        <v>231</v>
      </c>
      <c r="D11" s="300" t="s">
        <v>194</v>
      </c>
      <c r="E11" s="375">
        <v>0</v>
      </c>
      <c r="F11" s="375">
        <v>0</v>
      </c>
      <c r="G11" s="375">
        <v>0</v>
      </c>
      <c r="H11" s="301">
        <f t="shared" si="1"/>
        <v>0</v>
      </c>
      <c r="I11" s="301">
        <f t="shared" si="0"/>
        <v>0</v>
      </c>
      <c r="J11" s="363"/>
      <c r="K11" s="371" t="s">
        <v>374</v>
      </c>
      <c r="L11" s="372">
        <v>0</v>
      </c>
      <c r="M11" s="372">
        <v>0</v>
      </c>
      <c r="N11" s="372">
        <v>0</v>
      </c>
      <c r="O11" s="372">
        <v>0</v>
      </c>
      <c r="P11" s="372">
        <v>0</v>
      </c>
      <c r="Q11" s="372">
        <v>0</v>
      </c>
      <c r="R11" s="363"/>
      <c r="T11" s="402" t="s">
        <v>231</v>
      </c>
      <c r="AA11" t="s">
        <v>408</v>
      </c>
    </row>
    <row r="12" spans="1:27" ht="31">
      <c r="A12" s="363"/>
      <c r="B12" s="181">
        <v>8</v>
      </c>
      <c r="C12" s="374" t="s">
        <v>235</v>
      </c>
      <c r="D12" s="300" t="s">
        <v>173</v>
      </c>
      <c r="E12" s="375">
        <v>0</v>
      </c>
      <c r="F12" s="375">
        <v>0</v>
      </c>
      <c r="G12" s="375">
        <v>0</v>
      </c>
      <c r="H12" s="301">
        <f t="shared" si="1"/>
        <v>0</v>
      </c>
      <c r="I12" s="301">
        <f t="shared" si="0"/>
        <v>0</v>
      </c>
      <c r="J12" s="363"/>
      <c r="K12" s="371" t="s">
        <v>372</v>
      </c>
      <c r="L12" s="372">
        <v>0</v>
      </c>
      <c r="M12" s="372">
        <v>0</v>
      </c>
      <c r="N12" s="372">
        <v>0</v>
      </c>
      <c r="O12" s="372">
        <v>0</v>
      </c>
      <c r="P12" s="372">
        <v>0</v>
      </c>
      <c r="Q12" s="372">
        <v>0</v>
      </c>
      <c r="R12" s="363"/>
      <c r="T12" s="402" t="s">
        <v>235</v>
      </c>
      <c r="AA12" t="s">
        <v>242</v>
      </c>
    </row>
    <row r="13" spans="1:27" ht="15.5">
      <c r="A13" s="363"/>
      <c r="B13" s="181">
        <v>9</v>
      </c>
      <c r="C13" s="374" t="s">
        <v>240</v>
      </c>
      <c r="D13" s="300" t="s">
        <v>237</v>
      </c>
      <c r="E13" s="375">
        <v>0</v>
      </c>
      <c r="F13" s="375">
        <v>0</v>
      </c>
      <c r="G13" s="375">
        <v>0</v>
      </c>
      <c r="H13" s="301">
        <f t="shared" si="1"/>
        <v>0</v>
      </c>
      <c r="I13" s="301">
        <f t="shared" si="0"/>
        <v>0</v>
      </c>
      <c r="J13" s="363"/>
      <c r="K13" s="371" t="s">
        <v>83</v>
      </c>
      <c r="L13" s="372">
        <v>0</v>
      </c>
      <c r="M13" s="372">
        <v>0</v>
      </c>
      <c r="N13" s="372">
        <v>0</v>
      </c>
      <c r="O13" s="372">
        <v>0</v>
      </c>
      <c r="P13" s="372">
        <v>0</v>
      </c>
      <c r="Q13" s="372">
        <v>0</v>
      </c>
      <c r="R13" s="363"/>
      <c r="T13" s="402" t="s">
        <v>240</v>
      </c>
      <c r="AA13" t="s">
        <v>409</v>
      </c>
    </row>
    <row r="14" spans="1:27" ht="15.5">
      <c r="A14" s="363"/>
      <c r="B14" s="181">
        <v>10</v>
      </c>
      <c r="C14" s="374" t="s">
        <v>228</v>
      </c>
      <c r="D14" s="300" t="s">
        <v>194</v>
      </c>
      <c r="E14" s="375">
        <v>0</v>
      </c>
      <c r="F14" s="375">
        <v>0</v>
      </c>
      <c r="G14" s="375">
        <v>0</v>
      </c>
      <c r="H14" s="301">
        <f t="shared" si="1"/>
        <v>0</v>
      </c>
      <c r="I14" s="301">
        <f t="shared" si="0"/>
        <v>0</v>
      </c>
      <c r="J14" s="363"/>
      <c r="K14" s="371"/>
      <c r="L14" s="372"/>
      <c r="M14" s="372"/>
      <c r="N14" s="372"/>
      <c r="O14" s="372"/>
      <c r="P14" s="372"/>
      <c r="Q14" s="372"/>
      <c r="R14" s="363"/>
      <c r="T14" s="402" t="s">
        <v>228</v>
      </c>
      <c r="AA14" t="s">
        <v>237</v>
      </c>
    </row>
    <row r="15" spans="1:27" ht="15.5">
      <c r="A15" s="363"/>
      <c r="B15" s="181">
        <v>11</v>
      </c>
      <c r="C15" s="374" t="s">
        <v>233</v>
      </c>
      <c r="D15" s="300" t="s">
        <v>173</v>
      </c>
      <c r="E15" s="375">
        <v>0</v>
      </c>
      <c r="F15" s="375">
        <v>0</v>
      </c>
      <c r="G15" s="375">
        <v>0</v>
      </c>
      <c r="H15" s="301">
        <f t="shared" si="1"/>
        <v>0</v>
      </c>
      <c r="I15" s="301">
        <f t="shared" si="0"/>
        <v>0</v>
      </c>
      <c r="J15" s="363"/>
      <c r="K15" s="371"/>
      <c r="L15" s="372"/>
      <c r="M15" s="372"/>
      <c r="N15" s="372"/>
      <c r="O15" s="372"/>
      <c r="P15" s="372"/>
      <c r="Q15" s="372"/>
      <c r="R15" s="363"/>
      <c r="T15" s="402" t="s">
        <v>233</v>
      </c>
      <c r="AA15" t="s">
        <v>173</v>
      </c>
    </row>
    <row r="16" spans="1:27" ht="15.5">
      <c r="A16" s="363"/>
      <c r="B16" s="181">
        <v>12</v>
      </c>
      <c r="C16" s="374" t="s">
        <v>238</v>
      </c>
      <c r="D16" s="300" t="s">
        <v>237</v>
      </c>
      <c r="E16" s="375">
        <v>0</v>
      </c>
      <c r="F16" s="375">
        <v>0</v>
      </c>
      <c r="G16" s="375">
        <v>0</v>
      </c>
      <c r="H16" s="301">
        <f t="shared" si="1"/>
        <v>0</v>
      </c>
      <c r="I16" s="301">
        <f t="shared" si="0"/>
        <v>0</v>
      </c>
      <c r="J16" s="363"/>
      <c r="K16" s="371"/>
      <c r="L16" s="372"/>
      <c r="M16" s="372"/>
      <c r="N16" s="372"/>
      <c r="O16" s="372"/>
      <c r="P16" s="372"/>
      <c r="Q16" s="372"/>
      <c r="R16" s="363"/>
      <c r="T16" s="402" t="s">
        <v>238</v>
      </c>
      <c r="AA16" t="s">
        <v>194</v>
      </c>
    </row>
    <row r="17" spans="1:27" ht="15.5">
      <c r="A17" s="363"/>
      <c r="B17" s="181">
        <v>13</v>
      </c>
      <c r="C17" s="374" t="s">
        <v>239</v>
      </c>
      <c r="D17" s="300" t="s">
        <v>237</v>
      </c>
      <c r="E17" s="375">
        <v>0</v>
      </c>
      <c r="F17" s="375">
        <v>0</v>
      </c>
      <c r="G17" s="375">
        <v>0</v>
      </c>
      <c r="H17" s="301">
        <f t="shared" si="1"/>
        <v>0</v>
      </c>
      <c r="I17" s="301">
        <f t="shared" si="0"/>
        <v>0</v>
      </c>
      <c r="J17" s="363"/>
      <c r="K17" s="371"/>
      <c r="L17" s="372"/>
      <c r="M17" s="372"/>
      <c r="N17" s="372"/>
      <c r="O17" s="372"/>
      <c r="P17" s="372"/>
      <c r="Q17" s="372"/>
      <c r="R17" s="363"/>
      <c r="T17" s="402" t="s">
        <v>239</v>
      </c>
      <c r="AA17" t="s">
        <v>410</v>
      </c>
    </row>
    <row r="18" spans="1:27" ht="15.5">
      <c r="A18" s="363"/>
      <c r="B18" s="181">
        <v>14</v>
      </c>
      <c r="C18" s="374" t="s">
        <v>241</v>
      </c>
      <c r="D18" s="300" t="s">
        <v>242</v>
      </c>
      <c r="E18" s="375">
        <v>0</v>
      </c>
      <c r="F18" s="375">
        <v>0</v>
      </c>
      <c r="G18" s="375">
        <v>0</v>
      </c>
      <c r="H18" s="301">
        <f t="shared" si="1"/>
        <v>0</v>
      </c>
      <c r="I18" s="301">
        <f t="shared" si="0"/>
        <v>0</v>
      </c>
      <c r="J18" s="363"/>
      <c r="K18" s="363"/>
      <c r="L18" s="363"/>
      <c r="M18" s="363"/>
      <c r="N18" s="363"/>
      <c r="O18" s="363"/>
      <c r="P18" s="363"/>
      <c r="Q18" s="363"/>
      <c r="R18" s="363"/>
      <c r="T18" s="402" t="s">
        <v>241</v>
      </c>
      <c r="AA18" t="s">
        <v>226</v>
      </c>
    </row>
    <row r="19" spans="1:27" ht="15.5">
      <c r="A19" s="363"/>
      <c r="B19" s="181">
        <v>15</v>
      </c>
      <c r="C19" s="374" t="s">
        <v>232</v>
      </c>
      <c r="D19" s="300" t="s">
        <v>173</v>
      </c>
      <c r="E19" s="375">
        <v>0</v>
      </c>
      <c r="F19" s="375">
        <v>0</v>
      </c>
      <c r="G19" s="375">
        <v>0</v>
      </c>
      <c r="H19" s="301">
        <f t="shared" si="1"/>
        <v>0</v>
      </c>
      <c r="I19" s="301">
        <f t="shared" si="0"/>
        <v>0</v>
      </c>
      <c r="J19" s="363"/>
      <c r="T19" s="402" t="s">
        <v>232</v>
      </c>
      <c r="AA19" t="s">
        <v>411</v>
      </c>
    </row>
    <row r="20" spans="1:27" ht="15.5">
      <c r="A20" s="363"/>
      <c r="B20" s="181">
        <v>16</v>
      </c>
      <c r="C20" s="374" t="s">
        <v>243</v>
      </c>
      <c r="D20" s="300" t="s">
        <v>242</v>
      </c>
      <c r="E20" s="375">
        <v>0</v>
      </c>
      <c r="F20" s="375">
        <v>0</v>
      </c>
      <c r="G20" s="375">
        <v>0</v>
      </c>
      <c r="H20" s="301">
        <f t="shared" si="1"/>
        <v>0</v>
      </c>
      <c r="I20" s="301">
        <f t="shared" si="0"/>
        <v>0</v>
      </c>
      <c r="J20" s="363"/>
      <c r="T20" s="402" t="s">
        <v>243</v>
      </c>
      <c r="AA20" t="s">
        <v>175</v>
      </c>
    </row>
    <row r="21" spans="1:27" ht="15.5">
      <c r="A21" s="363"/>
      <c r="B21" s="181">
        <v>17</v>
      </c>
      <c r="C21" s="374" t="s">
        <v>244</v>
      </c>
      <c r="D21" s="300" t="s">
        <v>201</v>
      </c>
      <c r="E21" s="375">
        <v>1</v>
      </c>
      <c r="F21" s="375">
        <v>0</v>
      </c>
      <c r="G21" s="375">
        <v>1</v>
      </c>
      <c r="H21" s="301">
        <f t="shared" si="1"/>
        <v>1</v>
      </c>
      <c r="I21" s="301">
        <f t="shared" si="0"/>
        <v>0</v>
      </c>
      <c r="J21" s="363"/>
      <c r="T21" s="402" t="s">
        <v>244</v>
      </c>
      <c r="AA21" t="s">
        <v>412</v>
      </c>
    </row>
    <row r="22" spans="1:27" ht="15.5">
      <c r="A22" s="363"/>
      <c r="B22" s="181">
        <v>18</v>
      </c>
      <c r="C22" s="374" t="s">
        <v>245</v>
      </c>
      <c r="D22" s="300" t="s">
        <v>246</v>
      </c>
      <c r="E22" s="375">
        <v>1</v>
      </c>
      <c r="F22" s="375">
        <v>0</v>
      </c>
      <c r="G22" s="375">
        <v>0</v>
      </c>
      <c r="H22" s="301">
        <f t="shared" si="1"/>
        <v>0</v>
      </c>
      <c r="I22" s="301">
        <f t="shared" si="0"/>
        <v>1</v>
      </c>
      <c r="J22" s="363"/>
      <c r="T22" s="402" t="s">
        <v>245</v>
      </c>
      <c r="AA22" t="s">
        <v>413</v>
      </c>
    </row>
    <row r="23" spans="1:27" ht="15.5">
      <c r="A23" s="363"/>
      <c r="B23" s="181">
        <v>19</v>
      </c>
      <c r="C23" s="374" t="s">
        <v>247</v>
      </c>
      <c r="D23" s="300" t="s">
        <v>246</v>
      </c>
      <c r="E23" s="375">
        <v>0</v>
      </c>
      <c r="F23" s="375">
        <v>0</v>
      </c>
      <c r="G23" s="375">
        <v>0</v>
      </c>
      <c r="H23" s="301">
        <f t="shared" si="1"/>
        <v>0</v>
      </c>
      <c r="I23" s="301">
        <f t="shared" si="0"/>
        <v>0</v>
      </c>
      <c r="J23" s="363"/>
      <c r="T23" s="402" t="s">
        <v>247</v>
      </c>
      <c r="AA23" t="s">
        <v>414</v>
      </c>
    </row>
    <row r="24" spans="1:27" ht="15.5">
      <c r="A24" s="363"/>
      <c r="B24" s="181"/>
      <c r="C24" s="374"/>
      <c r="D24" s="300"/>
      <c r="E24" s="375"/>
      <c r="F24" s="375"/>
      <c r="G24" s="375"/>
      <c r="H24" s="301">
        <f t="shared" si="1"/>
        <v>0</v>
      </c>
      <c r="I24" s="301">
        <f t="shared" si="0"/>
        <v>0</v>
      </c>
      <c r="J24" s="363"/>
      <c r="T24" s="402" t="s">
        <v>548</v>
      </c>
      <c r="AA24" t="s">
        <v>415</v>
      </c>
    </row>
    <row r="25" spans="1:27" ht="15.5">
      <c r="A25" s="363"/>
      <c r="B25" s="181"/>
      <c r="C25" s="374"/>
      <c r="D25" s="300"/>
      <c r="E25" s="375"/>
      <c r="F25" s="375"/>
      <c r="G25" s="375"/>
      <c r="H25" s="301">
        <f t="shared" si="1"/>
        <v>0</v>
      </c>
      <c r="I25" s="301">
        <f t="shared" si="0"/>
        <v>0</v>
      </c>
      <c r="J25" s="363"/>
      <c r="T25" s="402"/>
      <c r="AA25" t="s">
        <v>416</v>
      </c>
    </row>
    <row r="26" spans="1:27" ht="15.5">
      <c r="A26" s="363"/>
      <c r="B26" s="181"/>
      <c r="C26" s="374"/>
      <c r="D26" s="300"/>
      <c r="E26" s="375"/>
      <c r="F26" s="375"/>
      <c r="G26" s="375"/>
      <c r="H26" s="301">
        <f t="shared" si="1"/>
        <v>0</v>
      </c>
      <c r="I26" s="301">
        <f t="shared" si="0"/>
        <v>0</v>
      </c>
      <c r="J26" s="363"/>
      <c r="T26" s="402"/>
      <c r="AA26" t="s">
        <v>417</v>
      </c>
    </row>
    <row r="27" spans="1:27" ht="15.5">
      <c r="A27" s="363"/>
      <c r="B27" s="181"/>
      <c r="C27" s="374"/>
      <c r="D27" s="300"/>
      <c r="E27" s="375"/>
      <c r="F27" s="375"/>
      <c r="G27" s="375"/>
      <c r="H27" s="301">
        <f t="shared" si="1"/>
        <v>0</v>
      </c>
      <c r="I27" s="301">
        <f t="shared" si="0"/>
        <v>0</v>
      </c>
      <c r="J27" s="363"/>
      <c r="T27" s="402"/>
      <c r="AA27" t="s">
        <v>418</v>
      </c>
    </row>
    <row r="28" spans="1:27" ht="15.5">
      <c r="A28" s="363"/>
      <c r="B28" s="181"/>
      <c r="C28" s="374"/>
      <c r="D28" s="300"/>
      <c r="E28" s="375"/>
      <c r="F28" s="375"/>
      <c r="G28" s="375"/>
      <c r="H28" s="301">
        <f t="shared" si="1"/>
        <v>0</v>
      </c>
      <c r="I28" s="301">
        <f t="shared" si="0"/>
        <v>0</v>
      </c>
      <c r="J28" s="363"/>
      <c r="T28" s="402"/>
      <c r="AA28" t="s">
        <v>419</v>
      </c>
    </row>
    <row r="29" spans="1:27" ht="15.5">
      <c r="A29" s="363"/>
      <c r="B29" s="181"/>
      <c r="C29" s="374"/>
      <c r="D29" s="300"/>
      <c r="E29" s="375"/>
      <c r="F29" s="375"/>
      <c r="G29" s="375"/>
      <c r="H29" s="301">
        <f t="shared" si="1"/>
        <v>0</v>
      </c>
      <c r="I29" s="301">
        <f t="shared" si="0"/>
        <v>0</v>
      </c>
      <c r="J29" s="363"/>
      <c r="T29" s="402"/>
      <c r="AA29" t="s">
        <v>343</v>
      </c>
    </row>
    <row r="30" spans="1:27" ht="15.5">
      <c r="A30" s="363"/>
      <c r="B30" s="181"/>
      <c r="C30" s="374"/>
      <c r="D30" s="300"/>
      <c r="E30" s="375"/>
      <c r="F30" s="375"/>
      <c r="G30" s="375"/>
      <c r="H30" s="301">
        <f t="shared" si="1"/>
        <v>0</v>
      </c>
      <c r="I30" s="301">
        <f t="shared" si="0"/>
        <v>0</v>
      </c>
      <c r="J30" s="363"/>
      <c r="T30" s="402"/>
    </row>
    <row r="31" spans="1:27" ht="15.5">
      <c r="A31" s="363"/>
      <c r="B31" s="181"/>
      <c r="C31" s="374"/>
      <c r="D31" s="300"/>
      <c r="E31" s="375"/>
      <c r="F31" s="375"/>
      <c r="G31" s="375"/>
      <c r="H31" s="301">
        <f t="shared" si="1"/>
        <v>0</v>
      </c>
      <c r="I31" s="301">
        <f t="shared" si="0"/>
        <v>0</v>
      </c>
      <c r="J31" s="363"/>
      <c r="T31" s="402"/>
    </row>
    <row r="32" spans="1:27" ht="15.5">
      <c r="A32" s="363"/>
      <c r="B32" s="181"/>
      <c r="C32" s="374"/>
      <c r="D32" s="300"/>
      <c r="E32" s="375"/>
      <c r="F32" s="375"/>
      <c r="G32" s="375"/>
      <c r="H32" s="301">
        <f t="shared" si="1"/>
        <v>0</v>
      </c>
      <c r="I32" s="301">
        <f t="shared" si="0"/>
        <v>0</v>
      </c>
      <c r="J32" s="363"/>
    </row>
    <row r="33" spans="1:10" ht="15.5">
      <c r="A33" s="363"/>
      <c r="B33" s="181"/>
      <c r="C33" s="374"/>
      <c r="D33" s="300"/>
      <c r="E33" s="375"/>
      <c r="F33" s="375"/>
      <c r="G33" s="375"/>
      <c r="H33" s="301">
        <f t="shared" si="1"/>
        <v>0</v>
      </c>
      <c r="I33" s="301">
        <f t="shared" si="0"/>
        <v>0</v>
      </c>
      <c r="J33" s="363"/>
    </row>
    <row r="34" spans="1:10" ht="15.5">
      <c r="A34" s="363"/>
      <c r="B34" s="181"/>
      <c r="C34" s="374"/>
      <c r="D34" s="300"/>
      <c r="E34" s="375"/>
      <c r="F34" s="375"/>
      <c r="G34" s="375"/>
      <c r="H34" s="301">
        <f t="shared" si="1"/>
        <v>0</v>
      </c>
      <c r="I34" s="301">
        <f t="shared" si="0"/>
        <v>0</v>
      </c>
      <c r="J34" s="363"/>
    </row>
    <row r="35" spans="1:10" ht="15.5">
      <c r="A35" s="363"/>
      <c r="B35" s="181"/>
      <c r="C35" s="374"/>
      <c r="D35" s="300"/>
      <c r="E35" s="375"/>
      <c r="F35" s="375"/>
      <c r="G35" s="375"/>
      <c r="H35" s="301">
        <f t="shared" si="1"/>
        <v>0</v>
      </c>
      <c r="I35" s="301">
        <f t="shared" si="0"/>
        <v>0</v>
      </c>
      <c r="J35" s="363"/>
    </row>
    <row r="36" spans="1:10" ht="15.5">
      <c r="A36" s="363"/>
      <c r="B36" s="181"/>
      <c r="C36" s="374"/>
      <c r="D36" s="300"/>
      <c r="E36" s="375"/>
      <c r="F36" s="375"/>
      <c r="G36" s="375"/>
      <c r="H36" s="301">
        <f t="shared" si="1"/>
        <v>0</v>
      </c>
      <c r="I36" s="301">
        <f t="shared" si="0"/>
        <v>0</v>
      </c>
      <c r="J36" s="363"/>
    </row>
    <row r="37" spans="1:10" ht="15.5">
      <c r="A37" s="363"/>
      <c r="B37" s="181"/>
      <c r="C37" s="374"/>
      <c r="D37" s="300"/>
      <c r="E37" s="375"/>
      <c r="F37" s="375"/>
      <c r="G37" s="375"/>
      <c r="H37" s="301">
        <f t="shared" si="1"/>
        <v>0</v>
      </c>
      <c r="I37" s="301">
        <f t="shared" si="0"/>
        <v>0</v>
      </c>
      <c r="J37" s="363"/>
    </row>
    <row r="38" spans="1:10" ht="15.5">
      <c r="A38" s="363"/>
      <c r="B38" s="181"/>
      <c r="C38" s="374"/>
      <c r="D38" s="300"/>
      <c r="E38" s="375"/>
      <c r="F38" s="375"/>
      <c r="G38" s="375"/>
      <c r="H38" s="301">
        <f t="shared" si="1"/>
        <v>0</v>
      </c>
      <c r="I38" s="301">
        <f t="shared" si="0"/>
        <v>0</v>
      </c>
      <c r="J38" s="363"/>
    </row>
    <row r="39" spans="1:10" ht="15.5">
      <c r="A39" s="363"/>
      <c r="B39" s="181"/>
      <c r="C39" s="374"/>
      <c r="D39" s="300"/>
      <c r="E39" s="375"/>
      <c r="F39" s="375"/>
      <c r="G39" s="375"/>
      <c r="H39" s="301">
        <f t="shared" si="1"/>
        <v>0</v>
      </c>
      <c r="I39" s="301">
        <f t="shared" si="0"/>
        <v>0</v>
      </c>
      <c r="J39" s="363"/>
    </row>
    <row r="40" spans="1:10" ht="15.5">
      <c r="A40" s="363"/>
      <c r="B40" s="181"/>
      <c r="C40" s="374"/>
      <c r="D40" s="300"/>
      <c r="E40" s="375"/>
      <c r="F40" s="375"/>
      <c r="G40" s="375"/>
      <c r="H40" s="301">
        <f t="shared" si="1"/>
        <v>0</v>
      </c>
      <c r="I40" s="301">
        <f t="shared" si="0"/>
        <v>0</v>
      </c>
      <c r="J40" s="363"/>
    </row>
    <row r="41" spans="1:10" ht="15.5">
      <c r="A41" s="363"/>
      <c r="B41" s="860" t="s">
        <v>30</v>
      </c>
      <c r="C41" s="861"/>
      <c r="D41" s="376"/>
      <c r="E41" s="376">
        <f>SUM(E5:E40)</f>
        <v>12</v>
      </c>
      <c r="F41" s="376">
        <f>SUM(F5:F40)</f>
        <v>1</v>
      </c>
      <c r="G41" s="376">
        <f>SUM(G5:G40)</f>
        <v>8</v>
      </c>
      <c r="H41" s="376">
        <f>SUM(H5:H40)</f>
        <v>9</v>
      </c>
      <c r="I41" s="376">
        <f>SUM(I5:I40)</f>
        <v>3</v>
      </c>
      <c r="J41" s="363"/>
    </row>
    <row r="42" spans="1:10">
      <c r="A42" s="363"/>
      <c r="B42" s="363"/>
      <c r="C42" s="363"/>
      <c r="D42" s="363"/>
      <c r="E42" s="363"/>
      <c r="F42" s="363"/>
      <c r="G42" s="363"/>
      <c r="H42" s="363"/>
      <c r="I42" s="363"/>
      <c r="J42" s="363"/>
    </row>
  </sheetData>
  <sheetProtection password="DBAD" sheet="1" objects="1" scenarios="1" formatCells="0" formatColumns="0" formatRows="0"/>
  <mergeCells count="13">
    <mergeCell ref="K2:Q2"/>
    <mergeCell ref="B41:C41"/>
    <mergeCell ref="I3:I4"/>
    <mergeCell ref="L3:N3"/>
    <mergeCell ref="O3:O4"/>
    <mergeCell ref="P3:Q3"/>
    <mergeCell ref="C3:C4"/>
    <mergeCell ref="B3:B4"/>
    <mergeCell ref="B2:I2"/>
    <mergeCell ref="D3:D4"/>
    <mergeCell ref="E3:E4"/>
    <mergeCell ref="F3:G3"/>
    <mergeCell ref="H3:H4"/>
  </mergeCells>
  <dataValidations count="2">
    <dataValidation type="list" allowBlank="1" showInputMessage="1" showErrorMessage="1" sqref="D5:D40">
      <formula1>Pay_Leval</formula1>
    </dataValidation>
    <dataValidation type="list" allowBlank="1" showInputMessage="1" showErrorMessage="1" sqref="C5:C40">
      <formula1>POST_NAME</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sheetPr codeName="Sheet3">
    <tabColor rgb="FFFF0000"/>
    <pageSetUpPr fitToPage="1"/>
  </sheetPr>
  <dimension ref="A1:Y97"/>
  <sheetViews>
    <sheetView topLeftCell="A74" zoomScale="70" zoomScaleNormal="70" workbookViewId="0">
      <selection activeCell="O11" sqref="O11"/>
    </sheetView>
  </sheetViews>
  <sheetFormatPr defaultColWidth="9.1796875" defaultRowHeight="14"/>
  <cols>
    <col min="1" max="1" width="3.81640625" style="36" customWidth="1"/>
    <col min="2" max="2" width="11.90625" style="36" customWidth="1"/>
    <col min="3" max="3" width="6.1796875" style="36" customWidth="1"/>
    <col min="4" max="4" width="4.54296875" style="36" customWidth="1"/>
    <col min="5" max="5" width="20.7265625" style="36" customWidth="1"/>
    <col min="6" max="6" width="18.26953125" style="36" customWidth="1"/>
    <col min="7" max="7" width="20.81640625" style="36" customWidth="1"/>
    <col min="8" max="8" width="17.54296875" style="36" customWidth="1"/>
    <col min="9" max="9" width="13.1796875" style="36" customWidth="1"/>
    <col min="10" max="10" width="12.26953125" style="36" customWidth="1"/>
    <col min="11" max="11" width="12.81640625" style="36" customWidth="1"/>
    <col min="12" max="12" width="14.7265625" style="36" customWidth="1"/>
    <col min="13" max="13" width="9.26953125" style="36" customWidth="1"/>
    <col min="14" max="14" width="17.1796875" style="36" customWidth="1"/>
    <col min="15" max="15" width="17.26953125" style="36" customWidth="1"/>
    <col min="16" max="16" width="8" style="36" customWidth="1"/>
    <col min="17" max="17" width="22" style="36" customWidth="1"/>
    <col min="18" max="18" width="21.26953125" style="36" hidden="1" customWidth="1"/>
    <col min="19" max="20" width="7.7265625" style="36" hidden="1" customWidth="1"/>
    <col min="21" max="21" width="6.453125" style="36" hidden="1" customWidth="1"/>
    <col min="22" max="23" width="7.7265625" style="36" hidden="1" customWidth="1"/>
    <col min="24" max="24" width="8.453125" style="36" hidden="1" customWidth="1"/>
    <col min="25" max="25" width="5" style="36" customWidth="1"/>
    <col min="26" max="16384" width="9.1796875" style="36"/>
  </cols>
  <sheetData>
    <row r="1" spans="1:25" ht="1" customHeight="1"/>
    <row r="2" spans="1:25" ht="20.5" customHeight="1">
      <c r="A2" s="448"/>
      <c r="B2" s="448"/>
      <c r="C2" s="448"/>
      <c r="D2" s="448"/>
      <c r="E2" s="448"/>
      <c r="F2" s="448"/>
      <c r="G2" s="448"/>
      <c r="H2" s="448"/>
      <c r="I2" s="448"/>
      <c r="J2" s="448"/>
      <c r="K2" s="448"/>
      <c r="L2" s="448"/>
      <c r="M2" s="448"/>
      <c r="N2" s="448"/>
      <c r="O2" s="448"/>
      <c r="P2" s="448"/>
      <c r="Q2" s="448"/>
      <c r="R2" s="448"/>
      <c r="S2" s="448"/>
      <c r="T2" s="448"/>
      <c r="U2" s="448"/>
      <c r="V2" s="448"/>
      <c r="W2" s="448"/>
      <c r="X2" s="448"/>
      <c r="Y2" s="448"/>
    </row>
    <row r="3" spans="1:25" ht="25" customHeight="1">
      <c r="A3" s="448"/>
      <c r="B3" s="890" t="s">
        <v>37</v>
      </c>
      <c r="C3" s="890"/>
      <c r="D3" s="890"/>
      <c r="E3" s="890"/>
      <c r="F3" s="890"/>
      <c r="G3" s="890"/>
      <c r="H3" s="890"/>
      <c r="I3" s="890"/>
      <c r="J3" s="890"/>
      <c r="K3" s="890"/>
      <c r="L3" s="890"/>
      <c r="M3" s="890"/>
      <c r="N3" s="890"/>
      <c r="O3" s="890"/>
      <c r="P3" s="890"/>
      <c r="Q3" s="890"/>
      <c r="Y3" s="448"/>
    </row>
    <row r="4" spans="1:25" ht="23.5" customHeight="1">
      <c r="A4" s="448"/>
      <c r="B4" s="893" t="s">
        <v>38</v>
      </c>
      <c r="C4" s="893"/>
      <c r="D4" s="893"/>
      <c r="E4" s="893"/>
      <c r="F4" s="893"/>
      <c r="G4" s="893"/>
      <c r="H4" s="893"/>
      <c r="I4" s="893"/>
      <c r="J4" s="893"/>
      <c r="K4" s="893"/>
      <c r="L4" s="893"/>
      <c r="M4" s="893"/>
      <c r="N4" s="893"/>
      <c r="O4" s="893"/>
      <c r="P4" s="893"/>
      <c r="Q4" s="584" t="str">
        <f>"RE"&amp;"-"&amp;'Master-1'!H5</f>
        <v>RE-2021-22</v>
      </c>
      <c r="Y4" s="448"/>
    </row>
    <row r="5" spans="1:25" ht="21.75" customHeight="1">
      <c r="A5" s="448"/>
      <c r="B5" s="894" t="s">
        <v>39</v>
      </c>
      <c r="C5" s="894"/>
      <c r="D5" s="894"/>
      <c r="E5" s="894"/>
      <c r="F5" s="894"/>
      <c r="G5" s="894"/>
      <c r="H5" s="894"/>
      <c r="I5" s="894"/>
      <c r="J5" s="894"/>
      <c r="K5" s="894"/>
      <c r="L5" s="894"/>
      <c r="M5" s="894"/>
      <c r="N5" s="894"/>
      <c r="O5" s="894"/>
      <c r="P5" s="894"/>
      <c r="Q5" s="584" t="str">
        <f>"BE"&amp;"-"&amp;'Master-1'!K5</f>
        <v>BE-2022-23</v>
      </c>
      <c r="Y5" s="448"/>
    </row>
    <row r="6" spans="1:25" ht="23.25" customHeight="1">
      <c r="A6" s="448"/>
      <c r="B6" s="895" t="s">
        <v>95</v>
      </c>
      <c r="C6" s="895"/>
      <c r="D6" s="895"/>
      <c r="E6" s="867" t="str">
        <f>'Master-1'!D3</f>
        <v>dk;kZy; iz/kkukpk;Z jktdh; mPp ek/;fed fo|ky; 13Mhvks,y</v>
      </c>
      <c r="F6" s="867"/>
      <c r="G6" s="867"/>
      <c r="H6" s="867"/>
      <c r="I6" s="867"/>
      <c r="J6" s="873" t="s">
        <v>213</v>
      </c>
      <c r="K6" s="873"/>
      <c r="L6" s="872">
        <f>'Master-1'!D5</f>
        <v>26214</v>
      </c>
      <c r="M6" s="872"/>
      <c r="N6" s="868" t="s">
        <v>40</v>
      </c>
      <c r="O6" s="868"/>
      <c r="P6" s="868"/>
      <c r="Q6" s="868"/>
      <c r="Y6" s="448"/>
    </row>
    <row r="7" spans="1:25" ht="23" customHeight="1">
      <c r="A7" s="448"/>
      <c r="B7" s="884" t="s">
        <v>394</v>
      </c>
      <c r="C7" s="885"/>
      <c r="D7" s="885"/>
      <c r="E7" s="869" t="str">
        <f>'Master-1'!D6</f>
        <v>2202-02-109-01-00</v>
      </c>
      <c r="F7" s="869"/>
      <c r="G7" s="474" t="str">
        <f>'Master-1'!I6</f>
        <v>STATE FUND</v>
      </c>
      <c r="H7" s="870"/>
      <c r="I7" s="871"/>
      <c r="J7" s="88"/>
      <c r="L7" s="88"/>
      <c r="N7" s="361"/>
      <c r="O7" s="876" t="s">
        <v>41</v>
      </c>
      <c r="P7" s="877"/>
      <c r="Q7" s="362"/>
      <c r="Y7" s="448"/>
    </row>
    <row r="8" spans="1:25" ht="34.15" customHeight="1">
      <c r="A8" s="448"/>
      <c r="B8" s="879">
        <f>'Master-1'!B8</f>
        <v>0</v>
      </c>
      <c r="C8" s="883" t="s">
        <v>42</v>
      </c>
      <c r="D8" s="901" t="s">
        <v>43</v>
      </c>
      <c r="E8" s="905"/>
      <c r="F8" s="878" t="s">
        <v>44</v>
      </c>
      <c r="G8" s="874"/>
      <c r="H8" s="881" t="s">
        <v>46</v>
      </c>
      <c r="I8" s="882"/>
      <c r="J8" s="899" t="s">
        <v>376</v>
      </c>
      <c r="K8" s="901" t="s">
        <v>47</v>
      </c>
      <c r="L8" s="878" t="s">
        <v>48</v>
      </c>
      <c r="M8" s="878"/>
      <c r="N8" s="874" t="s">
        <v>377</v>
      </c>
      <c r="O8" s="874" t="s">
        <v>378</v>
      </c>
      <c r="P8" s="874" t="s">
        <v>51</v>
      </c>
      <c r="Q8" s="891" t="s">
        <v>105</v>
      </c>
      <c r="Y8" s="448"/>
    </row>
    <row r="9" spans="1:25" ht="70.900000000000006" customHeight="1">
      <c r="A9" s="448"/>
      <c r="B9" s="880"/>
      <c r="C9" s="883"/>
      <c r="D9" s="906"/>
      <c r="E9" s="907"/>
      <c r="F9" s="878"/>
      <c r="G9" s="875"/>
      <c r="H9" s="469" t="str">
        <f>'Master-1'!I9</f>
        <v>is&amp;cs.M</v>
      </c>
      <c r="I9" s="469" t="str">
        <f>'Master-1'!I9</f>
        <v>is&amp;cs.M</v>
      </c>
      <c r="J9" s="900"/>
      <c r="K9" s="902"/>
      <c r="L9" s="37" t="s">
        <v>49</v>
      </c>
      <c r="M9" s="86" t="s">
        <v>50</v>
      </c>
      <c r="N9" s="875"/>
      <c r="O9" s="875"/>
      <c r="P9" s="875"/>
      <c r="Q9" s="892"/>
      <c r="R9" s="38">
        <v>41456</v>
      </c>
      <c r="S9" s="39"/>
      <c r="T9" s="39"/>
      <c r="U9" s="39"/>
      <c r="V9" s="39"/>
      <c r="W9" s="39"/>
      <c r="X9" s="39"/>
      <c r="Y9" s="448"/>
    </row>
    <row r="10" spans="1:25" ht="15.5">
      <c r="A10" s="448"/>
      <c r="B10" s="40"/>
      <c r="C10" s="41">
        <v>1</v>
      </c>
      <c r="D10" s="903">
        <v>2</v>
      </c>
      <c r="E10" s="904"/>
      <c r="F10" s="42">
        <v>3</v>
      </c>
      <c r="G10" s="43">
        <v>4</v>
      </c>
      <c r="H10" s="43">
        <v>5</v>
      </c>
      <c r="I10" s="43">
        <v>6</v>
      </c>
      <c r="J10" s="40">
        <v>7</v>
      </c>
      <c r="K10" s="40">
        <v>8</v>
      </c>
      <c r="L10" s="40">
        <v>9</v>
      </c>
      <c r="M10" s="43">
        <v>10</v>
      </c>
      <c r="N10" s="43">
        <v>11</v>
      </c>
      <c r="O10" s="44">
        <v>12</v>
      </c>
      <c r="P10" s="44">
        <v>13</v>
      </c>
      <c r="Q10" s="89">
        <v>14</v>
      </c>
      <c r="R10" s="39"/>
      <c r="S10" s="39"/>
      <c r="T10" s="39"/>
      <c r="U10" s="39"/>
      <c r="V10" s="39"/>
      <c r="W10" s="39"/>
      <c r="X10" s="39"/>
      <c r="Y10" s="448"/>
    </row>
    <row r="11" spans="1:25" ht="23.25" customHeight="1">
      <c r="A11" s="448">
        <v>1</v>
      </c>
      <c r="B11" s="475" t="str">
        <f>'Master-1'!B11</f>
        <v>राजपत्रित</v>
      </c>
      <c r="C11" s="476">
        <f>'Master-1'!C11</f>
        <v>1</v>
      </c>
      <c r="D11" s="477" t="str">
        <f>'Master-1'!D11</f>
        <v>Mr</v>
      </c>
      <c r="E11" s="735" t="str">
        <f>'Master-1'!E11</f>
        <v>vcl1</v>
      </c>
      <c r="F11" s="478" t="str">
        <f>'Master-1'!G11</f>
        <v>12345678910</v>
      </c>
      <c r="G11" s="479" t="str">
        <f>'Master-1'!H11</f>
        <v>प्रधानाचार्य</v>
      </c>
      <c r="H11" s="480" t="str">
        <f>VLOOKUP(I11,Sheet2!B4:E27,4,0)</f>
        <v>67300 - 195000</v>
      </c>
      <c r="I11" s="481" t="str">
        <f>'Master-1'!J11</f>
        <v>L-16</v>
      </c>
      <c r="J11" s="482">
        <f>'Master-1'!K11</f>
        <v>80300</v>
      </c>
      <c r="K11" s="482">
        <f>J11*12</f>
        <v>963600</v>
      </c>
      <c r="L11" s="483">
        <f>IF('Master-1'!M11="","",'Master-1'!M11)</f>
        <v>44743</v>
      </c>
      <c r="M11" s="482">
        <f>P11*8</f>
        <v>19200</v>
      </c>
      <c r="N11" s="482">
        <f>K11+M11</f>
        <v>982800</v>
      </c>
      <c r="O11" s="482">
        <f>'Master-1'!P11</f>
        <v>954000</v>
      </c>
      <c r="P11" s="484">
        <f>'Master-1'!Q11</f>
        <v>2400</v>
      </c>
      <c r="Q11" s="478" t="str">
        <f>'Master-1'!F11</f>
        <v>RJGA200019001801</v>
      </c>
      <c r="R11" s="45"/>
      <c r="S11" s="491" t="e">
        <f t="shared" ref="S11:S16" si="0">V11-U11</f>
        <v>#VALUE!</v>
      </c>
      <c r="T11" s="491" t="e">
        <f>IF(R9&gt;=DATE(2012,7,1),CEILING(V11*3%,10)+S11,S11)</f>
        <v>#VALUE!</v>
      </c>
      <c r="U11" s="491" t="str">
        <f>I11</f>
        <v>L-16</v>
      </c>
      <c r="V11" s="492">
        <f t="shared" ref="V11:V29" si="1">J11</f>
        <v>80300</v>
      </c>
      <c r="W11" s="493" t="e">
        <f t="shared" ref="W11:W16" si="2">SUM(T11:U11)</f>
        <v>#VALUE!</v>
      </c>
      <c r="X11" s="494" t="e">
        <f>W11-V11</f>
        <v>#VALUE!</v>
      </c>
      <c r="Y11" s="448"/>
    </row>
    <row r="12" spans="1:25" ht="18">
      <c r="A12" s="448">
        <v>2</v>
      </c>
      <c r="B12" s="475" t="str">
        <f>'Master-1'!B12</f>
        <v>राजपत्रित</v>
      </c>
      <c r="C12" s="476">
        <f>'Master-1'!C12</f>
        <v>2</v>
      </c>
      <c r="D12" s="477" t="str">
        <f>'Master-1'!D12</f>
        <v>Mrs</v>
      </c>
      <c r="E12" s="736" t="str">
        <f>'Master-1'!E12</f>
        <v>vcl2</v>
      </c>
      <c r="F12" s="478" t="str">
        <f>'Master-1'!G12</f>
        <v>12345678911</v>
      </c>
      <c r="G12" s="485" t="str">
        <f>'Master-1'!H12</f>
        <v>व्याख्याता स्कूल(शिक्षा)</v>
      </c>
      <c r="H12" s="486" t="str">
        <f>'Master-1'!I12</f>
        <v>44300 - 140100</v>
      </c>
      <c r="I12" s="487" t="str">
        <f>'Master-1'!J12</f>
        <v>L-12</v>
      </c>
      <c r="J12" s="488">
        <f>'Master-1'!K12</f>
        <v>48400</v>
      </c>
      <c r="K12" s="488">
        <f t="shared" ref="K12:K22" si="3">J12*12</f>
        <v>580800</v>
      </c>
      <c r="L12" s="483">
        <f>IF('Master-1'!M12="","",'Master-1'!M12)</f>
        <v>44743</v>
      </c>
      <c r="M12" s="488">
        <f t="shared" ref="M12:M22" si="4">P12*8</f>
        <v>12000</v>
      </c>
      <c r="N12" s="488">
        <f t="shared" ref="N12:N22" si="5">K12+M12</f>
        <v>592800</v>
      </c>
      <c r="O12" s="482">
        <f>'Master-1'!P12</f>
        <v>574800</v>
      </c>
      <c r="P12" s="489">
        <f>'Master-1'!Q12</f>
        <v>1500</v>
      </c>
      <c r="Q12" s="490" t="str">
        <f>'Master-1'!F12</f>
        <v>RJGA200019001802</v>
      </c>
      <c r="R12" s="46"/>
      <c r="S12" s="491" t="e">
        <f t="shared" si="0"/>
        <v>#VALUE!</v>
      </c>
      <c r="T12" s="491" t="e">
        <f>IF(R9&gt;=DATE(2012,7,1),CEILING(V12*3%,10)+S12,S12)</f>
        <v>#VALUE!</v>
      </c>
      <c r="U12" s="491" t="str">
        <f t="shared" ref="U12:U29" si="6">I12</f>
        <v>L-12</v>
      </c>
      <c r="V12" s="492">
        <f t="shared" si="1"/>
        <v>48400</v>
      </c>
      <c r="W12" s="493" t="e">
        <f t="shared" si="2"/>
        <v>#VALUE!</v>
      </c>
      <c r="X12" s="494" t="e">
        <f t="shared" ref="X12:X29" si="7">W12-V12</f>
        <v>#VALUE!</v>
      </c>
      <c r="Y12" s="448"/>
    </row>
    <row r="13" spans="1:25" ht="18">
      <c r="A13" s="448">
        <v>3</v>
      </c>
      <c r="B13" s="475" t="str">
        <f>'Master-1'!B13</f>
        <v>राजपत्रित</v>
      </c>
      <c r="C13" s="476">
        <f>'Master-1'!C13</f>
        <v>3</v>
      </c>
      <c r="D13" s="477" t="str">
        <f>'Master-1'!D13</f>
        <v>Mr</v>
      </c>
      <c r="E13" s="736" t="str">
        <f>'Master-1'!E13</f>
        <v>vcl3</v>
      </c>
      <c r="F13" s="478" t="str">
        <f>'Master-1'!G13</f>
        <v>12345678910</v>
      </c>
      <c r="G13" s="485" t="str">
        <f>'Master-1'!H13</f>
        <v>व्याख्याता स्कूल(शिक्षा)</v>
      </c>
      <c r="H13" s="486" t="str">
        <f>'Master-1'!I13</f>
        <v/>
      </c>
      <c r="I13" s="487" t="str">
        <f>'Master-1'!J13</f>
        <v>FIXED</v>
      </c>
      <c r="J13" s="488">
        <f>'Master-1'!K13</f>
        <v>31100</v>
      </c>
      <c r="K13" s="488">
        <f t="shared" si="3"/>
        <v>373200</v>
      </c>
      <c r="L13" s="483">
        <f>IF('Master-1'!M13="","",'Master-1'!M13)</f>
        <v>44743</v>
      </c>
      <c r="M13" s="488">
        <f t="shared" si="4"/>
        <v>0</v>
      </c>
      <c r="N13" s="488">
        <f t="shared" si="5"/>
        <v>373200</v>
      </c>
      <c r="O13" s="482">
        <f>'Master-1'!P13</f>
        <v>373200</v>
      </c>
      <c r="P13" s="489">
        <f>'Master-1'!Q13</f>
        <v>0</v>
      </c>
      <c r="Q13" s="490" t="str">
        <f>'Master-1'!F13</f>
        <v>RJGA200019001801</v>
      </c>
      <c r="R13" s="46"/>
      <c r="S13" s="491" t="e">
        <f t="shared" si="0"/>
        <v>#VALUE!</v>
      </c>
      <c r="T13" s="491" t="e">
        <f>IF(R9&gt;=DATE(2012,7,1),CEILING(V13*3%,10)+S13,S13)</f>
        <v>#VALUE!</v>
      </c>
      <c r="U13" s="491" t="str">
        <f t="shared" si="6"/>
        <v>FIXED</v>
      </c>
      <c r="V13" s="492">
        <f t="shared" si="1"/>
        <v>31100</v>
      </c>
      <c r="W13" s="493" t="e">
        <f t="shared" si="2"/>
        <v>#VALUE!</v>
      </c>
      <c r="X13" s="494" t="e">
        <f t="shared" si="7"/>
        <v>#VALUE!</v>
      </c>
      <c r="Y13" s="448"/>
    </row>
    <row r="14" spans="1:25" ht="18">
      <c r="A14" s="448">
        <v>4</v>
      </c>
      <c r="B14" s="475" t="str">
        <f>'Master-1'!B14</f>
        <v>राजपत्रित</v>
      </c>
      <c r="C14" s="476">
        <f>'Master-1'!C14</f>
        <v>4</v>
      </c>
      <c r="D14" s="477" t="str">
        <f>'Master-1'!D14</f>
        <v>Mrs</v>
      </c>
      <c r="E14" s="736" t="str">
        <f>'Master-1'!E14</f>
        <v>vcl4</v>
      </c>
      <c r="F14" s="478" t="str">
        <f>'Master-1'!G14</f>
        <v>12345678911</v>
      </c>
      <c r="G14" s="485" t="str">
        <f>'Master-1'!H14</f>
        <v>व्याख्याता स्कूल(शिक्षा)</v>
      </c>
      <c r="H14" s="486" t="str">
        <f>'Master-1'!I14</f>
        <v>44300 - 140100</v>
      </c>
      <c r="I14" s="487" t="str">
        <f>'Master-1'!J14</f>
        <v>L-12</v>
      </c>
      <c r="J14" s="488">
        <f>'Master-1'!K14</f>
        <v>39100</v>
      </c>
      <c r="K14" s="488">
        <f t="shared" si="3"/>
        <v>469200</v>
      </c>
      <c r="L14" s="483">
        <f>IF('Master-1'!M14="","",'Master-1'!M14)</f>
        <v>44743</v>
      </c>
      <c r="M14" s="488">
        <f t="shared" si="4"/>
        <v>9600</v>
      </c>
      <c r="N14" s="488">
        <f t="shared" si="5"/>
        <v>478800</v>
      </c>
      <c r="O14" s="482">
        <f>'Master-1'!P14</f>
        <v>464400</v>
      </c>
      <c r="P14" s="489">
        <f>'Master-1'!Q14</f>
        <v>1200</v>
      </c>
      <c r="Q14" s="490" t="str">
        <f>'Master-1'!F14</f>
        <v>RJGA200019001802</v>
      </c>
      <c r="R14" s="46"/>
      <c r="S14" s="491" t="e">
        <f t="shared" si="0"/>
        <v>#VALUE!</v>
      </c>
      <c r="T14" s="491" t="e">
        <f>IF(R9&gt;=DATE(2012,7,1),CEILING(V14*3%,10)+S14,S14)</f>
        <v>#VALUE!</v>
      </c>
      <c r="U14" s="491" t="str">
        <f t="shared" si="6"/>
        <v>L-12</v>
      </c>
      <c r="V14" s="492">
        <f t="shared" si="1"/>
        <v>39100</v>
      </c>
      <c r="W14" s="493" t="e">
        <f t="shared" si="2"/>
        <v>#VALUE!</v>
      </c>
      <c r="X14" s="494" t="e">
        <f t="shared" si="7"/>
        <v>#VALUE!</v>
      </c>
      <c r="Y14" s="448"/>
    </row>
    <row r="15" spans="1:25" ht="36">
      <c r="A15" s="448">
        <v>5</v>
      </c>
      <c r="B15" s="475" t="str">
        <f>'Master-1'!B15</f>
        <v>अराजपत्रित</v>
      </c>
      <c r="C15" s="476">
        <f>'Master-1'!C15</f>
        <v>5</v>
      </c>
      <c r="D15" s="477" t="str">
        <f>'Master-1'!D15</f>
        <v>Mr</v>
      </c>
      <c r="E15" s="736" t="str">
        <f>'Master-1'!E15</f>
        <v>vcl5</v>
      </c>
      <c r="F15" s="478" t="str">
        <f>'Master-1'!G15</f>
        <v>12345678910</v>
      </c>
      <c r="G15" s="485" t="str">
        <f>'Master-1'!H15</f>
        <v>वरिष्ठ अध्यापक</v>
      </c>
      <c r="H15" s="486" t="str">
        <f>'Master-1'!I15</f>
        <v>37800 - 119700</v>
      </c>
      <c r="I15" s="487" t="str">
        <f>'Master-1'!J15</f>
        <v>L-11</v>
      </c>
      <c r="J15" s="488">
        <f>'Master-1'!K15</f>
        <v>53900</v>
      </c>
      <c r="K15" s="488">
        <f t="shared" si="3"/>
        <v>646800</v>
      </c>
      <c r="L15" s="483">
        <f>IF('Master-1'!M15="","",'Master-1'!M15)</f>
        <v>44743</v>
      </c>
      <c r="M15" s="488">
        <f t="shared" si="4"/>
        <v>12800</v>
      </c>
      <c r="N15" s="488">
        <f t="shared" si="5"/>
        <v>659600</v>
      </c>
      <c r="O15" s="482">
        <f>'Master-1'!P15</f>
        <v>640400</v>
      </c>
      <c r="P15" s="488">
        <f>'Master-1'!Q15</f>
        <v>1600</v>
      </c>
      <c r="Q15" s="490" t="str">
        <f>'Master-1'!F15</f>
        <v>RJGA200019001801</v>
      </c>
      <c r="R15" s="46"/>
      <c r="S15" s="491" t="e">
        <f t="shared" si="0"/>
        <v>#VALUE!</v>
      </c>
      <c r="T15" s="491" t="e">
        <f>IF(R9&gt;=DATE(2012,7,1),CEILING(V15*3%,10)+S15,S15)</f>
        <v>#VALUE!</v>
      </c>
      <c r="U15" s="491" t="str">
        <f t="shared" si="6"/>
        <v>L-11</v>
      </c>
      <c r="V15" s="492">
        <f t="shared" si="1"/>
        <v>53900</v>
      </c>
      <c r="W15" s="493" t="e">
        <f t="shared" si="2"/>
        <v>#VALUE!</v>
      </c>
      <c r="X15" s="494" t="e">
        <f t="shared" si="7"/>
        <v>#VALUE!</v>
      </c>
      <c r="Y15" s="448"/>
    </row>
    <row r="16" spans="1:25" ht="36">
      <c r="A16" s="448">
        <v>6</v>
      </c>
      <c r="B16" s="475" t="str">
        <f>'Master-1'!B16</f>
        <v>अराजपत्रित</v>
      </c>
      <c r="C16" s="476">
        <f>'Master-1'!C16</f>
        <v>6</v>
      </c>
      <c r="D16" s="477" t="str">
        <f>'Master-1'!D16</f>
        <v>Mr</v>
      </c>
      <c r="E16" s="736" t="str">
        <f>'Master-1'!E16</f>
        <v>vcl6</v>
      </c>
      <c r="F16" s="478" t="str">
        <f>'Master-1'!G16</f>
        <v>12345678911</v>
      </c>
      <c r="G16" s="485" t="str">
        <f>'Master-1'!H16</f>
        <v>वरिष्ठ अध्यापक</v>
      </c>
      <c r="H16" s="486" t="str">
        <f>'Master-1'!I16</f>
        <v>37800 - 119700</v>
      </c>
      <c r="I16" s="487" t="str">
        <f>'Master-1'!J16</f>
        <v>L-11</v>
      </c>
      <c r="J16" s="488">
        <f>'Master-1'!K16</f>
        <v>38900</v>
      </c>
      <c r="K16" s="488">
        <f t="shared" si="3"/>
        <v>466800</v>
      </c>
      <c r="L16" s="483">
        <f>IF('Master-1'!M16="","",'Master-1'!M16)</f>
        <v>44743</v>
      </c>
      <c r="M16" s="488">
        <f t="shared" si="4"/>
        <v>9600</v>
      </c>
      <c r="N16" s="488">
        <f t="shared" si="5"/>
        <v>476400</v>
      </c>
      <c r="O16" s="482">
        <f>'Master-1'!P16</f>
        <v>462000</v>
      </c>
      <c r="P16" s="488">
        <f>'Master-1'!Q16</f>
        <v>1200</v>
      </c>
      <c r="Q16" s="490" t="str">
        <f>'Master-1'!F16</f>
        <v>RJGA200019001802</v>
      </c>
      <c r="R16" s="46"/>
      <c r="S16" s="491" t="e">
        <f t="shared" si="0"/>
        <v>#VALUE!</v>
      </c>
      <c r="T16" s="491" t="e">
        <f>IF(R9&gt;=DATE(2012,7,1),CEILING(V16*3%,10)+S16,S16)</f>
        <v>#VALUE!</v>
      </c>
      <c r="U16" s="491" t="str">
        <f t="shared" si="6"/>
        <v>L-11</v>
      </c>
      <c r="V16" s="493">
        <f t="shared" si="1"/>
        <v>38900</v>
      </c>
      <c r="W16" s="493" t="e">
        <f t="shared" si="2"/>
        <v>#VALUE!</v>
      </c>
      <c r="X16" s="494" t="e">
        <f t="shared" si="7"/>
        <v>#VALUE!</v>
      </c>
      <c r="Y16" s="448"/>
    </row>
    <row r="17" spans="1:25" ht="36">
      <c r="A17" s="448">
        <v>7</v>
      </c>
      <c r="B17" s="475" t="str">
        <f>'Master-1'!B17</f>
        <v>अराजपत्रित</v>
      </c>
      <c r="C17" s="476">
        <f>'Master-1'!C17</f>
        <v>7</v>
      </c>
      <c r="D17" s="477" t="str">
        <f>'Master-1'!D17</f>
        <v>Mr</v>
      </c>
      <c r="E17" s="736" t="str">
        <f>'Master-1'!E17</f>
        <v>vcl7</v>
      </c>
      <c r="F17" s="478" t="str">
        <f>'Master-1'!G17</f>
        <v>12345678910</v>
      </c>
      <c r="G17" s="485" t="str">
        <f>'Master-1'!H17</f>
        <v>वरिष्ठ अध्यापक</v>
      </c>
      <c r="H17" s="486" t="str">
        <f>'Master-1'!I17</f>
        <v>37800 - 119700</v>
      </c>
      <c r="I17" s="487" t="str">
        <f>'Master-1'!J17</f>
        <v>L-11</v>
      </c>
      <c r="J17" s="488">
        <f>'Master-1'!K17</f>
        <v>26500</v>
      </c>
      <c r="K17" s="488">
        <f t="shared" si="3"/>
        <v>318000</v>
      </c>
      <c r="L17" s="483">
        <f>IF('Master-1'!M17="","",'Master-1'!M17)</f>
        <v>44743</v>
      </c>
      <c r="M17" s="488">
        <f t="shared" si="4"/>
        <v>0</v>
      </c>
      <c r="N17" s="488">
        <f t="shared" si="5"/>
        <v>318000</v>
      </c>
      <c r="O17" s="482">
        <f>'Master-1'!P17</f>
        <v>318000</v>
      </c>
      <c r="P17" s="488">
        <f>'Master-1'!Q17</f>
        <v>0</v>
      </c>
      <c r="Q17" s="490" t="str">
        <f>'Master-1'!F17</f>
        <v>RJGA200019001801</v>
      </c>
      <c r="R17" s="46"/>
      <c r="S17" s="46"/>
      <c r="T17" s="46"/>
      <c r="U17" s="491" t="str">
        <f t="shared" si="6"/>
        <v>L-11</v>
      </c>
      <c r="V17" s="493">
        <f t="shared" si="1"/>
        <v>26500</v>
      </c>
      <c r="W17" s="48"/>
      <c r="X17" s="494">
        <f t="shared" si="7"/>
        <v>-26500</v>
      </c>
      <c r="Y17" s="448"/>
    </row>
    <row r="18" spans="1:25" ht="36">
      <c r="A18" s="448">
        <v>8</v>
      </c>
      <c r="B18" s="475" t="str">
        <f>'Master-1'!B18</f>
        <v>अराजपत्रित</v>
      </c>
      <c r="C18" s="476">
        <f>'Master-1'!C18</f>
        <v>8</v>
      </c>
      <c r="D18" s="477" t="str">
        <f>'Master-1'!D18</f>
        <v>Mr</v>
      </c>
      <c r="E18" s="736" t="str">
        <f>'Master-1'!E18</f>
        <v>vcl8</v>
      </c>
      <c r="F18" s="478" t="str">
        <f>'Master-1'!G18</f>
        <v>12345678911</v>
      </c>
      <c r="G18" s="485" t="str">
        <f>'Master-1'!H18</f>
        <v>वरिष्ठ अध्यापक</v>
      </c>
      <c r="H18" s="486" t="str">
        <f>'Master-1'!I18</f>
        <v>37800 - 119700</v>
      </c>
      <c r="I18" s="487" t="str">
        <f>'Master-1'!J18</f>
        <v>L-11</v>
      </c>
      <c r="J18" s="488">
        <f>'Master-1'!K18</f>
        <v>26500</v>
      </c>
      <c r="K18" s="488">
        <f t="shared" si="3"/>
        <v>318000</v>
      </c>
      <c r="L18" s="483">
        <f>IF('Master-1'!M18="","",'Master-1'!M18)</f>
        <v>44743</v>
      </c>
      <c r="M18" s="488">
        <f t="shared" si="4"/>
        <v>0</v>
      </c>
      <c r="N18" s="488">
        <f t="shared" si="5"/>
        <v>318000</v>
      </c>
      <c r="O18" s="482">
        <f>'Master-1'!P18</f>
        <v>318000</v>
      </c>
      <c r="P18" s="488">
        <f>'Master-1'!Q18</f>
        <v>0</v>
      </c>
      <c r="Q18" s="490" t="str">
        <f>'Master-1'!F18</f>
        <v>RJGA200019001802</v>
      </c>
      <c r="R18" s="46"/>
      <c r="S18" s="46"/>
      <c r="T18" s="46"/>
      <c r="U18" s="491" t="str">
        <f t="shared" si="6"/>
        <v>L-11</v>
      </c>
      <c r="V18" s="493">
        <f t="shared" si="1"/>
        <v>26500</v>
      </c>
      <c r="W18" s="48"/>
      <c r="X18" s="494">
        <f t="shared" si="7"/>
        <v>-26500</v>
      </c>
      <c r="Y18" s="448"/>
    </row>
    <row r="19" spans="1:25" ht="36">
      <c r="A19" s="448">
        <v>9</v>
      </c>
      <c r="B19" s="475" t="str">
        <f>'Master-1'!B19</f>
        <v>अराजपत्रित</v>
      </c>
      <c r="C19" s="476">
        <f>'Master-1'!C19</f>
        <v>9</v>
      </c>
      <c r="D19" s="477" t="str">
        <f>'Master-1'!D19</f>
        <v>Mr</v>
      </c>
      <c r="E19" s="736" t="str">
        <f>'Master-1'!E19</f>
        <v>fjDr</v>
      </c>
      <c r="F19" s="478">
        <f>'Master-1'!G19</f>
        <v>0</v>
      </c>
      <c r="G19" s="485" t="str">
        <f>'Master-1'!H19</f>
        <v>वरिष्ठ अध्यापक</v>
      </c>
      <c r="H19" s="486" t="str">
        <f>'Master-1'!I19</f>
        <v/>
      </c>
      <c r="I19" s="487">
        <f>'Master-1'!J19</f>
        <v>0</v>
      </c>
      <c r="J19" s="488">
        <f>'Master-1'!K19</f>
        <v>0</v>
      </c>
      <c r="K19" s="488">
        <f t="shared" si="3"/>
        <v>0</v>
      </c>
      <c r="L19" s="483">
        <f>IF('Master-1'!M19="","",'Master-1'!M19)</f>
        <v>44743</v>
      </c>
      <c r="M19" s="488">
        <f t="shared" si="4"/>
        <v>0</v>
      </c>
      <c r="N19" s="488">
        <f t="shared" si="5"/>
        <v>0</v>
      </c>
      <c r="O19" s="482">
        <f>'Master-1'!P19</f>
        <v>0</v>
      </c>
      <c r="P19" s="488">
        <f>'Master-1'!Q19</f>
        <v>0</v>
      </c>
      <c r="Q19" s="490">
        <f>'Master-1'!F19</f>
        <v>0</v>
      </c>
      <c r="R19" s="46"/>
      <c r="S19" s="46"/>
      <c r="T19" s="46"/>
      <c r="U19" s="491">
        <f t="shared" si="6"/>
        <v>0</v>
      </c>
      <c r="V19" s="493">
        <f t="shared" si="1"/>
        <v>0</v>
      </c>
      <c r="W19" s="48"/>
      <c r="X19" s="494">
        <f t="shared" si="7"/>
        <v>0</v>
      </c>
      <c r="Y19" s="448"/>
    </row>
    <row r="20" spans="1:25" ht="36">
      <c r="A20" s="448">
        <v>10</v>
      </c>
      <c r="B20" s="475" t="str">
        <f>'Master-1'!B20</f>
        <v>अराजपत्रित</v>
      </c>
      <c r="C20" s="476">
        <f>'Master-1'!C20</f>
        <v>10</v>
      </c>
      <c r="D20" s="412"/>
      <c r="E20" s="736" t="str">
        <f>'Master-1'!E20</f>
        <v>fjDr</v>
      </c>
      <c r="F20" s="478">
        <f>'Master-1'!G20</f>
        <v>0</v>
      </c>
      <c r="G20" s="485" t="str">
        <f>'Master-1'!H20</f>
        <v>अध्यापक</v>
      </c>
      <c r="H20" s="486" t="str">
        <f>'Master-1'!I20</f>
        <v/>
      </c>
      <c r="I20" s="487">
        <f>'Master-1'!J20</f>
        <v>0</v>
      </c>
      <c r="J20" s="488">
        <f>'Master-1'!K20</f>
        <v>0</v>
      </c>
      <c r="K20" s="488">
        <f t="shared" si="3"/>
        <v>0</v>
      </c>
      <c r="L20" s="483">
        <f>IF('Master-1'!M20="","",'Master-1'!M20)</f>
        <v>44743</v>
      </c>
      <c r="M20" s="488">
        <f t="shared" si="4"/>
        <v>0</v>
      </c>
      <c r="N20" s="488">
        <f t="shared" si="5"/>
        <v>0</v>
      </c>
      <c r="O20" s="482">
        <f>'Master-1'!P20</f>
        <v>0</v>
      </c>
      <c r="P20" s="488">
        <f>'Master-1'!Q20</f>
        <v>0</v>
      </c>
      <c r="Q20" s="490">
        <f>'Master-1'!F20</f>
        <v>0</v>
      </c>
      <c r="R20" s="46"/>
      <c r="S20" s="46"/>
      <c r="T20" s="46"/>
      <c r="U20" s="491">
        <f t="shared" si="6"/>
        <v>0</v>
      </c>
      <c r="V20" s="493">
        <f t="shared" si="1"/>
        <v>0</v>
      </c>
      <c r="W20" s="48"/>
      <c r="X20" s="494">
        <f t="shared" si="7"/>
        <v>0</v>
      </c>
      <c r="Y20" s="448"/>
    </row>
    <row r="21" spans="1:25" ht="36">
      <c r="A21" s="448">
        <v>11</v>
      </c>
      <c r="B21" s="475" t="str">
        <f>'Master-1'!B21</f>
        <v>अराजपत्रित</v>
      </c>
      <c r="C21" s="476">
        <f>'Master-1'!C21</f>
        <v>11</v>
      </c>
      <c r="D21" s="477" t="str">
        <f>'Master-1'!D21</f>
        <v>Ms</v>
      </c>
      <c r="E21" s="736" t="str">
        <f>'Master-1'!E21</f>
        <v>vcl 9</v>
      </c>
      <c r="F21" s="478" t="str">
        <f>'Master-1'!G21</f>
        <v>12345678910</v>
      </c>
      <c r="G21" s="485" t="str">
        <f>'Master-1'!H21</f>
        <v>कनिष्ठ सहायक</v>
      </c>
      <c r="H21" s="486" t="str">
        <f>'Master-1'!I21</f>
        <v>20800 - 65900</v>
      </c>
      <c r="I21" s="487" t="str">
        <f>'Master-1'!J21</f>
        <v>L-5</v>
      </c>
      <c r="J21" s="488">
        <f>'Master-1'!K21</f>
        <v>14600</v>
      </c>
      <c r="K21" s="488">
        <f t="shared" si="3"/>
        <v>175200</v>
      </c>
      <c r="L21" s="483">
        <f>IF('Master-1'!M21="","",'Master-1'!M21)</f>
        <v>44743</v>
      </c>
      <c r="M21" s="488">
        <f t="shared" si="4"/>
        <v>0</v>
      </c>
      <c r="N21" s="488">
        <f t="shared" si="5"/>
        <v>175200</v>
      </c>
      <c r="O21" s="482">
        <f>'Master-1'!P21</f>
        <v>175200</v>
      </c>
      <c r="P21" s="488">
        <f>'Master-1'!Q21</f>
        <v>0</v>
      </c>
      <c r="Q21" s="490" t="str">
        <f>'Master-1'!F21</f>
        <v>RJGA200019001802</v>
      </c>
      <c r="R21" s="46"/>
      <c r="S21" s="491" t="e">
        <f t="shared" ref="S21:S29" si="8">V21-U21</f>
        <v>#VALUE!</v>
      </c>
      <c r="T21" s="491" t="e">
        <f>IF(R9&gt;=DATE(2012,7,1),CEILING(V21*3%,10)+S21,S21)</f>
        <v>#VALUE!</v>
      </c>
      <c r="U21" s="491" t="str">
        <f t="shared" si="6"/>
        <v>L-5</v>
      </c>
      <c r="V21" s="492">
        <f t="shared" si="1"/>
        <v>14600</v>
      </c>
      <c r="W21" s="493" t="e">
        <f t="shared" ref="W21:W29" si="9">SUM(T21:U21)</f>
        <v>#VALUE!</v>
      </c>
      <c r="X21" s="494" t="e">
        <f t="shared" si="7"/>
        <v>#VALUE!</v>
      </c>
      <c r="Y21" s="448"/>
    </row>
    <row r="22" spans="1:25" ht="36">
      <c r="A22" s="448">
        <v>12</v>
      </c>
      <c r="B22" s="475" t="str">
        <f>'Master-1'!B22</f>
        <v>अराजपत्रित</v>
      </c>
      <c r="C22" s="476">
        <f>'Master-1'!C22</f>
        <v>12</v>
      </c>
      <c r="D22" s="477">
        <f>'Master-1'!D22</f>
        <v>0</v>
      </c>
      <c r="E22" s="736" t="str">
        <f>'Master-1'!E22</f>
        <v>fjDr</v>
      </c>
      <c r="F22" s="478">
        <f>'Master-1'!G22</f>
        <v>0</v>
      </c>
      <c r="G22" s="485" t="str">
        <f>'Master-1'!H22</f>
        <v>चतुर्थ श्रेणी कर्मचारी</v>
      </c>
      <c r="H22" s="486" t="str">
        <f>'Master-1'!I22</f>
        <v/>
      </c>
      <c r="I22" s="487">
        <f>'Master-1'!J22</f>
        <v>0</v>
      </c>
      <c r="J22" s="488">
        <f>'Master-1'!K22</f>
        <v>0</v>
      </c>
      <c r="K22" s="488">
        <f t="shared" si="3"/>
        <v>0</v>
      </c>
      <c r="L22" s="483">
        <f>IF('Master-1'!M22="","",'Master-1'!M22)</f>
        <v>44743</v>
      </c>
      <c r="M22" s="488">
        <f t="shared" si="4"/>
        <v>0</v>
      </c>
      <c r="N22" s="488">
        <f t="shared" si="5"/>
        <v>0</v>
      </c>
      <c r="O22" s="482">
        <f>'Master-1'!P22</f>
        <v>0</v>
      </c>
      <c r="P22" s="488">
        <f>'Master-1'!Q22</f>
        <v>0</v>
      </c>
      <c r="Q22" s="490">
        <f>'Master-1'!F22</f>
        <v>0</v>
      </c>
      <c r="R22" s="46"/>
      <c r="S22" s="491">
        <f t="shared" si="8"/>
        <v>0</v>
      </c>
      <c r="T22" s="491">
        <f>IF(R9&gt;=DATE(2012,7,1),CEILING(V22*3%,10)+S22,S22)</f>
        <v>0</v>
      </c>
      <c r="U22" s="491">
        <f t="shared" si="6"/>
        <v>0</v>
      </c>
      <c r="V22" s="492">
        <f t="shared" si="1"/>
        <v>0</v>
      </c>
      <c r="W22" s="493">
        <f t="shared" si="9"/>
        <v>0</v>
      </c>
      <c r="X22" s="494">
        <f t="shared" si="7"/>
        <v>0</v>
      </c>
      <c r="Y22" s="448"/>
    </row>
    <row r="23" spans="1:25" ht="21.5" hidden="1" customHeight="1">
      <c r="A23" s="448">
        <v>13</v>
      </c>
      <c r="B23" s="475" t="str">
        <f>'Master-1'!B23</f>
        <v>vjktif=r</v>
      </c>
      <c r="C23" s="476" t="str">
        <f>'Master-1'!C23</f>
        <v/>
      </c>
      <c r="D23" s="477">
        <f>'Master-1'!D23</f>
        <v>0</v>
      </c>
      <c r="E23" s="736">
        <f>'Master-1'!E23</f>
        <v>0</v>
      </c>
      <c r="F23" s="478">
        <f>'Master-1'!G23</f>
        <v>0</v>
      </c>
      <c r="G23" s="485">
        <f>'Master-1'!H23</f>
        <v>0</v>
      </c>
      <c r="H23" s="486" t="str">
        <f>'Master-1'!I23</f>
        <v/>
      </c>
      <c r="I23" s="487">
        <f>'Master-1'!J23</f>
        <v>0</v>
      </c>
      <c r="J23" s="488">
        <f>'Master-1'!K23</f>
        <v>0</v>
      </c>
      <c r="K23" s="488">
        <f t="shared" ref="K23:K34" si="10">J23*12</f>
        <v>0</v>
      </c>
      <c r="L23" s="483" t="str">
        <f>IF('Master-1'!M23="","",'Master-1'!M23)</f>
        <v/>
      </c>
      <c r="M23" s="488">
        <f t="shared" ref="M23:M34" si="11">P23*8</f>
        <v>0</v>
      </c>
      <c r="N23" s="488">
        <f t="shared" ref="N23:N34" si="12">K23+M23</f>
        <v>0</v>
      </c>
      <c r="O23" s="482">
        <f>'Master-1'!P23</f>
        <v>0</v>
      </c>
      <c r="P23" s="488">
        <f>'Master-1'!Q23</f>
        <v>0</v>
      </c>
      <c r="Q23" s="490">
        <f>'Master-1'!F23</f>
        <v>0</v>
      </c>
      <c r="R23" s="46"/>
      <c r="S23" s="491">
        <f t="shared" si="8"/>
        <v>0</v>
      </c>
      <c r="T23" s="491">
        <f>IF(R9&gt;=DATE(2012,7,1),CEILING(V23*3%,10)+S23,S23)</f>
        <v>0</v>
      </c>
      <c r="U23" s="491">
        <f t="shared" si="6"/>
        <v>0</v>
      </c>
      <c r="V23" s="492">
        <f t="shared" si="1"/>
        <v>0</v>
      </c>
      <c r="W23" s="493">
        <f t="shared" si="9"/>
        <v>0</v>
      </c>
      <c r="X23" s="494">
        <f t="shared" si="7"/>
        <v>0</v>
      </c>
      <c r="Y23" s="448"/>
    </row>
    <row r="24" spans="1:25" ht="21.5" hidden="1" customHeight="1">
      <c r="A24" s="448">
        <v>14</v>
      </c>
      <c r="B24" s="475" t="str">
        <f>'Master-1'!B24</f>
        <v>vjktif=r</v>
      </c>
      <c r="C24" s="476" t="str">
        <f>'Master-1'!C24</f>
        <v/>
      </c>
      <c r="D24" s="477">
        <f>'Master-1'!D24</f>
        <v>0</v>
      </c>
      <c r="E24" s="736">
        <f>'Master-1'!E24</f>
        <v>0</v>
      </c>
      <c r="F24" s="478">
        <f>'Master-1'!G24</f>
        <v>0</v>
      </c>
      <c r="G24" s="485">
        <f>'Master-1'!H24</f>
        <v>0</v>
      </c>
      <c r="H24" s="486" t="str">
        <f>'Master-1'!I24</f>
        <v/>
      </c>
      <c r="I24" s="487">
        <f>'Master-1'!J24</f>
        <v>0</v>
      </c>
      <c r="J24" s="488">
        <f>'Master-1'!K24</f>
        <v>0</v>
      </c>
      <c r="K24" s="488">
        <f t="shared" si="10"/>
        <v>0</v>
      </c>
      <c r="L24" s="483" t="str">
        <f>IF('Master-1'!M24="","",'Master-1'!M24)</f>
        <v/>
      </c>
      <c r="M24" s="488">
        <f t="shared" si="11"/>
        <v>0</v>
      </c>
      <c r="N24" s="488">
        <f t="shared" si="12"/>
        <v>0</v>
      </c>
      <c r="O24" s="482">
        <f>'Master-1'!P24</f>
        <v>0</v>
      </c>
      <c r="P24" s="488">
        <f>'Master-1'!Q24</f>
        <v>0</v>
      </c>
      <c r="Q24" s="490">
        <f>'Master-1'!F24</f>
        <v>0</v>
      </c>
      <c r="R24" s="46"/>
      <c r="S24" s="491">
        <f t="shared" si="8"/>
        <v>0</v>
      </c>
      <c r="T24" s="491">
        <f>IF(R9&gt;=DATE(2012,7,1),CEILING(V24*3%,10)+S24,S24)</f>
        <v>0</v>
      </c>
      <c r="U24" s="491">
        <f t="shared" si="6"/>
        <v>0</v>
      </c>
      <c r="V24" s="492">
        <f t="shared" si="1"/>
        <v>0</v>
      </c>
      <c r="W24" s="493">
        <f t="shared" si="9"/>
        <v>0</v>
      </c>
      <c r="X24" s="494">
        <f>W24-V24</f>
        <v>0</v>
      </c>
      <c r="Y24" s="448"/>
    </row>
    <row r="25" spans="1:25" ht="21.5" hidden="1" customHeight="1">
      <c r="A25" s="448">
        <v>15</v>
      </c>
      <c r="B25" s="475" t="str">
        <f>'Master-1'!B25</f>
        <v>vjktif=r</v>
      </c>
      <c r="C25" s="476" t="str">
        <f>'Master-1'!C25</f>
        <v/>
      </c>
      <c r="D25" s="477">
        <f>'Master-1'!D25</f>
        <v>0</v>
      </c>
      <c r="E25" s="736">
        <f>'Master-1'!E25</f>
        <v>0</v>
      </c>
      <c r="F25" s="478">
        <f>'Master-1'!G25</f>
        <v>0</v>
      </c>
      <c r="G25" s="485">
        <f>'Master-1'!H25</f>
        <v>0</v>
      </c>
      <c r="H25" s="486" t="str">
        <f>'Master-1'!I25</f>
        <v/>
      </c>
      <c r="I25" s="487">
        <f>'Master-1'!J25</f>
        <v>0</v>
      </c>
      <c r="J25" s="488">
        <f>'Master-1'!K25</f>
        <v>0</v>
      </c>
      <c r="K25" s="488">
        <f t="shared" si="10"/>
        <v>0</v>
      </c>
      <c r="L25" s="483" t="str">
        <f>IF('Master-1'!M25="","",'Master-1'!M25)</f>
        <v/>
      </c>
      <c r="M25" s="488">
        <f t="shared" si="11"/>
        <v>0</v>
      </c>
      <c r="N25" s="488">
        <f t="shared" si="12"/>
        <v>0</v>
      </c>
      <c r="O25" s="482">
        <f>'Master-1'!P25</f>
        <v>0</v>
      </c>
      <c r="P25" s="488">
        <f>'Master-1'!Q25</f>
        <v>0</v>
      </c>
      <c r="Q25" s="490">
        <f>'Master-1'!F25</f>
        <v>0</v>
      </c>
      <c r="R25" s="46"/>
      <c r="S25" s="491">
        <f t="shared" si="8"/>
        <v>0</v>
      </c>
      <c r="T25" s="491">
        <f>IF(R10&gt;=DATE(2012,7,1),CEILING(V25*3%,10)+S25,S25)</f>
        <v>0</v>
      </c>
      <c r="U25" s="491">
        <f t="shared" ref="U25:V28" si="13">I25</f>
        <v>0</v>
      </c>
      <c r="V25" s="492">
        <f t="shared" si="13"/>
        <v>0</v>
      </c>
      <c r="W25" s="493">
        <f t="shared" si="9"/>
        <v>0</v>
      </c>
      <c r="X25" s="494">
        <f>W25-V25</f>
        <v>0</v>
      </c>
      <c r="Y25" s="448"/>
    </row>
    <row r="26" spans="1:25" ht="18" hidden="1">
      <c r="A26" s="448">
        <v>16</v>
      </c>
      <c r="B26" s="475" t="str">
        <f>'Master-1'!B26</f>
        <v>vjktif=r</v>
      </c>
      <c r="C26" s="476" t="str">
        <f>'Master-1'!C26</f>
        <v/>
      </c>
      <c r="D26" s="477">
        <f>'Master-1'!D26</f>
        <v>0</v>
      </c>
      <c r="E26" s="736">
        <f>'Master-1'!E26</f>
        <v>0</v>
      </c>
      <c r="F26" s="478">
        <f>'Master-1'!G26</f>
        <v>0</v>
      </c>
      <c r="G26" s="485">
        <f>'Master-1'!H26</f>
        <v>0</v>
      </c>
      <c r="H26" s="486" t="str">
        <f>'Master-1'!I26</f>
        <v/>
      </c>
      <c r="I26" s="487">
        <f>'Master-1'!J26</f>
        <v>0</v>
      </c>
      <c r="J26" s="488">
        <f>'Master-1'!K26</f>
        <v>0</v>
      </c>
      <c r="K26" s="488">
        <f t="shared" si="10"/>
        <v>0</v>
      </c>
      <c r="L26" s="483" t="str">
        <f>IF('Master-1'!M26="","",'Master-1'!M26)</f>
        <v/>
      </c>
      <c r="M26" s="488">
        <f t="shared" si="11"/>
        <v>0</v>
      </c>
      <c r="N26" s="488">
        <f t="shared" si="12"/>
        <v>0</v>
      </c>
      <c r="O26" s="482">
        <f>'Master-1'!P26</f>
        <v>0</v>
      </c>
      <c r="P26" s="488">
        <f>'Master-1'!Q26</f>
        <v>0</v>
      </c>
      <c r="Q26" s="490">
        <f>'Master-1'!F26</f>
        <v>0</v>
      </c>
      <c r="R26" s="46"/>
      <c r="S26" s="491">
        <f t="shared" si="8"/>
        <v>0</v>
      </c>
      <c r="T26" s="491">
        <f>IF(R11&gt;=DATE(2012,7,1),CEILING(V26*3%,10)+S26,S26)</f>
        <v>0</v>
      </c>
      <c r="U26" s="491">
        <f t="shared" si="13"/>
        <v>0</v>
      </c>
      <c r="V26" s="492">
        <f t="shared" si="13"/>
        <v>0</v>
      </c>
      <c r="W26" s="493">
        <f t="shared" si="9"/>
        <v>0</v>
      </c>
      <c r="X26" s="494">
        <f>W26-V26</f>
        <v>0</v>
      </c>
      <c r="Y26" s="448"/>
    </row>
    <row r="27" spans="1:25" ht="18" hidden="1">
      <c r="A27" s="448">
        <v>17</v>
      </c>
      <c r="B27" s="475" t="str">
        <f>'Master-1'!B27</f>
        <v>vjktif=r</v>
      </c>
      <c r="C27" s="476" t="str">
        <f>'Master-1'!C27</f>
        <v/>
      </c>
      <c r="D27" s="412"/>
      <c r="E27" s="736">
        <f>'Master-1'!E27</f>
        <v>0</v>
      </c>
      <c r="F27" s="478">
        <f>'Master-1'!G27</f>
        <v>0</v>
      </c>
      <c r="G27" s="485">
        <f>'Master-1'!H27</f>
        <v>0</v>
      </c>
      <c r="H27" s="486" t="str">
        <f>'Master-1'!I27</f>
        <v/>
      </c>
      <c r="I27" s="487">
        <f>'Master-1'!J27</f>
        <v>0</v>
      </c>
      <c r="J27" s="488">
        <f>'Master-1'!K27</f>
        <v>0</v>
      </c>
      <c r="K27" s="488">
        <f t="shared" si="10"/>
        <v>0</v>
      </c>
      <c r="L27" s="483" t="str">
        <f>IF('Master-1'!M27="","",'Master-1'!M27)</f>
        <v/>
      </c>
      <c r="M27" s="488">
        <f t="shared" si="11"/>
        <v>0</v>
      </c>
      <c r="N27" s="488">
        <f t="shared" si="12"/>
        <v>0</v>
      </c>
      <c r="O27" s="482">
        <f>'Master-1'!P27</f>
        <v>0</v>
      </c>
      <c r="P27" s="488">
        <f>'Master-1'!Q27</f>
        <v>0</v>
      </c>
      <c r="Q27" s="490">
        <f>'Master-1'!F27</f>
        <v>0</v>
      </c>
      <c r="R27" s="46"/>
      <c r="S27" s="491">
        <f t="shared" si="8"/>
        <v>0</v>
      </c>
      <c r="T27" s="491">
        <f>IF(R12&gt;=DATE(2012,7,1),CEILING(V27*3%,10)+S27,S27)</f>
        <v>0</v>
      </c>
      <c r="U27" s="491">
        <f t="shared" si="13"/>
        <v>0</v>
      </c>
      <c r="V27" s="492">
        <f t="shared" si="13"/>
        <v>0</v>
      </c>
      <c r="W27" s="493">
        <f t="shared" si="9"/>
        <v>0</v>
      </c>
      <c r="X27" s="494">
        <f>W27-V27</f>
        <v>0</v>
      </c>
      <c r="Y27" s="448"/>
    </row>
    <row r="28" spans="1:25" ht="18" hidden="1">
      <c r="A28" s="448">
        <v>18</v>
      </c>
      <c r="B28" s="475" t="str">
        <f>'Master-1'!B28</f>
        <v>vjktif=r</v>
      </c>
      <c r="C28" s="476" t="str">
        <f>'Master-1'!C28</f>
        <v/>
      </c>
      <c r="D28" s="412"/>
      <c r="E28" s="736">
        <f>'Master-1'!E28</f>
        <v>0</v>
      </c>
      <c r="F28" s="478">
        <f>'Master-1'!G28</f>
        <v>0</v>
      </c>
      <c r="G28" s="485">
        <f>'Master-1'!H28</f>
        <v>0</v>
      </c>
      <c r="H28" s="486" t="str">
        <f>'Master-1'!I28</f>
        <v/>
      </c>
      <c r="I28" s="487">
        <f>'Master-1'!J28</f>
        <v>0</v>
      </c>
      <c r="J28" s="488">
        <f>'Master-1'!K28</f>
        <v>0</v>
      </c>
      <c r="K28" s="488">
        <f t="shared" si="10"/>
        <v>0</v>
      </c>
      <c r="L28" s="483" t="str">
        <f>IF('Master-1'!M28="","",'Master-1'!M28)</f>
        <v/>
      </c>
      <c r="M28" s="488">
        <f t="shared" si="11"/>
        <v>0</v>
      </c>
      <c r="N28" s="488">
        <f t="shared" si="12"/>
        <v>0</v>
      </c>
      <c r="O28" s="482">
        <f>'Master-1'!P28</f>
        <v>0</v>
      </c>
      <c r="P28" s="488">
        <f>'Master-1'!Q28</f>
        <v>0</v>
      </c>
      <c r="Q28" s="490">
        <f>'Master-1'!F28</f>
        <v>0</v>
      </c>
      <c r="R28" s="46"/>
      <c r="S28" s="491">
        <f t="shared" si="8"/>
        <v>0</v>
      </c>
      <c r="T28" s="491">
        <f>IF(R13&gt;=DATE(2012,7,1),CEILING(V28*3%,10)+S28,S28)</f>
        <v>0</v>
      </c>
      <c r="U28" s="491">
        <f t="shared" si="13"/>
        <v>0</v>
      </c>
      <c r="V28" s="492">
        <f t="shared" si="13"/>
        <v>0</v>
      </c>
      <c r="W28" s="493">
        <f t="shared" si="9"/>
        <v>0</v>
      </c>
      <c r="X28" s="494">
        <f>W28-V28</f>
        <v>0</v>
      </c>
      <c r="Y28" s="448"/>
    </row>
    <row r="29" spans="1:25" ht="18" hidden="1">
      <c r="A29" s="448">
        <v>19</v>
      </c>
      <c r="B29" s="475" t="str">
        <f>'Master-1'!B29</f>
        <v>vjktif=r</v>
      </c>
      <c r="C29" s="476" t="str">
        <f>'Master-1'!C29</f>
        <v/>
      </c>
      <c r="D29" s="477">
        <f>'Master-1'!D29</f>
        <v>0</v>
      </c>
      <c r="E29" s="736">
        <f>'Master-1'!E29</f>
        <v>0</v>
      </c>
      <c r="F29" s="478">
        <f>'Master-1'!G29</f>
        <v>0</v>
      </c>
      <c r="G29" s="485">
        <f>'Master-1'!H29</f>
        <v>0</v>
      </c>
      <c r="H29" s="486" t="str">
        <f>'Master-1'!I29</f>
        <v/>
      </c>
      <c r="I29" s="487">
        <f>'Master-1'!J29</f>
        <v>0</v>
      </c>
      <c r="J29" s="488">
        <f>'Master-1'!K29</f>
        <v>0</v>
      </c>
      <c r="K29" s="488">
        <f t="shared" si="10"/>
        <v>0</v>
      </c>
      <c r="L29" s="483" t="str">
        <f>IF('Master-1'!M29="","",'Master-1'!M29)</f>
        <v/>
      </c>
      <c r="M29" s="488">
        <f t="shared" si="11"/>
        <v>0</v>
      </c>
      <c r="N29" s="488">
        <f t="shared" si="12"/>
        <v>0</v>
      </c>
      <c r="O29" s="482">
        <f>'Master-1'!P29</f>
        <v>0</v>
      </c>
      <c r="P29" s="488">
        <f>'Master-1'!Q29</f>
        <v>0</v>
      </c>
      <c r="Q29" s="490">
        <f>'Master-1'!F29</f>
        <v>0</v>
      </c>
      <c r="R29" s="46"/>
      <c r="S29" s="491">
        <f t="shared" si="8"/>
        <v>0</v>
      </c>
      <c r="T29" s="491">
        <f>IF(R9&gt;=DATE(2012,7,1),CEILING(V29*3%,10)+S29,S29)</f>
        <v>0</v>
      </c>
      <c r="U29" s="491">
        <f t="shared" si="6"/>
        <v>0</v>
      </c>
      <c r="V29" s="492">
        <f t="shared" si="1"/>
        <v>0</v>
      </c>
      <c r="W29" s="493">
        <f t="shared" si="9"/>
        <v>0</v>
      </c>
      <c r="X29" s="494">
        <f t="shared" si="7"/>
        <v>0</v>
      </c>
      <c r="Y29" s="448"/>
    </row>
    <row r="30" spans="1:25" ht="18" hidden="1">
      <c r="A30" s="448">
        <v>20</v>
      </c>
      <c r="B30" s="475" t="str">
        <f>'Master-1'!B30</f>
        <v>vjktif=r</v>
      </c>
      <c r="C30" s="476" t="str">
        <f>'Master-1'!C30</f>
        <v/>
      </c>
      <c r="D30" s="477">
        <f>'Master-1'!D30</f>
        <v>0</v>
      </c>
      <c r="E30" s="736">
        <f>'Master-1'!E30</f>
        <v>0</v>
      </c>
      <c r="F30" s="478">
        <f>'Master-1'!G30</f>
        <v>0</v>
      </c>
      <c r="G30" s="485">
        <f>'Master-1'!H30</f>
        <v>0</v>
      </c>
      <c r="H30" s="486" t="str">
        <f>'Master-1'!I30</f>
        <v/>
      </c>
      <c r="I30" s="487">
        <f>'Master-1'!J30</f>
        <v>0</v>
      </c>
      <c r="J30" s="488">
        <f>'Master-1'!K30</f>
        <v>0</v>
      </c>
      <c r="K30" s="488">
        <f t="shared" si="10"/>
        <v>0</v>
      </c>
      <c r="L30" s="483" t="str">
        <f>IF('Master-1'!M30="","",'Master-1'!M30)</f>
        <v/>
      </c>
      <c r="M30" s="488">
        <f t="shared" si="11"/>
        <v>0</v>
      </c>
      <c r="N30" s="488">
        <f t="shared" si="12"/>
        <v>0</v>
      </c>
      <c r="O30" s="482">
        <f>'Master-1'!P30</f>
        <v>0</v>
      </c>
      <c r="P30" s="488">
        <f>'Master-1'!Q30</f>
        <v>0</v>
      </c>
      <c r="Q30" s="490">
        <f>'Master-1'!F30</f>
        <v>0</v>
      </c>
      <c r="R30" s="46"/>
      <c r="S30" s="46"/>
      <c r="T30" s="46"/>
      <c r="U30" s="46"/>
      <c r="V30" s="47"/>
      <c r="W30" s="48"/>
      <c r="X30" s="49"/>
      <c r="Y30" s="448"/>
    </row>
    <row r="31" spans="1:25" ht="18" hidden="1">
      <c r="A31" s="448">
        <v>21</v>
      </c>
      <c r="B31" s="475" t="str">
        <f>'Master-1'!B31</f>
        <v>vjktif=r</v>
      </c>
      <c r="C31" s="476" t="str">
        <f>'Master-1'!C31</f>
        <v/>
      </c>
      <c r="D31" s="477">
        <f>'Master-1'!D31</f>
        <v>0</v>
      </c>
      <c r="E31" s="736">
        <f>'Master-1'!E31</f>
        <v>0</v>
      </c>
      <c r="F31" s="478">
        <f>'Master-1'!G31</f>
        <v>0</v>
      </c>
      <c r="G31" s="485">
        <f>'Master-1'!H31</f>
        <v>0</v>
      </c>
      <c r="H31" s="486" t="str">
        <f>'Master-1'!I31</f>
        <v/>
      </c>
      <c r="I31" s="487">
        <f>'Master-1'!J31</f>
        <v>0</v>
      </c>
      <c r="J31" s="488">
        <f>'Master-1'!K31</f>
        <v>0</v>
      </c>
      <c r="K31" s="488">
        <f t="shared" si="10"/>
        <v>0</v>
      </c>
      <c r="L31" s="483" t="str">
        <f>IF('Master-1'!M31="","",'Master-1'!M31)</f>
        <v/>
      </c>
      <c r="M31" s="488">
        <f t="shared" si="11"/>
        <v>0</v>
      </c>
      <c r="N31" s="488">
        <f t="shared" si="12"/>
        <v>0</v>
      </c>
      <c r="O31" s="482">
        <f>'Master-1'!P31</f>
        <v>0</v>
      </c>
      <c r="P31" s="488">
        <f>'Master-1'!Q31</f>
        <v>0</v>
      </c>
      <c r="Q31" s="490">
        <f>'Master-1'!F31</f>
        <v>0</v>
      </c>
      <c r="R31" s="46"/>
      <c r="S31" s="46"/>
      <c r="T31" s="46"/>
      <c r="U31" s="46"/>
      <c r="V31" s="47"/>
      <c r="W31" s="48"/>
      <c r="X31" s="49"/>
      <c r="Y31" s="448"/>
    </row>
    <row r="32" spans="1:25" ht="18" hidden="1">
      <c r="A32" s="448">
        <v>22</v>
      </c>
      <c r="B32" s="475" t="str">
        <f>'Master-1'!B32</f>
        <v>vjktif=r</v>
      </c>
      <c r="C32" s="476" t="str">
        <f>'Master-1'!C32</f>
        <v/>
      </c>
      <c r="D32" s="477">
        <f>'Master-1'!D32</f>
        <v>0</v>
      </c>
      <c r="E32" s="736">
        <f>'Master-1'!E32</f>
        <v>0</v>
      </c>
      <c r="F32" s="478">
        <f>'Master-1'!G32</f>
        <v>0</v>
      </c>
      <c r="G32" s="485">
        <f>'Master-1'!H32</f>
        <v>0</v>
      </c>
      <c r="H32" s="486" t="str">
        <f>'Master-1'!I32</f>
        <v/>
      </c>
      <c r="I32" s="487">
        <f>'Master-1'!J32</f>
        <v>0</v>
      </c>
      <c r="J32" s="488">
        <f>'Master-1'!K32</f>
        <v>0</v>
      </c>
      <c r="K32" s="488">
        <f t="shared" si="10"/>
        <v>0</v>
      </c>
      <c r="L32" s="483" t="str">
        <f>IF('Master-1'!M32="","",'Master-1'!M32)</f>
        <v/>
      </c>
      <c r="M32" s="488">
        <f t="shared" si="11"/>
        <v>0</v>
      </c>
      <c r="N32" s="488">
        <f t="shared" si="12"/>
        <v>0</v>
      </c>
      <c r="O32" s="482">
        <f>'Master-1'!P32</f>
        <v>0</v>
      </c>
      <c r="P32" s="488">
        <f>'Master-1'!Q32</f>
        <v>0</v>
      </c>
      <c r="Q32" s="490">
        <f>'Master-1'!F32</f>
        <v>0</v>
      </c>
      <c r="R32" s="46"/>
      <c r="S32" s="46"/>
      <c r="T32" s="46"/>
      <c r="U32" s="46"/>
      <c r="V32" s="47"/>
      <c r="W32" s="48"/>
      <c r="X32" s="49"/>
      <c r="Y32" s="448"/>
    </row>
    <row r="33" spans="1:25" ht="18" hidden="1">
      <c r="A33" s="448">
        <v>23</v>
      </c>
      <c r="B33" s="475" t="str">
        <f>'Master-1'!B33</f>
        <v>vjktif=r</v>
      </c>
      <c r="C33" s="476" t="str">
        <f>'Master-1'!C33</f>
        <v/>
      </c>
      <c r="D33" s="412"/>
      <c r="E33" s="736">
        <f>'Master-1'!E33</f>
        <v>0</v>
      </c>
      <c r="F33" s="478">
        <f>'Master-1'!G33</f>
        <v>0</v>
      </c>
      <c r="G33" s="485">
        <f>'Master-1'!H33</f>
        <v>0</v>
      </c>
      <c r="H33" s="486" t="str">
        <f>'Master-1'!I33</f>
        <v/>
      </c>
      <c r="I33" s="487">
        <f>'Master-1'!J33</f>
        <v>0</v>
      </c>
      <c r="J33" s="488">
        <f>'Master-1'!K33</f>
        <v>0</v>
      </c>
      <c r="K33" s="488">
        <f t="shared" si="10"/>
        <v>0</v>
      </c>
      <c r="L33" s="483" t="str">
        <f>IF('Master-1'!M33="","",'Master-1'!M33)</f>
        <v/>
      </c>
      <c r="M33" s="488">
        <f t="shared" si="11"/>
        <v>0</v>
      </c>
      <c r="N33" s="488">
        <f t="shared" si="12"/>
        <v>0</v>
      </c>
      <c r="O33" s="482">
        <f>'Master-1'!P33</f>
        <v>0</v>
      </c>
      <c r="P33" s="488">
        <f>'Master-1'!Q33</f>
        <v>0</v>
      </c>
      <c r="Q33" s="490">
        <f>'Master-1'!F33</f>
        <v>0</v>
      </c>
      <c r="R33" s="46"/>
      <c r="S33" s="46"/>
      <c r="T33" s="46"/>
      <c r="U33" s="46"/>
      <c r="V33" s="47"/>
      <c r="W33" s="48"/>
      <c r="X33" s="49"/>
      <c r="Y33" s="448"/>
    </row>
    <row r="34" spans="1:25" ht="21.75" hidden="1" customHeight="1">
      <c r="A34" s="448">
        <v>24</v>
      </c>
      <c r="B34" s="475" t="str">
        <f>'Master-1'!B34</f>
        <v>vjktif=r</v>
      </c>
      <c r="C34" s="476" t="str">
        <f>'Master-1'!C34</f>
        <v/>
      </c>
      <c r="D34" s="412"/>
      <c r="E34" s="736">
        <f>'Master-1'!E34</f>
        <v>0</v>
      </c>
      <c r="F34" s="478">
        <f>'Master-1'!G34</f>
        <v>0</v>
      </c>
      <c r="G34" s="485">
        <f>'Master-1'!H34</f>
        <v>0</v>
      </c>
      <c r="H34" s="486" t="str">
        <f>'Master-1'!I34</f>
        <v/>
      </c>
      <c r="I34" s="487">
        <f>'Master-1'!J34</f>
        <v>0</v>
      </c>
      <c r="J34" s="488">
        <f>'Master-1'!K34</f>
        <v>0</v>
      </c>
      <c r="K34" s="488">
        <f t="shared" si="10"/>
        <v>0</v>
      </c>
      <c r="L34" s="483" t="str">
        <f>IF('Master-1'!M34="","",'Master-1'!M34)</f>
        <v/>
      </c>
      <c r="M34" s="488">
        <f t="shared" si="11"/>
        <v>0</v>
      </c>
      <c r="N34" s="488">
        <f t="shared" si="12"/>
        <v>0</v>
      </c>
      <c r="O34" s="482">
        <f>'Master-1'!P34</f>
        <v>0</v>
      </c>
      <c r="P34" s="488">
        <f>'Master-1'!Q34</f>
        <v>0</v>
      </c>
      <c r="Q34" s="490">
        <f>'Master-1'!F34</f>
        <v>0</v>
      </c>
      <c r="R34" s="46"/>
      <c r="S34" s="46"/>
      <c r="T34" s="46"/>
      <c r="U34" s="46"/>
      <c r="V34" s="47"/>
      <c r="W34" s="48"/>
      <c r="X34" s="49"/>
      <c r="Y34" s="448"/>
    </row>
    <row r="35" spans="1:25" ht="17.5" hidden="1" customHeight="1">
      <c r="A35" s="448">
        <v>25</v>
      </c>
      <c r="B35" s="475" t="str">
        <f>'Master-1'!B35</f>
        <v>vjktif=r</v>
      </c>
      <c r="C35" s="476" t="str">
        <f>'Master-1'!C35</f>
        <v/>
      </c>
      <c r="D35" s="412"/>
      <c r="E35" s="736">
        <f>'Master-1'!E35</f>
        <v>0</v>
      </c>
      <c r="F35" s="478">
        <f>'Master-1'!G35</f>
        <v>0</v>
      </c>
      <c r="G35" s="485">
        <f>'Master-1'!H35</f>
        <v>0</v>
      </c>
      <c r="H35" s="486" t="str">
        <f>'Master-1'!I35</f>
        <v/>
      </c>
      <c r="I35" s="487">
        <f>'Master-1'!J35</f>
        <v>0</v>
      </c>
      <c r="J35" s="488">
        <f>'Master-1'!K35</f>
        <v>0</v>
      </c>
      <c r="K35" s="488">
        <f t="shared" ref="K35:K60" si="14">J35*12</f>
        <v>0</v>
      </c>
      <c r="L35" s="483" t="str">
        <f>IF('Master-1'!M35="","",'Master-1'!M35)</f>
        <v/>
      </c>
      <c r="M35" s="488">
        <f t="shared" ref="M35:M60" si="15">P35*8</f>
        <v>0</v>
      </c>
      <c r="N35" s="488">
        <f t="shared" ref="N35:N60" si="16">K35+M35</f>
        <v>0</v>
      </c>
      <c r="O35" s="482">
        <f>'Master-1'!P35</f>
        <v>0</v>
      </c>
      <c r="P35" s="488">
        <f>'Master-1'!Q35</f>
        <v>0</v>
      </c>
      <c r="Q35" s="490">
        <f>'Master-1'!F35</f>
        <v>0</v>
      </c>
      <c r="R35" s="46"/>
      <c r="S35" s="46"/>
      <c r="T35" s="46"/>
      <c r="U35" s="46"/>
      <c r="V35" s="47"/>
      <c r="W35" s="48"/>
      <c r="X35" s="49"/>
      <c r="Y35" s="448"/>
    </row>
    <row r="36" spans="1:25" ht="18" hidden="1">
      <c r="A36" s="448">
        <v>26</v>
      </c>
      <c r="B36" s="475" t="str">
        <f>'Master-1'!B36</f>
        <v>vjktif=r</v>
      </c>
      <c r="C36" s="476" t="str">
        <f>'Master-1'!C36</f>
        <v/>
      </c>
      <c r="D36" s="412"/>
      <c r="E36" s="736">
        <f>'Master-1'!E36</f>
        <v>0</v>
      </c>
      <c r="F36" s="478">
        <f>'Master-1'!G36</f>
        <v>0</v>
      </c>
      <c r="G36" s="485">
        <f>'Master-1'!H36</f>
        <v>0</v>
      </c>
      <c r="H36" s="486" t="str">
        <f>'Master-1'!I36</f>
        <v/>
      </c>
      <c r="I36" s="487">
        <f>'Master-1'!J36</f>
        <v>0</v>
      </c>
      <c r="J36" s="488">
        <f>'Master-1'!K36</f>
        <v>0</v>
      </c>
      <c r="K36" s="488">
        <f t="shared" si="14"/>
        <v>0</v>
      </c>
      <c r="L36" s="483" t="str">
        <f>IF('Master-1'!M36="","",'Master-1'!M36)</f>
        <v/>
      </c>
      <c r="M36" s="488">
        <f t="shared" si="15"/>
        <v>0</v>
      </c>
      <c r="N36" s="488">
        <f t="shared" si="16"/>
        <v>0</v>
      </c>
      <c r="O36" s="482">
        <f>'Master-1'!P36</f>
        <v>0</v>
      </c>
      <c r="P36" s="488">
        <f>'Master-1'!Q36</f>
        <v>0</v>
      </c>
      <c r="Q36" s="490">
        <f>'Master-1'!F36</f>
        <v>0</v>
      </c>
      <c r="R36" s="46"/>
      <c r="S36" s="46"/>
      <c r="T36" s="46"/>
      <c r="U36" s="46"/>
      <c r="V36" s="47"/>
      <c r="W36" s="48"/>
      <c r="X36" s="49"/>
      <c r="Y36" s="448"/>
    </row>
    <row r="37" spans="1:25" ht="18" hidden="1">
      <c r="A37" s="448">
        <v>27</v>
      </c>
      <c r="B37" s="475" t="str">
        <f>'Master-1'!B37</f>
        <v>vjktif=r</v>
      </c>
      <c r="C37" s="476" t="str">
        <f>'Master-1'!C37</f>
        <v/>
      </c>
      <c r="D37" s="412"/>
      <c r="E37" s="736">
        <f>'Master-1'!E37</f>
        <v>0</v>
      </c>
      <c r="F37" s="478">
        <f>'Master-1'!G37</f>
        <v>0</v>
      </c>
      <c r="G37" s="485">
        <f>'Master-1'!H37</f>
        <v>0</v>
      </c>
      <c r="H37" s="486" t="str">
        <f>'Master-1'!I37</f>
        <v/>
      </c>
      <c r="I37" s="487">
        <f>'Master-1'!J37</f>
        <v>0</v>
      </c>
      <c r="J37" s="488">
        <f>'Master-1'!K37</f>
        <v>0</v>
      </c>
      <c r="K37" s="488">
        <f t="shared" si="14"/>
        <v>0</v>
      </c>
      <c r="L37" s="483" t="str">
        <f>IF('Master-1'!M37="","",'Master-1'!M37)</f>
        <v/>
      </c>
      <c r="M37" s="488">
        <f t="shared" si="15"/>
        <v>0</v>
      </c>
      <c r="N37" s="488">
        <f t="shared" si="16"/>
        <v>0</v>
      </c>
      <c r="O37" s="482">
        <f>'Master-1'!P37</f>
        <v>0</v>
      </c>
      <c r="P37" s="488">
        <f>'Master-1'!Q37</f>
        <v>0</v>
      </c>
      <c r="Q37" s="490">
        <f>'Master-1'!F37</f>
        <v>0</v>
      </c>
      <c r="R37" s="46"/>
      <c r="S37" s="46"/>
      <c r="T37" s="46"/>
      <c r="U37" s="46"/>
      <c r="V37" s="47"/>
      <c r="W37" s="48"/>
      <c r="X37" s="49"/>
      <c r="Y37" s="448"/>
    </row>
    <row r="38" spans="1:25" ht="18" hidden="1">
      <c r="A38" s="448">
        <v>28</v>
      </c>
      <c r="B38" s="475" t="str">
        <f>'Master-1'!B38</f>
        <v>vjktif=r</v>
      </c>
      <c r="C38" s="476" t="str">
        <f>'Master-1'!C38</f>
        <v/>
      </c>
      <c r="D38" s="412"/>
      <c r="E38" s="736">
        <f>'Master-1'!E38</f>
        <v>0</v>
      </c>
      <c r="F38" s="478">
        <f>'Master-1'!G38</f>
        <v>0</v>
      </c>
      <c r="G38" s="485">
        <f>'Master-1'!H38</f>
        <v>0</v>
      </c>
      <c r="H38" s="486" t="str">
        <f>'Master-1'!I38</f>
        <v/>
      </c>
      <c r="I38" s="487">
        <f>'Master-1'!J38</f>
        <v>0</v>
      </c>
      <c r="J38" s="488">
        <f>'Master-1'!K38</f>
        <v>0</v>
      </c>
      <c r="K38" s="488">
        <f t="shared" si="14"/>
        <v>0</v>
      </c>
      <c r="L38" s="483" t="str">
        <f>IF('Master-1'!M38="","",'Master-1'!M38)</f>
        <v/>
      </c>
      <c r="M38" s="488">
        <f t="shared" si="15"/>
        <v>0</v>
      </c>
      <c r="N38" s="488">
        <f t="shared" si="16"/>
        <v>0</v>
      </c>
      <c r="O38" s="482">
        <f>'Master-1'!P38</f>
        <v>0</v>
      </c>
      <c r="P38" s="488">
        <f>'Master-1'!Q38</f>
        <v>0</v>
      </c>
      <c r="Q38" s="490">
        <f>'Master-1'!F38</f>
        <v>0</v>
      </c>
      <c r="R38" s="46"/>
      <c r="S38" s="46"/>
      <c r="T38" s="46"/>
      <c r="U38" s="46"/>
      <c r="V38" s="47"/>
      <c r="W38" s="48"/>
      <c r="X38" s="49"/>
      <c r="Y38" s="448"/>
    </row>
    <row r="39" spans="1:25" ht="18" hidden="1">
      <c r="A39" s="448">
        <v>29</v>
      </c>
      <c r="B39" s="475" t="str">
        <f>'Master-1'!B39</f>
        <v>vjktif=r</v>
      </c>
      <c r="C39" s="476" t="str">
        <f>'Master-1'!C39</f>
        <v/>
      </c>
      <c r="D39" s="412"/>
      <c r="E39" s="736">
        <f>'Master-1'!E39</f>
        <v>0</v>
      </c>
      <c r="F39" s="478">
        <f>'Master-1'!G39</f>
        <v>0</v>
      </c>
      <c r="G39" s="485">
        <f>'Master-1'!H39</f>
        <v>0</v>
      </c>
      <c r="H39" s="486" t="str">
        <f>'Master-1'!I39</f>
        <v/>
      </c>
      <c r="I39" s="487">
        <f>'Master-1'!J39</f>
        <v>0</v>
      </c>
      <c r="J39" s="488">
        <f>'Master-1'!K39</f>
        <v>0</v>
      </c>
      <c r="K39" s="488">
        <f t="shared" si="14"/>
        <v>0</v>
      </c>
      <c r="L39" s="483" t="str">
        <f>IF('Master-1'!M39="","",'Master-1'!M39)</f>
        <v/>
      </c>
      <c r="M39" s="488">
        <f t="shared" si="15"/>
        <v>0</v>
      </c>
      <c r="N39" s="488">
        <f t="shared" si="16"/>
        <v>0</v>
      </c>
      <c r="O39" s="482">
        <f>'Master-1'!P39</f>
        <v>0</v>
      </c>
      <c r="P39" s="488">
        <f>'Master-1'!Q39</f>
        <v>0</v>
      </c>
      <c r="Q39" s="490">
        <f>'Master-1'!F39</f>
        <v>0</v>
      </c>
      <c r="R39" s="46"/>
      <c r="S39" s="46"/>
      <c r="T39" s="46"/>
      <c r="U39" s="46"/>
      <c r="V39" s="47"/>
      <c r="W39" s="48"/>
      <c r="X39" s="49"/>
      <c r="Y39" s="448"/>
    </row>
    <row r="40" spans="1:25" ht="18" hidden="1">
      <c r="A40" s="448">
        <v>30</v>
      </c>
      <c r="B40" s="475" t="str">
        <f>'Master-1'!B40</f>
        <v>vjktif=r</v>
      </c>
      <c r="C40" s="476" t="str">
        <f>'Master-1'!C40</f>
        <v/>
      </c>
      <c r="D40" s="412"/>
      <c r="E40" s="736">
        <f>'Master-1'!E40</f>
        <v>0</v>
      </c>
      <c r="F40" s="478">
        <f>'Master-1'!G40</f>
        <v>0</v>
      </c>
      <c r="G40" s="485">
        <f>'Master-1'!H40</f>
        <v>0</v>
      </c>
      <c r="H40" s="486" t="str">
        <f>'Master-1'!I40</f>
        <v/>
      </c>
      <c r="I40" s="487">
        <f>'Master-1'!J40</f>
        <v>0</v>
      </c>
      <c r="J40" s="488">
        <f>'Master-1'!K40</f>
        <v>0</v>
      </c>
      <c r="K40" s="488">
        <f t="shared" si="14"/>
        <v>0</v>
      </c>
      <c r="L40" s="483" t="str">
        <f>IF('Master-1'!M40="","",'Master-1'!M40)</f>
        <v/>
      </c>
      <c r="M40" s="488">
        <f t="shared" si="15"/>
        <v>0</v>
      </c>
      <c r="N40" s="488">
        <f t="shared" si="16"/>
        <v>0</v>
      </c>
      <c r="O40" s="482">
        <f>'Master-1'!P40</f>
        <v>0</v>
      </c>
      <c r="P40" s="488">
        <f>'Master-1'!Q40</f>
        <v>0</v>
      </c>
      <c r="Q40" s="490">
        <f>'Master-1'!F40</f>
        <v>0</v>
      </c>
      <c r="R40" s="46"/>
      <c r="S40" s="46"/>
      <c r="T40" s="46"/>
      <c r="U40" s="46"/>
      <c r="V40" s="47"/>
      <c r="W40" s="48"/>
      <c r="X40" s="49"/>
      <c r="Y40" s="448"/>
    </row>
    <row r="41" spans="1:25" ht="18" hidden="1">
      <c r="A41" s="448">
        <v>31</v>
      </c>
      <c r="B41" s="475" t="str">
        <f>'Master-1'!B41</f>
        <v>vjktif=r</v>
      </c>
      <c r="C41" s="476" t="str">
        <f>'Master-1'!C41</f>
        <v/>
      </c>
      <c r="D41" s="412"/>
      <c r="E41" s="736">
        <f>'Master-1'!E41</f>
        <v>0</v>
      </c>
      <c r="F41" s="478">
        <f>'Master-1'!G41</f>
        <v>0</v>
      </c>
      <c r="G41" s="485">
        <f>'Master-1'!H41</f>
        <v>0</v>
      </c>
      <c r="H41" s="486" t="str">
        <f>'Master-1'!I41</f>
        <v/>
      </c>
      <c r="I41" s="487">
        <f>'Master-1'!J41</f>
        <v>0</v>
      </c>
      <c r="J41" s="488">
        <f>'Master-1'!K41</f>
        <v>0</v>
      </c>
      <c r="K41" s="488">
        <f t="shared" si="14"/>
        <v>0</v>
      </c>
      <c r="L41" s="483" t="str">
        <f>IF('Master-1'!M41="","",'Master-1'!M41)</f>
        <v/>
      </c>
      <c r="M41" s="488">
        <f t="shared" si="15"/>
        <v>0</v>
      </c>
      <c r="N41" s="488">
        <f t="shared" si="16"/>
        <v>0</v>
      </c>
      <c r="O41" s="482">
        <f>'Master-1'!P41</f>
        <v>0</v>
      </c>
      <c r="P41" s="488">
        <f>'Master-1'!Q41</f>
        <v>0</v>
      </c>
      <c r="Q41" s="490">
        <f>'Master-1'!F41</f>
        <v>0</v>
      </c>
      <c r="R41" s="46"/>
      <c r="S41" s="46"/>
      <c r="T41" s="46"/>
      <c r="U41" s="46"/>
      <c r="V41" s="47"/>
      <c r="W41" s="48"/>
      <c r="X41" s="49"/>
      <c r="Y41" s="448"/>
    </row>
    <row r="42" spans="1:25" ht="18" hidden="1">
      <c r="A42" s="448">
        <v>32</v>
      </c>
      <c r="B42" s="475" t="str">
        <f>'Master-1'!B42</f>
        <v>vjktif=r</v>
      </c>
      <c r="C42" s="476" t="str">
        <f>'Master-1'!C42</f>
        <v/>
      </c>
      <c r="D42" s="412"/>
      <c r="E42" s="736">
        <f>'Master-1'!E42</f>
        <v>0</v>
      </c>
      <c r="F42" s="478">
        <f>'Master-1'!G42</f>
        <v>0</v>
      </c>
      <c r="G42" s="485">
        <f>'Master-1'!H42</f>
        <v>0</v>
      </c>
      <c r="H42" s="486" t="str">
        <f>'Master-1'!I42</f>
        <v/>
      </c>
      <c r="I42" s="487">
        <f>'Master-1'!J42</f>
        <v>0</v>
      </c>
      <c r="J42" s="488">
        <f>'Master-1'!K42</f>
        <v>0</v>
      </c>
      <c r="K42" s="488">
        <f t="shared" si="14"/>
        <v>0</v>
      </c>
      <c r="L42" s="483" t="str">
        <f>IF('Master-1'!M42="","",'Master-1'!M42)</f>
        <v/>
      </c>
      <c r="M42" s="488">
        <f t="shared" si="15"/>
        <v>0</v>
      </c>
      <c r="N42" s="488">
        <f t="shared" si="16"/>
        <v>0</v>
      </c>
      <c r="O42" s="482">
        <f>'Master-1'!P42</f>
        <v>0</v>
      </c>
      <c r="P42" s="488">
        <f>'Master-1'!Q42</f>
        <v>0</v>
      </c>
      <c r="Q42" s="490">
        <f>'Master-1'!F42</f>
        <v>0</v>
      </c>
      <c r="R42" s="46"/>
      <c r="S42" s="46"/>
      <c r="T42" s="46"/>
      <c r="U42" s="46"/>
      <c r="V42" s="47"/>
      <c r="W42" s="48"/>
      <c r="X42" s="49"/>
      <c r="Y42" s="448"/>
    </row>
    <row r="43" spans="1:25" ht="18" hidden="1">
      <c r="A43" s="448">
        <v>33</v>
      </c>
      <c r="B43" s="475" t="str">
        <f>'Master-1'!B43</f>
        <v>vjktif=r</v>
      </c>
      <c r="C43" s="476" t="str">
        <f>'Master-1'!C43</f>
        <v/>
      </c>
      <c r="D43" s="412"/>
      <c r="E43" s="736">
        <f>'Master-1'!E43</f>
        <v>0</v>
      </c>
      <c r="F43" s="478">
        <f>'Master-1'!G43</f>
        <v>0</v>
      </c>
      <c r="G43" s="485">
        <f>'Master-1'!H43</f>
        <v>0</v>
      </c>
      <c r="H43" s="486" t="str">
        <f>'Master-1'!I43</f>
        <v/>
      </c>
      <c r="I43" s="487">
        <f>'Master-1'!J43</f>
        <v>0</v>
      </c>
      <c r="J43" s="488">
        <f>'Master-1'!K43</f>
        <v>0</v>
      </c>
      <c r="K43" s="488">
        <f t="shared" si="14"/>
        <v>0</v>
      </c>
      <c r="L43" s="483" t="str">
        <f>IF('Master-1'!M43="","",'Master-1'!M43)</f>
        <v/>
      </c>
      <c r="M43" s="488">
        <f t="shared" si="15"/>
        <v>0</v>
      </c>
      <c r="N43" s="488">
        <f t="shared" si="16"/>
        <v>0</v>
      </c>
      <c r="O43" s="482">
        <f>'Master-1'!P43</f>
        <v>0</v>
      </c>
      <c r="P43" s="488">
        <f>'Master-1'!Q43</f>
        <v>0</v>
      </c>
      <c r="Q43" s="490">
        <f>'Master-1'!F43</f>
        <v>0</v>
      </c>
      <c r="R43" s="46"/>
      <c r="S43" s="46"/>
      <c r="T43" s="46"/>
      <c r="U43" s="46"/>
      <c r="V43" s="47"/>
      <c r="W43" s="48"/>
      <c r="X43" s="49"/>
      <c r="Y43" s="448"/>
    </row>
    <row r="44" spans="1:25" ht="18" hidden="1">
      <c r="A44" s="448">
        <v>34</v>
      </c>
      <c r="B44" s="475" t="str">
        <f>'Master-1'!B44</f>
        <v>vjktif=r</v>
      </c>
      <c r="C44" s="476" t="str">
        <f>'Master-1'!C44</f>
        <v/>
      </c>
      <c r="D44" s="412"/>
      <c r="E44" s="736">
        <f>'Master-1'!E44</f>
        <v>0</v>
      </c>
      <c r="F44" s="478">
        <f>'Master-1'!G44</f>
        <v>0</v>
      </c>
      <c r="G44" s="485">
        <f>'Master-1'!H44</f>
        <v>0</v>
      </c>
      <c r="H44" s="486" t="str">
        <f>'Master-1'!I44</f>
        <v/>
      </c>
      <c r="I44" s="487">
        <f>'Master-1'!J44</f>
        <v>0</v>
      </c>
      <c r="J44" s="488">
        <f>'Master-1'!K44</f>
        <v>0</v>
      </c>
      <c r="K44" s="488">
        <f t="shared" si="14"/>
        <v>0</v>
      </c>
      <c r="L44" s="483" t="str">
        <f>IF('Master-1'!M44="","",'Master-1'!M44)</f>
        <v/>
      </c>
      <c r="M44" s="488">
        <f t="shared" si="15"/>
        <v>0</v>
      </c>
      <c r="N44" s="488">
        <f t="shared" si="16"/>
        <v>0</v>
      </c>
      <c r="O44" s="482">
        <f>'Master-1'!P44</f>
        <v>0</v>
      </c>
      <c r="P44" s="488">
        <f>'Master-1'!Q44</f>
        <v>0</v>
      </c>
      <c r="Q44" s="490">
        <f>'Master-1'!F44</f>
        <v>0</v>
      </c>
      <c r="R44" s="46"/>
      <c r="S44" s="46"/>
      <c r="T44" s="46"/>
      <c r="U44" s="46"/>
      <c r="V44" s="47"/>
      <c r="W44" s="48"/>
      <c r="X44" s="49"/>
      <c r="Y44" s="448"/>
    </row>
    <row r="45" spans="1:25" ht="18" hidden="1">
      <c r="A45" s="448">
        <v>35</v>
      </c>
      <c r="B45" s="475" t="str">
        <f>'Master-1'!B45</f>
        <v>vjktif=r</v>
      </c>
      <c r="C45" s="476" t="str">
        <f>'Master-1'!C45</f>
        <v/>
      </c>
      <c r="D45" s="412"/>
      <c r="E45" s="736">
        <f>'Master-1'!E45</f>
        <v>0</v>
      </c>
      <c r="F45" s="478">
        <f>'Master-1'!G45</f>
        <v>0</v>
      </c>
      <c r="G45" s="485">
        <f>'Master-1'!H45</f>
        <v>0</v>
      </c>
      <c r="H45" s="486" t="str">
        <f>'Master-1'!I45</f>
        <v/>
      </c>
      <c r="I45" s="487">
        <f>'Master-1'!J45</f>
        <v>0</v>
      </c>
      <c r="J45" s="488">
        <f>'Master-1'!K45</f>
        <v>0</v>
      </c>
      <c r="K45" s="488">
        <f t="shared" si="14"/>
        <v>0</v>
      </c>
      <c r="L45" s="483" t="str">
        <f>IF('Master-1'!M45="","",'Master-1'!M45)</f>
        <v/>
      </c>
      <c r="M45" s="488">
        <f t="shared" si="15"/>
        <v>0</v>
      </c>
      <c r="N45" s="488">
        <f t="shared" si="16"/>
        <v>0</v>
      </c>
      <c r="O45" s="482">
        <f>'Master-1'!P45</f>
        <v>0</v>
      </c>
      <c r="P45" s="488">
        <f>'Master-1'!Q45</f>
        <v>0</v>
      </c>
      <c r="Q45" s="490">
        <f>'Master-1'!F45</f>
        <v>0</v>
      </c>
      <c r="R45" s="46"/>
      <c r="S45" s="46"/>
      <c r="T45" s="46"/>
      <c r="U45" s="46"/>
      <c r="V45" s="47"/>
      <c r="W45" s="48"/>
      <c r="X45" s="49"/>
      <c r="Y45" s="448"/>
    </row>
    <row r="46" spans="1:25" ht="18" hidden="1">
      <c r="A46" s="448">
        <v>36</v>
      </c>
      <c r="B46" s="475" t="str">
        <f>'Master-1'!B46</f>
        <v>vjktif=r</v>
      </c>
      <c r="C46" s="476" t="str">
        <f>'Master-1'!C46</f>
        <v/>
      </c>
      <c r="D46" s="412"/>
      <c r="E46" s="736">
        <f>'Master-1'!E46</f>
        <v>0</v>
      </c>
      <c r="F46" s="478">
        <f>'Master-1'!G46</f>
        <v>0</v>
      </c>
      <c r="G46" s="485">
        <f>'Master-1'!H46</f>
        <v>0</v>
      </c>
      <c r="H46" s="486" t="str">
        <f>'Master-1'!I46</f>
        <v/>
      </c>
      <c r="I46" s="487">
        <f>'Master-1'!J46</f>
        <v>0</v>
      </c>
      <c r="J46" s="488">
        <f>'Master-1'!K46</f>
        <v>0</v>
      </c>
      <c r="K46" s="488">
        <f t="shared" si="14"/>
        <v>0</v>
      </c>
      <c r="L46" s="483" t="str">
        <f>IF('Master-1'!M46="","",'Master-1'!M46)</f>
        <v/>
      </c>
      <c r="M46" s="488">
        <f t="shared" si="15"/>
        <v>0</v>
      </c>
      <c r="N46" s="488">
        <f t="shared" si="16"/>
        <v>0</v>
      </c>
      <c r="O46" s="482">
        <f>'Master-1'!P46</f>
        <v>0</v>
      </c>
      <c r="P46" s="488">
        <f>'Master-1'!Q46</f>
        <v>0</v>
      </c>
      <c r="Q46" s="490">
        <f>'Master-1'!F46</f>
        <v>0</v>
      </c>
      <c r="R46" s="46"/>
      <c r="S46" s="46"/>
      <c r="T46" s="46"/>
      <c r="U46" s="46"/>
      <c r="V46" s="47"/>
      <c r="W46" s="48"/>
      <c r="X46" s="49"/>
      <c r="Y46" s="448"/>
    </row>
    <row r="47" spans="1:25" ht="18" hidden="1">
      <c r="A47" s="448">
        <v>37</v>
      </c>
      <c r="B47" s="475" t="str">
        <f>'Master-1'!B47</f>
        <v>vjktif=r</v>
      </c>
      <c r="C47" s="476" t="str">
        <f>'Master-1'!C47</f>
        <v/>
      </c>
      <c r="D47" s="412"/>
      <c r="E47" s="736">
        <f>'Master-1'!E47</f>
        <v>0</v>
      </c>
      <c r="F47" s="478">
        <f>'Master-1'!G47</f>
        <v>0</v>
      </c>
      <c r="G47" s="485">
        <f>'Master-1'!H47</f>
        <v>0</v>
      </c>
      <c r="H47" s="486" t="str">
        <f>'Master-1'!I47</f>
        <v/>
      </c>
      <c r="I47" s="487">
        <f>'Master-1'!J47</f>
        <v>0</v>
      </c>
      <c r="J47" s="488">
        <f>'Master-1'!K47</f>
        <v>0</v>
      </c>
      <c r="K47" s="488">
        <f t="shared" si="14"/>
        <v>0</v>
      </c>
      <c r="L47" s="483" t="str">
        <f>IF('Master-1'!M47="","",'Master-1'!M47)</f>
        <v/>
      </c>
      <c r="M47" s="488">
        <f t="shared" si="15"/>
        <v>0</v>
      </c>
      <c r="N47" s="488">
        <f t="shared" si="16"/>
        <v>0</v>
      </c>
      <c r="O47" s="482">
        <f>'Master-1'!P47</f>
        <v>0</v>
      </c>
      <c r="P47" s="488">
        <f>'Master-1'!Q47</f>
        <v>0</v>
      </c>
      <c r="Q47" s="490">
        <f>'Master-1'!F47</f>
        <v>0</v>
      </c>
      <c r="R47" s="46"/>
      <c r="S47" s="46"/>
      <c r="T47" s="46"/>
      <c r="U47" s="46"/>
      <c r="V47" s="47"/>
      <c r="W47" s="48"/>
      <c r="X47" s="49"/>
      <c r="Y47" s="448"/>
    </row>
    <row r="48" spans="1:25" ht="18" hidden="1">
      <c r="A48" s="448">
        <v>38</v>
      </c>
      <c r="B48" s="475" t="str">
        <f>'Master-1'!B48</f>
        <v>vjktif=r</v>
      </c>
      <c r="C48" s="476" t="str">
        <f>'Master-1'!C48</f>
        <v/>
      </c>
      <c r="D48" s="412"/>
      <c r="E48" s="736">
        <f>'Master-1'!E48</f>
        <v>0</v>
      </c>
      <c r="F48" s="478">
        <f>'Master-1'!G48</f>
        <v>0</v>
      </c>
      <c r="G48" s="485">
        <f>'Master-1'!H48</f>
        <v>0</v>
      </c>
      <c r="H48" s="486" t="str">
        <f>'Master-1'!I48</f>
        <v/>
      </c>
      <c r="I48" s="487">
        <f>'Master-1'!J48</f>
        <v>0</v>
      </c>
      <c r="J48" s="488">
        <f>'Master-1'!K48</f>
        <v>0</v>
      </c>
      <c r="K48" s="488">
        <f t="shared" si="14"/>
        <v>0</v>
      </c>
      <c r="L48" s="483" t="str">
        <f>IF('Master-1'!M48="","",'Master-1'!M48)</f>
        <v/>
      </c>
      <c r="M48" s="488">
        <f t="shared" si="15"/>
        <v>0</v>
      </c>
      <c r="N48" s="488">
        <f t="shared" si="16"/>
        <v>0</v>
      </c>
      <c r="O48" s="482">
        <f>'Master-1'!P48</f>
        <v>0</v>
      </c>
      <c r="P48" s="488">
        <f>'Master-1'!Q48</f>
        <v>0</v>
      </c>
      <c r="Q48" s="490">
        <f>'Master-1'!F48</f>
        <v>0</v>
      </c>
      <c r="R48" s="46"/>
      <c r="S48" s="46"/>
      <c r="T48" s="46"/>
      <c r="U48" s="46"/>
      <c r="V48" s="47"/>
      <c r="W48" s="48"/>
      <c r="X48" s="49"/>
      <c r="Y48" s="448"/>
    </row>
    <row r="49" spans="1:25" ht="18" hidden="1">
      <c r="A49" s="448">
        <v>39</v>
      </c>
      <c r="B49" s="475" t="str">
        <f>'Master-1'!B49</f>
        <v>vjktif=r</v>
      </c>
      <c r="C49" s="476" t="str">
        <f>'Master-1'!C49</f>
        <v/>
      </c>
      <c r="D49" s="412"/>
      <c r="E49" s="736">
        <f>'Master-1'!E49</f>
        <v>0</v>
      </c>
      <c r="F49" s="478">
        <f>'Master-1'!G49</f>
        <v>0</v>
      </c>
      <c r="G49" s="485">
        <f>'Master-1'!H49</f>
        <v>0</v>
      </c>
      <c r="H49" s="486" t="str">
        <f>'Master-1'!I49</f>
        <v/>
      </c>
      <c r="I49" s="487">
        <f>'Master-1'!J49</f>
        <v>0</v>
      </c>
      <c r="J49" s="488">
        <f>'Master-1'!K49</f>
        <v>0</v>
      </c>
      <c r="K49" s="488">
        <f t="shared" si="14"/>
        <v>0</v>
      </c>
      <c r="L49" s="483" t="str">
        <f>IF('Master-1'!M49="","",'Master-1'!M49)</f>
        <v/>
      </c>
      <c r="M49" s="488">
        <f t="shared" si="15"/>
        <v>0</v>
      </c>
      <c r="N49" s="488">
        <f t="shared" si="16"/>
        <v>0</v>
      </c>
      <c r="O49" s="482">
        <f>'Master-1'!P49</f>
        <v>0</v>
      </c>
      <c r="P49" s="488">
        <f>'Master-1'!Q49</f>
        <v>0</v>
      </c>
      <c r="Q49" s="490">
        <f>'Master-1'!F49</f>
        <v>0</v>
      </c>
      <c r="R49" s="46"/>
      <c r="S49" s="46"/>
      <c r="T49" s="46"/>
      <c r="U49" s="46"/>
      <c r="V49" s="47"/>
      <c r="W49" s="48"/>
      <c r="X49" s="49"/>
      <c r="Y49" s="448"/>
    </row>
    <row r="50" spans="1:25" ht="18" hidden="1">
      <c r="A50" s="448">
        <v>40</v>
      </c>
      <c r="B50" s="475" t="str">
        <f>'Master-1'!B50</f>
        <v>vjktif=r</v>
      </c>
      <c r="C50" s="476" t="str">
        <f>'Master-1'!C50</f>
        <v/>
      </c>
      <c r="D50" s="412"/>
      <c r="E50" s="736">
        <f>'Master-1'!E50</f>
        <v>0</v>
      </c>
      <c r="F50" s="478">
        <f>'Master-1'!G50</f>
        <v>0</v>
      </c>
      <c r="G50" s="485">
        <f>'Master-1'!H50</f>
        <v>0</v>
      </c>
      <c r="H50" s="486" t="str">
        <f>'Master-1'!I50</f>
        <v/>
      </c>
      <c r="I50" s="487">
        <f>'Master-1'!J50</f>
        <v>0</v>
      </c>
      <c r="J50" s="488">
        <f>'Master-1'!K50</f>
        <v>0</v>
      </c>
      <c r="K50" s="488">
        <f t="shared" si="14"/>
        <v>0</v>
      </c>
      <c r="L50" s="483" t="str">
        <f>IF('Master-1'!M50="","",'Master-1'!M50)</f>
        <v/>
      </c>
      <c r="M50" s="488">
        <f t="shared" si="15"/>
        <v>0</v>
      </c>
      <c r="N50" s="488">
        <f t="shared" si="16"/>
        <v>0</v>
      </c>
      <c r="O50" s="482">
        <f>'Master-1'!P50</f>
        <v>0</v>
      </c>
      <c r="P50" s="488">
        <f>'Master-1'!Q50</f>
        <v>0</v>
      </c>
      <c r="Q50" s="490">
        <f>'Master-1'!F50</f>
        <v>0</v>
      </c>
      <c r="R50" s="46"/>
      <c r="S50" s="46"/>
      <c r="T50" s="46"/>
      <c r="U50" s="46"/>
      <c r="V50" s="47"/>
      <c r="W50" s="48"/>
      <c r="X50" s="49"/>
      <c r="Y50" s="448"/>
    </row>
    <row r="51" spans="1:25" ht="18" hidden="1">
      <c r="A51" s="448">
        <v>41</v>
      </c>
      <c r="B51" s="475" t="str">
        <f>'Master-1'!B51</f>
        <v>vjktif=r</v>
      </c>
      <c r="C51" s="476" t="str">
        <f>'Master-1'!C51</f>
        <v/>
      </c>
      <c r="D51" s="412"/>
      <c r="E51" s="736">
        <f>'Master-1'!E51</f>
        <v>0</v>
      </c>
      <c r="F51" s="478">
        <f>'Master-1'!G51</f>
        <v>0</v>
      </c>
      <c r="G51" s="485">
        <f>'Master-1'!H51</f>
        <v>0</v>
      </c>
      <c r="H51" s="486" t="str">
        <f>'Master-1'!I51</f>
        <v/>
      </c>
      <c r="I51" s="487">
        <f>'Master-1'!J51</f>
        <v>0</v>
      </c>
      <c r="J51" s="488">
        <f>'Master-1'!K51</f>
        <v>0</v>
      </c>
      <c r="K51" s="488">
        <f t="shared" si="14"/>
        <v>0</v>
      </c>
      <c r="L51" s="483" t="str">
        <f>IF('Master-1'!M51="","",'Master-1'!M51)</f>
        <v/>
      </c>
      <c r="M51" s="488">
        <f t="shared" si="15"/>
        <v>0</v>
      </c>
      <c r="N51" s="488">
        <f t="shared" si="16"/>
        <v>0</v>
      </c>
      <c r="O51" s="482">
        <f>'Master-1'!P51</f>
        <v>0</v>
      </c>
      <c r="P51" s="488">
        <f>'Master-1'!Q51</f>
        <v>0</v>
      </c>
      <c r="Q51" s="490">
        <f>'Master-1'!F51</f>
        <v>0</v>
      </c>
      <c r="R51" s="46"/>
      <c r="S51" s="46"/>
      <c r="T51" s="46"/>
      <c r="U51" s="46"/>
      <c r="V51" s="47"/>
      <c r="W51" s="48"/>
      <c r="X51" s="49"/>
      <c r="Y51" s="448"/>
    </row>
    <row r="52" spans="1:25" ht="18" hidden="1">
      <c r="A52" s="448">
        <v>42</v>
      </c>
      <c r="B52" s="475" t="str">
        <f>'Master-1'!B52</f>
        <v>vjktif=r</v>
      </c>
      <c r="C52" s="476" t="str">
        <f>'Master-1'!C52</f>
        <v/>
      </c>
      <c r="D52" s="412"/>
      <c r="E52" s="736">
        <f>'Master-1'!E52</f>
        <v>0</v>
      </c>
      <c r="F52" s="478">
        <f>'Master-1'!G52</f>
        <v>0</v>
      </c>
      <c r="G52" s="485">
        <f>'Master-1'!H52</f>
        <v>0</v>
      </c>
      <c r="H52" s="486" t="str">
        <f>'Master-1'!I52</f>
        <v/>
      </c>
      <c r="I52" s="487">
        <f>'Master-1'!J52</f>
        <v>0</v>
      </c>
      <c r="J52" s="488">
        <f>'Master-1'!K52</f>
        <v>0</v>
      </c>
      <c r="K52" s="488">
        <f t="shared" si="14"/>
        <v>0</v>
      </c>
      <c r="L52" s="483" t="str">
        <f>IF('Master-1'!M52="","",'Master-1'!M52)</f>
        <v/>
      </c>
      <c r="M52" s="488">
        <f t="shared" si="15"/>
        <v>0</v>
      </c>
      <c r="N52" s="488">
        <f t="shared" si="16"/>
        <v>0</v>
      </c>
      <c r="O52" s="482">
        <f>'Master-1'!P52</f>
        <v>0</v>
      </c>
      <c r="P52" s="488">
        <f>'Master-1'!Q52</f>
        <v>0</v>
      </c>
      <c r="Q52" s="490">
        <f>'Master-1'!F52</f>
        <v>0</v>
      </c>
      <c r="R52" s="46"/>
      <c r="S52" s="46"/>
      <c r="T52" s="46"/>
      <c r="U52" s="46"/>
      <c r="V52" s="47"/>
      <c r="W52" s="48"/>
      <c r="X52" s="49"/>
      <c r="Y52" s="448"/>
    </row>
    <row r="53" spans="1:25" ht="18" hidden="1">
      <c r="A53" s="448">
        <v>43</v>
      </c>
      <c r="B53" s="475" t="str">
        <f>'Master-1'!B53</f>
        <v>vjktif=r</v>
      </c>
      <c r="C53" s="476" t="str">
        <f>'Master-1'!C53</f>
        <v/>
      </c>
      <c r="D53" s="412"/>
      <c r="E53" s="736">
        <f>'Master-1'!E53</f>
        <v>0</v>
      </c>
      <c r="F53" s="478">
        <f>'Master-1'!G53</f>
        <v>0</v>
      </c>
      <c r="G53" s="485">
        <f>'Master-1'!H53</f>
        <v>0</v>
      </c>
      <c r="H53" s="486" t="str">
        <f>'Master-1'!I53</f>
        <v/>
      </c>
      <c r="I53" s="487">
        <f>'Master-1'!J53</f>
        <v>0</v>
      </c>
      <c r="J53" s="488">
        <f>'Master-1'!K53</f>
        <v>0</v>
      </c>
      <c r="K53" s="488">
        <f t="shared" si="14"/>
        <v>0</v>
      </c>
      <c r="L53" s="483" t="str">
        <f>IF('Master-1'!M53="","",'Master-1'!M53)</f>
        <v/>
      </c>
      <c r="M53" s="488">
        <f t="shared" si="15"/>
        <v>0</v>
      </c>
      <c r="N53" s="488">
        <f t="shared" si="16"/>
        <v>0</v>
      </c>
      <c r="O53" s="482">
        <f>'Master-1'!P53</f>
        <v>0</v>
      </c>
      <c r="P53" s="488">
        <f>'Master-1'!Q53</f>
        <v>0</v>
      </c>
      <c r="Q53" s="490">
        <f>'Master-1'!F53</f>
        <v>0</v>
      </c>
      <c r="R53" s="46"/>
      <c r="S53" s="46"/>
      <c r="T53" s="46"/>
      <c r="U53" s="46"/>
      <c r="V53" s="47"/>
      <c r="W53" s="48"/>
      <c r="X53" s="49"/>
      <c r="Y53" s="448"/>
    </row>
    <row r="54" spans="1:25" ht="18" hidden="1">
      <c r="A54" s="448">
        <v>44</v>
      </c>
      <c r="B54" s="475" t="str">
        <f>'Master-1'!B54</f>
        <v>vjktif=r</v>
      </c>
      <c r="C54" s="476" t="str">
        <f>'Master-1'!C54</f>
        <v/>
      </c>
      <c r="D54" s="412"/>
      <c r="E54" s="736">
        <f>'Master-1'!E54</f>
        <v>0</v>
      </c>
      <c r="F54" s="478">
        <f>'Master-1'!G54</f>
        <v>0</v>
      </c>
      <c r="G54" s="485">
        <f>'Master-1'!H54</f>
        <v>0</v>
      </c>
      <c r="H54" s="486" t="str">
        <f>'Master-1'!I54</f>
        <v/>
      </c>
      <c r="I54" s="487">
        <f>'Master-1'!J54</f>
        <v>0</v>
      </c>
      <c r="J54" s="488">
        <f>'Master-1'!K54</f>
        <v>0</v>
      </c>
      <c r="K54" s="488">
        <f t="shared" si="14"/>
        <v>0</v>
      </c>
      <c r="L54" s="483" t="str">
        <f>IF('Master-1'!M54="","",'Master-1'!M54)</f>
        <v/>
      </c>
      <c r="M54" s="488">
        <f t="shared" si="15"/>
        <v>0</v>
      </c>
      <c r="N54" s="488">
        <f t="shared" si="16"/>
        <v>0</v>
      </c>
      <c r="O54" s="482">
        <f>'Master-1'!P54</f>
        <v>0</v>
      </c>
      <c r="P54" s="488">
        <f>'Master-1'!Q54</f>
        <v>0</v>
      </c>
      <c r="Q54" s="490">
        <f>'Master-1'!F54</f>
        <v>0</v>
      </c>
      <c r="R54" s="46"/>
      <c r="S54" s="46"/>
      <c r="T54" s="46"/>
      <c r="U54" s="46"/>
      <c r="V54" s="47"/>
      <c r="W54" s="48"/>
      <c r="X54" s="49"/>
      <c r="Y54" s="448"/>
    </row>
    <row r="55" spans="1:25" ht="18" hidden="1">
      <c r="A55" s="448">
        <v>45</v>
      </c>
      <c r="B55" s="475" t="str">
        <f>'Master-1'!B55</f>
        <v>vjktif=r</v>
      </c>
      <c r="C55" s="476" t="str">
        <f>'Master-1'!C55</f>
        <v/>
      </c>
      <c r="D55" s="412"/>
      <c r="E55" s="736">
        <f>'Master-1'!E55</f>
        <v>0</v>
      </c>
      <c r="F55" s="478">
        <f>'Master-1'!G55</f>
        <v>0</v>
      </c>
      <c r="G55" s="485">
        <f>'Master-1'!H55</f>
        <v>0</v>
      </c>
      <c r="H55" s="486" t="str">
        <f>'Master-1'!I55</f>
        <v/>
      </c>
      <c r="I55" s="487">
        <f>'Master-1'!J55</f>
        <v>0</v>
      </c>
      <c r="J55" s="488">
        <f>'Master-1'!K55</f>
        <v>0</v>
      </c>
      <c r="K55" s="488">
        <f t="shared" si="14"/>
        <v>0</v>
      </c>
      <c r="L55" s="483" t="str">
        <f>IF('Master-1'!M55="","",'Master-1'!M55)</f>
        <v/>
      </c>
      <c r="M55" s="488">
        <f t="shared" si="15"/>
        <v>0</v>
      </c>
      <c r="N55" s="488">
        <f t="shared" si="16"/>
        <v>0</v>
      </c>
      <c r="O55" s="482">
        <f>'Master-1'!P55</f>
        <v>0</v>
      </c>
      <c r="P55" s="488">
        <f>'Master-1'!Q55</f>
        <v>0</v>
      </c>
      <c r="Q55" s="490">
        <f>'Master-1'!F55</f>
        <v>0</v>
      </c>
      <c r="R55" s="46"/>
      <c r="S55" s="46"/>
      <c r="T55" s="46"/>
      <c r="U55" s="46"/>
      <c r="V55" s="47"/>
      <c r="W55" s="48"/>
      <c r="X55" s="49"/>
      <c r="Y55" s="448"/>
    </row>
    <row r="56" spans="1:25" ht="18" hidden="1">
      <c r="A56" s="448">
        <v>46</v>
      </c>
      <c r="B56" s="475" t="str">
        <f>'Master-1'!B56</f>
        <v>vjktif=r</v>
      </c>
      <c r="C56" s="476" t="str">
        <f>'Master-1'!C56</f>
        <v/>
      </c>
      <c r="D56" s="412"/>
      <c r="E56" s="736">
        <f>'Master-1'!E56</f>
        <v>0</v>
      </c>
      <c r="F56" s="478">
        <f>'Master-1'!G56</f>
        <v>0</v>
      </c>
      <c r="G56" s="485">
        <f>'Master-1'!H56</f>
        <v>0</v>
      </c>
      <c r="H56" s="486" t="str">
        <f>'Master-1'!I56</f>
        <v/>
      </c>
      <c r="I56" s="487">
        <f>'Master-1'!J56</f>
        <v>0</v>
      </c>
      <c r="J56" s="488">
        <f>'Master-1'!K56</f>
        <v>0</v>
      </c>
      <c r="K56" s="488">
        <f t="shared" si="14"/>
        <v>0</v>
      </c>
      <c r="L56" s="483" t="str">
        <f>IF('Master-1'!M56="","",'Master-1'!M56)</f>
        <v/>
      </c>
      <c r="M56" s="488">
        <f t="shared" si="15"/>
        <v>0</v>
      </c>
      <c r="N56" s="488">
        <f t="shared" si="16"/>
        <v>0</v>
      </c>
      <c r="O56" s="482">
        <f>'Master-1'!P56</f>
        <v>0</v>
      </c>
      <c r="P56" s="488">
        <f>'Master-1'!Q56</f>
        <v>0</v>
      </c>
      <c r="Q56" s="490">
        <f>'Master-1'!F56</f>
        <v>0</v>
      </c>
      <c r="R56" s="46"/>
      <c r="S56" s="46"/>
      <c r="T56" s="46"/>
      <c r="U56" s="46"/>
      <c r="V56" s="47"/>
      <c r="W56" s="48"/>
      <c r="X56" s="49"/>
      <c r="Y56" s="448"/>
    </row>
    <row r="57" spans="1:25" ht="18" hidden="1">
      <c r="A57" s="448">
        <v>47</v>
      </c>
      <c r="B57" s="475" t="str">
        <f>'Master-1'!B57</f>
        <v>vjktif=r</v>
      </c>
      <c r="C57" s="476" t="str">
        <f>'Master-1'!C57</f>
        <v/>
      </c>
      <c r="D57" s="412"/>
      <c r="E57" s="736">
        <f>'Master-1'!E57</f>
        <v>0</v>
      </c>
      <c r="F57" s="478">
        <f>'Master-1'!G57</f>
        <v>0</v>
      </c>
      <c r="G57" s="485">
        <f>'Master-1'!H57</f>
        <v>0</v>
      </c>
      <c r="H57" s="486" t="str">
        <f>'Master-1'!I57</f>
        <v/>
      </c>
      <c r="I57" s="487">
        <f>'Master-1'!J57</f>
        <v>0</v>
      </c>
      <c r="J57" s="488">
        <f>'Master-1'!K57</f>
        <v>0</v>
      </c>
      <c r="K57" s="488">
        <f t="shared" si="14"/>
        <v>0</v>
      </c>
      <c r="L57" s="483" t="str">
        <f>IF('Master-1'!M57="","",'Master-1'!M57)</f>
        <v/>
      </c>
      <c r="M57" s="488">
        <f t="shared" si="15"/>
        <v>0</v>
      </c>
      <c r="N57" s="488">
        <f t="shared" si="16"/>
        <v>0</v>
      </c>
      <c r="O57" s="482">
        <f>'Master-1'!P57</f>
        <v>0</v>
      </c>
      <c r="P57" s="488">
        <f>'Master-1'!Q57</f>
        <v>0</v>
      </c>
      <c r="Q57" s="490">
        <f>'Master-1'!F57</f>
        <v>0</v>
      </c>
      <c r="R57" s="46"/>
      <c r="S57" s="46"/>
      <c r="T57" s="46"/>
      <c r="U57" s="46"/>
      <c r="V57" s="47"/>
      <c r="W57" s="48"/>
      <c r="X57" s="49"/>
      <c r="Y57" s="448"/>
    </row>
    <row r="58" spans="1:25" ht="18" hidden="1">
      <c r="A58" s="448">
        <v>48</v>
      </c>
      <c r="B58" s="475" t="str">
        <f>'Master-1'!B58</f>
        <v>vjktif=r</v>
      </c>
      <c r="C58" s="476" t="str">
        <f>'Master-1'!C58</f>
        <v/>
      </c>
      <c r="D58" s="412"/>
      <c r="E58" s="736">
        <f>'Master-1'!E58</f>
        <v>0</v>
      </c>
      <c r="F58" s="478">
        <f>'Master-1'!G58</f>
        <v>0</v>
      </c>
      <c r="G58" s="485">
        <f>'Master-1'!H58</f>
        <v>0</v>
      </c>
      <c r="H58" s="486" t="str">
        <f>'Master-1'!I58</f>
        <v/>
      </c>
      <c r="I58" s="487">
        <f>'Master-1'!J58</f>
        <v>0</v>
      </c>
      <c r="J58" s="488">
        <f>'Master-1'!K58</f>
        <v>0</v>
      </c>
      <c r="K58" s="488">
        <f t="shared" si="14"/>
        <v>0</v>
      </c>
      <c r="L58" s="483" t="str">
        <f>IF('Master-1'!M58="","",'Master-1'!M58)</f>
        <v/>
      </c>
      <c r="M58" s="488">
        <f t="shared" si="15"/>
        <v>0</v>
      </c>
      <c r="N58" s="488">
        <f t="shared" si="16"/>
        <v>0</v>
      </c>
      <c r="O58" s="482">
        <f>'Master-1'!P58</f>
        <v>0</v>
      </c>
      <c r="P58" s="488">
        <f>'Master-1'!Q58</f>
        <v>0</v>
      </c>
      <c r="Q58" s="490">
        <f>'Master-1'!F58</f>
        <v>0</v>
      </c>
      <c r="R58" s="46"/>
      <c r="S58" s="46"/>
      <c r="T58" s="46"/>
      <c r="U58" s="46"/>
      <c r="V58" s="47"/>
      <c r="W58" s="48"/>
      <c r="X58" s="49"/>
      <c r="Y58" s="448"/>
    </row>
    <row r="59" spans="1:25" ht="18" hidden="1">
      <c r="A59" s="448">
        <v>49</v>
      </c>
      <c r="B59" s="475" t="str">
        <f>'Master-1'!B59</f>
        <v>vjktif=r</v>
      </c>
      <c r="C59" s="476" t="str">
        <f>'Master-1'!C59</f>
        <v/>
      </c>
      <c r="D59" s="412"/>
      <c r="E59" s="736">
        <f>'Master-1'!E59</f>
        <v>0</v>
      </c>
      <c r="F59" s="478">
        <f>'Master-1'!G59</f>
        <v>0</v>
      </c>
      <c r="G59" s="485">
        <f>'Master-1'!H59</f>
        <v>0</v>
      </c>
      <c r="H59" s="486" t="str">
        <f>'Master-1'!I59</f>
        <v/>
      </c>
      <c r="I59" s="487">
        <f>'Master-1'!J59</f>
        <v>0</v>
      </c>
      <c r="J59" s="488">
        <f>'Master-1'!K59</f>
        <v>0</v>
      </c>
      <c r="K59" s="488">
        <f t="shared" si="14"/>
        <v>0</v>
      </c>
      <c r="L59" s="483" t="str">
        <f>IF('Master-1'!M59="","",'Master-1'!M59)</f>
        <v/>
      </c>
      <c r="M59" s="488">
        <f t="shared" si="15"/>
        <v>0</v>
      </c>
      <c r="N59" s="488">
        <f t="shared" si="16"/>
        <v>0</v>
      </c>
      <c r="O59" s="482">
        <f>'Master-1'!P59</f>
        <v>0</v>
      </c>
      <c r="P59" s="488">
        <f>'Master-1'!Q59</f>
        <v>0</v>
      </c>
      <c r="Q59" s="490">
        <f>'Master-1'!F59</f>
        <v>0</v>
      </c>
      <c r="R59" s="46"/>
      <c r="S59" s="46"/>
      <c r="T59" s="46"/>
      <c r="U59" s="46"/>
      <c r="V59" s="47"/>
      <c r="W59" s="48"/>
      <c r="X59" s="49"/>
      <c r="Y59" s="448"/>
    </row>
    <row r="60" spans="1:25" ht="18" hidden="1">
      <c r="A60" s="448">
        <v>50</v>
      </c>
      <c r="B60" s="475" t="str">
        <f>'Master-1'!B60</f>
        <v>vjktif=r</v>
      </c>
      <c r="C60" s="476" t="str">
        <f>'Master-1'!C60</f>
        <v/>
      </c>
      <c r="D60" s="412"/>
      <c r="E60" s="736">
        <f>'Master-1'!E60</f>
        <v>0</v>
      </c>
      <c r="F60" s="478">
        <f>'Master-1'!G60</f>
        <v>0</v>
      </c>
      <c r="G60" s="485">
        <f>'Master-1'!H60</f>
        <v>0</v>
      </c>
      <c r="H60" s="486" t="str">
        <f>'Master-1'!I60</f>
        <v/>
      </c>
      <c r="I60" s="487">
        <f>'Master-1'!J60</f>
        <v>0</v>
      </c>
      <c r="J60" s="488">
        <f>'Master-1'!K60</f>
        <v>0</v>
      </c>
      <c r="K60" s="488">
        <f t="shared" si="14"/>
        <v>0</v>
      </c>
      <c r="L60" s="483" t="str">
        <f>IF('Master-1'!M60="","",'Master-1'!M60)</f>
        <v/>
      </c>
      <c r="M60" s="488">
        <f t="shared" si="15"/>
        <v>0</v>
      </c>
      <c r="N60" s="488">
        <f t="shared" si="16"/>
        <v>0</v>
      </c>
      <c r="O60" s="482">
        <f>'Master-1'!P60</f>
        <v>0</v>
      </c>
      <c r="P60" s="488">
        <f>'Master-1'!Q60</f>
        <v>0</v>
      </c>
      <c r="Q60" s="490">
        <f>'Master-1'!F60</f>
        <v>0</v>
      </c>
      <c r="R60" s="46"/>
      <c r="S60" s="46"/>
      <c r="T60" s="46"/>
      <c r="U60" s="46"/>
      <c r="V60" s="47"/>
      <c r="W60" s="48"/>
      <c r="X60" s="49"/>
      <c r="Y60" s="448"/>
    </row>
    <row r="61" spans="1:25" ht="18" hidden="1">
      <c r="A61" s="448">
        <v>51</v>
      </c>
      <c r="B61" s="475" t="str">
        <f>'Master-1'!B61</f>
        <v>vjktif=r</v>
      </c>
      <c r="C61" s="476" t="str">
        <f>'Master-1'!C61</f>
        <v/>
      </c>
      <c r="D61" s="412"/>
      <c r="E61" s="736">
        <f>'Master-1'!E61</f>
        <v>0</v>
      </c>
      <c r="F61" s="478">
        <f>'Master-1'!G61</f>
        <v>0</v>
      </c>
      <c r="G61" s="485">
        <f>'Master-1'!H61</f>
        <v>0</v>
      </c>
      <c r="H61" s="486" t="str">
        <f>'Master-1'!I61</f>
        <v/>
      </c>
      <c r="I61" s="487">
        <f>'Master-1'!J61</f>
        <v>0</v>
      </c>
      <c r="J61" s="488">
        <f>'Master-1'!K61</f>
        <v>0</v>
      </c>
      <c r="K61" s="488">
        <f t="shared" ref="K61:K70" si="17">J61*12</f>
        <v>0</v>
      </c>
      <c r="L61" s="483" t="str">
        <f>IF('Master-1'!M61="","",'Master-1'!M61)</f>
        <v/>
      </c>
      <c r="M61" s="488">
        <f t="shared" ref="M61:M70" si="18">P61*8</f>
        <v>0</v>
      </c>
      <c r="N61" s="488">
        <f t="shared" ref="N61:N70" si="19">K61+M61</f>
        <v>0</v>
      </c>
      <c r="O61" s="482">
        <f>'Master-1'!P61</f>
        <v>0</v>
      </c>
      <c r="P61" s="488">
        <f>'Master-1'!Q61</f>
        <v>0</v>
      </c>
      <c r="Q61" s="490">
        <f>'Master-1'!F61</f>
        <v>0</v>
      </c>
      <c r="R61" s="46"/>
      <c r="S61" s="46"/>
      <c r="T61" s="46"/>
      <c r="U61" s="46"/>
      <c r="V61" s="47"/>
      <c r="W61" s="48"/>
      <c r="X61" s="49"/>
      <c r="Y61" s="448"/>
    </row>
    <row r="62" spans="1:25" ht="18" hidden="1">
      <c r="A62" s="448">
        <v>52</v>
      </c>
      <c r="B62" s="475" t="str">
        <f>'Master-1'!B62</f>
        <v>vjktif=r</v>
      </c>
      <c r="C62" s="476" t="str">
        <f>'Master-1'!C62</f>
        <v/>
      </c>
      <c r="D62" s="412"/>
      <c r="E62" s="736">
        <f>'Master-1'!E62</f>
        <v>0</v>
      </c>
      <c r="F62" s="478">
        <f>'Master-1'!G62</f>
        <v>0</v>
      </c>
      <c r="G62" s="485">
        <f>'Master-1'!H62</f>
        <v>0</v>
      </c>
      <c r="H62" s="486" t="str">
        <f>'Master-1'!I62</f>
        <v/>
      </c>
      <c r="I62" s="487">
        <f>'Master-1'!J62</f>
        <v>0</v>
      </c>
      <c r="J62" s="488">
        <f>'Master-1'!K62</f>
        <v>0</v>
      </c>
      <c r="K62" s="488">
        <f t="shared" si="17"/>
        <v>0</v>
      </c>
      <c r="L62" s="483" t="str">
        <f>IF('Master-1'!M62="","",'Master-1'!M62)</f>
        <v/>
      </c>
      <c r="M62" s="488">
        <f t="shared" si="18"/>
        <v>0</v>
      </c>
      <c r="N62" s="488">
        <f t="shared" si="19"/>
        <v>0</v>
      </c>
      <c r="O62" s="482">
        <f>'Master-1'!P62</f>
        <v>0</v>
      </c>
      <c r="P62" s="488">
        <f>'Master-1'!Q62</f>
        <v>0</v>
      </c>
      <c r="Q62" s="490">
        <f>'Master-1'!F62</f>
        <v>0</v>
      </c>
      <c r="R62" s="46"/>
      <c r="S62" s="46"/>
      <c r="T62" s="46"/>
      <c r="U62" s="46"/>
      <c r="V62" s="47"/>
      <c r="W62" s="48"/>
      <c r="X62" s="49"/>
      <c r="Y62" s="448"/>
    </row>
    <row r="63" spans="1:25" ht="18" hidden="1">
      <c r="A63" s="448">
        <v>53</v>
      </c>
      <c r="B63" s="475" t="str">
        <f>'Master-1'!B63</f>
        <v>vjktif=r</v>
      </c>
      <c r="C63" s="476" t="str">
        <f>'Master-1'!C63</f>
        <v/>
      </c>
      <c r="D63" s="412"/>
      <c r="E63" s="736">
        <f>'Master-1'!E63</f>
        <v>0</v>
      </c>
      <c r="F63" s="478">
        <f>'Master-1'!G63</f>
        <v>0</v>
      </c>
      <c r="G63" s="485">
        <f>'Master-1'!H63</f>
        <v>0</v>
      </c>
      <c r="H63" s="486" t="str">
        <f>'Master-1'!I63</f>
        <v/>
      </c>
      <c r="I63" s="487">
        <f>'Master-1'!J63</f>
        <v>0</v>
      </c>
      <c r="J63" s="488">
        <f>'Master-1'!K63</f>
        <v>0</v>
      </c>
      <c r="K63" s="488">
        <f t="shared" si="17"/>
        <v>0</v>
      </c>
      <c r="L63" s="483" t="str">
        <f>IF('Master-1'!M63="","",'Master-1'!M63)</f>
        <v/>
      </c>
      <c r="M63" s="488">
        <f t="shared" si="18"/>
        <v>0</v>
      </c>
      <c r="N63" s="488">
        <f t="shared" si="19"/>
        <v>0</v>
      </c>
      <c r="O63" s="482">
        <f>'Master-1'!P63</f>
        <v>0</v>
      </c>
      <c r="P63" s="488">
        <f>'Master-1'!Q63</f>
        <v>0</v>
      </c>
      <c r="Q63" s="490">
        <f>'Master-1'!F63</f>
        <v>0</v>
      </c>
      <c r="R63" s="46"/>
      <c r="S63" s="46"/>
      <c r="T63" s="46"/>
      <c r="U63" s="46"/>
      <c r="V63" s="47"/>
      <c r="W63" s="48"/>
      <c r="X63" s="49"/>
      <c r="Y63" s="448"/>
    </row>
    <row r="64" spans="1:25" ht="18" hidden="1">
      <c r="A64" s="448">
        <v>54</v>
      </c>
      <c r="B64" s="475" t="str">
        <f>'Master-1'!B64</f>
        <v>vjktif=r</v>
      </c>
      <c r="C64" s="476" t="str">
        <f>'Master-1'!C64</f>
        <v/>
      </c>
      <c r="D64" s="412"/>
      <c r="E64" s="736">
        <f>'Master-1'!E64</f>
        <v>0</v>
      </c>
      <c r="F64" s="478">
        <f>'Master-1'!G64</f>
        <v>0</v>
      </c>
      <c r="G64" s="485">
        <f>'Master-1'!H64</f>
        <v>0</v>
      </c>
      <c r="H64" s="486" t="str">
        <f>'Master-1'!I64</f>
        <v/>
      </c>
      <c r="I64" s="487">
        <f>'Master-1'!J64</f>
        <v>0</v>
      </c>
      <c r="J64" s="488">
        <f>'Master-1'!K64</f>
        <v>0</v>
      </c>
      <c r="K64" s="488">
        <f t="shared" si="17"/>
        <v>0</v>
      </c>
      <c r="L64" s="483" t="str">
        <f>IF('Master-1'!M64="","",'Master-1'!M64)</f>
        <v/>
      </c>
      <c r="M64" s="488">
        <f t="shared" si="18"/>
        <v>0</v>
      </c>
      <c r="N64" s="488">
        <f t="shared" si="19"/>
        <v>0</v>
      </c>
      <c r="O64" s="482">
        <f>'Master-1'!P64</f>
        <v>0</v>
      </c>
      <c r="P64" s="488">
        <f>'Master-1'!Q64</f>
        <v>0</v>
      </c>
      <c r="Q64" s="490">
        <f>'Master-1'!F64</f>
        <v>0</v>
      </c>
      <c r="R64" s="46"/>
      <c r="S64" s="46"/>
      <c r="T64" s="46"/>
      <c r="U64" s="46"/>
      <c r="V64" s="47"/>
      <c r="W64" s="48"/>
      <c r="X64" s="49"/>
      <c r="Y64" s="448"/>
    </row>
    <row r="65" spans="1:25" ht="18" hidden="1">
      <c r="A65" s="448">
        <v>55</v>
      </c>
      <c r="B65" s="475" t="str">
        <f>'Master-1'!B65</f>
        <v>vjktif=r</v>
      </c>
      <c r="C65" s="476" t="str">
        <f>'Master-1'!C65</f>
        <v/>
      </c>
      <c r="D65" s="412"/>
      <c r="E65" s="736">
        <f>'Master-1'!E65</f>
        <v>0</v>
      </c>
      <c r="F65" s="478">
        <f>'Master-1'!G65</f>
        <v>0</v>
      </c>
      <c r="G65" s="485">
        <f>'Master-1'!H65</f>
        <v>0</v>
      </c>
      <c r="H65" s="486" t="str">
        <f>'Master-1'!I65</f>
        <v/>
      </c>
      <c r="I65" s="487">
        <f>'Master-1'!J65</f>
        <v>0</v>
      </c>
      <c r="J65" s="488">
        <f>'Master-1'!K65</f>
        <v>0</v>
      </c>
      <c r="K65" s="488">
        <f t="shared" si="17"/>
        <v>0</v>
      </c>
      <c r="L65" s="483" t="str">
        <f>IF('Master-1'!M65="","",'Master-1'!M65)</f>
        <v/>
      </c>
      <c r="M65" s="488">
        <f t="shared" si="18"/>
        <v>0</v>
      </c>
      <c r="N65" s="488">
        <f t="shared" si="19"/>
        <v>0</v>
      </c>
      <c r="O65" s="482">
        <f>'Master-1'!P65</f>
        <v>0</v>
      </c>
      <c r="P65" s="488">
        <f>'Master-1'!Q65</f>
        <v>0</v>
      </c>
      <c r="Q65" s="490">
        <f>'Master-1'!F65</f>
        <v>0</v>
      </c>
      <c r="R65" s="46"/>
      <c r="S65" s="46"/>
      <c r="T65" s="46"/>
      <c r="U65" s="46"/>
      <c r="V65" s="47"/>
      <c r="W65" s="48"/>
      <c r="X65" s="49"/>
      <c r="Y65" s="448"/>
    </row>
    <row r="66" spans="1:25" ht="18" hidden="1">
      <c r="A66" s="448">
        <v>56</v>
      </c>
      <c r="B66" s="475" t="str">
        <f>'Master-1'!B66</f>
        <v>vjktif=r</v>
      </c>
      <c r="C66" s="476" t="str">
        <f>'Master-1'!C66</f>
        <v/>
      </c>
      <c r="D66" s="412"/>
      <c r="E66" s="736">
        <f>'Master-1'!E66</f>
        <v>0</v>
      </c>
      <c r="F66" s="478">
        <f>'Master-1'!G66</f>
        <v>0</v>
      </c>
      <c r="G66" s="485">
        <f>'Master-1'!H66</f>
        <v>0</v>
      </c>
      <c r="H66" s="486" t="str">
        <f>'Master-1'!I66</f>
        <v/>
      </c>
      <c r="I66" s="487">
        <f>'Master-1'!J66</f>
        <v>0</v>
      </c>
      <c r="J66" s="488">
        <f>'Master-1'!K66</f>
        <v>0</v>
      </c>
      <c r="K66" s="488">
        <f t="shared" si="17"/>
        <v>0</v>
      </c>
      <c r="L66" s="483" t="str">
        <f>IF('Master-1'!M66="","",'Master-1'!M66)</f>
        <v/>
      </c>
      <c r="M66" s="488">
        <f t="shared" si="18"/>
        <v>0</v>
      </c>
      <c r="N66" s="488">
        <f t="shared" si="19"/>
        <v>0</v>
      </c>
      <c r="O66" s="482">
        <f>'Master-1'!P66</f>
        <v>0</v>
      </c>
      <c r="P66" s="488">
        <f>'Master-1'!Q66</f>
        <v>0</v>
      </c>
      <c r="Q66" s="490">
        <f>'Master-1'!F66</f>
        <v>0</v>
      </c>
      <c r="R66" s="46"/>
      <c r="S66" s="46"/>
      <c r="T66" s="46"/>
      <c r="U66" s="46"/>
      <c r="V66" s="47"/>
      <c r="W66" s="48"/>
      <c r="X66" s="49"/>
      <c r="Y66" s="448"/>
    </row>
    <row r="67" spans="1:25" ht="18" hidden="1">
      <c r="A67" s="448">
        <v>57</v>
      </c>
      <c r="B67" s="475" t="str">
        <f>'Master-1'!B67</f>
        <v>vjktif=r</v>
      </c>
      <c r="C67" s="476" t="str">
        <f>'Master-1'!C67</f>
        <v/>
      </c>
      <c r="D67" s="412"/>
      <c r="E67" s="736">
        <f>'Master-1'!E67</f>
        <v>0</v>
      </c>
      <c r="F67" s="478">
        <f>'Master-1'!G67</f>
        <v>0</v>
      </c>
      <c r="G67" s="485">
        <f>'Master-1'!H67</f>
        <v>0</v>
      </c>
      <c r="H67" s="486" t="str">
        <f>'Master-1'!I67</f>
        <v/>
      </c>
      <c r="I67" s="487">
        <f>'Master-1'!J67</f>
        <v>0</v>
      </c>
      <c r="J67" s="488">
        <f>'Master-1'!K67</f>
        <v>0</v>
      </c>
      <c r="K67" s="488">
        <f t="shared" si="17"/>
        <v>0</v>
      </c>
      <c r="L67" s="483" t="str">
        <f>IF('Master-1'!M67="","",'Master-1'!M67)</f>
        <v/>
      </c>
      <c r="M67" s="488">
        <f t="shared" si="18"/>
        <v>0</v>
      </c>
      <c r="N67" s="488">
        <f t="shared" si="19"/>
        <v>0</v>
      </c>
      <c r="O67" s="482">
        <f>'Master-1'!P67</f>
        <v>0</v>
      </c>
      <c r="P67" s="488">
        <f>'Master-1'!Q67</f>
        <v>0</v>
      </c>
      <c r="Q67" s="490">
        <f>'Master-1'!F67</f>
        <v>0</v>
      </c>
      <c r="R67" s="46"/>
      <c r="S67" s="46"/>
      <c r="T67" s="46"/>
      <c r="U67" s="46"/>
      <c r="V67" s="47"/>
      <c r="W67" s="48"/>
      <c r="X67" s="49"/>
      <c r="Y67" s="448"/>
    </row>
    <row r="68" spans="1:25" ht="18" hidden="1">
      <c r="A68" s="448">
        <v>58</v>
      </c>
      <c r="B68" s="475" t="str">
        <f>'Master-1'!B68</f>
        <v>vjktif=r</v>
      </c>
      <c r="C68" s="476" t="str">
        <f>'Master-1'!C68</f>
        <v/>
      </c>
      <c r="D68" s="412"/>
      <c r="E68" s="736">
        <f>'Master-1'!E68</f>
        <v>0</v>
      </c>
      <c r="F68" s="478">
        <f>'Master-1'!G68</f>
        <v>0</v>
      </c>
      <c r="G68" s="485">
        <f>'Master-1'!H68</f>
        <v>0</v>
      </c>
      <c r="H68" s="486" t="str">
        <f>'Master-1'!I68</f>
        <v/>
      </c>
      <c r="I68" s="487">
        <f>'Master-1'!J68</f>
        <v>0</v>
      </c>
      <c r="J68" s="488">
        <f>'Master-1'!K68</f>
        <v>0</v>
      </c>
      <c r="K68" s="488">
        <f t="shared" si="17"/>
        <v>0</v>
      </c>
      <c r="L68" s="483" t="str">
        <f>IF('Master-1'!M68="","",'Master-1'!M68)</f>
        <v/>
      </c>
      <c r="M68" s="488">
        <f t="shared" si="18"/>
        <v>0</v>
      </c>
      <c r="N68" s="488">
        <f t="shared" si="19"/>
        <v>0</v>
      </c>
      <c r="O68" s="482">
        <f>'Master-1'!P68</f>
        <v>0</v>
      </c>
      <c r="P68" s="488">
        <f>'Master-1'!Q68</f>
        <v>0</v>
      </c>
      <c r="Q68" s="490">
        <f>'Master-1'!F68</f>
        <v>0</v>
      </c>
      <c r="R68" s="46"/>
      <c r="S68" s="46"/>
      <c r="T68" s="46"/>
      <c r="U68" s="46"/>
      <c r="V68" s="47"/>
      <c r="W68" s="48"/>
      <c r="X68" s="49"/>
      <c r="Y68" s="448"/>
    </row>
    <row r="69" spans="1:25" ht="18" hidden="1">
      <c r="A69" s="448">
        <v>59</v>
      </c>
      <c r="B69" s="475" t="str">
        <f>'Master-1'!B69</f>
        <v>vjktif=r</v>
      </c>
      <c r="C69" s="476" t="str">
        <f>'Master-1'!C69</f>
        <v/>
      </c>
      <c r="D69" s="412"/>
      <c r="E69" s="736">
        <f>'Master-1'!E69</f>
        <v>0</v>
      </c>
      <c r="F69" s="478">
        <f>'Master-1'!G69</f>
        <v>0</v>
      </c>
      <c r="G69" s="485">
        <f>'Master-1'!H69</f>
        <v>0</v>
      </c>
      <c r="H69" s="486" t="str">
        <f>'Master-1'!I69</f>
        <v/>
      </c>
      <c r="I69" s="487">
        <f>'Master-1'!J69</f>
        <v>0</v>
      </c>
      <c r="J69" s="488">
        <f>'Master-1'!K69</f>
        <v>0</v>
      </c>
      <c r="K69" s="488">
        <f t="shared" si="17"/>
        <v>0</v>
      </c>
      <c r="L69" s="483" t="str">
        <f>IF('Master-1'!M69="","",'Master-1'!M69)</f>
        <v/>
      </c>
      <c r="M69" s="488">
        <f t="shared" si="18"/>
        <v>0</v>
      </c>
      <c r="N69" s="488">
        <f t="shared" si="19"/>
        <v>0</v>
      </c>
      <c r="O69" s="482">
        <f>'Master-1'!P69</f>
        <v>0</v>
      </c>
      <c r="P69" s="488">
        <f>'Master-1'!Q69</f>
        <v>0</v>
      </c>
      <c r="Q69" s="490">
        <f>'Master-1'!F69</f>
        <v>0</v>
      </c>
      <c r="R69" s="46"/>
      <c r="S69" s="46"/>
      <c r="T69" s="46"/>
      <c r="U69" s="46"/>
      <c r="V69" s="47"/>
      <c r="W69" s="48"/>
      <c r="X69" s="49"/>
      <c r="Y69" s="448"/>
    </row>
    <row r="70" spans="1:25" ht="18" hidden="1">
      <c r="A70" s="448">
        <v>60</v>
      </c>
      <c r="B70" s="475" t="str">
        <f>'Master-1'!B70</f>
        <v>vjktif=r</v>
      </c>
      <c r="C70" s="476" t="str">
        <f>'Master-1'!C70</f>
        <v/>
      </c>
      <c r="D70" s="412"/>
      <c r="E70" s="736">
        <f>'Master-1'!E70</f>
        <v>0</v>
      </c>
      <c r="F70" s="478">
        <f>'Master-1'!G70</f>
        <v>0</v>
      </c>
      <c r="G70" s="485">
        <f>'Master-1'!H70</f>
        <v>0</v>
      </c>
      <c r="H70" s="486" t="str">
        <f>'Master-1'!I70</f>
        <v/>
      </c>
      <c r="I70" s="487">
        <f>'Master-1'!J70</f>
        <v>0</v>
      </c>
      <c r="J70" s="488">
        <f>'Master-1'!K70</f>
        <v>0</v>
      </c>
      <c r="K70" s="488">
        <f t="shared" si="17"/>
        <v>0</v>
      </c>
      <c r="L70" s="483" t="str">
        <f>IF('Master-1'!M70="","",'Master-1'!M70)</f>
        <v/>
      </c>
      <c r="M70" s="488">
        <f t="shared" si="18"/>
        <v>0</v>
      </c>
      <c r="N70" s="488">
        <f t="shared" si="19"/>
        <v>0</v>
      </c>
      <c r="O70" s="482">
        <f>'Master-1'!P70</f>
        <v>0</v>
      </c>
      <c r="P70" s="488">
        <f>'Master-1'!Q70</f>
        <v>0</v>
      </c>
      <c r="Q70" s="490">
        <f>'Master-1'!F70</f>
        <v>0</v>
      </c>
      <c r="R70" s="46"/>
      <c r="S70" s="46"/>
      <c r="T70" s="46"/>
      <c r="U70" s="46"/>
      <c r="V70" s="47"/>
      <c r="W70" s="48"/>
      <c r="X70" s="49"/>
      <c r="Y70" s="448"/>
    </row>
    <row r="71" spans="1:25" ht="10.5" customHeight="1">
      <c r="A71" s="448"/>
      <c r="B71" s="50"/>
      <c r="C71" s="51"/>
      <c r="D71" s="90"/>
      <c r="E71" s="51"/>
      <c r="F71" s="52"/>
      <c r="G71" s="52"/>
      <c r="H71" s="165"/>
      <c r="I71" s="53"/>
      <c r="J71" s="53"/>
      <c r="K71" s="53"/>
      <c r="L71" s="53"/>
      <c r="M71" s="53"/>
      <c r="N71" s="53"/>
      <c r="O71" s="54"/>
      <c r="P71" s="55"/>
      <c r="Q71" s="55"/>
      <c r="R71" s="56"/>
      <c r="S71" s="56"/>
      <c r="T71" s="56"/>
      <c r="U71" s="56"/>
      <c r="V71" s="57"/>
      <c r="W71" s="57"/>
      <c r="X71" s="58"/>
      <c r="Y71" s="448"/>
    </row>
    <row r="72" spans="1:25" ht="17.25" customHeight="1">
      <c r="A72" s="448"/>
      <c r="B72" s="59"/>
      <c r="C72" s="886" t="s">
        <v>52</v>
      </c>
      <c r="D72" s="886"/>
      <c r="E72" s="886"/>
      <c r="F72" s="886"/>
      <c r="G72" s="886"/>
      <c r="H72" s="886"/>
      <c r="I72" s="60"/>
      <c r="J72" s="495">
        <f>'Master-1'!K72</f>
        <v>167800</v>
      </c>
      <c r="K72" s="495">
        <f>'Master-1'!L72</f>
        <v>2013600</v>
      </c>
      <c r="L72" s="61"/>
      <c r="M72" s="495">
        <f>'Master-1'!N72</f>
        <v>40800</v>
      </c>
      <c r="N72" s="495">
        <f>'Master-1'!O72</f>
        <v>2054400</v>
      </c>
      <c r="O72" s="501">
        <f>'Master-1'!P72</f>
        <v>1993200</v>
      </c>
      <c r="P72" s="91"/>
      <c r="Q72" s="91"/>
      <c r="Y72" s="448"/>
    </row>
    <row r="73" spans="1:25" ht="18.75" customHeight="1">
      <c r="A73" s="448"/>
      <c r="B73" s="62"/>
      <c r="C73" s="888" t="s">
        <v>53</v>
      </c>
      <c r="D73" s="888"/>
      <c r="E73" s="888"/>
      <c r="F73" s="888"/>
      <c r="G73" s="888"/>
      <c r="H73" s="888"/>
      <c r="I73" s="63"/>
      <c r="J73" s="496">
        <f>'Master-1'!K73</f>
        <v>92800</v>
      </c>
      <c r="K73" s="496">
        <f>'Master-1'!L73</f>
        <v>1113600</v>
      </c>
      <c r="L73" s="64"/>
      <c r="M73" s="496">
        <f>'Master-1'!N73</f>
        <v>22400</v>
      </c>
      <c r="N73" s="496">
        <f>'Master-1'!O73</f>
        <v>1136000</v>
      </c>
      <c r="O73" s="502">
        <f>'Master-1'!P73</f>
        <v>1102400</v>
      </c>
      <c r="P73" s="92"/>
      <c r="Q73" s="92"/>
      <c r="Y73" s="448"/>
    </row>
    <row r="74" spans="1:25" ht="24.75" customHeight="1">
      <c r="A74" s="448"/>
      <c r="B74" s="65"/>
      <c r="C74" s="887" t="s">
        <v>87</v>
      </c>
      <c r="D74" s="886"/>
      <c r="E74" s="886"/>
      <c r="F74" s="886"/>
      <c r="G74" s="886"/>
      <c r="H74" s="886"/>
      <c r="I74" s="66"/>
      <c r="J74" s="497">
        <f>'Master-1'!K74</f>
        <v>260600</v>
      </c>
      <c r="K74" s="497">
        <f>'Master-1'!L74</f>
        <v>3127200</v>
      </c>
      <c r="L74" s="67"/>
      <c r="M74" s="497">
        <f>'Master-1'!N74</f>
        <v>63200</v>
      </c>
      <c r="N74" s="497">
        <f>'Master-1'!O74</f>
        <v>3190400</v>
      </c>
      <c r="O74" s="503">
        <f>'Master-1'!P74</f>
        <v>3095600</v>
      </c>
      <c r="P74" s="93"/>
      <c r="Q74" s="93"/>
      <c r="Y74" s="448"/>
    </row>
    <row r="75" spans="1:25" ht="18" customHeight="1">
      <c r="A75" s="448"/>
      <c r="B75" s="69"/>
      <c r="C75" s="911" t="str">
        <f>'Master-1'!G75</f>
        <v xml:space="preserve">egaxkbZ HkRrk </v>
      </c>
      <c r="D75" s="912"/>
      <c r="E75" s="912"/>
      <c r="F75" s="912"/>
      <c r="G75" s="912"/>
      <c r="H75" s="498">
        <f>'Master-1'!I75</f>
        <v>0.28000000000000003</v>
      </c>
      <c r="I75" s="815"/>
      <c r="J75" s="815"/>
      <c r="K75" s="815"/>
      <c r="L75" s="815"/>
      <c r="M75" s="815"/>
      <c r="N75" s="499">
        <f>'Master-1'!O75</f>
        <v>893312</v>
      </c>
      <c r="O75" s="504">
        <f>'Master-1'!P75</f>
        <v>866768</v>
      </c>
      <c r="P75" s="92"/>
      <c r="Q75" s="92"/>
      <c r="Y75" s="448"/>
    </row>
    <row r="76" spans="1:25" ht="18" customHeight="1">
      <c r="A76" s="448"/>
      <c r="B76" s="71"/>
      <c r="C76" s="911" t="str">
        <f>'Master-1'!G76</f>
        <v>edku fdjk;k HkRrk</v>
      </c>
      <c r="D76" s="912"/>
      <c r="E76" s="912"/>
      <c r="F76" s="912"/>
      <c r="G76" s="912"/>
      <c r="H76" s="732" t="str">
        <f>'Master-1'!I76</f>
        <v>9%</v>
      </c>
      <c r="I76" s="813"/>
      <c r="J76" s="813"/>
      <c r="K76" s="813"/>
      <c r="L76" s="813"/>
      <c r="M76" s="813"/>
      <c r="N76" s="500">
        <f>'Master-1'!O76</f>
        <v>287136</v>
      </c>
      <c r="O76" s="505">
        <f>'Master-1'!P76</f>
        <v>278604</v>
      </c>
      <c r="P76" s="92"/>
      <c r="Q76" s="92"/>
      <c r="Y76" s="448"/>
    </row>
    <row r="77" spans="1:25" ht="20.5" customHeight="1">
      <c r="A77" s="448"/>
      <c r="B77" s="71" t="s">
        <v>520</v>
      </c>
      <c r="C77" s="607">
        <f>'Master-1'!C77</f>
        <v>0</v>
      </c>
      <c r="D77" s="913" t="str">
        <f>'Master-1'!$D$77</f>
        <v xml:space="preserve">egaxkbZ HkRRkk ,sfj;j  </v>
      </c>
      <c r="E77" s="913"/>
      <c r="F77" s="913"/>
      <c r="G77" s="913"/>
      <c r="H77" s="498">
        <f>'Master-1'!I77</f>
        <v>0</v>
      </c>
      <c r="I77" s="813"/>
      <c r="J77" s="813"/>
      <c r="K77" s="813"/>
      <c r="L77" s="813"/>
      <c r="M77" s="813"/>
      <c r="N77" s="85">
        <v>0</v>
      </c>
      <c r="O77" s="505">
        <f>'Master-1'!P77</f>
        <v>0</v>
      </c>
      <c r="P77" s="92"/>
      <c r="Q77" s="92"/>
      <c r="R77" s="73" t="s">
        <v>88</v>
      </c>
      <c r="Y77" s="448"/>
    </row>
    <row r="78" spans="1:25" ht="20.5">
      <c r="A78" s="448"/>
      <c r="B78" s="71"/>
      <c r="C78" s="908" t="str">
        <f>'Master-1'!$C$78</f>
        <v>cksul</v>
      </c>
      <c r="D78" s="908"/>
      <c r="E78" s="908"/>
      <c r="F78" s="908"/>
      <c r="G78" s="908"/>
      <c r="H78" s="908"/>
      <c r="I78" s="813"/>
      <c r="J78" s="813"/>
      <c r="K78" s="813"/>
      <c r="L78" s="813"/>
      <c r="M78" s="813"/>
      <c r="N78" s="506">
        <f>'Master-1'!O78</f>
        <v>13548</v>
      </c>
      <c r="O78" s="507">
        <f>'Master-1'!P78</f>
        <v>13548</v>
      </c>
      <c r="P78" s="94"/>
      <c r="Q78" s="94"/>
      <c r="R78" s="74">
        <v>9</v>
      </c>
      <c r="Y78" s="448"/>
    </row>
    <row r="79" spans="1:25" ht="18">
      <c r="A79" s="448"/>
      <c r="B79" s="71"/>
      <c r="C79" s="908" t="str">
        <f>'Master-1'!C79</f>
        <v>lefiZr vodk'k</v>
      </c>
      <c r="D79" s="908"/>
      <c r="E79" s="908"/>
      <c r="F79" s="908"/>
      <c r="G79" s="908"/>
      <c r="H79" s="908"/>
      <c r="I79" s="813"/>
      <c r="J79" s="813"/>
      <c r="K79" s="813"/>
      <c r="L79" s="813"/>
      <c r="M79" s="813"/>
      <c r="N79" s="500">
        <f>'Master-1'!O79</f>
        <v>170155</v>
      </c>
      <c r="O79" s="505">
        <f>'Master-1'!P79</f>
        <v>165099</v>
      </c>
      <c r="P79" s="92"/>
      <c r="Q79" s="92"/>
      <c r="Y79" s="448"/>
    </row>
    <row r="80" spans="1:25" ht="20.25" customHeight="1">
      <c r="A80" s="448"/>
      <c r="B80" s="71"/>
      <c r="C80" s="908" t="str">
        <f>'Master-1'!C80</f>
        <v>dSf'k;j HkRrk</v>
      </c>
      <c r="D80" s="908"/>
      <c r="E80" s="908"/>
      <c r="F80" s="908"/>
      <c r="G80" s="908"/>
      <c r="H80" s="908"/>
      <c r="I80" s="813"/>
      <c r="J80" s="813"/>
      <c r="K80" s="813"/>
      <c r="L80" s="813"/>
      <c r="M80" s="813"/>
      <c r="N80" s="500">
        <f>'Master-1'!O80</f>
        <v>0</v>
      </c>
      <c r="O80" s="505">
        <f>'Master-1'!P80</f>
        <v>0</v>
      </c>
      <c r="P80" s="92"/>
      <c r="Q80" s="92"/>
      <c r="Y80" s="448"/>
    </row>
    <row r="81" spans="1:25" ht="20.25" customHeight="1">
      <c r="A81" s="448"/>
      <c r="B81" s="71"/>
      <c r="C81" s="908" t="str">
        <f>'Master-1'!C81</f>
        <v>/kqykbZ HkRrkk</v>
      </c>
      <c r="D81" s="908"/>
      <c r="E81" s="908"/>
      <c r="F81" s="908"/>
      <c r="G81" s="908"/>
      <c r="H81" s="908"/>
      <c r="I81" s="813"/>
      <c r="J81" s="813"/>
      <c r="K81" s="813"/>
      <c r="L81" s="813"/>
      <c r="M81" s="813"/>
      <c r="N81" s="500">
        <f>'Master-1'!O81</f>
        <v>0</v>
      </c>
      <c r="O81" s="505">
        <f>'Master-1'!P81</f>
        <v>0</v>
      </c>
      <c r="P81" s="92"/>
      <c r="Q81" s="92"/>
      <c r="Y81" s="448"/>
    </row>
    <row r="82" spans="1:25" ht="18.75" customHeight="1">
      <c r="A82" s="448"/>
      <c r="B82" s="71"/>
      <c r="C82" s="908" t="str">
        <f>'Master-1'!C82</f>
        <v>vU; HkRRkk</v>
      </c>
      <c r="D82" s="908"/>
      <c r="E82" s="908"/>
      <c r="F82" s="908"/>
      <c r="G82" s="908"/>
      <c r="H82" s="908"/>
      <c r="I82" s="827"/>
      <c r="J82" s="827"/>
      <c r="K82" s="827"/>
      <c r="L82" s="827"/>
      <c r="M82" s="827"/>
      <c r="N82" s="506">
        <f>'Master-1'!O82</f>
        <v>0</v>
      </c>
      <c r="O82" s="507">
        <f>'Master-1'!P82</f>
        <v>0</v>
      </c>
      <c r="P82" s="95"/>
      <c r="Q82" s="95"/>
      <c r="Y82" s="448"/>
    </row>
    <row r="83" spans="1:25" ht="18.75" customHeight="1">
      <c r="A83" s="448"/>
      <c r="B83" s="76"/>
      <c r="C83" s="915" t="s">
        <v>354</v>
      </c>
      <c r="D83" s="915"/>
      <c r="E83" s="915"/>
      <c r="F83" s="915"/>
      <c r="G83" s="915"/>
      <c r="H83" s="915"/>
      <c r="I83" s="827"/>
      <c r="J83" s="827"/>
      <c r="K83" s="827"/>
      <c r="L83" s="827"/>
      <c r="M83" s="827"/>
      <c r="N83" s="508">
        <f>'Master-1'!O83</f>
        <v>0</v>
      </c>
      <c r="O83" s="509">
        <f>'Master-1'!P83</f>
        <v>0</v>
      </c>
      <c r="P83" s="95"/>
      <c r="Q83" s="95"/>
      <c r="Y83" s="448"/>
    </row>
    <row r="84" spans="1:25" ht="18.75" customHeight="1">
      <c r="A84" s="448"/>
      <c r="B84" s="76"/>
      <c r="C84" s="916" t="str">
        <f>'Master-1'!$C$84</f>
        <v>dqqy HkRrk ;ksx</v>
      </c>
      <c r="D84" s="916"/>
      <c r="E84" s="916"/>
      <c r="F84" s="916"/>
      <c r="G84" s="916"/>
      <c r="H84" s="916"/>
      <c r="I84" s="822"/>
      <c r="J84" s="822"/>
      <c r="K84" s="822"/>
      <c r="L84" s="822"/>
      <c r="M84" s="822"/>
      <c r="N84" s="510">
        <f>'Master-1'!O84</f>
        <v>1364151</v>
      </c>
      <c r="O84" s="511">
        <f>'Master-1'!P84</f>
        <v>1324019</v>
      </c>
      <c r="P84" s="92"/>
      <c r="Q84" s="92"/>
      <c r="Y84" s="448"/>
    </row>
    <row r="85" spans="1:25" ht="18.75" customHeight="1">
      <c r="A85" s="448"/>
      <c r="B85" s="76"/>
      <c r="C85" s="908" t="str">
        <f>'Master-1'!C85</f>
        <v>fLFkj osru¼izkscs'ku vof/k½</v>
      </c>
      <c r="D85" s="908"/>
      <c r="E85" s="908"/>
      <c r="F85" s="908"/>
      <c r="G85" s="908"/>
      <c r="H85" s="908"/>
      <c r="I85" s="822"/>
      <c r="J85" s="822"/>
      <c r="K85" s="822"/>
      <c r="L85" s="822"/>
      <c r="M85" s="822"/>
      <c r="N85" s="512">
        <f>'Master-1'!O85</f>
        <v>1184400</v>
      </c>
      <c r="O85" s="513">
        <f>'Master-1'!P85</f>
        <v>1184400</v>
      </c>
      <c r="P85" s="92"/>
      <c r="Q85" s="92"/>
      <c r="Y85" s="448"/>
    </row>
    <row r="86" spans="1:25" ht="18.75" customHeight="1">
      <c r="A86" s="448"/>
      <c r="B86" s="78"/>
      <c r="C86" s="909" t="str">
        <f>'Master-1'!C86</f>
        <v>;ksx laosru</v>
      </c>
      <c r="D86" s="909"/>
      <c r="E86" s="909"/>
      <c r="F86" s="909"/>
      <c r="G86" s="909"/>
      <c r="H86" s="909"/>
      <c r="I86" s="839"/>
      <c r="J86" s="839"/>
      <c r="K86" s="839"/>
      <c r="L86" s="839"/>
      <c r="M86" s="910"/>
      <c r="N86" s="514">
        <f>'Master-1'!O86</f>
        <v>5738951</v>
      </c>
      <c r="O86" s="515">
        <f>'Master-1'!P86</f>
        <v>5604019</v>
      </c>
      <c r="P86" s="96"/>
      <c r="Q86" s="96"/>
      <c r="Y86" s="448"/>
    </row>
    <row r="87" spans="1:25" ht="18">
      <c r="A87" s="448"/>
      <c r="B87" s="71"/>
      <c r="C87" s="908" t="str">
        <f>'Master-1'!C87</f>
        <v>;k=k HkRrk</v>
      </c>
      <c r="D87" s="908"/>
      <c r="E87" s="908"/>
      <c r="F87" s="908"/>
      <c r="G87" s="908"/>
      <c r="H87" s="908"/>
      <c r="I87" s="827"/>
      <c r="J87" s="827"/>
      <c r="K87" s="827"/>
      <c r="L87" s="827"/>
      <c r="M87" s="827"/>
      <c r="N87" s="516">
        <f>'Master-1'!O87</f>
        <v>0</v>
      </c>
      <c r="O87" s="517">
        <f>'Master-1'!P87</f>
        <v>21765</v>
      </c>
      <c r="P87" s="97"/>
      <c r="Q87" s="97"/>
      <c r="Y87" s="448"/>
    </row>
    <row r="88" spans="1:25" ht="18">
      <c r="A88" s="448"/>
      <c r="B88" s="71"/>
      <c r="C88" s="908" t="str">
        <f>'Master-1'!C88</f>
        <v xml:space="preserve">eSfMdy </v>
      </c>
      <c r="D88" s="908"/>
      <c r="E88" s="908"/>
      <c r="F88" s="908"/>
      <c r="G88" s="908"/>
      <c r="H88" s="908"/>
      <c r="I88" s="827"/>
      <c r="J88" s="827"/>
      <c r="K88" s="827"/>
      <c r="L88" s="827"/>
      <c r="M88" s="827"/>
      <c r="N88" s="506">
        <f>'Master-1'!O88</f>
        <v>0</v>
      </c>
      <c r="O88" s="507">
        <f>'Master-1'!P88</f>
        <v>0</v>
      </c>
      <c r="P88" s="97"/>
      <c r="Q88" s="97"/>
      <c r="Y88" s="448"/>
    </row>
    <row r="89" spans="1:25" ht="18.75" customHeight="1">
      <c r="A89" s="448"/>
      <c r="B89" s="81"/>
      <c r="C89" s="896" t="str">
        <f>'Master-1'!C89</f>
        <v>;ksx ;k=k HkRrk++$eSfMdy</v>
      </c>
      <c r="D89" s="897"/>
      <c r="E89" s="897"/>
      <c r="F89" s="897"/>
      <c r="G89" s="897"/>
      <c r="H89" s="898"/>
      <c r="I89" s="917"/>
      <c r="J89" s="918"/>
      <c r="K89" s="918"/>
      <c r="L89" s="918"/>
      <c r="M89" s="919"/>
      <c r="N89" s="508">
        <f>'Master-1'!O89</f>
        <v>0</v>
      </c>
      <c r="O89" s="509">
        <f>'Master-1'!P89</f>
        <v>21765</v>
      </c>
      <c r="P89" s="97"/>
      <c r="Q89" s="97"/>
      <c r="Y89" s="448"/>
    </row>
    <row r="90" spans="1:25" ht="27" customHeight="1">
      <c r="A90" s="448"/>
      <c r="B90" s="82"/>
      <c r="C90" s="920" t="str">
        <f>'Master-1'!C90</f>
        <v>egk;ksx</v>
      </c>
      <c r="D90" s="920"/>
      <c r="E90" s="920"/>
      <c r="F90" s="920"/>
      <c r="G90" s="920"/>
      <c r="H90" s="920"/>
      <c r="I90" s="831"/>
      <c r="J90" s="831"/>
      <c r="K90" s="831"/>
      <c r="L90" s="831"/>
      <c r="M90" s="831"/>
      <c r="N90" s="518">
        <f>'Master-1'!O90</f>
        <v>5738951</v>
      </c>
      <c r="O90" s="519">
        <f>'Master-1'!P90</f>
        <v>5625784</v>
      </c>
      <c r="P90" s="97"/>
      <c r="Q90" s="97"/>
      <c r="Y90" s="448"/>
    </row>
    <row r="91" spans="1:25" ht="5" customHeight="1">
      <c r="A91" s="448"/>
      <c r="Y91" s="448"/>
    </row>
    <row r="92" spans="1:25" ht="20.5">
      <c r="A92" s="448"/>
      <c r="E92" s="889" t="s">
        <v>130</v>
      </c>
      <c r="F92" s="889"/>
      <c r="G92" s="889"/>
      <c r="H92" s="889"/>
      <c r="I92" s="889"/>
      <c r="J92" s="889"/>
      <c r="K92" s="889"/>
      <c r="L92" s="889"/>
      <c r="M92" s="889"/>
      <c r="N92" s="889"/>
      <c r="O92" s="889"/>
      <c r="P92" s="889"/>
      <c r="Q92" s="889"/>
      <c r="R92" s="889"/>
      <c r="S92" s="889"/>
      <c r="Y92" s="448"/>
    </row>
    <row r="93" spans="1:25" ht="18">
      <c r="A93" s="448"/>
      <c r="O93" s="914" t="str">
        <f>'Master-1'!M4</f>
        <v>iz/kkukpk;Z</v>
      </c>
      <c r="P93" s="914"/>
      <c r="Q93" s="914"/>
      <c r="Y93" s="448"/>
    </row>
    <row r="94" spans="1:25" ht="18">
      <c r="A94" s="448"/>
      <c r="O94" s="914" t="str">
        <f>'Master-1'!M5</f>
        <v xml:space="preserve">jktdh; mPp ek/;fed fo|ky; </v>
      </c>
      <c r="P94" s="914"/>
      <c r="Q94" s="914"/>
      <c r="Y94" s="448"/>
    </row>
    <row r="95" spans="1:25" ht="18">
      <c r="A95" s="448"/>
      <c r="O95" s="914" t="str">
        <f>'Master-1'!M6</f>
        <v>13Mhvks,y¼Jhxaxkuxj½</v>
      </c>
      <c r="P95" s="914"/>
      <c r="Q95" s="914"/>
      <c r="Y95" s="448"/>
    </row>
    <row r="96" spans="1:25">
      <c r="A96" s="448"/>
      <c r="Y96" s="448"/>
    </row>
    <row r="97" spans="1:25">
      <c r="A97" s="448"/>
      <c r="B97" s="448"/>
      <c r="C97" s="448"/>
      <c r="D97" s="448"/>
      <c r="E97" s="448"/>
      <c r="F97" s="448"/>
      <c r="G97" s="448"/>
      <c r="H97" s="448"/>
      <c r="I97" s="448"/>
      <c r="J97" s="448"/>
      <c r="K97" s="448"/>
      <c r="L97" s="448"/>
      <c r="M97" s="448"/>
      <c r="N97" s="448"/>
      <c r="O97" s="448"/>
      <c r="P97" s="448"/>
      <c r="Q97" s="448"/>
      <c r="R97" s="448"/>
      <c r="S97" s="448"/>
      <c r="T97" s="448"/>
      <c r="U97" s="448"/>
      <c r="V97" s="448"/>
      <c r="W97" s="448"/>
      <c r="X97" s="448"/>
      <c r="Y97" s="448"/>
    </row>
  </sheetData>
  <sheetProtection password="DBAD" sheet="1" objects="1" scenarios="1" formatCells="0" formatColumns="0" formatRows="0"/>
  <mergeCells count="65">
    <mergeCell ref="O94:Q94"/>
    <mergeCell ref="O95:Q95"/>
    <mergeCell ref="C85:H85"/>
    <mergeCell ref="I85:M85"/>
    <mergeCell ref="C83:H83"/>
    <mergeCell ref="I83:M83"/>
    <mergeCell ref="O93:Q93"/>
    <mergeCell ref="C84:H84"/>
    <mergeCell ref="I89:M89"/>
    <mergeCell ref="C90:H90"/>
    <mergeCell ref="I90:M90"/>
    <mergeCell ref="C88:H88"/>
    <mergeCell ref="I88:M88"/>
    <mergeCell ref="I75:M75"/>
    <mergeCell ref="I76:M76"/>
    <mergeCell ref="I77:M77"/>
    <mergeCell ref="C75:G75"/>
    <mergeCell ref="C76:G76"/>
    <mergeCell ref="D77:G77"/>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O8:O9"/>
    <mergeCell ref="P8:P9"/>
    <mergeCell ref="O7:P7"/>
    <mergeCell ref="L8:M8"/>
    <mergeCell ref="B8:B9"/>
    <mergeCell ref="G8:G9"/>
    <mergeCell ref="H8:I8"/>
    <mergeCell ref="C8:C9"/>
    <mergeCell ref="B7:D7"/>
    <mergeCell ref="E6:I6"/>
    <mergeCell ref="N6:Q6"/>
    <mergeCell ref="E7:F7"/>
    <mergeCell ref="H7:I7"/>
    <mergeCell ref="L6:M6"/>
    <mergeCell ref="J6:K6"/>
  </mergeCells>
  <printOptions horizontalCentered="1"/>
  <pageMargins left="0.19685039370078741" right="0.19685039370078741" top="0" bottom="3.937007874015748E-2" header="0" footer="0"/>
  <pageSetup paperSize="9" scale="63" fitToHeight="2" orientation="landscape" blackAndWhite="1" r:id="rId1"/>
  <headerFooter>
    <oddFooter>&amp;LProgrammed by Hans Raj Joshi Principal</oddFooter>
  </headerFooter>
  <drawing r:id="rId2"/>
</worksheet>
</file>

<file path=xl/worksheets/sheet5.xml><?xml version="1.0" encoding="utf-8"?>
<worksheet xmlns="http://schemas.openxmlformats.org/spreadsheetml/2006/main" xmlns:r="http://schemas.openxmlformats.org/officeDocument/2006/relationships">
  <sheetPr codeName="Sheet4">
    <tabColor rgb="FFFFC000"/>
  </sheetPr>
  <dimension ref="A1:Z59"/>
  <sheetViews>
    <sheetView tabSelected="1" view="pageBreakPreview" zoomScale="70" zoomScaleNormal="60" zoomScaleSheetLayoutView="70" workbookViewId="0">
      <pane xSplit="2" ySplit="8" topLeftCell="C21" activePane="bottomRight" state="frozen"/>
      <selection pane="topRight" activeCell="C1" sqref="C1"/>
      <selection pane="bottomLeft" activeCell="A9" sqref="A9"/>
      <selection pane="bottomRight" activeCell="Q12" sqref="Q12"/>
    </sheetView>
  </sheetViews>
  <sheetFormatPr defaultColWidth="9.1796875" defaultRowHeight="14"/>
  <cols>
    <col min="1" max="1" width="6" style="1" customWidth="1"/>
    <col min="2" max="2" width="30.453125" style="1" customWidth="1"/>
    <col min="3" max="3" width="12.81640625" style="1" customWidth="1"/>
    <col min="4" max="4" width="14.81640625" style="1" bestFit="1" customWidth="1"/>
    <col min="5" max="5" width="12.7265625" style="1" customWidth="1"/>
    <col min="6" max="6" width="15.453125" style="1" customWidth="1"/>
    <col min="7" max="7" width="17.54296875" style="1" customWidth="1"/>
    <col min="8" max="8" width="12.54296875" style="1" customWidth="1"/>
    <col min="9" max="9" width="11.81640625" style="1" customWidth="1"/>
    <col min="10" max="10" width="13.453125" style="1" customWidth="1"/>
    <col min="11" max="11" width="13" style="1" customWidth="1"/>
    <col min="12" max="15" width="12.81640625" style="1" customWidth="1"/>
    <col min="16" max="16" width="6.26953125" style="1" customWidth="1"/>
    <col min="17" max="17" width="6.453125" style="1" customWidth="1"/>
    <col min="18" max="18" width="6.54296875" style="1" customWidth="1"/>
    <col min="19" max="19" width="11.1796875" style="1" customWidth="1"/>
    <col min="20" max="20" width="12.54296875" style="1" customWidth="1"/>
    <col min="21" max="22" width="9.81640625" style="1" bestFit="1" customWidth="1"/>
    <col min="23" max="23" width="9.1796875" style="1"/>
    <col min="24" max="25" width="9.54296875" style="1" bestFit="1" customWidth="1"/>
    <col min="26" max="26" width="15.7265625" style="1" customWidth="1"/>
    <col min="27" max="16384" width="9.1796875" style="1"/>
  </cols>
  <sheetData>
    <row r="1" spans="1:26" ht="44.25" customHeight="1">
      <c r="A1" s="925" t="s">
        <v>63</v>
      </c>
      <c r="B1" s="925"/>
      <c r="C1" s="925"/>
      <c r="D1" s="925"/>
      <c r="E1" s="925"/>
      <c r="F1" s="925"/>
      <c r="G1" s="925"/>
      <c r="H1" s="925"/>
      <c r="I1" s="925"/>
      <c r="J1" s="925"/>
      <c r="K1" s="925"/>
      <c r="L1" s="925"/>
      <c r="M1" s="925"/>
      <c r="N1" s="925"/>
      <c r="O1" s="925"/>
      <c r="P1" s="925"/>
      <c r="Q1" s="925"/>
      <c r="R1" s="925"/>
      <c r="S1" s="925"/>
      <c r="T1" s="925"/>
    </row>
    <row r="2" spans="1:26" ht="24.75" customHeight="1">
      <c r="A2" s="954" t="s">
        <v>38</v>
      </c>
      <c r="B2" s="954"/>
      <c r="C2" s="954"/>
      <c r="D2" s="954"/>
      <c r="E2" s="954"/>
      <c r="F2" s="954"/>
      <c r="G2" s="954"/>
      <c r="H2" s="954"/>
      <c r="I2" s="954"/>
      <c r="J2" s="954"/>
      <c r="K2" s="954"/>
      <c r="L2" s="954"/>
      <c r="M2" s="954"/>
      <c r="N2" s="954"/>
      <c r="O2" s="954"/>
      <c r="P2" s="954"/>
      <c r="Q2" s="954"/>
      <c r="R2" s="954"/>
      <c r="S2" s="962" t="str">
        <f>"RE"&amp;"-"&amp;'Master-1'!H5</f>
        <v>RE-2021-22</v>
      </c>
      <c r="T2" s="962"/>
    </row>
    <row r="3" spans="1:26" s="30" customFormat="1" ht="25.5" customHeight="1">
      <c r="A3" s="955" t="s">
        <v>39</v>
      </c>
      <c r="B3" s="955"/>
      <c r="C3" s="955"/>
      <c r="D3" s="955"/>
      <c r="E3" s="955"/>
      <c r="F3" s="955"/>
      <c r="G3" s="955"/>
      <c r="H3" s="955"/>
      <c r="I3" s="955"/>
      <c r="J3" s="955"/>
      <c r="K3" s="955"/>
      <c r="L3" s="955"/>
      <c r="M3" s="955"/>
      <c r="N3" s="955"/>
      <c r="O3" s="955"/>
      <c r="P3" s="955"/>
      <c r="Q3" s="955"/>
      <c r="R3" s="955"/>
      <c r="S3" s="962" t="str">
        <f>"BE"&amp;"-"&amp;'Master-1'!K5</f>
        <v>BE-2022-23</v>
      </c>
      <c r="T3" s="962"/>
    </row>
    <row r="4" spans="1:26" ht="27" customHeight="1">
      <c r="A4" s="956" t="s">
        <v>94</v>
      </c>
      <c r="B4" s="956"/>
      <c r="C4" s="956"/>
      <c r="D4" s="956"/>
      <c r="E4" s="958" t="str">
        <f>'Master-1'!D3</f>
        <v>dk;kZy; iz/kkukpk;Z jktdh; mPp ek/;fed fo|ky; 13Mhvks,y</v>
      </c>
      <c r="F4" s="958"/>
      <c r="G4" s="958"/>
      <c r="H4" s="958"/>
      <c r="I4" s="958"/>
      <c r="J4" s="958"/>
      <c r="K4" s="958"/>
      <c r="L4" s="957" t="s">
        <v>40</v>
      </c>
      <c r="M4" s="957"/>
      <c r="N4" s="957"/>
      <c r="O4" s="957"/>
      <c r="P4" s="957"/>
      <c r="Q4" s="957"/>
      <c r="R4" s="957"/>
      <c r="S4" s="247" t="s">
        <v>176</v>
      </c>
      <c r="T4" s="248"/>
    </row>
    <row r="5" spans="1:26" ht="18.75" customHeight="1">
      <c r="A5" s="959" t="s">
        <v>425</v>
      </c>
      <c r="B5" s="960"/>
      <c r="C5" s="960"/>
      <c r="D5" s="960"/>
      <c r="E5" s="960"/>
      <c r="F5" s="960"/>
      <c r="G5" s="960"/>
      <c r="H5" s="961" t="str">
        <f>'Master-1'!D6</f>
        <v>2202-02-109-01-00</v>
      </c>
      <c r="I5" s="961"/>
      <c r="J5" s="961"/>
      <c r="K5" s="961" t="str">
        <f>'Master-1'!I6</f>
        <v>STATE FUND</v>
      </c>
      <c r="L5" s="961"/>
      <c r="M5" s="405"/>
      <c r="N5" s="405"/>
      <c r="O5" s="405"/>
      <c r="P5" s="405"/>
      <c r="Q5" s="405"/>
      <c r="R5" s="405"/>
      <c r="S5" s="249"/>
      <c r="T5" s="250"/>
    </row>
    <row r="6" spans="1:26" ht="44.5" customHeight="1">
      <c r="A6" s="940" t="s">
        <v>62</v>
      </c>
      <c r="B6" s="942"/>
      <c r="C6" s="951" t="s">
        <v>149</v>
      </c>
      <c r="D6" s="946" t="s">
        <v>64</v>
      </c>
      <c r="E6" s="947"/>
      <c r="F6" s="947"/>
      <c r="G6" s="944" t="s">
        <v>383</v>
      </c>
      <c r="H6" s="948" t="s">
        <v>65</v>
      </c>
      <c r="I6" s="949"/>
      <c r="J6" s="950"/>
      <c r="K6" s="944" t="s">
        <v>379</v>
      </c>
      <c r="L6" s="944" t="s">
        <v>380</v>
      </c>
      <c r="M6" s="953" t="s">
        <v>381</v>
      </c>
      <c r="N6" s="953"/>
      <c r="O6" s="953"/>
      <c r="P6" s="953" t="s">
        <v>71</v>
      </c>
      <c r="Q6" s="953"/>
      <c r="R6" s="953"/>
      <c r="S6" s="251" t="s">
        <v>108</v>
      </c>
      <c r="T6" s="951" t="s">
        <v>51</v>
      </c>
    </row>
    <row r="7" spans="1:26" ht="67.150000000000006" customHeight="1">
      <c r="A7" s="941"/>
      <c r="B7" s="943"/>
      <c r="C7" s="952"/>
      <c r="D7" s="356" t="s">
        <v>197</v>
      </c>
      <c r="E7" s="356" t="s">
        <v>314</v>
      </c>
      <c r="F7" s="357" t="s">
        <v>382</v>
      </c>
      <c r="G7" s="945"/>
      <c r="H7" s="253" t="s">
        <v>384</v>
      </c>
      <c r="I7" s="253" t="s">
        <v>385</v>
      </c>
      <c r="J7" s="252" t="s">
        <v>147</v>
      </c>
      <c r="K7" s="945"/>
      <c r="L7" s="945"/>
      <c r="M7" s="254" t="s">
        <v>109</v>
      </c>
      <c r="N7" s="254" t="s">
        <v>110</v>
      </c>
      <c r="O7" s="254" t="s">
        <v>111</v>
      </c>
      <c r="P7" s="254" t="s">
        <v>112</v>
      </c>
      <c r="Q7" s="254" t="s">
        <v>113</v>
      </c>
      <c r="R7" s="254" t="s">
        <v>114</v>
      </c>
      <c r="S7" s="254" t="s">
        <v>115</v>
      </c>
      <c r="T7" s="952"/>
      <c r="U7" s="25"/>
      <c r="V7" s="25"/>
      <c r="W7" s="25"/>
      <c r="X7" s="25"/>
      <c r="Y7" s="25"/>
    </row>
    <row r="8" spans="1:26" s="114" customFormat="1" ht="16.5" customHeight="1">
      <c r="A8" s="662">
        <v>1</v>
      </c>
      <c r="B8" s="256">
        <v>2</v>
      </c>
      <c r="C8" s="256">
        <v>3</v>
      </c>
      <c r="D8" s="255">
        <v>4</v>
      </c>
      <c r="E8" s="255">
        <v>5</v>
      </c>
      <c r="F8" s="255">
        <v>6</v>
      </c>
      <c r="G8" s="257">
        <v>7</v>
      </c>
      <c r="H8" s="257">
        <v>8</v>
      </c>
      <c r="I8" s="257">
        <v>9</v>
      </c>
      <c r="J8" s="255">
        <v>10</v>
      </c>
      <c r="K8" s="255">
        <v>11</v>
      </c>
      <c r="L8" s="255">
        <v>12</v>
      </c>
      <c r="M8" s="257">
        <v>13</v>
      </c>
      <c r="N8" s="257">
        <v>14</v>
      </c>
      <c r="O8" s="257">
        <v>15</v>
      </c>
      <c r="P8" s="257">
        <v>16</v>
      </c>
      <c r="Q8" s="258">
        <v>17</v>
      </c>
      <c r="R8" s="258">
        <v>18</v>
      </c>
      <c r="S8" s="259">
        <v>19</v>
      </c>
      <c r="T8" s="259">
        <v>20</v>
      </c>
      <c r="U8" s="113"/>
      <c r="V8" s="113"/>
      <c r="W8" s="113"/>
      <c r="X8" s="113"/>
      <c r="Y8" s="113"/>
    </row>
    <row r="9" spans="1:26" ht="41">
      <c r="A9" s="659"/>
      <c r="B9" s="610" t="s">
        <v>524</v>
      </c>
      <c r="C9" s="260"/>
      <c r="D9" s="261"/>
      <c r="E9" s="261"/>
      <c r="F9" s="261"/>
      <c r="G9" s="262"/>
      <c r="H9" s="261"/>
      <c r="I9" s="261"/>
      <c r="J9" s="261"/>
      <c r="K9" s="261"/>
      <c r="L9" s="611">
        <f>'प्रपत्र-8'!$O$74</f>
        <v>3095600</v>
      </c>
      <c r="M9" s="263">
        <f>'प्रपत्र-8'!$N$74</f>
        <v>3190400</v>
      </c>
      <c r="N9" s="264"/>
      <c r="O9" s="612">
        <f>M9+N9</f>
        <v>3190400</v>
      </c>
      <c r="P9" s="261"/>
      <c r="Q9" s="261"/>
      <c r="R9" s="261"/>
      <c r="S9" s="261"/>
      <c r="T9" s="261"/>
      <c r="U9" s="26"/>
      <c r="V9" s="26"/>
      <c r="W9" s="26"/>
      <c r="X9" s="27"/>
      <c r="Y9" s="28"/>
      <c r="Z9" s="29"/>
    </row>
    <row r="10" spans="1:26" ht="20.5">
      <c r="A10" s="659"/>
      <c r="B10" s="265" t="s">
        <v>435</v>
      </c>
      <c r="C10" s="265"/>
      <c r="D10" s="266"/>
      <c r="E10" s="266"/>
      <c r="F10" s="266"/>
      <c r="G10" s="267"/>
      <c r="H10" s="266"/>
      <c r="I10" s="266"/>
      <c r="J10" s="266"/>
      <c r="K10" s="266"/>
      <c r="L10" s="268">
        <f>'प्रपत्र-8'!$O$75</f>
        <v>866768</v>
      </c>
      <c r="M10" s="269">
        <f>'प्रपत्र-8'!N75</f>
        <v>893312</v>
      </c>
      <c r="N10" s="268"/>
      <c r="O10" s="266">
        <f t="shared" ref="O10:O25" si="0">M10+N10</f>
        <v>893312</v>
      </c>
      <c r="P10" s="266"/>
      <c r="Q10" s="266"/>
      <c r="R10" s="266"/>
      <c r="S10" s="266"/>
      <c r="T10" s="266"/>
      <c r="U10" s="26"/>
      <c r="V10" s="26"/>
      <c r="W10" s="26"/>
      <c r="X10" s="27"/>
      <c r="Y10" s="28"/>
      <c r="Z10" s="29"/>
    </row>
    <row r="11" spans="1:26" ht="21" customHeight="1">
      <c r="A11" s="659"/>
      <c r="B11" s="265" t="s">
        <v>436</v>
      </c>
      <c r="C11" s="265"/>
      <c r="D11" s="266"/>
      <c r="E11" s="266"/>
      <c r="F11" s="266"/>
      <c r="G11" s="267"/>
      <c r="H11" s="266"/>
      <c r="I11" s="266"/>
      <c r="J11" s="266"/>
      <c r="K11" s="266" t="s">
        <v>171</v>
      </c>
      <c r="L11" s="268">
        <f>'प्रपत्र-8'!$O$76</f>
        <v>278604</v>
      </c>
      <c r="M11" s="269">
        <f>'प्रपत्र-8'!N76</f>
        <v>287136</v>
      </c>
      <c r="N11" s="268"/>
      <c r="O11" s="266">
        <f t="shared" si="0"/>
        <v>287136</v>
      </c>
      <c r="P11" s="266"/>
      <c r="Q11" s="266"/>
      <c r="R11" s="266"/>
      <c r="S11" s="266"/>
      <c r="T11" s="266"/>
      <c r="U11" s="26"/>
      <c r="V11" s="26"/>
      <c r="W11" s="26"/>
      <c r="X11" s="27"/>
      <c r="Y11" s="28"/>
      <c r="Z11" s="29"/>
    </row>
    <row r="12" spans="1:26" ht="20.5">
      <c r="A12" s="659"/>
      <c r="B12" s="265" t="s">
        <v>468</v>
      </c>
      <c r="C12" s="265"/>
      <c r="D12" s="266"/>
      <c r="E12" s="266"/>
      <c r="F12" s="266"/>
      <c r="G12" s="267"/>
      <c r="H12" s="266"/>
      <c r="I12" s="266"/>
      <c r="J12" s="266"/>
      <c r="K12" s="266"/>
      <c r="L12" s="268">
        <f>'प्रपत्र-8'!$O$77</f>
        <v>0</v>
      </c>
      <c r="M12" s="269">
        <f>'प्रपत्र-8'!N77</f>
        <v>0</v>
      </c>
      <c r="N12" s="268"/>
      <c r="O12" s="266">
        <f t="shared" si="0"/>
        <v>0</v>
      </c>
      <c r="P12" s="266"/>
      <c r="Q12" s="266"/>
      <c r="R12" s="266"/>
      <c r="S12" s="266"/>
      <c r="T12" s="266"/>
      <c r="U12" s="26"/>
      <c r="V12" s="26"/>
      <c r="W12" s="26"/>
      <c r="X12" s="27"/>
      <c r="Y12" s="28"/>
      <c r="Z12" s="29"/>
    </row>
    <row r="13" spans="1:26" ht="20.5">
      <c r="A13" s="659"/>
      <c r="B13" s="265" t="s">
        <v>54</v>
      </c>
      <c r="C13" s="265"/>
      <c r="D13" s="266"/>
      <c r="E13" s="266"/>
      <c r="F13" s="266"/>
      <c r="G13" s="267"/>
      <c r="H13" s="266"/>
      <c r="I13" s="266"/>
      <c r="J13" s="266"/>
      <c r="K13" s="266"/>
      <c r="L13" s="268">
        <f>'प्रपत्र-8'!$O$78</f>
        <v>13548</v>
      </c>
      <c r="M13" s="269">
        <f>'प्रपत्र-8'!N78</f>
        <v>13548</v>
      </c>
      <c r="N13" s="268"/>
      <c r="O13" s="266">
        <f t="shared" si="0"/>
        <v>13548</v>
      </c>
      <c r="P13" s="266"/>
      <c r="Q13" s="266"/>
      <c r="R13" s="266"/>
      <c r="S13" s="266"/>
      <c r="T13" s="266"/>
      <c r="U13" s="26"/>
      <c r="V13" s="26"/>
      <c r="W13" s="26"/>
      <c r="X13" s="27"/>
      <c r="Y13" s="28"/>
      <c r="Z13" s="29"/>
    </row>
    <row r="14" spans="1:26" ht="20.5">
      <c r="A14" s="659"/>
      <c r="B14" s="265" t="s">
        <v>55</v>
      </c>
      <c r="C14" s="265"/>
      <c r="D14" s="266"/>
      <c r="E14" s="266"/>
      <c r="F14" s="266"/>
      <c r="G14" s="267"/>
      <c r="H14" s="266"/>
      <c r="I14" s="266"/>
      <c r="J14" s="266"/>
      <c r="K14" s="266"/>
      <c r="L14" s="268">
        <f>'प्रपत्र-8'!$O$79</f>
        <v>165099</v>
      </c>
      <c r="M14" s="269">
        <f>'प्रपत्र-8'!N79</f>
        <v>170155</v>
      </c>
      <c r="N14" s="268"/>
      <c r="O14" s="266">
        <f t="shared" si="0"/>
        <v>170155</v>
      </c>
      <c r="P14" s="266"/>
      <c r="Q14" s="266"/>
      <c r="R14" s="266"/>
      <c r="S14" s="266"/>
      <c r="T14" s="266"/>
      <c r="U14" s="26"/>
      <c r="V14" s="26"/>
      <c r="W14" s="26"/>
      <c r="X14" s="28"/>
      <c r="Y14" s="28"/>
      <c r="Z14" s="29"/>
    </row>
    <row r="15" spans="1:26" ht="20.5">
      <c r="A15" s="659"/>
      <c r="B15" s="265" t="s">
        <v>57</v>
      </c>
      <c r="C15" s="265"/>
      <c r="D15" s="266"/>
      <c r="E15" s="266"/>
      <c r="F15" s="266"/>
      <c r="G15" s="267"/>
      <c r="H15" s="266"/>
      <c r="I15" s="266"/>
      <c r="J15" s="266"/>
      <c r="K15" s="266"/>
      <c r="L15" s="268">
        <f>'प्रपत्र-8'!$O$80</f>
        <v>0</v>
      </c>
      <c r="M15" s="269">
        <f>'प्रपत्र-8'!N80</f>
        <v>0</v>
      </c>
      <c r="N15" s="268"/>
      <c r="O15" s="266">
        <f t="shared" si="0"/>
        <v>0</v>
      </c>
      <c r="P15" s="266"/>
      <c r="Q15" s="266"/>
      <c r="R15" s="266"/>
      <c r="S15" s="266"/>
      <c r="T15" s="266"/>
      <c r="U15" s="26"/>
      <c r="V15" s="26"/>
      <c r="W15" s="26"/>
      <c r="X15" s="28"/>
      <c r="Y15" s="28"/>
      <c r="Z15" s="29"/>
    </row>
    <row r="16" spans="1:26" ht="20.5">
      <c r="A16" s="659"/>
      <c r="B16" s="472" t="s">
        <v>461</v>
      </c>
      <c r="C16" s="265"/>
      <c r="D16" s="266"/>
      <c r="E16" s="266"/>
      <c r="F16" s="266"/>
      <c r="G16" s="267"/>
      <c r="H16" s="266"/>
      <c r="I16" s="266"/>
      <c r="J16" s="266"/>
      <c r="K16" s="266"/>
      <c r="L16" s="268">
        <f>'प्रपत्र-8'!$O$81</f>
        <v>0</v>
      </c>
      <c r="M16" s="269">
        <f>'प्रपत्र-8'!N81</f>
        <v>0</v>
      </c>
      <c r="N16" s="268"/>
      <c r="O16" s="266">
        <f>M16+N16</f>
        <v>0</v>
      </c>
      <c r="P16" s="266"/>
      <c r="Q16" s="266"/>
      <c r="R16" s="266"/>
      <c r="S16" s="266"/>
      <c r="T16" s="266"/>
      <c r="U16" s="26"/>
      <c r="V16" s="26"/>
      <c r="W16" s="26"/>
      <c r="X16" s="28"/>
      <c r="Y16" s="28"/>
      <c r="Z16" s="29"/>
    </row>
    <row r="17" spans="1:26" ht="20.5">
      <c r="A17" s="663"/>
      <c r="B17" s="472" t="s">
        <v>466</v>
      </c>
      <c r="C17" s="265"/>
      <c r="D17" s="266"/>
      <c r="E17" s="266"/>
      <c r="F17" s="266"/>
      <c r="G17" s="267"/>
      <c r="H17" s="266"/>
      <c r="I17" s="266"/>
      <c r="J17" s="266"/>
      <c r="K17" s="266"/>
      <c r="L17" s="268">
        <f>'प्रपत्र-8'!$O$82</f>
        <v>0</v>
      </c>
      <c r="M17" s="269">
        <f>'प्रपत्र-8'!N82</f>
        <v>0</v>
      </c>
      <c r="N17" s="268"/>
      <c r="O17" s="266">
        <f>M17+N17</f>
        <v>0</v>
      </c>
      <c r="P17" s="266"/>
      <c r="Q17" s="266"/>
      <c r="R17" s="266"/>
      <c r="S17" s="266"/>
      <c r="T17" s="266"/>
      <c r="U17" s="26"/>
      <c r="V17" s="26"/>
      <c r="W17" s="26"/>
      <c r="X17" s="28"/>
      <c r="Y17" s="28"/>
      <c r="Z17" s="29"/>
    </row>
    <row r="18" spans="1:26" ht="20.5">
      <c r="A18" s="659"/>
      <c r="B18" s="649" t="s">
        <v>354</v>
      </c>
      <c r="C18" s="270"/>
      <c r="D18" s="271"/>
      <c r="E18" s="271"/>
      <c r="F18" s="271"/>
      <c r="G18" s="272"/>
      <c r="H18" s="271"/>
      <c r="I18" s="271"/>
      <c r="J18" s="271"/>
      <c r="K18" s="271"/>
      <c r="L18" s="273">
        <f>'प्रपत्र-8'!$O$83</f>
        <v>0</v>
      </c>
      <c r="M18" s="644">
        <f>'प्रपत्र-8'!$N$83</f>
        <v>0</v>
      </c>
      <c r="N18" s="273"/>
      <c r="O18" s="271">
        <f t="shared" si="0"/>
        <v>0</v>
      </c>
      <c r="P18" s="271"/>
      <c r="Q18" s="271"/>
      <c r="R18" s="271"/>
      <c r="S18" s="271"/>
      <c r="T18" s="271"/>
      <c r="U18" s="26"/>
      <c r="V18" s="26"/>
      <c r="W18" s="26"/>
      <c r="X18" s="28"/>
      <c r="Y18" s="28"/>
      <c r="Z18" s="29"/>
    </row>
    <row r="19" spans="1:26" ht="20.5">
      <c r="A19" s="659"/>
      <c r="B19" s="650" t="s">
        <v>77</v>
      </c>
      <c r="C19" s="617"/>
      <c r="D19" s="643"/>
      <c r="E19" s="643"/>
      <c r="F19" s="643"/>
      <c r="G19" s="645"/>
      <c r="H19" s="643"/>
      <c r="I19" s="643"/>
      <c r="J19" s="643"/>
      <c r="K19" s="643"/>
      <c r="L19" s="646">
        <f>SUM(L10:L18)</f>
        <v>1324019</v>
      </c>
      <c r="M19" s="647">
        <f>'प्रपत्र-8'!N84</f>
        <v>1364151</v>
      </c>
      <c r="N19" s="631"/>
      <c r="O19" s="631">
        <f t="shared" si="0"/>
        <v>1364151</v>
      </c>
      <c r="P19" s="643"/>
      <c r="Q19" s="643"/>
      <c r="R19" s="643"/>
      <c r="S19" s="643"/>
      <c r="T19" s="643"/>
      <c r="U19" s="26"/>
      <c r="V19" s="26"/>
      <c r="W19" s="26"/>
      <c r="X19" s="28"/>
      <c r="Y19" s="28"/>
      <c r="Z19" s="29"/>
    </row>
    <row r="20" spans="1:26" ht="20.5">
      <c r="A20" s="659"/>
      <c r="B20" s="651" t="str">
        <f>'Master-1'!C85</f>
        <v>fLFkj osru¼izkscs'ku vof/k½</v>
      </c>
      <c r="C20" s="275"/>
      <c r="D20" s="276"/>
      <c r="E20" s="276"/>
      <c r="F20" s="276"/>
      <c r="G20" s="277"/>
      <c r="H20" s="276"/>
      <c r="I20" s="276"/>
      <c r="J20" s="276"/>
      <c r="K20" s="276"/>
      <c r="L20" s="552">
        <f>'प्रपत्र-8'!O85</f>
        <v>1184400</v>
      </c>
      <c r="M20" s="549">
        <f>'प्रपत्र-8'!N85</f>
        <v>1184400</v>
      </c>
      <c r="N20" s="278"/>
      <c r="O20" s="278">
        <f t="shared" si="0"/>
        <v>1184400</v>
      </c>
      <c r="P20" s="276"/>
      <c r="Q20" s="276"/>
      <c r="R20" s="276"/>
      <c r="S20" s="276"/>
      <c r="T20" s="276"/>
      <c r="U20" s="26"/>
      <c r="V20" s="26"/>
      <c r="W20" s="26"/>
      <c r="X20" s="28"/>
      <c r="Y20" s="28"/>
      <c r="Z20" s="29"/>
    </row>
    <row r="21" spans="1:26" ht="20.5">
      <c r="A21" s="659"/>
      <c r="B21" s="652" t="s">
        <v>59</v>
      </c>
      <c r="C21" s="617"/>
      <c r="D21" s="618">
        <f>'Master-2'!L5</f>
        <v>3779761</v>
      </c>
      <c r="E21" s="618">
        <f>'Master-2'!M5</f>
        <v>3664605</v>
      </c>
      <c r="F21" s="618">
        <f>'Master-2'!N5</f>
        <v>4171898</v>
      </c>
      <c r="G21" s="618">
        <f>'Master-2'!O5</f>
        <v>3760000</v>
      </c>
      <c r="H21" s="618">
        <f>'Master-2'!P5</f>
        <v>3050628</v>
      </c>
      <c r="I21" s="618">
        <f>'Master-2'!Q5</f>
        <v>1450895</v>
      </c>
      <c r="J21" s="619">
        <f>H21+I21</f>
        <v>4501523</v>
      </c>
      <c r="K21" s="619">
        <f>L21-I21</f>
        <v>4153124</v>
      </c>
      <c r="L21" s="620">
        <f>SUM(L9,L19,L20)</f>
        <v>5604019</v>
      </c>
      <c r="M21" s="621">
        <f>'प्रपत्र-8'!N86</f>
        <v>5738951</v>
      </c>
      <c r="N21" s="622"/>
      <c r="O21" s="623">
        <f>M21+N21</f>
        <v>5738951</v>
      </c>
      <c r="P21" s="643"/>
      <c r="Q21" s="643"/>
      <c r="R21" s="643"/>
      <c r="S21" s="643"/>
      <c r="T21" s="643"/>
      <c r="U21" s="26"/>
      <c r="V21" s="26"/>
      <c r="W21" s="26"/>
      <c r="X21" s="27"/>
      <c r="Y21" s="28"/>
      <c r="Z21" s="29"/>
    </row>
    <row r="22" spans="1:26" ht="20.5">
      <c r="A22" s="659"/>
      <c r="B22" s="653" t="s">
        <v>60</v>
      </c>
      <c r="C22" s="281"/>
      <c r="D22" s="615">
        <f>'Master-2'!L6</f>
        <v>0</v>
      </c>
      <c r="E22" s="615">
        <f>'Master-2'!M6</f>
        <v>9620</v>
      </c>
      <c r="F22" s="615">
        <f>'Master-2'!N6</f>
        <v>0</v>
      </c>
      <c r="G22" s="615">
        <f>'Master-2'!O6</f>
        <v>0</v>
      </c>
      <c r="H22" s="615">
        <f>'Master-2'!P6</f>
        <v>0</v>
      </c>
      <c r="I22" s="615">
        <f>'Master-2'!Q6</f>
        <v>0</v>
      </c>
      <c r="J22" s="616">
        <f>H22+I22</f>
        <v>0</v>
      </c>
      <c r="K22" s="616">
        <f>L22-I22</f>
        <v>21765</v>
      </c>
      <c r="L22" s="282">
        <f>'Master-1'!P87</f>
        <v>21765</v>
      </c>
      <c r="M22" s="283">
        <f>'प्रपत्र-8'!N87</f>
        <v>0</v>
      </c>
      <c r="N22" s="282"/>
      <c r="O22" s="282">
        <f t="shared" si="0"/>
        <v>0</v>
      </c>
      <c r="P22" s="284"/>
      <c r="Q22" s="284"/>
      <c r="R22" s="284"/>
      <c r="S22" s="284"/>
      <c r="T22" s="284"/>
      <c r="U22" s="26"/>
      <c r="V22" s="26"/>
      <c r="W22" s="26"/>
      <c r="X22" s="27"/>
      <c r="Y22" s="28"/>
      <c r="Z22" s="29"/>
    </row>
    <row r="23" spans="1:26" ht="20.5">
      <c r="A23" s="659"/>
      <c r="B23" s="654" t="s">
        <v>61</v>
      </c>
      <c r="C23" s="265"/>
      <c r="D23" s="279">
        <f>'Master-2'!L7</f>
        <v>0</v>
      </c>
      <c r="E23" s="279">
        <f>'Master-2'!M7</f>
        <v>0</v>
      </c>
      <c r="F23" s="279">
        <f>'Master-2'!N7</f>
        <v>0</v>
      </c>
      <c r="G23" s="279">
        <f>'Master-2'!O7</f>
        <v>0</v>
      </c>
      <c r="H23" s="279">
        <f>'Master-2'!P7</f>
        <v>0</v>
      </c>
      <c r="I23" s="279">
        <f>'Master-2'!Q7</f>
        <v>0</v>
      </c>
      <c r="J23" s="280">
        <v>0</v>
      </c>
      <c r="K23" s="280">
        <v>0</v>
      </c>
      <c r="L23" s="268">
        <v>0</v>
      </c>
      <c r="M23" s="285">
        <f>'प्रपत्र-8'!N88</f>
        <v>0</v>
      </c>
      <c r="N23" s="268"/>
      <c r="O23" s="268">
        <f t="shared" si="0"/>
        <v>0</v>
      </c>
      <c r="P23" s="266"/>
      <c r="Q23" s="266"/>
      <c r="R23" s="266"/>
      <c r="S23" s="266"/>
      <c r="T23" s="266"/>
      <c r="U23" s="26"/>
      <c r="V23" s="26"/>
      <c r="W23" s="26"/>
      <c r="X23" s="27"/>
      <c r="Y23" s="28"/>
      <c r="Z23" s="29"/>
    </row>
    <row r="24" spans="1:26" ht="18">
      <c r="A24" s="659"/>
      <c r="B24" s="655" t="s">
        <v>78</v>
      </c>
      <c r="C24" s="286"/>
      <c r="D24" s="287">
        <f t="shared" ref="D24:L24" si="1">D22+D23</f>
        <v>0</v>
      </c>
      <c r="E24" s="287">
        <f t="shared" si="1"/>
        <v>9620</v>
      </c>
      <c r="F24" s="287">
        <f t="shared" si="1"/>
        <v>0</v>
      </c>
      <c r="G24" s="287">
        <f t="shared" si="1"/>
        <v>0</v>
      </c>
      <c r="H24" s="287">
        <f t="shared" si="1"/>
        <v>0</v>
      </c>
      <c r="I24" s="287">
        <f t="shared" si="1"/>
        <v>0</v>
      </c>
      <c r="J24" s="287">
        <f t="shared" si="1"/>
        <v>0</v>
      </c>
      <c r="K24" s="287">
        <f t="shared" si="1"/>
        <v>21765</v>
      </c>
      <c r="L24" s="273">
        <f t="shared" si="1"/>
        <v>21765</v>
      </c>
      <c r="M24" s="274">
        <f>'प्रपत्र-8'!N89</f>
        <v>0</v>
      </c>
      <c r="N24" s="273"/>
      <c r="O24" s="273">
        <f t="shared" si="0"/>
        <v>0</v>
      </c>
      <c r="P24" s="271"/>
      <c r="Q24" s="271"/>
      <c r="R24" s="271"/>
      <c r="S24" s="271"/>
      <c r="T24" s="271"/>
      <c r="U24" s="26"/>
      <c r="V24" s="26"/>
      <c r="W24" s="26"/>
      <c r="X24" s="27"/>
      <c r="Y24" s="28"/>
      <c r="Z24" s="29"/>
    </row>
    <row r="25" spans="1:26" ht="20.5">
      <c r="A25" s="659"/>
      <c r="B25" s="652" t="s">
        <v>79</v>
      </c>
      <c r="C25" s="617"/>
      <c r="D25" s="627">
        <f t="shared" ref="D25:J25" si="2">D24+D21</f>
        <v>3779761</v>
      </c>
      <c r="E25" s="627">
        <f t="shared" si="2"/>
        <v>3674225</v>
      </c>
      <c r="F25" s="627">
        <f t="shared" si="2"/>
        <v>4171898</v>
      </c>
      <c r="G25" s="627">
        <f t="shared" si="2"/>
        <v>3760000</v>
      </c>
      <c r="H25" s="627">
        <f t="shared" si="2"/>
        <v>3050628</v>
      </c>
      <c r="I25" s="627">
        <f t="shared" si="2"/>
        <v>1450895</v>
      </c>
      <c r="J25" s="627">
        <f t="shared" si="2"/>
        <v>4501523</v>
      </c>
      <c r="K25" s="627">
        <f>K21+K24</f>
        <v>4174889</v>
      </c>
      <c r="L25" s="623">
        <f>L21+L24</f>
        <v>5625784</v>
      </c>
      <c r="M25" s="621">
        <f>M21+M24</f>
        <v>5738951</v>
      </c>
      <c r="N25" s="623"/>
      <c r="O25" s="623">
        <f t="shared" si="0"/>
        <v>5738951</v>
      </c>
      <c r="P25" s="643"/>
      <c r="Q25" s="643"/>
      <c r="R25" s="643"/>
      <c r="S25" s="643"/>
      <c r="T25" s="643"/>
      <c r="U25" s="26"/>
      <c r="V25" s="26"/>
      <c r="W25" s="26"/>
      <c r="X25" s="27"/>
      <c r="Y25" s="28"/>
      <c r="Z25" s="29"/>
    </row>
    <row r="26" spans="1:26" ht="20.5">
      <c r="A26" s="660"/>
      <c r="B26" s="656" t="str">
        <f>'Master-2'!K8</f>
        <v>dk;kZy; O;;</v>
      </c>
      <c r="C26" s="281"/>
      <c r="D26" s="289">
        <f>'Master-2'!L8</f>
        <v>0</v>
      </c>
      <c r="E26" s="289">
        <f>'Master-2'!M8</f>
        <v>2500</v>
      </c>
      <c r="F26" s="289">
        <f>'Master-2'!N8</f>
        <v>0</v>
      </c>
      <c r="G26" s="289">
        <f>'Master-2'!O8</f>
        <v>0</v>
      </c>
      <c r="H26" s="289">
        <f>'Master-2'!P8</f>
        <v>0</v>
      </c>
      <c r="I26" s="289">
        <f>'Master-2'!Q8</f>
        <v>0</v>
      </c>
      <c r="J26" s="624">
        <f t="shared" ref="J26:J31" si="3">H26+I26</f>
        <v>0</v>
      </c>
      <c r="K26" s="625">
        <f t="shared" ref="K26:K31" si="4">L26-I26</f>
        <v>0</v>
      </c>
      <c r="L26" s="291">
        <f>'Master-2'!O8</f>
        <v>0</v>
      </c>
      <c r="M26" s="626">
        <f>L26</f>
        <v>0</v>
      </c>
      <c r="N26" s="282"/>
      <c r="O26" s="282">
        <f>M26+N26</f>
        <v>0</v>
      </c>
      <c r="P26" s="293"/>
      <c r="Q26" s="293"/>
      <c r="R26" s="293"/>
      <c r="S26" s="293"/>
      <c r="T26" s="293"/>
    </row>
    <row r="27" spans="1:26" ht="18.75" customHeight="1">
      <c r="A27" s="661"/>
      <c r="B27" s="656" t="str">
        <f>'Master-2'!K9</f>
        <v>fofo/k</v>
      </c>
      <c r="C27" s="265"/>
      <c r="D27" s="294">
        <f>'Master-2'!L9</f>
        <v>0</v>
      </c>
      <c r="E27" s="294">
        <f>'Master-2'!M9</f>
        <v>0</v>
      </c>
      <c r="F27" s="294">
        <f>'Master-2'!N9</f>
        <v>0</v>
      </c>
      <c r="G27" s="294">
        <f>'Master-2'!O9</f>
        <v>0</v>
      </c>
      <c r="H27" s="294">
        <f>'Master-2'!P9</f>
        <v>0</v>
      </c>
      <c r="I27" s="294">
        <f>'Master-2'!Q9</f>
        <v>0</v>
      </c>
      <c r="J27" s="288">
        <f t="shared" si="3"/>
        <v>0</v>
      </c>
      <c r="K27" s="290">
        <f t="shared" si="4"/>
        <v>0</v>
      </c>
      <c r="L27" s="291">
        <f>'Master-2'!O9</f>
        <v>0</v>
      </c>
      <c r="M27" s="292">
        <f t="shared" ref="M27:M35" si="5">L27</f>
        <v>0</v>
      </c>
      <c r="N27" s="268"/>
      <c r="O27" s="282">
        <f t="shared" ref="O27:O35" si="6">M27+N27</f>
        <v>0</v>
      </c>
      <c r="P27" s="295"/>
      <c r="Q27" s="295"/>
      <c r="R27" s="295"/>
      <c r="S27" s="295"/>
      <c r="T27" s="295"/>
    </row>
    <row r="28" spans="1:26" ht="18.75" customHeight="1">
      <c r="A28" s="661"/>
      <c r="B28" s="656" t="str">
        <f>'Master-2'!K10</f>
        <v>iqLrdky;</v>
      </c>
      <c r="C28" s="265"/>
      <c r="D28" s="294">
        <f>'Master-2'!L10</f>
        <v>0</v>
      </c>
      <c r="E28" s="294">
        <f>'Master-2'!M10</f>
        <v>0</v>
      </c>
      <c r="F28" s="294">
        <f>'Master-2'!N10</f>
        <v>0</v>
      </c>
      <c r="G28" s="294">
        <f>'Master-2'!O10</f>
        <v>0</v>
      </c>
      <c r="H28" s="294">
        <f>'Master-2'!P10</f>
        <v>0</v>
      </c>
      <c r="I28" s="294">
        <f>'Master-2'!Q10</f>
        <v>0</v>
      </c>
      <c r="J28" s="288">
        <f>H28+I28</f>
        <v>0</v>
      </c>
      <c r="K28" s="290">
        <f t="shared" si="4"/>
        <v>0</v>
      </c>
      <c r="L28" s="291">
        <f>'Master-2'!O10</f>
        <v>0</v>
      </c>
      <c r="M28" s="292">
        <f t="shared" si="5"/>
        <v>0</v>
      </c>
      <c r="N28" s="268"/>
      <c r="O28" s="282">
        <f t="shared" si="6"/>
        <v>0</v>
      </c>
      <c r="P28" s="295"/>
      <c r="Q28" s="295"/>
      <c r="R28" s="295"/>
      <c r="S28" s="295"/>
      <c r="T28" s="295"/>
    </row>
    <row r="29" spans="1:26" ht="18" customHeight="1">
      <c r="A29" s="661"/>
      <c r="B29" s="656" t="str">
        <f>'Master-2'!K11</f>
        <v>onhZ;ka</v>
      </c>
      <c r="C29" s="265"/>
      <c r="D29" s="296">
        <f>'Master-2'!L11</f>
        <v>0</v>
      </c>
      <c r="E29" s="296">
        <f>'Master-2'!M11</f>
        <v>0</v>
      </c>
      <c r="F29" s="296">
        <f>'Master-2'!N11</f>
        <v>0</v>
      </c>
      <c r="G29" s="296">
        <f>'Master-2'!O11</f>
        <v>0</v>
      </c>
      <c r="H29" s="296">
        <f>'Master-2'!P11</f>
        <v>0</v>
      </c>
      <c r="I29" s="296">
        <f>'Master-2'!Q11</f>
        <v>0</v>
      </c>
      <c r="J29" s="288">
        <f t="shared" si="3"/>
        <v>0</v>
      </c>
      <c r="K29" s="290">
        <f t="shared" si="4"/>
        <v>0</v>
      </c>
      <c r="L29" s="291">
        <f>VARDI!L9</f>
        <v>0</v>
      </c>
      <c r="M29" s="292">
        <f t="shared" si="5"/>
        <v>0</v>
      </c>
      <c r="N29" s="548"/>
      <c r="O29" s="282">
        <f t="shared" si="6"/>
        <v>0</v>
      </c>
      <c r="P29" s="297"/>
      <c r="Q29" s="297"/>
      <c r="R29" s="297"/>
      <c r="S29" s="297"/>
      <c r="T29" s="297"/>
    </row>
    <row r="30" spans="1:26" ht="41">
      <c r="A30" s="661"/>
      <c r="B30" s="656" t="str">
        <f>'Master-2'!K12</f>
        <v>foHkkx dh fo- lsokvksa ij O;;</v>
      </c>
      <c r="C30" s="265"/>
      <c r="D30" s="296">
        <f>'Master-2'!L12</f>
        <v>0</v>
      </c>
      <c r="E30" s="296">
        <f>'Master-2'!M12</f>
        <v>0</v>
      </c>
      <c r="F30" s="296">
        <f>'Master-2'!N12</f>
        <v>0</v>
      </c>
      <c r="G30" s="296">
        <f>'Master-2'!O12</f>
        <v>0</v>
      </c>
      <c r="H30" s="296">
        <f>'Master-2'!P12</f>
        <v>0</v>
      </c>
      <c r="I30" s="296">
        <f>'Master-2'!Q12</f>
        <v>0</v>
      </c>
      <c r="J30" s="288">
        <f t="shared" si="3"/>
        <v>0</v>
      </c>
      <c r="K30" s="290">
        <f t="shared" si="4"/>
        <v>0</v>
      </c>
      <c r="L30" s="291">
        <f>'Master-2'!O12</f>
        <v>0</v>
      </c>
      <c r="M30" s="292">
        <f t="shared" si="5"/>
        <v>0</v>
      </c>
      <c r="N30" s="268"/>
      <c r="O30" s="282">
        <f t="shared" si="6"/>
        <v>0</v>
      </c>
      <c r="P30" s="297"/>
      <c r="Q30" s="297"/>
      <c r="R30" s="297"/>
      <c r="S30" s="297"/>
      <c r="T30" s="297"/>
    </row>
    <row r="31" spans="1:26" ht="20.5">
      <c r="A31" s="661"/>
      <c r="B31" s="656" t="str">
        <f>'Master-2'!K13</f>
        <v>vU;</v>
      </c>
      <c r="C31" s="270"/>
      <c r="D31" s="298">
        <f>'Master-2'!L13</f>
        <v>0</v>
      </c>
      <c r="E31" s="298">
        <f>'Master-2'!M13</f>
        <v>0</v>
      </c>
      <c r="F31" s="298">
        <f>'Master-2'!N13</f>
        <v>0</v>
      </c>
      <c r="G31" s="298">
        <f>'Master-2'!O13</f>
        <v>0</v>
      </c>
      <c r="H31" s="298">
        <f>'Master-2'!P13</f>
        <v>0</v>
      </c>
      <c r="I31" s="298">
        <f>'Master-2'!Q13</f>
        <v>0</v>
      </c>
      <c r="J31" s="288">
        <f t="shared" si="3"/>
        <v>0</v>
      </c>
      <c r="K31" s="290">
        <f t="shared" si="4"/>
        <v>0</v>
      </c>
      <c r="L31" s="291">
        <f>'Master-2'!O13</f>
        <v>0</v>
      </c>
      <c r="M31" s="292">
        <f t="shared" si="5"/>
        <v>0</v>
      </c>
      <c r="N31" s="273"/>
      <c r="O31" s="282">
        <f t="shared" si="6"/>
        <v>0</v>
      </c>
      <c r="P31" s="299"/>
      <c r="Q31" s="299"/>
      <c r="R31" s="299"/>
      <c r="S31" s="299"/>
      <c r="T31" s="299"/>
    </row>
    <row r="32" spans="1:26" ht="20.5">
      <c r="A32" s="661"/>
      <c r="B32" s="656">
        <f>'Master-2'!K14</f>
        <v>0</v>
      </c>
      <c r="C32" s="270"/>
      <c r="D32" s="298">
        <f>'Master-2'!L14</f>
        <v>0</v>
      </c>
      <c r="E32" s="298">
        <f>'Master-2'!M14</f>
        <v>0</v>
      </c>
      <c r="F32" s="298">
        <f>'Master-2'!N14</f>
        <v>0</v>
      </c>
      <c r="G32" s="298">
        <f>'Master-2'!O14</f>
        <v>0</v>
      </c>
      <c r="H32" s="298">
        <f>'Master-2'!P14</f>
        <v>0</v>
      </c>
      <c r="I32" s="298">
        <f>'Master-2'!Q14</f>
        <v>0</v>
      </c>
      <c r="J32" s="288">
        <f t="shared" ref="J32:J34" si="7">H32+I32</f>
        <v>0</v>
      </c>
      <c r="K32" s="290">
        <f t="shared" ref="K32:K34" si="8">L32-I32</f>
        <v>0</v>
      </c>
      <c r="L32" s="291">
        <f>'Master-2'!O14</f>
        <v>0</v>
      </c>
      <c r="M32" s="292">
        <f t="shared" ref="M32:M34" si="9">L32</f>
        <v>0</v>
      </c>
      <c r="N32" s="273"/>
      <c r="O32" s="282">
        <f t="shared" ref="O32:O34" si="10">M32+N32</f>
        <v>0</v>
      </c>
      <c r="P32" s="614"/>
      <c r="Q32" s="614"/>
      <c r="R32" s="614"/>
      <c r="S32" s="614"/>
      <c r="T32" s="614"/>
    </row>
    <row r="33" spans="1:20" ht="20.5">
      <c r="A33" s="661"/>
      <c r="B33" s="656">
        <f>'Master-2'!K15</f>
        <v>0</v>
      </c>
      <c r="C33" s="270"/>
      <c r="D33" s="298">
        <f>'Master-2'!L15</f>
        <v>0</v>
      </c>
      <c r="E33" s="298">
        <f>'Master-2'!M15</f>
        <v>0</v>
      </c>
      <c r="F33" s="298">
        <f>'Master-2'!N15</f>
        <v>0</v>
      </c>
      <c r="G33" s="298">
        <f>'Master-2'!O15</f>
        <v>0</v>
      </c>
      <c r="H33" s="298">
        <f>'Master-2'!P15</f>
        <v>0</v>
      </c>
      <c r="I33" s="298">
        <f>'Master-2'!Q15</f>
        <v>0</v>
      </c>
      <c r="J33" s="288">
        <f t="shared" si="7"/>
        <v>0</v>
      </c>
      <c r="K33" s="290">
        <f t="shared" si="8"/>
        <v>0</v>
      </c>
      <c r="L33" s="291">
        <f>'Master-2'!O15</f>
        <v>0</v>
      </c>
      <c r="M33" s="292">
        <f t="shared" si="9"/>
        <v>0</v>
      </c>
      <c r="N33" s="273"/>
      <c r="O33" s="282">
        <f t="shared" si="10"/>
        <v>0</v>
      </c>
      <c r="P33" s="614"/>
      <c r="Q33" s="614"/>
      <c r="R33" s="614"/>
      <c r="S33" s="614"/>
      <c r="T33" s="614"/>
    </row>
    <row r="34" spans="1:20" ht="20.5">
      <c r="A34" s="661"/>
      <c r="B34" s="657">
        <f>'Master-2'!K16</f>
        <v>0</v>
      </c>
      <c r="C34" s="270"/>
      <c r="D34" s="298">
        <f>'Master-2'!L16</f>
        <v>0</v>
      </c>
      <c r="E34" s="298">
        <f>'Master-2'!M16</f>
        <v>0</v>
      </c>
      <c r="F34" s="298">
        <f>'Master-2'!N16</f>
        <v>0</v>
      </c>
      <c r="G34" s="298">
        <f>'Master-2'!O16</f>
        <v>0</v>
      </c>
      <c r="H34" s="298">
        <f>'Master-2'!P16</f>
        <v>0</v>
      </c>
      <c r="I34" s="298">
        <f>'Master-2'!Q16</f>
        <v>0</v>
      </c>
      <c r="J34" s="628">
        <f t="shared" si="7"/>
        <v>0</v>
      </c>
      <c r="K34" s="629">
        <f t="shared" si="8"/>
        <v>0</v>
      </c>
      <c r="L34" s="613">
        <f>'Master-2'!O16</f>
        <v>0</v>
      </c>
      <c r="M34" s="630">
        <f t="shared" si="9"/>
        <v>0</v>
      </c>
      <c r="N34" s="273"/>
      <c r="O34" s="278">
        <f t="shared" si="10"/>
        <v>0</v>
      </c>
      <c r="P34" s="614"/>
      <c r="Q34" s="614"/>
      <c r="R34" s="614"/>
      <c r="S34" s="614"/>
      <c r="T34" s="614"/>
    </row>
    <row r="35" spans="1:20" ht="21" thickBot="1">
      <c r="A35" s="661"/>
      <c r="B35" s="658" t="s">
        <v>30</v>
      </c>
      <c r="C35" s="632"/>
      <c r="D35" s="633">
        <f>SUM(D26:D34)</f>
        <v>0</v>
      </c>
      <c r="E35" s="633">
        <f t="shared" ref="E35:L35" si="11">SUM(E26:E34)</f>
        <v>2500</v>
      </c>
      <c r="F35" s="633">
        <f t="shared" si="11"/>
        <v>0</v>
      </c>
      <c r="G35" s="633">
        <f t="shared" si="11"/>
        <v>0</v>
      </c>
      <c r="H35" s="633">
        <f t="shared" si="11"/>
        <v>0</v>
      </c>
      <c r="I35" s="633">
        <f t="shared" si="11"/>
        <v>0</v>
      </c>
      <c r="J35" s="633">
        <f t="shared" si="11"/>
        <v>0</v>
      </c>
      <c r="K35" s="633">
        <f t="shared" si="11"/>
        <v>0</v>
      </c>
      <c r="L35" s="633">
        <f t="shared" si="11"/>
        <v>0</v>
      </c>
      <c r="M35" s="634">
        <f t="shared" si="5"/>
        <v>0</v>
      </c>
      <c r="N35" s="635"/>
      <c r="O35" s="636">
        <f t="shared" si="6"/>
        <v>0</v>
      </c>
      <c r="P35" s="648"/>
      <c r="Q35" s="648"/>
      <c r="R35" s="648"/>
      <c r="S35" s="648"/>
      <c r="T35" s="648"/>
    </row>
    <row r="36" spans="1:20" ht="37.15" customHeight="1" thickTop="1" thickBot="1">
      <c r="A36" s="637"/>
      <c r="B36" s="637" t="s">
        <v>20</v>
      </c>
      <c r="C36" s="638"/>
      <c r="D36" s="639">
        <f t="shared" ref="D36:K36" si="12">D35+D25</f>
        <v>3779761</v>
      </c>
      <c r="E36" s="639">
        <f t="shared" si="12"/>
        <v>3676725</v>
      </c>
      <c r="F36" s="639">
        <f t="shared" si="12"/>
        <v>4171898</v>
      </c>
      <c r="G36" s="639">
        <f t="shared" si="12"/>
        <v>3760000</v>
      </c>
      <c r="H36" s="639">
        <f t="shared" si="12"/>
        <v>3050628</v>
      </c>
      <c r="I36" s="640">
        <v>0</v>
      </c>
      <c r="J36" s="639">
        <f t="shared" si="12"/>
        <v>4501523</v>
      </c>
      <c r="K36" s="639">
        <f t="shared" si="12"/>
        <v>4174889</v>
      </c>
      <c r="L36" s="639">
        <f>L35+L25</f>
        <v>5625784</v>
      </c>
      <c r="M36" s="641">
        <f>M35+M25</f>
        <v>5738951</v>
      </c>
      <c r="N36" s="639"/>
      <c r="O36" s="639">
        <f>M36+N36</f>
        <v>5738951</v>
      </c>
      <c r="P36" s="642"/>
      <c r="Q36" s="642"/>
      <c r="R36" s="642"/>
      <c r="S36" s="642"/>
      <c r="T36" s="642"/>
    </row>
    <row r="37" spans="1:20" ht="14.5" thickTop="1"/>
    <row r="38" spans="1:20" ht="36.75" customHeight="1">
      <c r="B38" s="938" t="s">
        <v>131</v>
      </c>
      <c r="C38" s="938"/>
      <c r="D38" s="938"/>
      <c r="E38" s="938"/>
      <c r="F38" s="938"/>
    </row>
    <row r="39" spans="1:20" s="115" customFormat="1" ht="28.5" customHeight="1">
      <c r="B39" s="116" t="s">
        <v>116</v>
      </c>
      <c r="C39" s="939" t="s">
        <v>32</v>
      </c>
      <c r="D39" s="939"/>
      <c r="E39" s="939"/>
      <c r="F39" s="939" t="s">
        <v>117</v>
      </c>
      <c r="G39" s="939"/>
      <c r="H39" s="939" t="s">
        <v>118</v>
      </c>
      <c r="I39" s="939"/>
      <c r="J39" s="939"/>
      <c r="K39" s="939" t="s">
        <v>33</v>
      </c>
      <c r="L39" s="939"/>
      <c r="M39" s="939" t="s">
        <v>119</v>
      </c>
      <c r="N39" s="939"/>
      <c r="O39" s="939" t="s">
        <v>120</v>
      </c>
      <c r="P39" s="939"/>
      <c r="Q39" s="939"/>
      <c r="R39" s="939"/>
    </row>
    <row r="40" spans="1:20" s="117" customFormat="1" ht="17.25" customHeight="1">
      <c r="B40" s="118">
        <v>1</v>
      </c>
      <c r="C40" s="933">
        <v>2</v>
      </c>
      <c r="D40" s="933"/>
      <c r="E40" s="933"/>
      <c r="F40" s="933">
        <v>3</v>
      </c>
      <c r="G40" s="933"/>
      <c r="H40" s="933">
        <v>4</v>
      </c>
      <c r="I40" s="933"/>
      <c r="J40" s="933"/>
      <c r="K40" s="933">
        <v>5</v>
      </c>
      <c r="L40" s="933"/>
      <c r="M40" s="933">
        <v>6</v>
      </c>
      <c r="N40" s="933"/>
      <c r="O40" s="933">
        <v>7</v>
      </c>
      <c r="P40" s="933"/>
      <c r="Q40" s="933"/>
      <c r="R40" s="933"/>
    </row>
    <row r="41" spans="1:20" ht="32.25" customHeight="1">
      <c r="B41" s="119">
        <v>1</v>
      </c>
      <c r="C41" s="934"/>
      <c r="D41" s="935"/>
      <c r="E41" s="936"/>
      <c r="F41" s="934"/>
      <c r="G41" s="936"/>
      <c r="H41" s="934"/>
      <c r="I41" s="935"/>
      <c r="J41" s="936"/>
      <c r="K41" s="934"/>
      <c r="L41" s="936"/>
      <c r="M41" s="934"/>
      <c r="N41" s="936"/>
      <c r="O41" s="934"/>
      <c r="P41" s="935"/>
      <c r="Q41" s="935"/>
      <c r="R41" s="937"/>
    </row>
    <row r="42" spans="1:20" ht="32.25" customHeight="1">
      <c r="B42" s="120">
        <v>2</v>
      </c>
      <c r="C42" s="928"/>
      <c r="D42" s="930"/>
      <c r="E42" s="929"/>
      <c r="F42" s="928"/>
      <c r="G42" s="929"/>
      <c r="H42" s="928"/>
      <c r="I42" s="930"/>
      <c r="J42" s="929"/>
      <c r="K42" s="928"/>
      <c r="L42" s="929"/>
      <c r="M42" s="928"/>
      <c r="N42" s="929"/>
      <c r="O42" s="928"/>
      <c r="P42" s="930"/>
      <c r="Q42" s="930"/>
      <c r="R42" s="931"/>
    </row>
    <row r="43" spans="1:20" ht="32.25" customHeight="1">
      <c r="B43" s="120">
        <v>3</v>
      </c>
      <c r="C43" s="928"/>
      <c r="D43" s="930"/>
      <c r="E43" s="929"/>
      <c r="F43" s="928"/>
      <c r="G43" s="929"/>
      <c r="H43" s="928"/>
      <c r="I43" s="930"/>
      <c r="J43" s="929"/>
      <c r="K43" s="928"/>
      <c r="L43" s="929"/>
      <c r="M43" s="928"/>
      <c r="N43" s="929"/>
      <c r="O43" s="928"/>
      <c r="P43" s="930"/>
      <c r="Q43" s="930"/>
      <c r="R43" s="931"/>
    </row>
    <row r="44" spans="1:20" ht="32.25" customHeight="1">
      <c r="B44" s="120">
        <v>4</v>
      </c>
      <c r="C44" s="928"/>
      <c r="D44" s="930"/>
      <c r="E44" s="929"/>
      <c r="F44" s="928"/>
      <c r="G44" s="929"/>
      <c r="H44" s="928"/>
      <c r="I44" s="930"/>
      <c r="J44" s="929"/>
      <c r="K44" s="928"/>
      <c r="L44" s="929"/>
      <c r="M44" s="928"/>
      <c r="N44" s="929"/>
      <c r="O44" s="928"/>
      <c r="P44" s="930"/>
      <c r="Q44" s="930"/>
      <c r="R44" s="931"/>
    </row>
    <row r="45" spans="1:20" ht="32.25" customHeight="1">
      <c r="B45" s="120">
        <v>5</v>
      </c>
      <c r="C45" s="928"/>
      <c r="D45" s="930"/>
      <c r="E45" s="929"/>
      <c r="F45" s="928"/>
      <c r="G45" s="929"/>
      <c r="H45" s="928"/>
      <c r="I45" s="930"/>
      <c r="J45" s="929"/>
      <c r="K45" s="928"/>
      <c r="L45" s="929"/>
      <c r="M45" s="928"/>
      <c r="N45" s="929"/>
      <c r="O45" s="928"/>
      <c r="P45" s="930"/>
      <c r="Q45" s="930"/>
      <c r="R45" s="931"/>
    </row>
    <row r="46" spans="1:20" ht="32.25" customHeight="1">
      <c r="B46" s="120">
        <v>6</v>
      </c>
      <c r="C46" s="928"/>
      <c r="D46" s="930"/>
      <c r="E46" s="929"/>
      <c r="F46" s="928"/>
      <c r="G46" s="929"/>
      <c r="H46" s="928"/>
      <c r="I46" s="930"/>
      <c r="J46" s="929"/>
      <c r="K46" s="928"/>
      <c r="L46" s="929"/>
      <c r="M46" s="928"/>
      <c r="N46" s="929"/>
      <c r="O46" s="928"/>
      <c r="P46" s="930"/>
      <c r="Q46" s="930"/>
      <c r="R46" s="931"/>
    </row>
    <row r="47" spans="1:20" ht="32.25" customHeight="1">
      <c r="B47" s="120">
        <v>7</v>
      </c>
      <c r="C47" s="928"/>
      <c r="D47" s="930"/>
      <c r="E47" s="929"/>
      <c r="F47" s="928"/>
      <c r="G47" s="929"/>
      <c r="H47" s="928"/>
      <c r="I47" s="930"/>
      <c r="J47" s="929"/>
      <c r="K47" s="928"/>
      <c r="L47" s="929"/>
      <c r="M47" s="928"/>
      <c r="N47" s="929"/>
      <c r="O47" s="928"/>
      <c r="P47" s="930"/>
      <c r="Q47" s="930"/>
      <c r="R47" s="931"/>
    </row>
    <row r="50" spans="2:19" s="30" customFormat="1" ht="29.25" customHeight="1">
      <c r="B50" s="121" t="s">
        <v>121</v>
      </c>
    </row>
    <row r="51" spans="2:19" s="30" customFormat="1" ht="23">
      <c r="B51" s="122" t="s">
        <v>116</v>
      </c>
      <c r="C51" s="926" t="s">
        <v>122</v>
      </c>
      <c r="D51" s="926"/>
      <c r="E51" s="926" t="s">
        <v>123</v>
      </c>
      <c r="F51" s="926"/>
      <c r="G51" s="926" t="s">
        <v>124</v>
      </c>
      <c r="H51" s="926"/>
      <c r="I51" s="926" t="s">
        <v>125</v>
      </c>
      <c r="J51" s="926"/>
      <c r="K51" s="926" t="s">
        <v>126</v>
      </c>
      <c r="L51" s="926"/>
      <c r="M51" s="926" t="s">
        <v>127</v>
      </c>
      <c r="N51" s="926"/>
      <c r="O51" s="926" t="s">
        <v>128</v>
      </c>
      <c r="P51" s="926"/>
      <c r="Q51" s="926"/>
      <c r="R51" s="926" t="s">
        <v>129</v>
      </c>
      <c r="S51" s="926"/>
    </row>
    <row r="52" spans="2:19" s="30" customFormat="1" ht="37.5" customHeight="1">
      <c r="B52" s="123">
        <v>1</v>
      </c>
      <c r="C52" s="927"/>
      <c r="D52" s="927"/>
      <c r="E52" s="927"/>
      <c r="F52" s="927"/>
      <c r="G52" s="927"/>
      <c r="H52" s="927"/>
      <c r="I52" s="927"/>
      <c r="J52" s="927"/>
      <c r="K52" s="927"/>
      <c r="L52" s="927"/>
      <c r="M52" s="927"/>
      <c r="N52" s="927"/>
      <c r="O52" s="927"/>
      <c r="P52" s="927"/>
      <c r="Q52" s="927"/>
      <c r="R52" s="927"/>
      <c r="S52" s="932"/>
    </row>
    <row r="53" spans="2:19" s="30" customFormat="1" ht="37.5" customHeight="1">
      <c r="B53" s="124">
        <v>2</v>
      </c>
      <c r="C53" s="921"/>
      <c r="D53" s="921"/>
      <c r="E53" s="921"/>
      <c r="F53" s="921"/>
      <c r="G53" s="921"/>
      <c r="H53" s="921"/>
      <c r="I53" s="921"/>
      <c r="J53" s="921"/>
      <c r="K53" s="921"/>
      <c r="L53" s="921"/>
      <c r="M53" s="921"/>
      <c r="N53" s="921"/>
      <c r="O53" s="921"/>
      <c r="P53" s="921"/>
      <c r="Q53" s="921"/>
      <c r="R53" s="921"/>
      <c r="S53" s="922"/>
    </row>
    <row r="54" spans="2:19" s="30" customFormat="1" ht="37.5" customHeight="1">
      <c r="B54" s="124">
        <v>3</v>
      </c>
      <c r="C54" s="921"/>
      <c r="D54" s="921"/>
      <c r="E54" s="921"/>
      <c r="F54" s="921"/>
      <c r="G54" s="921"/>
      <c r="H54" s="921"/>
      <c r="I54" s="921"/>
      <c r="J54" s="921"/>
      <c r="K54" s="921"/>
      <c r="L54" s="921"/>
      <c r="M54" s="921"/>
      <c r="N54" s="921"/>
      <c r="O54" s="921"/>
      <c r="P54" s="921"/>
      <c r="Q54" s="921"/>
      <c r="R54" s="921"/>
      <c r="S54" s="922"/>
    </row>
    <row r="55" spans="2:19" s="30" customFormat="1" ht="37.5" customHeight="1">
      <c r="B55" s="124">
        <v>4</v>
      </c>
      <c r="C55" s="921"/>
      <c r="D55" s="921"/>
      <c r="E55" s="921"/>
      <c r="F55" s="921"/>
      <c r="G55" s="921"/>
      <c r="H55" s="921"/>
      <c r="I55" s="921"/>
      <c r="J55" s="921"/>
      <c r="K55" s="921"/>
      <c r="L55" s="921"/>
      <c r="M55" s="921"/>
      <c r="N55" s="921"/>
      <c r="O55" s="921"/>
      <c r="P55" s="921"/>
      <c r="Q55" s="921"/>
      <c r="R55" s="921"/>
      <c r="S55" s="922"/>
    </row>
    <row r="56" spans="2:19" s="30" customFormat="1" ht="37.5" customHeight="1">
      <c r="B56" s="124">
        <v>5</v>
      </c>
      <c r="C56" s="921"/>
      <c r="D56" s="921"/>
      <c r="E56" s="921"/>
      <c r="F56" s="921"/>
      <c r="G56" s="921"/>
      <c r="H56" s="921"/>
      <c r="I56" s="921"/>
      <c r="J56" s="921"/>
      <c r="K56" s="921"/>
      <c r="L56" s="921"/>
      <c r="M56" s="921"/>
      <c r="N56" s="921"/>
      <c r="O56" s="921"/>
      <c r="P56" s="921"/>
      <c r="Q56" s="921"/>
      <c r="R56" s="921"/>
      <c r="S56" s="922"/>
    </row>
    <row r="57" spans="2:19" s="30" customFormat="1" ht="37.5" customHeight="1">
      <c r="B57" s="125">
        <v>6</v>
      </c>
      <c r="C57" s="923"/>
      <c r="D57" s="923"/>
      <c r="E57" s="923"/>
      <c r="F57" s="923"/>
      <c r="G57" s="923"/>
      <c r="H57" s="923"/>
      <c r="I57" s="923"/>
      <c r="J57" s="923"/>
      <c r="K57" s="923"/>
      <c r="L57" s="923"/>
      <c r="M57" s="923"/>
      <c r="N57" s="923"/>
      <c r="O57" s="923"/>
      <c r="P57" s="923"/>
      <c r="Q57" s="923"/>
      <c r="R57" s="923"/>
      <c r="S57" s="924"/>
    </row>
    <row r="59" spans="2:19" ht="20.5">
      <c r="B59" s="889" t="s">
        <v>130</v>
      </c>
      <c r="C59" s="889"/>
      <c r="D59" s="889"/>
      <c r="E59" s="889"/>
      <c r="F59" s="889"/>
      <c r="G59" s="889"/>
      <c r="H59" s="889"/>
      <c r="I59" s="889"/>
      <c r="J59" s="889"/>
      <c r="K59" s="889"/>
      <c r="L59" s="889"/>
      <c r="M59" s="889"/>
      <c r="N59" s="889"/>
      <c r="O59" s="889"/>
      <c r="P59" s="889"/>
      <c r="Q59" s="889"/>
    </row>
  </sheetData>
  <sheetProtection password="DBAD" sheet="1" objects="1" scenarios="1" formatCells="0" formatColumns="0" formatRows="0" insertRows="0"/>
  <autoFilter ref="A1:T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A2:R2"/>
    <mergeCell ref="A3:R3"/>
    <mergeCell ref="A4:D4"/>
    <mergeCell ref="L4:R4"/>
    <mergeCell ref="E4:K4"/>
    <mergeCell ref="T6:T7"/>
    <mergeCell ref="A5:G5"/>
    <mergeCell ref="H5:J5"/>
    <mergeCell ref="K5:L5"/>
    <mergeCell ref="S3:T3"/>
    <mergeCell ref="S2:T2"/>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O40:R40"/>
    <mergeCell ref="C41:E41"/>
    <mergeCell ref="F41:G41"/>
    <mergeCell ref="H41:J41"/>
    <mergeCell ref="K41:L41"/>
    <mergeCell ref="M41:N41"/>
    <mergeCell ref="O41:R41"/>
    <mergeCell ref="C40:E40"/>
    <mergeCell ref="F40:G40"/>
    <mergeCell ref="H40:J40"/>
    <mergeCell ref="K40:L40"/>
    <mergeCell ref="M40:N40"/>
    <mergeCell ref="O42:R42"/>
    <mergeCell ref="C43:E43"/>
    <mergeCell ref="F43:G43"/>
    <mergeCell ref="H43:J43"/>
    <mergeCell ref="K43:L43"/>
    <mergeCell ref="M43:N43"/>
    <mergeCell ref="O43:R43"/>
    <mergeCell ref="C42:E42"/>
    <mergeCell ref="F42:G42"/>
    <mergeCell ref="H42:J42"/>
    <mergeCell ref="K42:L42"/>
    <mergeCell ref="M42:N4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K45:L45"/>
    <mergeCell ref="M45:N45"/>
    <mergeCell ref="O45:R45"/>
    <mergeCell ref="E54:F54"/>
    <mergeCell ref="G54:H54"/>
    <mergeCell ref="I54:J54"/>
    <mergeCell ref="K54:L54"/>
    <mergeCell ref="O52:Q52"/>
    <mergeCell ref="R52:S52"/>
    <mergeCell ref="M52:N52"/>
    <mergeCell ref="C51:D51"/>
    <mergeCell ref="E51:F51"/>
    <mergeCell ref="G51:H51"/>
    <mergeCell ref="I51:J51"/>
    <mergeCell ref="K51:L51"/>
    <mergeCell ref="C52:D52"/>
    <mergeCell ref="E52:F52"/>
    <mergeCell ref="G52:H52"/>
    <mergeCell ref="I52:J52"/>
    <mergeCell ref="K52:L52"/>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6.xml><?xml version="1.0" encoding="utf-8"?>
<worksheet xmlns="http://schemas.openxmlformats.org/spreadsheetml/2006/main" xmlns:r="http://schemas.openxmlformats.org/officeDocument/2006/relationships">
  <sheetPr codeName="Sheet5">
    <tabColor rgb="FF002060"/>
    <pageSetUpPr fitToPage="1"/>
  </sheetPr>
  <dimension ref="A1:Y27"/>
  <sheetViews>
    <sheetView showGridLines="0" zoomScale="80" zoomScaleNormal="80" workbookViewId="0">
      <selection activeCell="L13" sqref="L13:L15"/>
    </sheetView>
  </sheetViews>
  <sheetFormatPr defaultColWidth="9.1796875" defaultRowHeight="14"/>
  <cols>
    <col min="1" max="1" width="5.26953125" style="1" customWidth="1"/>
    <col min="2" max="2" width="6" style="1" customWidth="1"/>
    <col min="3" max="3" width="27" style="1" customWidth="1"/>
    <col min="4" max="4" width="15" style="1" customWidth="1"/>
    <col min="5" max="5" width="12.453125" style="1" customWidth="1"/>
    <col min="6" max="7" width="11.26953125" style="1" customWidth="1"/>
    <col min="8" max="8" width="12.453125" style="1" customWidth="1"/>
    <col min="9" max="9" width="10.453125" style="1" customWidth="1"/>
    <col min="10" max="10" width="11" style="1" customWidth="1"/>
    <col min="11" max="11" width="8.54296875" style="1" customWidth="1"/>
    <col min="12" max="12" width="12.26953125" style="1" customWidth="1"/>
    <col min="13" max="13" width="12.7265625" style="1" customWidth="1"/>
    <col min="14" max="14" width="12.81640625" style="1" customWidth="1"/>
    <col min="15" max="15" width="7.1796875" style="1" customWidth="1"/>
    <col min="16" max="16" width="6.7265625" style="1" customWidth="1"/>
    <col min="17" max="17" width="12.7265625" style="1" customWidth="1"/>
    <col min="18" max="18" width="5.08984375" style="1" customWidth="1"/>
    <col min="19" max="19" width="12.54296875" style="1" customWidth="1"/>
    <col min="20" max="21" width="9.81640625" style="1" bestFit="1" customWidth="1"/>
    <col min="22" max="22" width="9.1796875" style="1"/>
    <col min="23" max="24" width="9.54296875" style="1" bestFit="1" customWidth="1"/>
    <col min="25" max="25" width="15.7265625" style="1" customWidth="1"/>
    <col min="26" max="16384" width="9.1796875" style="1"/>
  </cols>
  <sheetData>
    <row r="1" spans="1:25" ht="20.5" customHeight="1">
      <c r="A1" s="678"/>
      <c r="B1" s="678"/>
      <c r="C1" s="678"/>
      <c r="D1" s="678"/>
      <c r="E1" s="678"/>
      <c r="F1" s="678"/>
      <c r="G1" s="678"/>
      <c r="H1" s="678"/>
      <c r="I1" s="678"/>
      <c r="J1" s="678"/>
      <c r="K1" s="678"/>
      <c r="L1" s="678"/>
      <c r="M1" s="678"/>
      <c r="N1" s="678"/>
      <c r="O1" s="678"/>
      <c r="P1" s="678"/>
      <c r="Q1" s="678"/>
      <c r="R1" s="678"/>
    </row>
    <row r="2" spans="1:25" ht="30.65" customHeight="1">
      <c r="A2" s="678"/>
      <c r="B2" s="967" t="s">
        <v>75</v>
      </c>
      <c r="C2" s="967"/>
      <c r="D2" s="967"/>
      <c r="E2" s="967"/>
      <c r="F2" s="967"/>
      <c r="G2" s="967"/>
      <c r="H2" s="967"/>
      <c r="I2" s="967"/>
      <c r="J2" s="967"/>
      <c r="K2" s="967"/>
      <c r="L2" s="967"/>
      <c r="M2" s="967"/>
      <c r="N2" s="967"/>
      <c r="O2" s="967"/>
      <c r="P2" s="967"/>
      <c r="Q2" s="967"/>
      <c r="R2" s="678"/>
      <c r="T2" s="679" t="s">
        <v>529</v>
      </c>
      <c r="U2" s="678"/>
      <c r="V2" s="678"/>
      <c r="W2" s="678"/>
    </row>
    <row r="3" spans="1:25" ht="30.65" customHeight="1">
      <c r="A3" s="678"/>
      <c r="B3" s="969" t="s">
        <v>76</v>
      </c>
      <c r="C3" s="969"/>
      <c r="D3" s="969"/>
      <c r="E3" s="969"/>
      <c r="F3" s="969"/>
      <c r="G3" s="969"/>
      <c r="H3" s="969"/>
      <c r="I3" s="969"/>
      <c r="J3" s="969"/>
      <c r="K3" s="969"/>
      <c r="L3" s="969"/>
      <c r="M3" s="969"/>
      <c r="N3" s="969"/>
      <c r="O3" s="969"/>
      <c r="P3" s="969"/>
      <c r="Q3" s="969"/>
      <c r="R3" s="678"/>
    </row>
    <row r="4" spans="1:25" ht="44.25" customHeight="1">
      <c r="A4" s="678"/>
      <c r="C4" s="970" t="s">
        <v>500</v>
      </c>
      <c r="D4" s="970"/>
      <c r="E4" s="970"/>
      <c r="F4" s="971" t="str">
        <f>'Master-1'!H5</f>
        <v>2021-22</v>
      </c>
      <c r="G4" s="971"/>
      <c r="H4" s="971"/>
      <c r="I4" s="970" t="s">
        <v>499</v>
      </c>
      <c r="J4" s="970"/>
      <c r="K4" s="970"/>
      <c r="L4" s="971" t="str">
        <f>'Master-1'!K5</f>
        <v>2022-23</v>
      </c>
      <c r="M4" s="971"/>
      <c r="N4" s="156" t="s">
        <v>150</v>
      </c>
      <c r="O4" s="968">
        <f>'Master-1'!D5</f>
        <v>26214</v>
      </c>
      <c r="P4" s="968"/>
      <c r="Q4" s="968"/>
      <c r="R4" s="678"/>
    </row>
    <row r="5" spans="1:25" ht="23.25" customHeight="1">
      <c r="A5" s="678"/>
      <c r="B5" s="964" t="s">
        <v>94</v>
      </c>
      <c r="C5" s="964"/>
      <c r="D5" s="608"/>
      <c r="E5" s="965" t="str">
        <f>'Master-1'!D3</f>
        <v>dk;kZy; iz/kkukpk;Z jktdh; mPp ek/;fed fo|ky; 13Mhvks,y</v>
      </c>
      <c r="F5" s="965"/>
      <c r="G5" s="965"/>
      <c r="H5" s="965"/>
      <c r="I5" s="965"/>
      <c r="J5" s="965"/>
      <c r="K5" s="965"/>
      <c r="L5" s="966" t="s">
        <v>40</v>
      </c>
      <c r="M5" s="966"/>
      <c r="N5" s="966"/>
      <c r="O5" s="966"/>
      <c r="P5" s="963" t="s">
        <v>106</v>
      </c>
      <c r="Q5" s="963"/>
      <c r="R5" s="678"/>
    </row>
    <row r="6" spans="1:25" ht="39" customHeight="1">
      <c r="A6" s="678"/>
      <c r="B6" s="975" t="s">
        <v>62</v>
      </c>
      <c r="C6" s="977" t="s">
        <v>31</v>
      </c>
      <c r="D6" s="978"/>
      <c r="E6" s="972" t="s">
        <v>599</v>
      </c>
      <c r="F6" s="973"/>
      <c r="G6" s="974"/>
      <c r="H6" s="891" t="s">
        <v>383</v>
      </c>
      <c r="I6" s="972" t="s">
        <v>90</v>
      </c>
      <c r="J6" s="973"/>
      <c r="K6" s="974"/>
      <c r="L6" s="891" t="s">
        <v>92</v>
      </c>
      <c r="M6" s="891" t="s">
        <v>69</v>
      </c>
      <c r="N6" s="891" t="s">
        <v>70</v>
      </c>
      <c r="O6" s="972" t="s">
        <v>71</v>
      </c>
      <c r="P6" s="973"/>
      <c r="Q6" s="974"/>
      <c r="R6" s="678"/>
    </row>
    <row r="7" spans="1:25" ht="70.900000000000006" customHeight="1">
      <c r="A7" s="678"/>
      <c r="B7" s="976"/>
      <c r="C7" s="979"/>
      <c r="D7" s="980"/>
      <c r="E7" s="355" t="s">
        <v>197</v>
      </c>
      <c r="F7" s="358" t="s">
        <v>314</v>
      </c>
      <c r="G7" s="358" t="s">
        <v>386</v>
      </c>
      <c r="H7" s="892"/>
      <c r="I7" s="246" t="s">
        <v>66</v>
      </c>
      <c r="J7" s="246" t="s">
        <v>67</v>
      </c>
      <c r="K7" s="246" t="s">
        <v>68</v>
      </c>
      <c r="L7" s="892"/>
      <c r="M7" s="892"/>
      <c r="N7" s="892"/>
      <c r="O7" s="246" t="s">
        <v>72</v>
      </c>
      <c r="P7" s="246" t="s">
        <v>73</v>
      </c>
      <c r="Q7" s="246" t="s">
        <v>74</v>
      </c>
      <c r="R7" s="678"/>
      <c r="S7" s="24"/>
      <c r="T7" s="25"/>
      <c r="U7" s="25"/>
      <c r="V7" s="25"/>
      <c r="W7" s="25"/>
      <c r="X7" s="25"/>
      <c r="Y7" s="25"/>
    </row>
    <row r="8" spans="1:25" s="132" customFormat="1" ht="15.75" customHeight="1">
      <c r="A8" s="678"/>
      <c r="B8" s="129">
        <v>1</v>
      </c>
      <c r="C8" s="997">
        <v>2</v>
      </c>
      <c r="D8" s="998"/>
      <c r="E8" s="129">
        <v>3</v>
      </c>
      <c r="F8" s="129">
        <v>4</v>
      </c>
      <c r="G8" s="129">
        <v>5</v>
      </c>
      <c r="H8" s="130">
        <v>6</v>
      </c>
      <c r="I8" s="130">
        <v>7</v>
      </c>
      <c r="J8" s="130">
        <v>8</v>
      </c>
      <c r="K8" s="129">
        <v>9</v>
      </c>
      <c r="L8" s="129">
        <v>10</v>
      </c>
      <c r="M8" s="129">
        <v>11</v>
      </c>
      <c r="N8" s="130">
        <v>12</v>
      </c>
      <c r="O8" s="130">
        <v>13</v>
      </c>
      <c r="P8" s="129">
        <v>14</v>
      </c>
      <c r="Q8" s="129">
        <v>15</v>
      </c>
      <c r="R8" s="678"/>
      <c r="S8" s="131"/>
      <c r="T8" s="131"/>
      <c r="U8" s="131"/>
      <c r="V8" s="131"/>
      <c r="W8" s="131"/>
      <c r="X8" s="131"/>
      <c r="Y8" s="131"/>
    </row>
    <row r="9" spans="1:25" ht="41.25" customHeight="1">
      <c r="A9" s="678"/>
      <c r="B9" s="994">
        <v>1</v>
      </c>
      <c r="C9" s="989" t="s">
        <v>528</v>
      </c>
      <c r="D9" s="33" t="s">
        <v>84</v>
      </c>
      <c r="E9" s="664">
        <v>0</v>
      </c>
      <c r="F9" s="664">
        <v>0</v>
      </c>
      <c r="G9" s="664">
        <v>0</v>
      </c>
      <c r="H9" s="664">
        <v>0</v>
      </c>
      <c r="I9" s="664"/>
      <c r="J9" s="664"/>
      <c r="K9" s="665">
        <f>SUM(I9:J9)</f>
        <v>0</v>
      </c>
      <c r="L9" s="664"/>
      <c r="M9" s="665">
        <f>J9+L9</f>
        <v>0</v>
      </c>
      <c r="N9" s="664">
        <v>0</v>
      </c>
      <c r="O9" s="31">
        <f>M9-H9</f>
        <v>0</v>
      </c>
      <c r="P9" s="31">
        <f>M9-K9</f>
        <v>0</v>
      </c>
      <c r="Q9" s="34">
        <f>N9-M9</f>
        <v>0</v>
      </c>
      <c r="R9" s="678"/>
      <c r="S9" s="26"/>
      <c r="T9" s="26"/>
      <c r="U9" s="26"/>
      <c r="V9" s="26"/>
      <c r="W9" s="27"/>
      <c r="X9" s="28"/>
      <c r="Y9" s="29"/>
    </row>
    <row r="10" spans="1:25" ht="41.25" customHeight="1">
      <c r="A10" s="678"/>
      <c r="B10" s="995"/>
      <c r="C10" s="990"/>
      <c r="D10" s="32" t="s">
        <v>85</v>
      </c>
      <c r="E10" s="666">
        <v>150</v>
      </c>
      <c r="F10" s="666">
        <v>235</v>
      </c>
      <c r="G10" s="666">
        <v>120</v>
      </c>
      <c r="H10" s="666">
        <v>150</v>
      </c>
      <c r="I10" s="666">
        <v>110</v>
      </c>
      <c r="J10" s="666">
        <v>10</v>
      </c>
      <c r="K10" s="665">
        <f t="shared" ref="K10:K17" si="0">SUM(I10:J10)</f>
        <v>120</v>
      </c>
      <c r="L10" s="666">
        <v>140</v>
      </c>
      <c r="M10" s="665">
        <f t="shared" ref="M10:M17" si="1">J10+L10</f>
        <v>150</v>
      </c>
      <c r="N10" s="666">
        <v>150</v>
      </c>
      <c r="O10" s="31">
        <f t="shared" ref="O10:O11" si="2">M10-H10</f>
        <v>0</v>
      </c>
      <c r="P10" s="31">
        <f t="shared" ref="P10:P11" si="3">M10-K10</f>
        <v>30</v>
      </c>
      <c r="Q10" s="34">
        <f t="shared" ref="Q10:Q11" si="4">N10-M10</f>
        <v>0</v>
      </c>
      <c r="R10" s="678"/>
      <c r="S10" s="26"/>
      <c r="T10" s="26"/>
      <c r="U10" s="26"/>
      <c r="V10" s="26"/>
      <c r="W10" s="27"/>
      <c r="X10" s="28"/>
      <c r="Y10" s="29"/>
    </row>
    <row r="11" spans="1:25" ht="41.25" customHeight="1">
      <c r="A11" s="678"/>
      <c r="B11" s="995"/>
      <c r="C11" s="991"/>
      <c r="D11" s="32" t="s">
        <v>86</v>
      </c>
      <c r="E11" s="666">
        <v>380</v>
      </c>
      <c r="F11" s="666">
        <v>310</v>
      </c>
      <c r="G11" s="666">
        <v>180</v>
      </c>
      <c r="H11" s="666">
        <v>350</v>
      </c>
      <c r="I11" s="666">
        <v>190</v>
      </c>
      <c r="J11" s="666">
        <v>230</v>
      </c>
      <c r="K11" s="665">
        <f t="shared" si="0"/>
        <v>420</v>
      </c>
      <c r="L11" s="666">
        <v>200</v>
      </c>
      <c r="M11" s="665">
        <f t="shared" si="1"/>
        <v>430</v>
      </c>
      <c r="N11" s="666">
        <v>450</v>
      </c>
      <c r="O11" s="31">
        <f t="shared" si="2"/>
        <v>80</v>
      </c>
      <c r="P11" s="31">
        <f t="shared" si="3"/>
        <v>10</v>
      </c>
      <c r="Q11" s="34">
        <f t="shared" si="4"/>
        <v>20</v>
      </c>
      <c r="R11" s="678"/>
      <c r="S11" s="26"/>
      <c r="T11" s="26"/>
      <c r="U11" s="26"/>
      <c r="V11" s="26"/>
      <c r="W11" s="27"/>
      <c r="X11" s="28"/>
      <c r="Y11" s="29"/>
    </row>
    <row r="12" spans="1:25" ht="41.25" customHeight="1">
      <c r="A12" s="678"/>
      <c r="B12" s="996"/>
      <c r="C12" s="992" t="s">
        <v>30</v>
      </c>
      <c r="D12" s="993"/>
      <c r="E12" s="155">
        <f>SUM(E9:E11)</f>
        <v>530</v>
      </c>
      <c r="F12" s="155">
        <f t="shared" ref="F12:Q12" si="5">SUM(F9:F11)</f>
        <v>545</v>
      </c>
      <c r="G12" s="155">
        <f t="shared" si="5"/>
        <v>300</v>
      </c>
      <c r="H12" s="155">
        <f t="shared" si="5"/>
        <v>500</v>
      </c>
      <c r="I12" s="155">
        <f t="shared" si="5"/>
        <v>300</v>
      </c>
      <c r="J12" s="155">
        <f t="shared" si="5"/>
        <v>240</v>
      </c>
      <c r="K12" s="155">
        <f t="shared" si="0"/>
        <v>540</v>
      </c>
      <c r="L12" s="155">
        <f t="shared" si="5"/>
        <v>340</v>
      </c>
      <c r="M12" s="155">
        <f t="shared" si="1"/>
        <v>580</v>
      </c>
      <c r="N12" s="155">
        <f t="shared" si="5"/>
        <v>600</v>
      </c>
      <c r="O12" s="155">
        <f t="shared" si="5"/>
        <v>80</v>
      </c>
      <c r="P12" s="155">
        <f t="shared" si="5"/>
        <v>40</v>
      </c>
      <c r="Q12" s="155">
        <f t="shared" si="5"/>
        <v>20</v>
      </c>
      <c r="R12" s="678"/>
      <c r="S12" s="26"/>
      <c r="T12" s="26"/>
      <c r="U12" s="26"/>
      <c r="V12" s="26"/>
      <c r="W12" s="27"/>
      <c r="X12" s="28"/>
      <c r="Y12" s="29"/>
    </row>
    <row r="13" spans="1:25" ht="46" customHeight="1">
      <c r="A13" s="678"/>
      <c r="B13" s="35">
        <v>2</v>
      </c>
      <c r="C13" s="985" t="s">
        <v>525</v>
      </c>
      <c r="D13" s="986"/>
      <c r="E13" s="667">
        <v>0</v>
      </c>
      <c r="F13" s="667">
        <v>0</v>
      </c>
      <c r="G13" s="667">
        <v>30462</v>
      </c>
      <c r="H13" s="667">
        <v>0</v>
      </c>
      <c r="I13" s="667">
        <v>0</v>
      </c>
      <c r="J13" s="667">
        <v>0</v>
      </c>
      <c r="K13" s="665">
        <f t="shared" si="0"/>
        <v>0</v>
      </c>
      <c r="L13" s="667">
        <v>0</v>
      </c>
      <c r="M13" s="665">
        <f t="shared" si="1"/>
        <v>0</v>
      </c>
      <c r="N13" s="667">
        <v>0</v>
      </c>
      <c r="O13" s="668">
        <f>M13-H13</f>
        <v>0</v>
      </c>
      <c r="P13" s="668">
        <f>M13-K13</f>
        <v>0</v>
      </c>
      <c r="Q13" s="669">
        <f>N13-M13</f>
        <v>0</v>
      </c>
      <c r="R13" s="678"/>
      <c r="S13" s="26"/>
      <c r="T13" s="26"/>
      <c r="U13" s="26"/>
      <c r="V13" s="26"/>
      <c r="W13" s="27"/>
      <c r="X13" s="28"/>
      <c r="Y13" s="29"/>
    </row>
    <row r="14" spans="1:25" ht="41.25" customHeight="1">
      <c r="A14" s="678"/>
      <c r="B14" s="35">
        <v>3</v>
      </c>
      <c r="C14" s="985" t="s">
        <v>526</v>
      </c>
      <c r="D14" s="986"/>
      <c r="E14" s="667">
        <v>0</v>
      </c>
      <c r="F14" s="667">
        <v>0</v>
      </c>
      <c r="G14" s="667">
        <v>0</v>
      </c>
      <c r="H14" s="667">
        <v>0</v>
      </c>
      <c r="I14" s="667">
        <v>0</v>
      </c>
      <c r="J14" s="667">
        <v>0</v>
      </c>
      <c r="K14" s="665">
        <f t="shared" si="0"/>
        <v>0</v>
      </c>
      <c r="L14" s="667">
        <v>0</v>
      </c>
      <c r="M14" s="665">
        <f t="shared" si="1"/>
        <v>0</v>
      </c>
      <c r="N14" s="667">
        <v>0</v>
      </c>
      <c r="O14" s="668">
        <f t="shared" ref="O14:O17" si="6">M14-H14</f>
        <v>0</v>
      </c>
      <c r="P14" s="668">
        <f t="shared" ref="P14:P17" si="7">M14-K14</f>
        <v>0</v>
      </c>
      <c r="Q14" s="669">
        <f t="shared" ref="Q14:Q17" si="8">N14-M14</f>
        <v>0</v>
      </c>
      <c r="R14" s="678"/>
      <c r="S14" s="26"/>
      <c r="T14" s="26"/>
      <c r="U14" s="26"/>
      <c r="V14" s="26"/>
      <c r="W14" s="27"/>
      <c r="X14" s="28"/>
      <c r="Y14" s="29"/>
    </row>
    <row r="15" spans="1:25" ht="41.25" customHeight="1">
      <c r="A15" s="678"/>
      <c r="B15" s="35">
        <v>4</v>
      </c>
      <c r="C15" s="985" t="s">
        <v>527</v>
      </c>
      <c r="D15" s="986"/>
      <c r="E15" s="667">
        <v>0</v>
      </c>
      <c r="F15" s="667">
        <v>0</v>
      </c>
      <c r="G15" s="667">
        <v>0</v>
      </c>
      <c r="H15" s="667">
        <v>0</v>
      </c>
      <c r="I15" s="667">
        <v>0</v>
      </c>
      <c r="J15" s="667">
        <v>0</v>
      </c>
      <c r="K15" s="665">
        <f t="shared" si="0"/>
        <v>0</v>
      </c>
      <c r="L15" s="667">
        <v>0</v>
      </c>
      <c r="M15" s="665">
        <f t="shared" si="1"/>
        <v>0</v>
      </c>
      <c r="N15" s="667">
        <v>0</v>
      </c>
      <c r="O15" s="668">
        <f t="shared" si="6"/>
        <v>0</v>
      </c>
      <c r="P15" s="668">
        <f t="shared" si="7"/>
        <v>0</v>
      </c>
      <c r="Q15" s="669">
        <f t="shared" si="8"/>
        <v>0</v>
      </c>
      <c r="R15" s="678"/>
      <c r="S15" s="26"/>
      <c r="T15" s="26"/>
      <c r="U15" s="26"/>
      <c r="V15" s="26"/>
      <c r="W15" s="27"/>
      <c r="X15" s="28"/>
      <c r="Y15" s="29"/>
    </row>
    <row r="16" spans="1:25" ht="41.25" customHeight="1">
      <c r="A16" s="678"/>
      <c r="B16" s="35">
        <v>5</v>
      </c>
      <c r="C16" s="987" t="s">
        <v>83</v>
      </c>
      <c r="D16" s="988"/>
      <c r="E16" s="667">
        <v>0</v>
      </c>
      <c r="F16" s="667">
        <v>0</v>
      </c>
      <c r="G16" s="667">
        <v>0</v>
      </c>
      <c r="H16" s="667">
        <v>0</v>
      </c>
      <c r="I16" s="667">
        <v>0</v>
      </c>
      <c r="J16" s="667">
        <v>0</v>
      </c>
      <c r="K16" s="676"/>
      <c r="L16" s="667"/>
      <c r="M16" s="676"/>
      <c r="N16" s="667"/>
      <c r="O16" s="668"/>
      <c r="P16" s="668"/>
      <c r="Q16" s="669"/>
      <c r="R16" s="678"/>
      <c r="S16" s="26"/>
      <c r="T16" s="26"/>
      <c r="U16" s="26"/>
      <c r="V16" s="26"/>
      <c r="W16" s="27"/>
      <c r="X16" s="28"/>
      <c r="Y16" s="29"/>
    </row>
    <row r="17" spans="1:25" ht="41.25" customHeight="1" thickBot="1">
      <c r="A17" s="678"/>
      <c r="B17" s="35">
        <v>6</v>
      </c>
      <c r="C17" s="987" t="s">
        <v>83</v>
      </c>
      <c r="D17" s="988"/>
      <c r="E17" s="667"/>
      <c r="F17" s="667"/>
      <c r="G17" s="667"/>
      <c r="H17" s="667"/>
      <c r="I17" s="667"/>
      <c r="J17" s="667"/>
      <c r="K17" s="676">
        <f t="shared" si="0"/>
        <v>0</v>
      </c>
      <c r="L17" s="667"/>
      <c r="M17" s="676">
        <f t="shared" si="1"/>
        <v>0</v>
      </c>
      <c r="N17" s="667"/>
      <c r="O17" s="668">
        <f t="shared" si="6"/>
        <v>0</v>
      </c>
      <c r="P17" s="668">
        <f t="shared" si="7"/>
        <v>0</v>
      </c>
      <c r="Q17" s="669">
        <f t="shared" si="8"/>
        <v>0</v>
      </c>
      <c r="R17" s="678"/>
      <c r="S17" s="26"/>
      <c r="T17" s="26"/>
      <c r="U17" s="26"/>
      <c r="V17" s="26"/>
      <c r="W17" s="27"/>
      <c r="X17" s="28"/>
      <c r="Y17" s="29"/>
    </row>
    <row r="18" spans="1:25" ht="41.25" customHeight="1" thickTop="1" thickBot="1">
      <c r="A18" s="678"/>
      <c r="B18" s="982" t="s">
        <v>30</v>
      </c>
      <c r="C18" s="983"/>
      <c r="D18" s="984"/>
      <c r="E18" s="677">
        <f>SUM(E12:E17)</f>
        <v>530</v>
      </c>
      <c r="F18" s="677">
        <f t="shared" ref="F18:Q18" si="9">SUM(F12:F17)</f>
        <v>545</v>
      </c>
      <c r="G18" s="677">
        <f t="shared" si="9"/>
        <v>30762</v>
      </c>
      <c r="H18" s="677">
        <f t="shared" si="9"/>
        <v>500</v>
      </c>
      <c r="I18" s="677">
        <f t="shared" si="9"/>
        <v>300</v>
      </c>
      <c r="J18" s="677">
        <f t="shared" si="9"/>
        <v>240</v>
      </c>
      <c r="K18" s="677">
        <f t="shared" si="9"/>
        <v>540</v>
      </c>
      <c r="L18" s="677">
        <f t="shared" si="9"/>
        <v>340</v>
      </c>
      <c r="M18" s="677">
        <f t="shared" si="9"/>
        <v>580</v>
      </c>
      <c r="N18" s="677">
        <f t="shared" si="9"/>
        <v>600</v>
      </c>
      <c r="O18" s="677">
        <f t="shared" si="9"/>
        <v>80</v>
      </c>
      <c r="P18" s="677">
        <f t="shared" si="9"/>
        <v>40</v>
      </c>
      <c r="Q18" s="677">
        <f t="shared" si="9"/>
        <v>20</v>
      </c>
      <c r="R18" s="678"/>
      <c r="S18" s="26"/>
      <c r="T18" s="26"/>
      <c r="U18" s="26"/>
      <c r="V18" s="26"/>
      <c r="W18" s="27"/>
      <c r="X18" s="28"/>
      <c r="Y18" s="29"/>
    </row>
    <row r="19" spans="1:25" ht="31" customHeight="1" thickTop="1">
      <c r="A19" s="678"/>
      <c r="B19" s="7"/>
      <c r="C19" s="7"/>
      <c r="D19" s="7"/>
      <c r="E19" s="670"/>
      <c r="F19" s="670"/>
      <c r="G19" s="670"/>
      <c r="H19" s="27"/>
      <c r="I19" s="670"/>
      <c r="J19" s="670"/>
      <c r="K19" s="670"/>
      <c r="L19" s="670"/>
      <c r="M19" s="671"/>
      <c r="N19" s="670"/>
      <c r="O19" s="672"/>
      <c r="P19" s="672"/>
      <c r="Q19" s="670"/>
      <c r="R19" s="678"/>
      <c r="S19" s="26"/>
      <c r="T19" s="26"/>
      <c r="U19" s="26"/>
      <c r="V19" s="26"/>
      <c r="W19" s="28"/>
      <c r="X19" s="28"/>
      <c r="Y19" s="29"/>
    </row>
    <row r="20" spans="1:25" ht="18">
      <c r="A20" s="678"/>
      <c r="B20" s="7"/>
      <c r="C20" s="7"/>
      <c r="D20" s="7"/>
      <c r="E20" s="670"/>
      <c r="F20" s="670"/>
      <c r="G20" s="670"/>
      <c r="H20" s="27"/>
      <c r="I20" s="670"/>
      <c r="J20" s="670"/>
      <c r="K20" s="670"/>
      <c r="L20" s="670"/>
      <c r="M20" s="981" t="str">
        <f>'Master-1'!M4</f>
        <v>iz/kkukpk;Z</v>
      </c>
      <c r="N20" s="981"/>
      <c r="O20" s="981"/>
      <c r="P20" s="981"/>
      <c r="Q20" s="670"/>
      <c r="R20" s="678"/>
      <c r="S20" s="26"/>
      <c r="T20" s="26"/>
      <c r="U20" s="26"/>
      <c r="V20" s="26"/>
      <c r="W20" s="28"/>
      <c r="X20" s="28"/>
      <c r="Y20" s="29"/>
    </row>
    <row r="21" spans="1:25" ht="18">
      <c r="A21" s="678"/>
      <c r="B21" s="673"/>
      <c r="C21" s="7"/>
      <c r="D21" s="7"/>
      <c r="E21" s="670"/>
      <c r="F21" s="670"/>
      <c r="G21" s="670"/>
      <c r="H21" s="27"/>
      <c r="I21" s="670"/>
      <c r="J21" s="670"/>
      <c r="K21" s="670"/>
      <c r="L21" s="670"/>
      <c r="M21" s="981" t="str">
        <f>'Master-1'!M5</f>
        <v xml:space="preserve">jktdh; mPp ek/;fed fo|ky; </v>
      </c>
      <c r="N21" s="981"/>
      <c r="O21" s="981"/>
      <c r="P21" s="981"/>
      <c r="Q21" s="670"/>
      <c r="R21" s="678"/>
      <c r="S21" s="26"/>
      <c r="T21" s="26"/>
      <c r="U21" s="26"/>
      <c r="V21" s="26"/>
      <c r="W21" s="28"/>
      <c r="X21" s="28"/>
      <c r="Y21" s="29"/>
    </row>
    <row r="22" spans="1:25" ht="18">
      <c r="A22" s="678"/>
      <c r="B22" s="7"/>
      <c r="C22" s="7"/>
      <c r="D22" s="7"/>
      <c r="E22" s="670"/>
      <c r="F22" s="670"/>
      <c r="G22" s="670"/>
      <c r="H22" s="27"/>
      <c r="I22" s="670"/>
      <c r="J22" s="670"/>
      <c r="K22" s="670"/>
      <c r="L22" s="670"/>
      <c r="M22" s="981" t="str">
        <f>'Master-1'!M6</f>
        <v>13Mhvks,y¼Jhxaxkuxj½</v>
      </c>
      <c r="N22" s="981"/>
      <c r="O22" s="981"/>
      <c r="P22" s="981"/>
      <c r="Q22" s="670"/>
      <c r="R22" s="678"/>
      <c r="S22" s="26"/>
      <c r="T22" s="26"/>
      <c r="U22" s="26"/>
      <c r="V22" s="26"/>
      <c r="W22" s="28"/>
      <c r="X22" s="28"/>
      <c r="Y22" s="29"/>
    </row>
    <row r="23" spans="1:25" ht="15.5">
      <c r="A23" s="678"/>
      <c r="B23" s="678"/>
      <c r="C23" s="678"/>
      <c r="D23" s="678"/>
      <c r="E23" s="678"/>
      <c r="F23" s="678"/>
      <c r="G23" s="678"/>
      <c r="H23" s="678"/>
      <c r="I23" s="678"/>
      <c r="J23" s="678"/>
      <c r="K23" s="678"/>
      <c r="L23" s="678"/>
      <c r="M23" s="678"/>
      <c r="N23" s="678"/>
      <c r="O23" s="678"/>
      <c r="P23" s="678"/>
      <c r="Q23" s="678"/>
      <c r="R23" s="678"/>
      <c r="S23" s="26"/>
      <c r="T23" s="26"/>
      <c r="U23" s="26"/>
      <c r="V23" s="26"/>
      <c r="W23" s="28"/>
      <c r="X23" s="28"/>
      <c r="Y23" s="29"/>
    </row>
    <row r="24" spans="1:25" ht="18">
      <c r="B24" s="7"/>
      <c r="C24" s="7"/>
      <c r="D24" s="7"/>
      <c r="E24" s="674"/>
      <c r="F24" s="675"/>
      <c r="G24" s="670"/>
      <c r="H24" s="27"/>
      <c r="I24" s="670"/>
      <c r="J24" s="670"/>
      <c r="K24" s="670"/>
      <c r="L24" s="670"/>
      <c r="M24" s="671"/>
      <c r="N24" s="670"/>
      <c r="O24" s="672"/>
      <c r="P24" s="672"/>
      <c r="Q24" s="670"/>
      <c r="R24" s="23"/>
      <c r="S24" s="26"/>
      <c r="T24" s="26"/>
      <c r="U24" s="26"/>
      <c r="V24" s="26"/>
      <c r="W24" s="27"/>
      <c r="X24" s="28"/>
      <c r="Y24" s="29"/>
    </row>
    <row r="25" spans="1:25" ht="18">
      <c r="B25" s="7"/>
      <c r="C25" s="7"/>
      <c r="D25" s="7"/>
      <c r="E25" s="674"/>
      <c r="F25" s="675"/>
      <c r="G25" s="670"/>
      <c r="H25" s="27"/>
      <c r="I25" s="670"/>
      <c r="J25" s="670"/>
      <c r="K25" s="670"/>
      <c r="L25" s="670"/>
      <c r="M25" s="671"/>
      <c r="N25" s="670"/>
      <c r="O25" s="672"/>
      <c r="P25" s="672"/>
      <c r="Q25" s="670"/>
      <c r="R25" s="23"/>
      <c r="S25" s="26"/>
      <c r="T25" s="26"/>
      <c r="U25" s="26"/>
      <c r="V25" s="26"/>
      <c r="W25" s="27"/>
      <c r="X25" s="28"/>
      <c r="Y25" s="29"/>
    </row>
    <row r="26" spans="1:25" ht="18">
      <c r="B26" s="7"/>
      <c r="C26" s="7"/>
      <c r="D26" s="7"/>
      <c r="E26" s="674"/>
      <c r="F26" s="675"/>
      <c r="G26" s="670"/>
      <c r="H26" s="27"/>
      <c r="I26" s="670"/>
      <c r="J26" s="670"/>
      <c r="K26" s="670"/>
      <c r="L26" s="670"/>
      <c r="M26" s="671"/>
      <c r="N26" s="670"/>
      <c r="O26" s="672"/>
      <c r="P26" s="672"/>
      <c r="Q26" s="670"/>
      <c r="R26" s="23"/>
      <c r="S26" s="26"/>
      <c r="T26" s="26"/>
      <c r="U26" s="26"/>
      <c r="V26" s="26"/>
      <c r="W26" s="27"/>
      <c r="X26" s="28"/>
      <c r="Y26" s="29"/>
    </row>
    <row r="27" spans="1:25" ht="18">
      <c r="B27" s="7"/>
      <c r="C27" s="7"/>
      <c r="D27" s="7"/>
      <c r="E27" s="674"/>
      <c r="F27" s="675"/>
      <c r="G27" s="670"/>
      <c r="H27" s="27"/>
      <c r="I27" s="670"/>
      <c r="J27" s="473"/>
      <c r="K27" s="670"/>
      <c r="L27" s="670"/>
      <c r="M27" s="671"/>
      <c r="N27" s="670"/>
      <c r="O27" s="672"/>
      <c r="P27" s="672"/>
      <c r="Q27" s="670"/>
      <c r="R27" s="23"/>
      <c r="S27" s="26"/>
      <c r="T27" s="26"/>
      <c r="U27" s="26"/>
      <c r="V27" s="26"/>
      <c r="W27" s="27"/>
      <c r="X27" s="28"/>
      <c r="Y27" s="29"/>
    </row>
  </sheetData>
  <sheetProtection password="C0DE" sheet="1" objects="1" scenarios="1" formatColumns="0" formatRows="0"/>
  <mergeCells count="33">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 ref="O6:Q6"/>
    <mergeCell ref="L6:L7"/>
    <mergeCell ref="B6:B7"/>
    <mergeCell ref="E6:G6"/>
    <mergeCell ref="H6:H7"/>
    <mergeCell ref="I6:K6"/>
    <mergeCell ref="C6:D7"/>
    <mergeCell ref="P5:Q5"/>
    <mergeCell ref="B5:C5"/>
    <mergeCell ref="E5:K5"/>
    <mergeCell ref="L5:O5"/>
    <mergeCell ref="B2:Q2"/>
    <mergeCell ref="O4:Q4"/>
    <mergeCell ref="B3:Q3"/>
    <mergeCell ref="C4:E4"/>
    <mergeCell ref="F4:H4"/>
    <mergeCell ref="L4:M4"/>
  </mergeCells>
  <printOptions horizontalCentered="1"/>
  <pageMargins left="0.19685039370078741" right="0.19685039370078741" top="0" bottom="0.23622047244094491" header="0.31496062992125984" footer="0.31496062992125984"/>
  <pageSetup scale="68" orientation="landscape" blackAndWhite="1" r:id="rId1"/>
</worksheet>
</file>

<file path=xl/worksheets/sheet7.xml><?xml version="1.0" encoding="utf-8"?>
<worksheet xmlns="http://schemas.openxmlformats.org/spreadsheetml/2006/main" xmlns:r="http://schemas.openxmlformats.org/officeDocument/2006/relationships">
  <sheetPr codeName="Sheet20">
    <pageSetUpPr fitToPage="1"/>
  </sheetPr>
  <dimension ref="A1:P26"/>
  <sheetViews>
    <sheetView showWhiteSpace="0" topLeftCell="A7" zoomScaleNormal="100" workbookViewId="0">
      <selection activeCell="F15" sqref="F15"/>
    </sheetView>
  </sheetViews>
  <sheetFormatPr defaultRowHeight="14.5"/>
  <cols>
    <col min="1" max="1" width="3.7265625" customWidth="1"/>
    <col min="2" max="2" width="5.54296875" customWidth="1"/>
    <col min="3" max="3" width="23.26953125" customWidth="1"/>
    <col min="4" max="4" width="20.6328125" customWidth="1"/>
    <col min="5" max="5" width="17.08984375" customWidth="1"/>
    <col min="6" max="6" width="17" customWidth="1"/>
    <col min="7" max="7" width="10.81640625" customWidth="1"/>
    <col min="8" max="8" width="14.453125" customWidth="1"/>
    <col min="9" max="9" width="10" customWidth="1"/>
    <col min="10" max="10" width="18" customWidth="1"/>
    <col min="11" max="11" width="8.7265625" hidden="1" customWidth="1"/>
    <col min="12" max="12" width="4.6328125" customWidth="1"/>
  </cols>
  <sheetData>
    <row r="1" spans="1:16">
      <c r="A1" s="426"/>
      <c r="B1" s="426"/>
      <c r="C1" s="426"/>
      <c r="D1" s="426"/>
      <c r="E1" s="426"/>
      <c r="F1" s="426"/>
      <c r="G1" s="426"/>
      <c r="H1" s="426"/>
      <c r="I1" s="426"/>
      <c r="J1" s="426"/>
      <c r="K1" s="426"/>
      <c r="L1" s="426"/>
    </row>
    <row r="2" spans="1:16" ht="23.5" customHeight="1">
      <c r="A2" s="426"/>
      <c r="B2" s="999" t="str">
        <f>'Master-1'!D3</f>
        <v>dk;kZy; iz/kkukpk;Z jktdh; mPp ek/;fed fo|ky; 13Mhvks,y</v>
      </c>
      <c r="C2" s="999"/>
      <c r="D2" s="999"/>
      <c r="E2" s="999"/>
      <c r="F2" s="999"/>
      <c r="G2" s="999"/>
      <c r="H2" s="999"/>
      <c r="I2" s="999"/>
      <c r="J2" s="999"/>
      <c r="L2" s="426"/>
    </row>
    <row r="3" spans="1:16" ht="21">
      <c r="A3" s="426"/>
      <c r="B3" s="1004" t="s">
        <v>332</v>
      </c>
      <c r="C3" s="1005"/>
      <c r="D3" s="1006" t="str">
        <f>'Master-1'!D6</f>
        <v>2202-02-109-01-00</v>
      </c>
      <c r="E3" s="1007"/>
      <c r="F3" s="459" t="str">
        <f>'Master-1'!I6</f>
        <v>STATE FUND</v>
      </c>
      <c r="G3" s="1014" t="s">
        <v>213</v>
      </c>
      <c r="H3" s="1015"/>
      <c r="I3" s="460">
        <f>'Master-1'!D5</f>
        <v>26214</v>
      </c>
      <c r="J3" s="230" t="str">
        <f>'प्रपत्र-8'!Q4</f>
        <v>RE-2021-22</v>
      </c>
      <c r="K3" t="s">
        <v>343</v>
      </c>
      <c r="L3" s="426"/>
    </row>
    <row r="4" spans="1:16" ht="20.5">
      <c r="A4" s="426"/>
      <c r="B4" s="1008" t="s">
        <v>333</v>
      </c>
      <c r="C4" s="1009"/>
      <c r="D4" s="1009"/>
      <c r="E4" s="1009"/>
      <c r="F4" s="1009"/>
      <c r="G4" s="1009"/>
      <c r="H4" s="1009"/>
      <c r="I4" s="1009"/>
      <c r="J4" s="230" t="str">
        <f>'प्रपत्र-8'!Q5</f>
        <v>BE-2022-23</v>
      </c>
      <c r="L4" s="426"/>
    </row>
    <row r="5" spans="1:16" ht="36.5" customHeight="1">
      <c r="A5" s="426"/>
      <c r="B5" s="1016" t="s">
        <v>218</v>
      </c>
      <c r="C5" s="1016" t="s">
        <v>334</v>
      </c>
      <c r="D5" s="1016" t="s">
        <v>32</v>
      </c>
      <c r="E5" s="1016" t="s">
        <v>335</v>
      </c>
      <c r="F5" s="1016" t="s">
        <v>336</v>
      </c>
      <c r="G5" s="1010" t="s">
        <v>429</v>
      </c>
      <c r="H5" s="1011"/>
      <c r="I5" s="1012" t="s">
        <v>430</v>
      </c>
      <c r="J5" s="1013"/>
      <c r="L5" s="426"/>
    </row>
    <row r="6" spans="1:16" ht="18">
      <c r="A6" s="426"/>
      <c r="B6" s="1017"/>
      <c r="C6" s="1017"/>
      <c r="D6" s="1017"/>
      <c r="E6" s="1017"/>
      <c r="F6" s="1017"/>
      <c r="G6" s="445" t="s">
        <v>337</v>
      </c>
      <c r="H6" s="445" t="s">
        <v>338</v>
      </c>
      <c r="I6" s="445" t="s">
        <v>337</v>
      </c>
      <c r="J6" s="445" t="s">
        <v>338</v>
      </c>
      <c r="L6" s="426"/>
    </row>
    <row r="7" spans="1:16" ht="18.5">
      <c r="A7" s="447">
        <v>1</v>
      </c>
      <c r="B7" s="461">
        <f t="shared" ref="B7:B18" si="0">IF(C7="","",B6+1)</f>
        <v>1</v>
      </c>
      <c r="C7" s="740" t="str">
        <f>IFERROR(VLOOKUP($K$3&amp;"_"&amp;$A7,'Master-1'!$AB$11:$AJ$36,3,0),"")</f>
        <v>vcl3</v>
      </c>
      <c r="D7" s="462" t="str">
        <f>IFERROR(VLOOKUP($K$3&amp;"_"&amp;$A7,'Master-1'!$AB$11:$AJ$36,4,0),"")</f>
        <v>व्याख्याता स्कूल(शिक्षा)</v>
      </c>
      <c r="E7" s="577">
        <v>44274</v>
      </c>
      <c r="F7" s="463">
        <f>IFERROR(VLOOKUP($K$3&amp;"_"&amp;$A7,'Master-1'!$AB$11:$AJ$36,5,0),"")</f>
        <v>31100</v>
      </c>
      <c r="G7" s="578">
        <v>12</v>
      </c>
      <c r="H7" s="463">
        <f>IFERROR(IF(C7="",0,F7*G7),"")</f>
        <v>373200</v>
      </c>
      <c r="I7" s="578">
        <v>12</v>
      </c>
      <c r="J7" s="463">
        <f>IFERROR(IF(C7="",0,F7*I7),"")</f>
        <v>373200</v>
      </c>
      <c r="L7" s="426"/>
    </row>
    <row r="8" spans="1:16" ht="18.5">
      <c r="A8" s="447">
        <v>2</v>
      </c>
      <c r="B8" s="461">
        <f t="shared" si="0"/>
        <v>2</v>
      </c>
      <c r="C8" s="740" t="str">
        <f>IFERROR(VLOOKUP($K$3&amp;"_"&amp;$A8,'Master-1'!$AB$11:$AJ$36,3,0),"")</f>
        <v>vcl7</v>
      </c>
      <c r="D8" s="462" t="str">
        <f>IFERROR(VLOOKUP($K$3&amp;"_"&amp;$A8,'Master-1'!$AB$11:$AJ$36,4,0),"")</f>
        <v>वरिष्ठ अध्यापक</v>
      </c>
      <c r="E8" s="577">
        <v>44074</v>
      </c>
      <c r="F8" s="463">
        <f>IFERROR(VLOOKUP($K$3&amp;"_"&amp;$A8,'Master-1'!$AB$11:$AJ$36,5,0),"")</f>
        <v>26500</v>
      </c>
      <c r="G8" s="578">
        <v>12</v>
      </c>
      <c r="H8" s="463">
        <f t="shared" ref="H8:H18" si="1">IFERROR(IF(C8="",0,F8*G8),"")</f>
        <v>318000</v>
      </c>
      <c r="I8" s="578">
        <v>12</v>
      </c>
      <c r="J8" s="463">
        <f t="shared" ref="J8:J18" si="2">IFERROR(IF(C8="",0,F8*I8),"")</f>
        <v>318000</v>
      </c>
      <c r="L8" s="426"/>
    </row>
    <row r="9" spans="1:16" ht="18.5">
      <c r="A9" s="447">
        <v>3</v>
      </c>
      <c r="B9" s="461">
        <f t="shared" si="0"/>
        <v>3</v>
      </c>
      <c r="C9" s="740" t="str">
        <f>IFERROR(VLOOKUP($K$3&amp;"_"&amp;$A9,'Master-1'!$AB$11:$AJ$36,3,0),"")</f>
        <v>vcl8</v>
      </c>
      <c r="D9" s="462" t="str">
        <f>IFERROR(VLOOKUP($K$3&amp;"_"&amp;$A9,'Master-1'!$AB$11:$AJ$36,4,0),"")</f>
        <v>वरिष्ठ अध्यापक</v>
      </c>
      <c r="E9" s="577">
        <v>44074</v>
      </c>
      <c r="F9" s="463">
        <f>IFERROR(VLOOKUP($K$3&amp;"_"&amp;$A9,'Master-1'!$AB$11:$AJ$36,5,0),"")</f>
        <v>26500</v>
      </c>
      <c r="G9" s="578">
        <v>12</v>
      </c>
      <c r="H9" s="463">
        <f t="shared" si="1"/>
        <v>318000</v>
      </c>
      <c r="I9" s="578">
        <v>12</v>
      </c>
      <c r="J9" s="463">
        <f t="shared" si="2"/>
        <v>318000</v>
      </c>
      <c r="L9" s="426"/>
    </row>
    <row r="10" spans="1:16" ht="18.5">
      <c r="A10" s="447">
        <v>4</v>
      </c>
      <c r="B10" s="461">
        <f t="shared" si="0"/>
        <v>4</v>
      </c>
      <c r="C10" s="740" t="str">
        <f>IFERROR(VLOOKUP($K$3&amp;"_"&amp;$A10,'Master-1'!$AB$11:$AJ$36,3,0),"")</f>
        <v>vcl 9</v>
      </c>
      <c r="D10" s="462" t="str">
        <f>IFERROR(VLOOKUP($K$3&amp;"_"&amp;$A10,'Master-1'!$AB$11:$AJ$36,4,0),"")</f>
        <v>कनिष्ठ सहायक</v>
      </c>
      <c r="E10" s="577">
        <v>44028</v>
      </c>
      <c r="F10" s="463">
        <f>IFERROR(VLOOKUP($K$3&amp;"_"&amp;$A10,'Master-1'!$AB$11:$AJ$36,5,0),"")</f>
        <v>14600</v>
      </c>
      <c r="G10" s="578">
        <v>12</v>
      </c>
      <c r="H10" s="463">
        <f t="shared" si="1"/>
        <v>175200</v>
      </c>
      <c r="I10" s="578">
        <v>12</v>
      </c>
      <c r="J10" s="463">
        <f t="shared" si="2"/>
        <v>175200</v>
      </c>
      <c r="L10" s="426"/>
    </row>
    <row r="11" spans="1:16" ht="18.5">
      <c r="A11" s="447">
        <v>5</v>
      </c>
      <c r="B11" s="461" t="str">
        <f t="shared" si="0"/>
        <v/>
      </c>
      <c r="C11" s="740" t="str">
        <f>IFERROR(VLOOKUP($K$3&amp;"_"&amp;$A11,'Master-1'!$AB$11:$AJ$70,3,0),"")</f>
        <v/>
      </c>
      <c r="D11" s="462" t="str">
        <f>IFERROR(VLOOKUP($K$3&amp;"_"&amp;$A11,'Master-1'!$AB$11:$AJ$70,4,0),"")</f>
        <v/>
      </c>
      <c r="E11" s="577"/>
      <c r="F11" s="463" t="str">
        <f>IFERROR(VLOOKUP($K$3&amp;"_"&amp;$A11,'Master-1'!$AB$11:$AJ$70,5,0),"")</f>
        <v/>
      </c>
      <c r="G11" s="578">
        <v>12</v>
      </c>
      <c r="H11" s="463">
        <f t="shared" si="1"/>
        <v>0</v>
      </c>
      <c r="I11" s="578">
        <v>12</v>
      </c>
      <c r="J11" s="463">
        <f t="shared" si="2"/>
        <v>0</v>
      </c>
      <c r="L11" s="426"/>
      <c r="M11" s="603" t="s">
        <v>518</v>
      </c>
      <c r="N11" s="603"/>
      <c r="O11" s="603"/>
      <c r="P11" s="603"/>
    </row>
    <row r="12" spans="1:16" ht="18.5">
      <c r="A12" s="447">
        <v>6</v>
      </c>
      <c r="B12" s="461" t="str">
        <f t="shared" si="0"/>
        <v/>
      </c>
      <c r="C12" s="740" t="str">
        <f>IFERROR(VLOOKUP($K$3&amp;"_"&amp;$A12,'Master-1'!$AB$11:$AJ$36,3,0),"")</f>
        <v/>
      </c>
      <c r="D12" s="462" t="str">
        <f>IFERROR(VLOOKUP($K$3&amp;"_"&amp;$A12,'Master-1'!$AB$11:$AJ$36,4,0),"")</f>
        <v/>
      </c>
      <c r="E12" s="577"/>
      <c r="F12" s="463" t="str">
        <f>IFERROR(VLOOKUP($K$3&amp;"_"&amp;$A12,'Master-1'!$AB$11:$AJ$36,5,0),"")</f>
        <v/>
      </c>
      <c r="G12" s="578"/>
      <c r="H12" s="463">
        <f t="shared" si="1"/>
        <v>0</v>
      </c>
      <c r="I12" s="578"/>
      <c r="J12" s="463">
        <f t="shared" si="2"/>
        <v>0</v>
      </c>
      <c r="L12" s="426"/>
    </row>
    <row r="13" spans="1:16" ht="18.5">
      <c r="A13" s="447">
        <v>7</v>
      </c>
      <c r="B13" s="461" t="str">
        <f t="shared" si="0"/>
        <v/>
      </c>
      <c r="C13" s="740" t="str">
        <f>IFERROR(VLOOKUP($K$3&amp;"_"&amp;$A13,'Master-1'!$AB$11:$AJ$36,3,0),"")</f>
        <v/>
      </c>
      <c r="D13" s="462" t="str">
        <f>IFERROR(VLOOKUP($K$3&amp;"_"&amp;$A13,'Master-1'!$AB$11:$AJ$36,4,0),"")</f>
        <v/>
      </c>
      <c r="E13" s="577"/>
      <c r="F13" s="463" t="str">
        <f>IFERROR(VLOOKUP($K$3&amp;"_"&amp;$A13,'Master-1'!$AB$11:$AJ$36,5,0),"")</f>
        <v/>
      </c>
      <c r="G13" s="578"/>
      <c r="H13" s="463">
        <f t="shared" si="1"/>
        <v>0</v>
      </c>
      <c r="I13" s="578"/>
      <c r="J13" s="463">
        <f t="shared" si="2"/>
        <v>0</v>
      </c>
      <c r="L13" s="426"/>
    </row>
    <row r="14" spans="1:16" ht="18.5">
      <c r="A14" s="447">
        <v>8</v>
      </c>
      <c r="B14" s="461" t="str">
        <f t="shared" si="0"/>
        <v/>
      </c>
      <c r="C14" s="740" t="str">
        <f>IFERROR(VLOOKUP($K$3&amp;"_"&amp;$A14,'Master-1'!$AB$11:$AJ$36,3,0),"")</f>
        <v/>
      </c>
      <c r="D14" s="462" t="str">
        <f>IFERROR(VLOOKUP($K$3&amp;"_"&amp;$A14,'Master-1'!$AB$11:$AJ$36,4,0),"")</f>
        <v/>
      </c>
      <c r="E14" s="577"/>
      <c r="F14" s="463" t="str">
        <f>IFERROR(VLOOKUP($K$3&amp;"_"&amp;$A14,'Master-1'!$AB$11:$AJ$36,5,0),"")</f>
        <v/>
      </c>
      <c r="G14" s="578"/>
      <c r="H14" s="463">
        <f t="shared" si="1"/>
        <v>0</v>
      </c>
      <c r="I14" s="578"/>
      <c r="J14" s="463">
        <f t="shared" si="2"/>
        <v>0</v>
      </c>
      <c r="L14" s="426"/>
    </row>
    <row r="15" spans="1:16" ht="18.5">
      <c r="A15" s="447">
        <v>9</v>
      </c>
      <c r="B15" s="461" t="str">
        <f t="shared" si="0"/>
        <v/>
      </c>
      <c r="C15" s="740" t="str">
        <f>IFERROR(VLOOKUP($K$3&amp;"_"&amp;$A15,'Master-1'!$AB$11:$AJ$36,3,0),"")</f>
        <v/>
      </c>
      <c r="D15" s="462" t="str">
        <f>IFERROR(VLOOKUP($K$3&amp;"_"&amp;$A15,'Master-1'!$AB$11:$AJ$36,4,0),"")</f>
        <v/>
      </c>
      <c r="E15" s="577"/>
      <c r="F15" s="463" t="str">
        <f>IFERROR(VLOOKUP($K$3&amp;"_"&amp;$A15,'Master-1'!$AB$11:$AJ$36,5,0),"")</f>
        <v/>
      </c>
      <c r="G15" s="579"/>
      <c r="H15" s="463">
        <f t="shared" si="1"/>
        <v>0</v>
      </c>
      <c r="I15" s="579"/>
      <c r="J15" s="463">
        <f t="shared" si="2"/>
        <v>0</v>
      </c>
      <c r="L15" s="426"/>
    </row>
    <row r="16" spans="1:16" ht="18.5">
      <c r="A16" s="447">
        <v>10</v>
      </c>
      <c r="B16" s="461" t="str">
        <f t="shared" si="0"/>
        <v/>
      </c>
      <c r="C16" s="740" t="str">
        <f>IFERROR(VLOOKUP($K$3&amp;"_"&amp;$A16,'Master-1'!$AB$11:$AJ$36,3,0),"")</f>
        <v/>
      </c>
      <c r="D16" s="462" t="str">
        <f>IFERROR(VLOOKUP($K$3&amp;"_"&amp;$A16,'Master-1'!$AB$11:$AJ$36,4,0),"")</f>
        <v/>
      </c>
      <c r="E16" s="577"/>
      <c r="F16" s="463" t="str">
        <f>IFERROR(VLOOKUP($K$3&amp;"_"&amp;$A16,'Master-1'!$AB$11:$AJ$36,5,0),"")</f>
        <v/>
      </c>
      <c r="G16" s="579"/>
      <c r="H16" s="463">
        <f t="shared" si="1"/>
        <v>0</v>
      </c>
      <c r="I16" s="579"/>
      <c r="J16" s="463">
        <f t="shared" si="2"/>
        <v>0</v>
      </c>
      <c r="L16" s="426"/>
    </row>
    <row r="17" spans="1:12" ht="18.5">
      <c r="A17" s="447">
        <v>11</v>
      </c>
      <c r="B17" s="461" t="str">
        <f t="shared" si="0"/>
        <v/>
      </c>
      <c r="C17" s="740" t="str">
        <f>IFERROR(VLOOKUP($K$3&amp;"_"&amp;$A17,'Master-1'!$AB$11:$AJ$36,3,0),"")</f>
        <v/>
      </c>
      <c r="D17" s="462" t="str">
        <f>IFERROR(VLOOKUP($K$3&amp;"_"&amp;$A17,'Master-1'!$AB$11:$AJ$36,4,0),"")</f>
        <v/>
      </c>
      <c r="E17" s="577"/>
      <c r="F17" s="463" t="str">
        <f>IFERROR(VLOOKUP($K$3&amp;"_"&amp;$A17,'Master-1'!$AB$11:$AJ$36,5,0),"")</f>
        <v/>
      </c>
      <c r="G17" s="579"/>
      <c r="H17" s="463">
        <f t="shared" si="1"/>
        <v>0</v>
      </c>
      <c r="I17" s="579"/>
      <c r="J17" s="463">
        <f t="shared" si="2"/>
        <v>0</v>
      </c>
      <c r="L17" s="426"/>
    </row>
    <row r="18" spans="1:12" ht="18.5">
      <c r="A18" s="447">
        <v>12</v>
      </c>
      <c r="B18" s="461" t="str">
        <f t="shared" si="0"/>
        <v/>
      </c>
      <c r="C18" s="740" t="str">
        <f>IFERROR(VLOOKUP($K$3&amp;"_"&amp;$A18,'Master-1'!$AB$11:$AJ$36,3,0),"")</f>
        <v/>
      </c>
      <c r="D18" s="462" t="str">
        <f>IFERROR(VLOOKUP($K$3&amp;"_"&amp;$A18,'Master-1'!$AB$11:$AJ$36,4,0),"")</f>
        <v/>
      </c>
      <c r="E18" s="577"/>
      <c r="F18" s="463" t="str">
        <f>IFERROR(VLOOKUP($K$3&amp;"_"&amp;$A18,'Master-1'!$AB$11:$AJ$36,5,0),"")</f>
        <v/>
      </c>
      <c r="G18" s="579"/>
      <c r="H18" s="463">
        <f t="shared" si="1"/>
        <v>0</v>
      </c>
      <c r="I18" s="579"/>
      <c r="J18" s="463">
        <f t="shared" si="2"/>
        <v>0</v>
      </c>
      <c r="L18" s="426"/>
    </row>
    <row r="19" spans="1:12" ht="37.5" customHeight="1">
      <c r="A19" s="447">
        <v>13</v>
      </c>
      <c r="B19" s="446"/>
      <c r="C19" s="1000" t="s">
        <v>339</v>
      </c>
      <c r="D19" s="1001"/>
      <c r="E19" s="1001"/>
      <c r="F19" s="1001"/>
      <c r="G19" s="580"/>
      <c r="H19" s="581"/>
      <c r="I19" s="580"/>
      <c r="J19" s="581"/>
      <c r="L19" s="426"/>
    </row>
    <row r="20" spans="1:12" ht="18.5">
      <c r="A20" s="426"/>
      <c r="B20" s="1002" t="s">
        <v>340</v>
      </c>
      <c r="C20" s="1001"/>
      <c r="D20" s="1001"/>
      <c r="E20" s="1003"/>
      <c r="F20" s="464">
        <f>SUM(F7:F15)</f>
        <v>98700</v>
      </c>
      <c r="G20" s="465">
        <f>SUM(G7:G19)</f>
        <v>60</v>
      </c>
      <c r="H20" s="465">
        <f>SUM(H7:H19)</f>
        <v>1184400</v>
      </c>
      <c r="I20" s="466">
        <f>SUM(I7:I19)</f>
        <v>60</v>
      </c>
      <c r="J20" s="466">
        <f>SUM(J7:J19)</f>
        <v>1184400</v>
      </c>
      <c r="L20" s="426"/>
    </row>
    <row r="21" spans="1:12">
      <c r="A21" s="426"/>
      <c r="L21" s="426"/>
    </row>
    <row r="22" spans="1:12">
      <c r="A22" s="426"/>
      <c r="L22" s="426"/>
    </row>
    <row r="23" spans="1:12">
      <c r="A23" s="426"/>
      <c r="I23" s="437" t="str">
        <f>'Master-1'!M4</f>
        <v>iz/kkukpk;Z</v>
      </c>
      <c r="L23" s="426"/>
    </row>
    <row r="24" spans="1:12">
      <c r="A24" s="426"/>
      <c r="I24" s="437" t="str">
        <f>'Master-1'!M5</f>
        <v xml:space="preserve">jktdh; mPp ek/;fed fo|ky; </v>
      </c>
      <c r="L24" s="426"/>
    </row>
    <row r="25" spans="1:12">
      <c r="A25" s="426"/>
      <c r="I25" s="437" t="str">
        <f>'Master-1'!M6</f>
        <v>13Mhvks,y¼Jhxaxkuxj½</v>
      </c>
      <c r="L25" s="426"/>
    </row>
    <row r="26" spans="1:12">
      <c r="A26" s="426"/>
      <c r="B26" s="426"/>
      <c r="C26" s="426"/>
      <c r="D26" s="426"/>
      <c r="E26" s="426"/>
      <c r="F26" s="426"/>
      <c r="G26" s="426"/>
      <c r="H26" s="426"/>
      <c r="I26" s="426"/>
      <c r="J26" s="426"/>
      <c r="K26" s="426"/>
      <c r="L26" s="426"/>
    </row>
  </sheetData>
  <sheetProtection password="C0DE" sheet="1" objects="1" scenarios="1"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8.xml><?xml version="1.0" encoding="utf-8"?>
<worksheet xmlns="http://schemas.openxmlformats.org/spreadsheetml/2006/main" xmlns:r="http://schemas.openxmlformats.org/officeDocument/2006/relationships">
  <sheetPr codeName="Sheet6">
    <pageSetUpPr fitToPage="1"/>
  </sheetPr>
  <dimension ref="A1:AA15"/>
  <sheetViews>
    <sheetView showGridLines="0" workbookViewId="0">
      <selection activeCell="W6" sqref="W6"/>
    </sheetView>
  </sheetViews>
  <sheetFormatPr defaultRowHeight="14.5"/>
  <cols>
    <col min="1" max="1" width="4.1796875" customWidth="1"/>
    <col min="2" max="2" width="5.54296875" customWidth="1"/>
    <col min="3" max="3" width="7.7265625" customWidth="1"/>
    <col min="4" max="4" width="17.54296875" customWidth="1"/>
    <col min="5" max="5" width="7.81640625" bestFit="1" customWidth="1"/>
    <col min="6" max="6" width="4.81640625" customWidth="1"/>
    <col min="7" max="7" width="5.08984375" bestFit="1" customWidth="1"/>
    <col min="8" max="25" width="4.81640625" customWidth="1"/>
    <col min="27" max="27" width="3.7265625" customWidth="1"/>
  </cols>
  <sheetData>
    <row r="1" spans="1:27">
      <c r="A1" s="426"/>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row>
    <row r="2" spans="1:27" ht="28">
      <c r="A2" s="426"/>
      <c r="B2" s="1018" t="str">
        <f>'Master-1'!D3</f>
        <v>dk;kZy; iz/kkukpk;Z jktdh; mPp ek/;fed fo|ky; 13Mhvks,y</v>
      </c>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426"/>
    </row>
    <row r="3" spans="1:27" ht="23">
      <c r="A3" s="426"/>
      <c r="B3" s="1019" t="s">
        <v>313</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426"/>
    </row>
    <row r="4" spans="1:27" ht="18.5">
      <c r="A4" s="426"/>
      <c r="D4" s="221" t="str">
        <f>'Master-1'!B6</f>
        <v>ctV en</v>
      </c>
      <c r="E4" s="1020" t="str">
        <f>'Master-1'!D6</f>
        <v>2202-02-109-01-00</v>
      </c>
      <c r="F4" s="1020"/>
      <c r="G4" s="1020"/>
      <c r="H4" s="1020"/>
      <c r="I4" s="1020"/>
      <c r="L4" s="1020" t="str">
        <f>'Master-1'!I6</f>
        <v>STATE FUND</v>
      </c>
      <c r="M4" s="1020"/>
      <c r="N4" s="1020"/>
      <c r="O4" s="1020"/>
      <c r="U4" s="1020" t="str">
        <f>'Master-1'!B5</f>
        <v>OFFICE ID</v>
      </c>
      <c r="V4" s="1020"/>
      <c r="W4" s="1020"/>
      <c r="X4" s="1020">
        <f>'Master-1'!D5</f>
        <v>26214</v>
      </c>
      <c r="Y4" s="1020"/>
      <c r="AA4" s="426"/>
    </row>
    <row r="5" spans="1:27">
      <c r="A5" s="426"/>
      <c r="AA5" s="426"/>
    </row>
    <row r="6" spans="1:27" ht="132">
      <c r="A6" s="426"/>
      <c r="B6" s="305" t="s">
        <v>290</v>
      </c>
      <c r="C6" s="305" t="s">
        <v>312</v>
      </c>
      <c r="D6" s="305" t="s">
        <v>4</v>
      </c>
      <c r="E6" s="306" t="str">
        <f>'Master-2'!C5</f>
        <v>प्रधानाचार्य</v>
      </c>
      <c r="F6" s="307" t="str">
        <f>'Master-2'!C6</f>
        <v>प्रधानाध्यापक‌</v>
      </c>
      <c r="G6" s="307" t="str">
        <f>'Master-2'!C7</f>
        <v>व्याख्याता स्कूल(शिक्षा)</v>
      </c>
      <c r="H6" s="307" t="str">
        <f>'Master-2'!C8</f>
        <v>वरिष्ठ अध्यापक</v>
      </c>
      <c r="I6" s="307" t="str">
        <f>'Master-2'!C9</f>
        <v>अध्यापक</v>
      </c>
      <c r="J6" s="307" t="str">
        <f>'Master-2'!C10</f>
        <v>प्रशिक्षक</v>
      </c>
      <c r="K6" s="307" t="str">
        <f>'Master-2'!C11</f>
        <v>शारीरिक शिक्षक श्रेणी I</v>
      </c>
      <c r="L6" s="307" t="str">
        <f>'Master-2'!C12</f>
        <v>शारीरिक शिक्षक श्रेणी II</v>
      </c>
      <c r="M6" s="307" t="str">
        <f>'Master-2'!C13</f>
        <v>शारीरिक शिक्षक श्रेणी III</v>
      </c>
      <c r="N6" s="307" t="str">
        <f>'Master-2'!C14</f>
        <v>पुस्तकालय अध्यक्ष श्रेणी I</v>
      </c>
      <c r="O6" s="307" t="str">
        <f>'Master-2'!C15</f>
        <v>पुस्तकालय अध्यक्ष श्रेणी II</v>
      </c>
      <c r="P6" s="307" t="str">
        <f>'Master-2'!C16</f>
        <v>पुस्तकालय अध्यक्ष श्रेणी III</v>
      </c>
      <c r="Q6" s="307" t="str">
        <f>'Master-2'!C17</f>
        <v>प्रयोगशाला सहायक II</v>
      </c>
      <c r="R6" s="307" t="str">
        <f>'Master-2'!C18</f>
        <v>प्रयोगशाला सहायक III</v>
      </c>
      <c r="S6" s="307" t="str">
        <f>'Master-2'!C19</f>
        <v>अतिरिक्त प्रशासनिक अधिकारी</v>
      </c>
      <c r="T6" s="307" t="str">
        <f>'Master-2'!C20</f>
        <v>वरिष्ठ सहायक</v>
      </c>
      <c r="U6" s="307" t="str">
        <f>'Master-2'!C21</f>
        <v>कनिष्ठ सहायक</v>
      </c>
      <c r="V6" s="307" t="str">
        <f>'Master-2'!C22</f>
        <v>चतुर्थ श्रेणी कर्मचारी</v>
      </c>
      <c r="W6" s="307" t="str">
        <f>'Master-2'!C23</f>
        <v>प्रयोगशाला परिचारक</v>
      </c>
      <c r="X6" s="307">
        <f>'Master-2'!C24</f>
        <v>0</v>
      </c>
      <c r="Y6" s="307">
        <f>'Master-2'!C25</f>
        <v>0</v>
      </c>
      <c r="Z6" s="308" t="s">
        <v>30</v>
      </c>
      <c r="AA6" s="426"/>
    </row>
    <row r="7" spans="1:27" ht="18">
      <c r="A7" s="426"/>
      <c r="B7" s="305">
        <v>1</v>
      </c>
      <c r="C7" s="305">
        <v>2</v>
      </c>
      <c r="D7" s="305">
        <v>3</v>
      </c>
      <c r="E7" s="305">
        <v>4</v>
      </c>
      <c r="F7" s="305">
        <v>5</v>
      </c>
      <c r="G7" s="305">
        <v>6</v>
      </c>
      <c r="H7" s="305">
        <v>7</v>
      </c>
      <c r="I7" s="305">
        <v>8</v>
      </c>
      <c r="J7" s="305">
        <v>9</v>
      </c>
      <c r="K7" s="305">
        <v>10</v>
      </c>
      <c r="L7" s="305">
        <v>11</v>
      </c>
      <c r="M7" s="305">
        <v>12</v>
      </c>
      <c r="N7" s="305">
        <v>13</v>
      </c>
      <c r="O7" s="305">
        <v>14</v>
      </c>
      <c r="P7" s="305">
        <v>15</v>
      </c>
      <c r="Q7" s="305">
        <v>16</v>
      </c>
      <c r="R7" s="305">
        <v>17</v>
      </c>
      <c r="S7" s="305">
        <v>18</v>
      </c>
      <c r="T7" s="305">
        <v>19</v>
      </c>
      <c r="U7" s="305">
        <v>20</v>
      </c>
      <c r="V7" s="305">
        <v>21</v>
      </c>
      <c r="W7" s="305">
        <v>22</v>
      </c>
      <c r="X7" s="305">
        <v>23</v>
      </c>
      <c r="Y7" s="305">
        <v>24</v>
      </c>
      <c r="Z7" s="305">
        <v>25</v>
      </c>
      <c r="AA7" s="426"/>
    </row>
    <row r="8" spans="1:27" s="220" customFormat="1" ht="53.5" customHeight="1">
      <c r="A8" s="426"/>
      <c r="B8" s="309">
        <f>IF(D8="","",1)</f>
        <v>1</v>
      </c>
      <c r="C8" s="309">
        <f>'Master-1'!D5</f>
        <v>26214</v>
      </c>
      <c r="D8" s="310" t="str">
        <f>'Master-1'!D4</f>
        <v>jktdh; mPp ek/;fed fo|ky; 13Mhvks,y</v>
      </c>
      <c r="E8" s="311">
        <f>IFERROR(VLOOKUP(E6,'Master-2'!$C$5:$I$41,3,FALSE),"")</f>
        <v>1</v>
      </c>
      <c r="F8" s="311">
        <f>IFERROR(VLOOKUP(F6,'Master-2'!$C$5:$I$41,3,FALSE),"")</f>
        <v>0</v>
      </c>
      <c r="G8" s="311">
        <f>IFERROR(VLOOKUP(G6,'Master-2'!$C$5:$I$41,3,FALSE),"")</f>
        <v>3</v>
      </c>
      <c r="H8" s="311">
        <f>IFERROR(VLOOKUP(H6,'Master-2'!$C$5:$I$41,3,FALSE),"")</f>
        <v>5</v>
      </c>
      <c r="I8" s="311">
        <f>IFERROR(VLOOKUP(I6,'Master-2'!$C$5:$I$41,3,FALSE),"")</f>
        <v>1</v>
      </c>
      <c r="J8" s="311">
        <f>IFERROR(VLOOKUP(J6,'Master-2'!$C$5:$I$41,3,FALSE),"")</f>
        <v>0</v>
      </c>
      <c r="K8" s="311">
        <f>IFERROR(VLOOKUP(K6,'Master-2'!$C$5:$I$41,3,FALSE),"")</f>
        <v>0</v>
      </c>
      <c r="L8" s="311">
        <f>IFERROR(VLOOKUP(L6,'Master-2'!$C$5:$I$41,3,FALSE),"")</f>
        <v>0</v>
      </c>
      <c r="M8" s="311">
        <f>IFERROR(VLOOKUP(M6,'Master-2'!$C$5:$I$41,3,FALSE),"")</f>
        <v>0</v>
      </c>
      <c r="N8" s="311">
        <f>IFERROR(VLOOKUP(N6,'Master-2'!$C$5:$I$41,3,FALSE),"")</f>
        <v>0</v>
      </c>
      <c r="O8" s="311">
        <f>IFERROR(VLOOKUP(O6,'Master-2'!$C$5:$I$41,3,FALSE),"")</f>
        <v>0</v>
      </c>
      <c r="P8" s="311">
        <f>IFERROR(VLOOKUP(P6,'Master-2'!$C$5:$I$41,3,FALSE),"")</f>
        <v>0</v>
      </c>
      <c r="Q8" s="311">
        <f>IFERROR(VLOOKUP(Q6,'Master-2'!$C$5:$I$41,3,FALSE),"")</f>
        <v>0</v>
      </c>
      <c r="R8" s="311">
        <f>IFERROR(VLOOKUP(R6,'Master-2'!$C$5:$I$41,3,FALSE),"")</f>
        <v>0</v>
      </c>
      <c r="S8" s="311">
        <f>IFERROR(VLOOKUP(S6,'Master-2'!$C$5:$I$41,3,FALSE),"")</f>
        <v>0</v>
      </c>
      <c r="T8" s="311">
        <f>IFERROR(VLOOKUP(T6,'Master-2'!$C$5:$I$41,3,FALSE),"")</f>
        <v>0</v>
      </c>
      <c r="U8" s="311">
        <f>IFERROR(VLOOKUP(U6,'Master-2'!$C$5:$I$41,3,FALSE),"")</f>
        <v>1</v>
      </c>
      <c r="V8" s="311">
        <f>IFERROR(VLOOKUP(V6,'Master-2'!$C$5:$I$41,3,FALSE),"")</f>
        <v>1</v>
      </c>
      <c r="W8" s="311">
        <f>IFERROR(VLOOKUP(W6,'Master-2'!$C$5:$I$41,3,FALSE),"")</f>
        <v>0</v>
      </c>
      <c r="X8" s="311" t="str">
        <f>IFERROR(VLOOKUP(X6,'Master-2'!$C$5:$I$41,3,FALSE),"")</f>
        <v/>
      </c>
      <c r="Y8" s="311" t="str">
        <f>IFERROR(VLOOKUP(Y6,'Master-2'!$C$5:$I$41,3,FALSE),"")</f>
        <v/>
      </c>
      <c r="Z8" s="311">
        <f>SUM(E8:Y8)</f>
        <v>12</v>
      </c>
      <c r="AA8" s="426"/>
    </row>
    <row r="9" spans="1:27" ht="18">
      <c r="A9" s="426"/>
      <c r="B9" s="312"/>
      <c r="C9" s="313" t="s">
        <v>299</v>
      </c>
      <c r="D9" s="250"/>
      <c r="E9" s="312"/>
      <c r="F9" s="312"/>
      <c r="G9" s="312"/>
      <c r="H9" s="312"/>
      <c r="I9" s="312"/>
      <c r="J9" s="312"/>
      <c r="K9" s="312"/>
      <c r="L9" s="312"/>
      <c r="M9" s="312"/>
      <c r="N9" s="312"/>
      <c r="O9" s="312"/>
      <c r="P9" s="312"/>
      <c r="Q9" s="312"/>
      <c r="R9" s="312"/>
      <c r="S9" s="312"/>
      <c r="T9" s="312"/>
      <c r="U9" s="312"/>
      <c r="V9" s="312"/>
      <c r="W9" s="312"/>
      <c r="X9" s="312"/>
      <c r="Y9" s="312"/>
      <c r="Z9" s="312"/>
      <c r="AA9" s="426"/>
    </row>
    <row r="10" spans="1:27">
      <c r="A10" s="426"/>
      <c r="AA10" s="426"/>
    </row>
    <row r="11" spans="1:27">
      <c r="A11" s="426"/>
      <c r="V11" s="210" t="str">
        <f>'Master-1'!M4</f>
        <v>iz/kkukpk;Z</v>
      </c>
      <c r="AA11" s="426"/>
    </row>
    <row r="12" spans="1:27">
      <c r="A12" s="426"/>
      <c r="V12" s="210" t="str">
        <f>'Master-1'!M5</f>
        <v xml:space="preserve">jktdh; mPp ek/;fed fo|ky; </v>
      </c>
      <c r="AA12" s="426"/>
    </row>
    <row r="13" spans="1:27">
      <c r="A13" s="426"/>
      <c r="V13" s="210" t="str">
        <f>'Master-1'!M6</f>
        <v>13Mhvks,y¼Jhxaxkuxj½</v>
      </c>
      <c r="AA13" s="426"/>
    </row>
    <row r="14" spans="1:27">
      <c r="A14" s="426"/>
      <c r="AA14" s="426"/>
    </row>
    <row r="15" spans="1:27">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sheetData>
  <sheetProtection password="D46D" sheet="1" objects="1" scenarios="1" formatColumns="0" formatRows="0"/>
  <mergeCells count="6">
    <mergeCell ref="B2:Z2"/>
    <mergeCell ref="B3:Z3"/>
    <mergeCell ref="X4:Y4"/>
    <mergeCell ref="E4:I4"/>
    <mergeCell ref="U4:W4"/>
    <mergeCell ref="L4:O4"/>
  </mergeCells>
  <pageMargins left="0.7" right="0.7" top="0.75" bottom="0.75" header="0.3" footer="0.3"/>
  <pageSetup paperSize="9" scale="91" fitToHeight="0" orientation="landscape" r:id="rId1"/>
</worksheet>
</file>

<file path=xl/worksheets/sheet9.xml><?xml version="1.0" encoding="utf-8"?>
<worksheet xmlns="http://schemas.openxmlformats.org/spreadsheetml/2006/main" xmlns:r="http://schemas.openxmlformats.org/officeDocument/2006/relationships">
  <sheetPr codeName="Sheet7">
    <tabColor rgb="FF7030A0"/>
    <pageSetUpPr fitToPage="1"/>
  </sheetPr>
  <dimension ref="A1:M16"/>
  <sheetViews>
    <sheetView showGridLines="0" topLeftCell="A4" zoomScaleNormal="100" workbookViewId="0">
      <selection activeCell="K9" sqref="K9"/>
    </sheetView>
  </sheetViews>
  <sheetFormatPr defaultColWidth="9.1796875" defaultRowHeight="14"/>
  <cols>
    <col min="1" max="1" width="3.81640625" style="250" customWidth="1"/>
    <col min="2" max="2" width="11.81640625" style="250" customWidth="1"/>
    <col min="3" max="3" width="13" style="250" customWidth="1"/>
    <col min="4" max="4" width="14.7265625" style="250" customWidth="1"/>
    <col min="5" max="5" width="17.7265625" style="250" customWidth="1"/>
    <col min="6" max="6" width="15.08984375" style="250" customWidth="1"/>
    <col min="7" max="7" width="15.54296875" style="250" customWidth="1"/>
    <col min="8" max="8" width="16" style="250" customWidth="1"/>
    <col min="9" max="9" width="14" style="250" customWidth="1"/>
    <col min="10" max="10" width="4.36328125" style="250" customWidth="1"/>
    <col min="11" max="16384" width="9.1796875" style="250"/>
  </cols>
  <sheetData>
    <row r="1" spans="1:13">
      <c r="A1" s="427"/>
      <c r="B1" s="427"/>
      <c r="C1" s="427"/>
      <c r="D1" s="427"/>
      <c r="E1" s="427"/>
      <c r="F1" s="427"/>
      <c r="G1" s="427"/>
      <c r="H1" s="427"/>
      <c r="I1" s="427"/>
      <c r="J1" s="427"/>
    </row>
    <row r="2" spans="1:13" ht="23">
      <c r="A2" s="427"/>
      <c r="B2" s="1026" t="str">
        <f>'Master-1'!D3</f>
        <v>dk;kZy; iz/kkukpk;Z jktdh; mPp ek/;fed fo|ky; 13Mhvks,y</v>
      </c>
      <c r="C2" s="1026"/>
      <c r="D2" s="1026"/>
      <c r="E2" s="1026"/>
      <c r="F2" s="1026"/>
      <c r="G2" s="1026"/>
      <c r="H2" s="1026"/>
      <c r="I2" s="1026"/>
      <c r="J2" s="427"/>
    </row>
    <row r="3" spans="1:13" ht="25.5">
      <c r="A3" s="427"/>
      <c r="B3" s="1027" t="s">
        <v>0</v>
      </c>
      <c r="C3" s="1027"/>
      <c r="D3" s="1027"/>
      <c r="E3" s="1027"/>
      <c r="F3" s="1027"/>
      <c r="G3" s="1027"/>
      <c r="H3" s="1027"/>
      <c r="I3" s="1027"/>
      <c r="J3" s="427"/>
    </row>
    <row r="4" spans="1:13" ht="25.5">
      <c r="A4" s="427"/>
      <c r="B4" s="544"/>
      <c r="C4" s="544"/>
      <c r="D4" s="544"/>
      <c r="E4" s="544"/>
      <c r="F4" s="544"/>
      <c r="G4" s="544"/>
      <c r="H4" s="588" t="str">
        <f>'प्रपत्र-8'!Q4</f>
        <v>RE-2021-22</v>
      </c>
      <c r="I4" s="588" t="str">
        <f>'प्रपत्र-8'!Q5</f>
        <v>BE-2022-23</v>
      </c>
      <c r="J4" s="427"/>
    </row>
    <row r="5" spans="1:13" s="315" customFormat="1" ht="20.5">
      <c r="A5" s="427"/>
      <c r="B5" s="1028" t="str">
        <f>'Master-1'!D6</f>
        <v>2202-02-109-01-00</v>
      </c>
      <c r="C5" s="1028"/>
      <c r="D5" s="1022" t="s">
        <v>432</v>
      </c>
      <c r="E5" s="1022"/>
      <c r="F5" s="1022"/>
      <c r="G5" s="1023" t="str">
        <f>'Master-1'!I6</f>
        <v>STATE FUND</v>
      </c>
      <c r="H5" s="1023"/>
      <c r="I5" s="314" t="s">
        <v>1</v>
      </c>
      <c r="J5" s="427"/>
    </row>
    <row r="6" spans="1:13" ht="102.75" customHeight="1">
      <c r="A6" s="427"/>
      <c r="B6" s="1024" t="s">
        <v>2</v>
      </c>
      <c r="C6" s="1024" t="s">
        <v>3</v>
      </c>
      <c r="D6" s="1024" t="s">
        <v>4</v>
      </c>
      <c r="E6" s="1024" t="s">
        <v>387</v>
      </c>
      <c r="F6" s="1024" t="s">
        <v>388</v>
      </c>
      <c r="G6" s="1024" t="s">
        <v>389</v>
      </c>
      <c r="H6" s="316" t="s">
        <v>5</v>
      </c>
      <c r="I6" s="316" t="s">
        <v>390</v>
      </c>
      <c r="J6" s="427"/>
    </row>
    <row r="7" spans="1:13" ht="43.5" customHeight="1">
      <c r="A7" s="427"/>
      <c r="B7" s="1025"/>
      <c r="C7" s="1025"/>
      <c r="D7" s="1025"/>
      <c r="E7" s="1025"/>
      <c r="F7" s="1025"/>
      <c r="G7" s="1025"/>
      <c r="H7" s="316" t="s">
        <v>89</v>
      </c>
      <c r="I7" s="316" t="s">
        <v>6</v>
      </c>
      <c r="J7" s="427"/>
    </row>
    <row r="8" spans="1:13">
      <c r="A8" s="427"/>
      <c r="B8" s="317">
        <v>1</v>
      </c>
      <c r="C8" s="317">
        <v>2</v>
      </c>
      <c r="D8" s="317">
        <v>3</v>
      </c>
      <c r="E8" s="317">
        <v>4</v>
      </c>
      <c r="F8" s="317">
        <v>5</v>
      </c>
      <c r="G8" s="317">
        <v>6</v>
      </c>
      <c r="H8" s="317">
        <v>7</v>
      </c>
      <c r="I8" s="317">
        <v>8</v>
      </c>
      <c r="J8" s="427"/>
    </row>
    <row r="9" spans="1:13" ht="111.65" customHeight="1">
      <c r="A9" s="427"/>
      <c r="B9" s="316">
        <v>1</v>
      </c>
      <c r="C9" s="318">
        <f>'Master-1'!D5</f>
        <v>26214</v>
      </c>
      <c r="D9" s="319" t="str">
        <f>'Master-1'!D4</f>
        <v>jktdh; mPp ek/;fed fo|ky; 13Mhvks,y</v>
      </c>
      <c r="E9" s="320">
        <f>'प्रपत्र -9'!$G$21</f>
        <v>3760000</v>
      </c>
      <c r="F9" s="320">
        <f>'प्रपत्र -9'!$I$21</f>
        <v>1450895</v>
      </c>
      <c r="G9" s="320">
        <f>'प्रपत्र -9'!$K$21</f>
        <v>4153124</v>
      </c>
      <c r="H9" s="320">
        <f>F9+G9</f>
        <v>5604019</v>
      </c>
      <c r="I9" s="320">
        <f>E9-H9</f>
        <v>-1844019</v>
      </c>
      <c r="J9" s="427"/>
      <c r="M9" s="250" t="s">
        <v>169</v>
      </c>
    </row>
    <row r="10" spans="1:13" ht="20.5">
      <c r="A10" s="427"/>
      <c r="B10" s="316"/>
      <c r="C10" s="316"/>
      <c r="D10" s="316"/>
      <c r="E10" s="316"/>
      <c r="F10" s="316"/>
      <c r="G10" s="316"/>
      <c r="H10" s="316"/>
      <c r="I10" s="316"/>
      <c r="J10" s="427"/>
    </row>
    <row r="11" spans="1:13">
      <c r="A11" s="427"/>
      <c r="J11" s="427"/>
    </row>
    <row r="12" spans="1:13">
      <c r="A12" s="427"/>
      <c r="J12" s="427"/>
    </row>
    <row r="13" spans="1:13" ht="18">
      <c r="A13" s="427"/>
      <c r="H13" s="1021" t="str">
        <f>'Master-1'!M4</f>
        <v>iz/kkukpk;Z</v>
      </c>
      <c r="I13" s="1021"/>
      <c r="J13" s="427"/>
    </row>
    <row r="14" spans="1:13" ht="18">
      <c r="A14" s="427"/>
      <c r="H14" s="1021" t="str">
        <f>'Master-1'!M5</f>
        <v xml:space="preserve">jktdh; mPp ek/;fed fo|ky; </v>
      </c>
      <c r="I14" s="1021"/>
      <c r="J14" s="427"/>
    </row>
    <row r="15" spans="1:13" ht="18">
      <c r="A15" s="427"/>
      <c r="H15" s="1021" t="str">
        <f>'Master-1'!M6</f>
        <v>13Mhvks,y¼Jhxaxkuxj½</v>
      </c>
      <c r="I15" s="1021"/>
      <c r="J15" s="427"/>
    </row>
    <row r="16" spans="1:13">
      <c r="A16" s="427"/>
      <c r="B16" s="427"/>
      <c r="C16" s="427"/>
      <c r="D16" s="427"/>
      <c r="E16" s="427"/>
      <c r="F16" s="427"/>
      <c r="G16" s="427"/>
      <c r="H16" s="427"/>
      <c r="I16" s="427"/>
      <c r="J16" s="427"/>
    </row>
  </sheetData>
  <sheetProtection password="D46D" sheet="1" objects="1" scenarios="1" formatColumns="0" formatRows="0"/>
  <mergeCells count="14">
    <mergeCell ref="B2:I2"/>
    <mergeCell ref="B3:I3"/>
    <mergeCell ref="B6:B7"/>
    <mergeCell ref="C6:C7"/>
    <mergeCell ref="D6:D7"/>
    <mergeCell ref="E6:E7"/>
    <mergeCell ref="F6:F7"/>
    <mergeCell ref="B5:C5"/>
    <mergeCell ref="H14:I14"/>
    <mergeCell ref="H15:I15"/>
    <mergeCell ref="D5:F5"/>
    <mergeCell ref="G5:H5"/>
    <mergeCell ref="G6:G7"/>
    <mergeCell ref="H13:I13"/>
  </mergeCells>
  <printOptions horizontalCentered="1"/>
  <pageMargins left="0.70866141732283472" right="0.70866141732283472" top="0.35433070866141736" bottom="0.74803149606299213"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sheetPr codeName="Sheet8">
    <pageSetUpPr fitToPage="1"/>
  </sheetPr>
  <dimension ref="A1:AA998"/>
  <sheetViews>
    <sheetView showGridLines="0" zoomScaleNormal="100" workbookViewId="0">
      <selection activeCell="E10" sqref="E10"/>
    </sheetView>
  </sheetViews>
  <sheetFormatPr defaultColWidth="14.453125" defaultRowHeight="14.5"/>
  <cols>
    <col min="1" max="1" width="3.453125" style="423" customWidth="1"/>
    <col min="2" max="2" width="5.26953125" style="184" customWidth="1"/>
    <col min="3" max="3" width="6.7265625" style="184" customWidth="1"/>
    <col min="4" max="4" width="8.08984375" style="184" customWidth="1"/>
    <col min="5" max="5" width="32.81640625" style="184" customWidth="1"/>
    <col min="6" max="6" width="10.26953125" style="184" customWidth="1"/>
    <col min="7" max="7" width="12.08984375" style="184" customWidth="1"/>
    <col min="8" max="8" width="13.26953125" style="184" customWidth="1"/>
    <col min="9" max="9" width="12.54296875" style="184" customWidth="1"/>
    <col min="10" max="10" width="11.7265625" style="184" customWidth="1"/>
    <col min="11" max="11" width="10.54296875" style="184" customWidth="1"/>
    <col min="12" max="12" width="3.6328125" style="184" customWidth="1"/>
    <col min="13" max="27" width="9.08984375" style="184" customWidth="1"/>
    <col min="28" max="16384" width="14.453125" style="184"/>
  </cols>
  <sheetData>
    <row r="1" spans="1:27" ht="16" customHeight="1">
      <c r="A1" s="425"/>
      <c r="B1" s="425"/>
      <c r="C1" s="425"/>
      <c r="D1" s="425"/>
      <c r="E1" s="425"/>
      <c r="F1" s="425"/>
      <c r="G1" s="425"/>
      <c r="H1" s="425"/>
      <c r="I1" s="425"/>
      <c r="J1" s="425"/>
      <c r="K1" s="425"/>
      <c r="L1" s="425"/>
      <c r="M1" s="211"/>
      <c r="N1" s="211"/>
      <c r="O1" s="211"/>
      <c r="P1" s="211"/>
      <c r="Q1" s="211"/>
      <c r="R1" s="211"/>
      <c r="S1" s="211"/>
      <c r="T1" s="211"/>
      <c r="U1" s="211"/>
      <c r="V1" s="211"/>
      <c r="W1" s="211"/>
      <c r="X1" s="211"/>
      <c r="Y1" s="211"/>
      <c r="Z1" s="211"/>
      <c r="AA1" s="211"/>
    </row>
    <row r="2" spans="1:27" ht="25.5" customHeight="1">
      <c r="A2" s="425"/>
      <c r="B2" s="1031" t="str">
        <f>'Master-1'!D3</f>
        <v>dk;kZy; iz/kkukpk;Z jktdh; mPp ek/;fed fo|ky; 13Mhvks,y</v>
      </c>
      <c r="C2" s="1032"/>
      <c r="D2" s="1032"/>
      <c r="E2" s="1032"/>
      <c r="F2" s="1032"/>
      <c r="G2" s="1032"/>
      <c r="H2" s="1032"/>
      <c r="I2" s="1032"/>
      <c r="J2" s="1032"/>
      <c r="K2" s="1032"/>
      <c r="L2" s="425"/>
      <c r="M2" s="211"/>
      <c r="N2" s="211"/>
      <c r="O2" s="211"/>
      <c r="P2" s="211"/>
      <c r="Q2" s="211"/>
      <c r="R2" s="211"/>
      <c r="S2" s="211"/>
      <c r="T2" s="211"/>
      <c r="U2" s="211"/>
      <c r="V2" s="211"/>
      <c r="W2" s="211"/>
      <c r="X2" s="211"/>
      <c r="Y2" s="211"/>
      <c r="Z2" s="211"/>
      <c r="AA2" s="211"/>
    </row>
    <row r="3" spans="1:27" ht="19.5" customHeight="1">
      <c r="A3" s="425"/>
      <c r="B3" s="1033" t="s">
        <v>276</v>
      </c>
      <c r="C3" s="1034"/>
      <c r="D3" s="1034"/>
      <c r="E3" s="1034"/>
      <c r="F3" s="1034"/>
      <c r="G3" s="1034"/>
      <c r="H3" s="1034"/>
      <c r="I3" s="1034"/>
      <c r="J3" s="1034"/>
      <c r="K3" s="322"/>
      <c r="L3" s="425"/>
      <c r="M3" s="211"/>
      <c r="N3" s="211"/>
      <c r="O3" s="211"/>
      <c r="P3" s="211"/>
      <c r="Q3" s="211"/>
      <c r="R3" s="211"/>
      <c r="S3" s="211"/>
      <c r="T3" s="211"/>
      <c r="U3" s="211"/>
      <c r="V3" s="211"/>
      <c r="W3" s="211"/>
      <c r="X3" s="211"/>
      <c r="Y3" s="211"/>
      <c r="Z3" s="211"/>
      <c r="AA3" s="211"/>
    </row>
    <row r="4" spans="1:27" ht="19.5" customHeight="1">
      <c r="A4" s="425"/>
      <c r="B4" s="1035" t="s">
        <v>277</v>
      </c>
      <c r="C4" s="1034"/>
      <c r="D4" s="1034"/>
      <c r="E4" s="1034"/>
      <c r="F4" s="1034"/>
      <c r="G4" s="1034"/>
      <c r="H4" s="1034"/>
      <c r="I4" s="1034"/>
      <c r="J4" s="1034"/>
      <c r="K4" s="1034"/>
      <c r="L4" s="425"/>
      <c r="M4" s="211"/>
      <c r="N4" s="211"/>
      <c r="O4" s="211"/>
      <c r="P4" s="211"/>
      <c r="Q4" s="211"/>
      <c r="R4" s="211"/>
      <c r="S4" s="211"/>
      <c r="T4" s="211"/>
      <c r="U4" s="211"/>
      <c r="V4" s="211"/>
      <c r="W4" s="211"/>
      <c r="X4" s="211"/>
      <c r="Y4" s="211"/>
      <c r="Z4" s="211"/>
      <c r="AA4" s="211"/>
    </row>
    <row r="5" spans="1:27" ht="22.5" customHeight="1">
      <c r="A5" s="425"/>
      <c r="B5" s="1036" t="s">
        <v>278</v>
      </c>
      <c r="C5" s="1037"/>
      <c r="D5" s="1037"/>
      <c r="E5" s="323" t="str">
        <f>'Master-1'!D6</f>
        <v>2202-02-109-01-00</v>
      </c>
      <c r="F5" s="323"/>
      <c r="G5" s="324" t="str">
        <f>'Master-1'!I6</f>
        <v>STATE FUND</v>
      </c>
      <c r="H5" s="321"/>
      <c r="I5" s="324" t="s">
        <v>213</v>
      </c>
      <c r="J5" s="323">
        <f>'Master-1'!D5</f>
        <v>26214</v>
      </c>
      <c r="K5" s="325"/>
      <c r="L5" s="425"/>
      <c r="M5" s="211"/>
      <c r="N5" s="211"/>
      <c r="O5" s="211"/>
      <c r="P5" s="211"/>
      <c r="Q5" s="211"/>
      <c r="R5" s="211"/>
      <c r="S5" s="211"/>
      <c r="T5" s="211"/>
      <c r="U5" s="211"/>
      <c r="V5" s="211"/>
      <c r="W5" s="211"/>
      <c r="X5" s="211"/>
      <c r="Y5" s="211"/>
      <c r="Z5" s="211"/>
      <c r="AA5" s="211"/>
    </row>
    <row r="6" spans="1:27" ht="15" customHeight="1">
      <c r="A6" s="425"/>
      <c r="B6" s="1029" t="s">
        <v>218</v>
      </c>
      <c r="C6" s="1029" t="s">
        <v>279</v>
      </c>
      <c r="D6" s="1043" t="s">
        <v>253</v>
      </c>
      <c r="E6" s="1029" t="s">
        <v>7</v>
      </c>
      <c r="F6" s="1029" t="s">
        <v>254</v>
      </c>
      <c r="G6" s="1029" t="s">
        <v>280</v>
      </c>
      <c r="H6" s="1045" t="s">
        <v>281</v>
      </c>
      <c r="I6" s="1042"/>
      <c r="J6" s="1029" t="s">
        <v>282</v>
      </c>
      <c r="K6" s="1029" t="s">
        <v>283</v>
      </c>
      <c r="L6" s="425"/>
      <c r="M6" s="212"/>
      <c r="N6" s="212"/>
      <c r="O6" s="212"/>
      <c r="P6" s="212"/>
      <c r="Q6" s="212"/>
      <c r="R6" s="212"/>
      <c r="S6" s="212"/>
      <c r="T6" s="212"/>
      <c r="U6" s="212"/>
      <c r="V6" s="212"/>
      <c r="W6" s="212"/>
      <c r="X6" s="212"/>
      <c r="Y6" s="212"/>
      <c r="Z6" s="212"/>
      <c r="AA6" s="212"/>
    </row>
    <row r="7" spans="1:27" ht="38.25" customHeight="1">
      <c r="A7" s="425"/>
      <c r="B7" s="1030"/>
      <c r="C7" s="1030"/>
      <c r="D7" s="1030"/>
      <c r="E7" s="1030"/>
      <c r="F7" s="1030"/>
      <c r="G7" s="1030"/>
      <c r="H7" s="326" t="s">
        <v>284</v>
      </c>
      <c r="I7" s="326" t="s">
        <v>285</v>
      </c>
      <c r="J7" s="1030"/>
      <c r="K7" s="1030"/>
      <c r="L7" s="425"/>
      <c r="M7" s="212"/>
      <c r="N7" s="212"/>
      <c r="O7" s="212"/>
      <c r="P7" s="212"/>
      <c r="Q7" s="212"/>
      <c r="R7" s="212"/>
      <c r="S7" s="212"/>
      <c r="T7" s="212"/>
      <c r="U7" s="212"/>
      <c r="V7" s="212"/>
      <c r="W7" s="212"/>
      <c r="X7" s="212"/>
      <c r="Y7" s="212"/>
      <c r="Z7" s="212"/>
      <c r="AA7" s="212"/>
    </row>
    <row r="8" spans="1:27" ht="12" customHeight="1">
      <c r="A8" s="425"/>
      <c r="B8" s="327">
        <v>1</v>
      </c>
      <c r="C8" s="327">
        <v>2</v>
      </c>
      <c r="D8" s="327">
        <v>3</v>
      </c>
      <c r="E8" s="327">
        <v>4</v>
      </c>
      <c r="F8" s="327">
        <v>5</v>
      </c>
      <c r="G8" s="327">
        <v>6</v>
      </c>
      <c r="H8" s="327">
        <v>7</v>
      </c>
      <c r="I8" s="327">
        <v>8</v>
      </c>
      <c r="J8" s="327">
        <v>9</v>
      </c>
      <c r="K8" s="327">
        <v>10</v>
      </c>
      <c r="L8" s="425"/>
      <c r="M8" s="212"/>
      <c r="N8" s="212"/>
      <c r="O8" s="212"/>
      <c r="P8" s="212"/>
      <c r="Q8" s="212"/>
      <c r="R8" s="212"/>
      <c r="S8" s="212"/>
      <c r="T8" s="212"/>
      <c r="U8" s="212"/>
      <c r="V8" s="212"/>
      <c r="W8" s="212"/>
      <c r="X8" s="212"/>
      <c r="Y8" s="212"/>
      <c r="Z8" s="212"/>
      <c r="AA8" s="212"/>
    </row>
    <row r="9" spans="1:27" ht="18.75" customHeight="1">
      <c r="A9" s="425"/>
      <c r="B9" s="328">
        <f>[1]Master1!A9</f>
        <v>1</v>
      </c>
      <c r="C9" s="1038" t="str">
        <f>'Master-1'!D6</f>
        <v>2202-02-109-01-00</v>
      </c>
      <c r="D9" s="1038" t="str">
        <f>'Master-1'!I6</f>
        <v>STATE FUND</v>
      </c>
      <c r="E9" s="329" t="str">
        <f>'Master-2'!C5</f>
        <v>प्रधानाचार्य</v>
      </c>
      <c r="F9" s="330" t="str">
        <f>'Master-2'!D5</f>
        <v>L-16</v>
      </c>
      <c r="G9" s="330">
        <f>'Master-2'!E5</f>
        <v>1</v>
      </c>
      <c r="H9" s="330">
        <f>'Master-2'!F5</f>
        <v>1</v>
      </c>
      <c r="I9" s="330">
        <f>'Master-2'!G5</f>
        <v>0</v>
      </c>
      <c r="J9" s="330">
        <f>G9-(H9+I9)</f>
        <v>0</v>
      </c>
      <c r="K9" s="330"/>
      <c r="L9" s="425"/>
      <c r="M9" s="213"/>
      <c r="N9" s="213"/>
      <c r="O9" s="213"/>
      <c r="P9" s="213"/>
      <c r="Q9" s="213"/>
      <c r="R9" s="213"/>
      <c r="S9" s="213"/>
      <c r="T9" s="213"/>
      <c r="U9" s="213"/>
      <c r="V9" s="213"/>
      <c r="W9" s="213"/>
      <c r="X9" s="213"/>
      <c r="Y9" s="213"/>
      <c r="Z9" s="213"/>
      <c r="AA9" s="213"/>
    </row>
    <row r="10" spans="1:27" ht="18.75" customHeight="1">
      <c r="A10" s="425"/>
      <c r="B10" s="328">
        <f>[1]Master1!A10</f>
        <v>2</v>
      </c>
      <c r="C10" s="1039"/>
      <c r="D10" s="1039"/>
      <c r="E10" s="329" t="str">
        <f>'Master-2'!C6</f>
        <v>प्रधानाध्यापक‌</v>
      </c>
      <c r="F10" s="330" t="str">
        <f>'Master-2'!D6</f>
        <v>L-14</v>
      </c>
      <c r="G10" s="330">
        <f>'Master-2'!E6</f>
        <v>0</v>
      </c>
      <c r="H10" s="330">
        <f>'Master-2'!F6</f>
        <v>0</v>
      </c>
      <c r="I10" s="330">
        <f>'Master-2'!G6</f>
        <v>0</v>
      </c>
      <c r="J10" s="330">
        <f t="shared" ref="J10:J45" si="0">G10-(H10+I10)</f>
        <v>0</v>
      </c>
      <c r="K10" s="330"/>
      <c r="L10" s="425"/>
      <c r="M10" s="213"/>
      <c r="N10" s="213"/>
      <c r="O10" s="213"/>
      <c r="P10" s="213"/>
      <c r="Q10" s="213"/>
      <c r="R10" s="213"/>
      <c r="S10" s="213"/>
      <c r="T10" s="213"/>
      <c r="U10" s="213"/>
      <c r="V10" s="213"/>
      <c r="W10" s="213"/>
      <c r="X10" s="213"/>
      <c r="Y10" s="213"/>
      <c r="Z10" s="213"/>
      <c r="AA10" s="213"/>
    </row>
    <row r="11" spans="1:27" ht="18.75" customHeight="1">
      <c r="A11" s="425"/>
      <c r="B11" s="328">
        <f>[1]Master1!A11</f>
        <v>3</v>
      </c>
      <c r="C11" s="1039"/>
      <c r="D11" s="1039"/>
      <c r="E11" s="329" t="str">
        <f>'Master-2'!C7</f>
        <v>व्याख्याता स्कूल(शिक्षा)</v>
      </c>
      <c r="F11" s="330" t="str">
        <f>'Master-2'!D7</f>
        <v>L-12</v>
      </c>
      <c r="G11" s="330">
        <f>'Master-2'!E7</f>
        <v>3</v>
      </c>
      <c r="H11" s="330">
        <f>'Master-2'!F7</f>
        <v>0</v>
      </c>
      <c r="I11" s="330">
        <f>'Master-2'!G7</f>
        <v>3</v>
      </c>
      <c r="J11" s="330">
        <f t="shared" si="0"/>
        <v>0</v>
      </c>
      <c r="K11" s="330"/>
      <c r="L11" s="425"/>
      <c r="M11" s="213"/>
      <c r="N11" s="213"/>
      <c r="O11" s="213"/>
      <c r="P11" s="213"/>
      <c r="Q11" s="213"/>
      <c r="R11" s="213"/>
      <c r="S11" s="213"/>
      <c r="T11" s="213"/>
      <c r="U11" s="213"/>
      <c r="V11" s="213"/>
      <c r="W11" s="213"/>
      <c r="X11" s="213"/>
      <c r="Y11" s="213"/>
      <c r="Z11" s="213"/>
      <c r="AA11" s="213"/>
    </row>
    <row r="12" spans="1:27" ht="18.75" customHeight="1">
      <c r="A12" s="425"/>
      <c r="B12" s="328">
        <f>[1]Master1!A12</f>
        <v>4</v>
      </c>
      <c r="C12" s="1039"/>
      <c r="D12" s="1039"/>
      <c r="E12" s="329" t="str">
        <f>'Master-2'!C8</f>
        <v>वरिष्ठ अध्यापक</v>
      </c>
      <c r="F12" s="330" t="str">
        <f>'Master-2'!D8</f>
        <v>L-11</v>
      </c>
      <c r="G12" s="330">
        <f>'Master-2'!E8</f>
        <v>5</v>
      </c>
      <c r="H12" s="330">
        <f>'Master-2'!F8</f>
        <v>0</v>
      </c>
      <c r="I12" s="330">
        <f>'Master-2'!G8</f>
        <v>4</v>
      </c>
      <c r="J12" s="330">
        <f t="shared" si="0"/>
        <v>1</v>
      </c>
      <c r="K12" s="330"/>
      <c r="L12" s="425"/>
      <c r="M12" s="213"/>
      <c r="N12" s="213"/>
      <c r="O12" s="213"/>
      <c r="P12" s="213"/>
      <c r="Q12" s="213"/>
      <c r="R12" s="213"/>
      <c r="S12" s="213"/>
      <c r="T12" s="213"/>
      <c r="U12" s="213"/>
      <c r="V12" s="213"/>
      <c r="W12" s="213"/>
      <c r="X12" s="213"/>
      <c r="Y12" s="213"/>
      <c r="Z12" s="213"/>
      <c r="AA12" s="213"/>
    </row>
    <row r="13" spans="1:27" ht="18.75" customHeight="1">
      <c r="A13" s="425"/>
      <c r="B13" s="328">
        <f>[1]Master1!A13</f>
        <v>5</v>
      </c>
      <c r="C13" s="1039"/>
      <c r="D13" s="1039"/>
      <c r="E13" s="329" t="str">
        <f>'Master-2'!C9</f>
        <v>अध्यापक</v>
      </c>
      <c r="F13" s="330" t="str">
        <f>'Master-2'!D9</f>
        <v>L-10</v>
      </c>
      <c r="G13" s="330">
        <f>'Master-2'!E9</f>
        <v>1</v>
      </c>
      <c r="H13" s="330">
        <f>'Master-2'!F9</f>
        <v>0</v>
      </c>
      <c r="I13" s="330">
        <f>'Master-2'!G9</f>
        <v>0</v>
      </c>
      <c r="J13" s="330">
        <f t="shared" si="0"/>
        <v>1</v>
      </c>
      <c r="K13" s="330"/>
      <c r="L13" s="425"/>
      <c r="M13" s="213"/>
      <c r="N13" s="213"/>
      <c r="O13" s="213"/>
      <c r="P13" s="213"/>
      <c r="Q13" s="213"/>
      <c r="R13" s="213"/>
      <c r="S13" s="213"/>
      <c r="T13" s="213"/>
      <c r="U13" s="213"/>
      <c r="V13" s="213"/>
      <c r="W13" s="213"/>
      <c r="X13" s="213"/>
      <c r="Y13" s="213"/>
      <c r="Z13" s="213"/>
      <c r="AA13" s="213"/>
    </row>
    <row r="14" spans="1:27" ht="18.75" customHeight="1">
      <c r="A14" s="425"/>
      <c r="B14" s="328">
        <f>[1]Master1!A14</f>
        <v>6</v>
      </c>
      <c r="C14" s="1039"/>
      <c r="D14" s="1039"/>
      <c r="E14" s="329" t="str">
        <f>'Master-2'!C10</f>
        <v>प्रशिक्षक</v>
      </c>
      <c r="F14" s="330">
        <f>'Master-2'!D10</f>
        <v>0</v>
      </c>
      <c r="G14" s="330">
        <f>'Master-2'!E10</f>
        <v>0</v>
      </c>
      <c r="H14" s="330">
        <f>'Master-2'!F10</f>
        <v>0</v>
      </c>
      <c r="I14" s="330">
        <f>'Master-2'!G10</f>
        <v>0</v>
      </c>
      <c r="J14" s="330">
        <f t="shared" si="0"/>
        <v>0</v>
      </c>
      <c r="K14" s="330"/>
      <c r="L14" s="425"/>
      <c r="M14" s="213"/>
      <c r="N14" s="213"/>
      <c r="O14" s="213"/>
      <c r="P14" s="213"/>
      <c r="Q14" s="213"/>
      <c r="R14" s="213"/>
      <c r="S14" s="213"/>
      <c r="T14" s="213"/>
      <c r="U14" s="213"/>
      <c r="V14" s="213"/>
      <c r="W14" s="213"/>
      <c r="X14" s="213"/>
      <c r="Y14" s="213"/>
      <c r="Z14" s="213"/>
      <c r="AA14" s="213"/>
    </row>
    <row r="15" spans="1:27" ht="18.75" customHeight="1">
      <c r="A15" s="425"/>
      <c r="B15" s="328">
        <f>[1]Master1!A15</f>
        <v>7</v>
      </c>
      <c r="C15" s="1039"/>
      <c r="D15" s="1039"/>
      <c r="E15" s="329" t="str">
        <f>'Master-2'!C11</f>
        <v>शारीरिक शिक्षक श्रेणी I</v>
      </c>
      <c r="F15" s="330" t="str">
        <f>'Master-2'!D11</f>
        <v>L-12</v>
      </c>
      <c r="G15" s="330">
        <f>'Master-2'!E11</f>
        <v>0</v>
      </c>
      <c r="H15" s="330">
        <f>'Master-2'!F11</f>
        <v>0</v>
      </c>
      <c r="I15" s="330">
        <f>'Master-2'!G11</f>
        <v>0</v>
      </c>
      <c r="J15" s="330">
        <f t="shared" si="0"/>
        <v>0</v>
      </c>
      <c r="K15" s="330"/>
      <c r="L15" s="425"/>
      <c r="M15" s="213"/>
      <c r="N15" s="213"/>
      <c r="O15" s="213"/>
      <c r="P15" s="213"/>
      <c r="Q15" s="213"/>
      <c r="R15" s="213"/>
      <c r="S15" s="213"/>
      <c r="T15" s="213"/>
      <c r="U15" s="213"/>
      <c r="V15" s="213"/>
      <c r="W15" s="213"/>
      <c r="X15" s="213"/>
      <c r="Y15" s="213"/>
      <c r="Z15" s="213"/>
      <c r="AA15" s="213"/>
    </row>
    <row r="16" spans="1:27" ht="18.75" customHeight="1">
      <c r="A16" s="425"/>
      <c r="B16" s="328">
        <f>[1]Master1!A16</f>
        <v>8</v>
      </c>
      <c r="C16" s="1039"/>
      <c r="D16" s="1039"/>
      <c r="E16" s="329" t="str">
        <f>'Master-2'!C12</f>
        <v>शारीरिक शिक्षक श्रेणी II</v>
      </c>
      <c r="F16" s="330" t="str">
        <f>'Master-2'!D12</f>
        <v>L-11</v>
      </c>
      <c r="G16" s="330">
        <f>'Master-2'!E12</f>
        <v>0</v>
      </c>
      <c r="H16" s="330">
        <f>'Master-2'!F12</f>
        <v>0</v>
      </c>
      <c r="I16" s="330">
        <f>'Master-2'!G12</f>
        <v>0</v>
      </c>
      <c r="J16" s="330">
        <f t="shared" si="0"/>
        <v>0</v>
      </c>
      <c r="K16" s="330"/>
      <c r="L16" s="425"/>
      <c r="M16" s="213"/>
      <c r="N16" s="213"/>
      <c r="O16" s="213"/>
      <c r="P16" s="213"/>
      <c r="Q16" s="213"/>
      <c r="R16" s="213"/>
      <c r="S16" s="213"/>
      <c r="T16" s="213"/>
      <c r="U16" s="213"/>
      <c r="V16" s="213"/>
      <c r="W16" s="213"/>
      <c r="X16" s="213"/>
      <c r="Y16" s="213"/>
      <c r="Z16" s="213"/>
      <c r="AA16" s="213"/>
    </row>
    <row r="17" spans="1:27" ht="18.75" customHeight="1">
      <c r="A17" s="425"/>
      <c r="B17" s="328">
        <f>[1]Master1!A17</f>
        <v>9</v>
      </c>
      <c r="C17" s="1039"/>
      <c r="D17" s="1039"/>
      <c r="E17" s="329" t="str">
        <f>'Master-2'!C13</f>
        <v>शारीरिक शिक्षक श्रेणी III</v>
      </c>
      <c r="F17" s="330" t="str">
        <f>'Master-2'!D13</f>
        <v>L-10</v>
      </c>
      <c r="G17" s="330">
        <f>'Master-2'!E13</f>
        <v>0</v>
      </c>
      <c r="H17" s="330">
        <f>'Master-2'!F13</f>
        <v>0</v>
      </c>
      <c r="I17" s="330">
        <f>'Master-2'!G13</f>
        <v>0</v>
      </c>
      <c r="J17" s="330">
        <f t="shared" si="0"/>
        <v>0</v>
      </c>
      <c r="K17" s="330"/>
      <c r="L17" s="425"/>
      <c r="M17" s="213"/>
      <c r="N17" s="213"/>
      <c r="O17" s="213"/>
      <c r="P17" s="213"/>
      <c r="Q17" s="213"/>
      <c r="R17" s="213"/>
      <c r="S17" s="213"/>
      <c r="T17" s="213"/>
      <c r="U17" s="213"/>
      <c r="V17" s="213"/>
      <c r="W17" s="213"/>
      <c r="X17" s="213"/>
      <c r="Y17" s="213"/>
      <c r="Z17" s="213"/>
      <c r="AA17" s="213"/>
    </row>
    <row r="18" spans="1:27" ht="18.75" customHeight="1">
      <c r="A18" s="425"/>
      <c r="B18" s="328">
        <f>[1]Master1!A18</f>
        <v>10</v>
      </c>
      <c r="C18" s="1039"/>
      <c r="D18" s="1039"/>
      <c r="E18" s="329" t="str">
        <f>'Master-2'!C14</f>
        <v>पुस्तकालय अध्यक्ष श्रेणी I</v>
      </c>
      <c r="F18" s="330" t="str">
        <f>'Master-2'!D14</f>
        <v>L-12</v>
      </c>
      <c r="G18" s="330">
        <f>'Master-2'!E14</f>
        <v>0</v>
      </c>
      <c r="H18" s="330">
        <f>'Master-2'!F14</f>
        <v>0</v>
      </c>
      <c r="I18" s="330">
        <f>'Master-2'!G14</f>
        <v>0</v>
      </c>
      <c r="J18" s="330">
        <f t="shared" si="0"/>
        <v>0</v>
      </c>
      <c r="K18" s="330"/>
      <c r="L18" s="425"/>
      <c r="M18" s="213"/>
      <c r="N18" s="213"/>
      <c r="O18" s="213"/>
      <c r="P18" s="213"/>
      <c r="Q18" s="213"/>
      <c r="R18" s="213"/>
      <c r="S18" s="213"/>
      <c r="T18" s="213"/>
      <c r="U18" s="213"/>
      <c r="V18" s="213"/>
      <c r="W18" s="213"/>
      <c r="X18" s="213"/>
      <c r="Y18" s="213"/>
      <c r="Z18" s="213"/>
      <c r="AA18" s="213"/>
    </row>
    <row r="19" spans="1:27" ht="18.75" customHeight="1">
      <c r="A19" s="425"/>
      <c r="B19" s="328">
        <f>[1]Master1!A19</f>
        <v>11</v>
      </c>
      <c r="C19" s="1039"/>
      <c r="D19" s="1039"/>
      <c r="E19" s="329" t="str">
        <f>'Master-2'!C15</f>
        <v>पुस्तकालय अध्यक्ष श्रेणी II</v>
      </c>
      <c r="F19" s="330" t="str">
        <f>'Master-2'!D15</f>
        <v>L-11</v>
      </c>
      <c r="G19" s="330">
        <f>'Master-2'!E15</f>
        <v>0</v>
      </c>
      <c r="H19" s="330">
        <f>'Master-2'!F15</f>
        <v>0</v>
      </c>
      <c r="I19" s="330">
        <f>'Master-2'!G15</f>
        <v>0</v>
      </c>
      <c r="J19" s="330">
        <f t="shared" si="0"/>
        <v>0</v>
      </c>
      <c r="K19" s="330"/>
      <c r="L19" s="425"/>
      <c r="M19" s="213"/>
      <c r="N19" s="213"/>
      <c r="O19" s="213"/>
      <c r="P19" s="213"/>
      <c r="Q19" s="213"/>
      <c r="R19" s="213"/>
      <c r="S19" s="213"/>
      <c r="T19" s="213"/>
      <c r="U19" s="213"/>
      <c r="V19" s="213"/>
      <c r="W19" s="213"/>
      <c r="X19" s="213"/>
      <c r="Y19" s="213"/>
      <c r="Z19" s="213"/>
      <c r="AA19" s="213"/>
    </row>
    <row r="20" spans="1:27" ht="18.75" customHeight="1">
      <c r="A20" s="425"/>
      <c r="B20" s="328">
        <f>[1]Master1!A20</f>
        <v>12</v>
      </c>
      <c r="C20" s="1039"/>
      <c r="D20" s="1039"/>
      <c r="E20" s="329" t="str">
        <f>'Master-2'!C16</f>
        <v>पुस्तकालय अध्यक्ष श्रेणी III</v>
      </c>
      <c r="F20" s="330" t="str">
        <f>'Master-2'!D16</f>
        <v>L-10</v>
      </c>
      <c r="G20" s="330">
        <f>'Master-2'!E16</f>
        <v>0</v>
      </c>
      <c r="H20" s="330">
        <f>'Master-2'!F16</f>
        <v>0</v>
      </c>
      <c r="I20" s="330">
        <f>'Master-2'!G16</f>
        <v>0</v>
      </c>
      <c r="J20" s="330">
        <f t="shared" si="0"/>
        <v>0</v>
      </c>
      <c r="K20" s="330"/>
      <c r="L20" s="425"/>
      <c r="M20" s="213"/>
      <c r="N20" s="213"/>
      <c r="O20" s="213"/>
      <c r="P20" s="213"/>
      <c r="Q20" s="213"/>
      <c r="R20" s="213"/>
      <c r="S20" s="213"/>
      <c r="T20" s="213"/>
      <c r="U20" s="213"/>
      <c r="V20" s="213"/>
      <c r="W20" s="213"/>
      <c r="X20" s="213"/>
      <c r="Y20" s="213"/>
      <c r="Z20" s="213"/>
      <c r="AA20" s="213"/>
    </row>
    <row r="21" spans="1:27" ht="18.75" customHeight="1">
      <c r="A21" s="425"/>
      <c r="B21" s="328">
        <f>[1]Master1!A21</f>
        <v>13</v>
      </c>
      <c r="C21" s="1039"/>
      <c r="D21" s="1039"/>
      <c r="E21" s="329" t="str">
        <f>'Master-2'!C17</f>
        <v>प्रयोगशाला सहायक II</v>
      </c>
      <c r="F21" s="330" t="str">
        <f>'Master-2'!D17</f>
        <v>L-10</v>
      </c>
      <c r="G21" s="330">
        <f>'Master-2'!E17</f>
        <v>0</v>
      </c>
      <c r="H21" s="330">
        <f>'Master-2'!F17</f>
        <v>0</v>
      </c>
      <c r="I21" s="330">
        <f>'Master-2'!G17</f>
        <v>0</v>
      </c>
      <c r="J21" s="330">
        <f t="shared" si="0"/>
        <v>0</v>
      </c>
      <c r="K21" s="330"/>
      <c r="L21" s="425"/>
      <c r="M21" s="213"/>
      <c r="N21" s="213"/>
      <c r="O21" s="213"/>
      <c r="P21" s="213"/>
      <c r="Q21" s="213"/>
      <c r="R21" s="213"/>
      <c r="S21" s="213"/>
      <c r="T21" s="213"/>
      <c r="U21" s="213"/>
      <c r="V21" s="213"/>
      <c r="W21" s="213"/>
      <c r="X21" s="213"/>
      <c r="Y21" s="213"/>
      <c r="Z21" s="213"/>
      <c r="AA21" s="213"/>
    </row>
    <row r="22" spans="1:27" ht="18.75" customHeight="1">
      <c r="A22" s="425"/>
      <c r="B22" s="328">
        <f>[1]Master1!A22</f>
        <v>14</v>
      </c>
      <c r="C22" s="1039"/>
      <c r="D22" s="1039"/>
      <c r="E22" s="329" t="str">
        <f>'Master-2'!C18</f>
        <v>प्रयोगशाला सहायक III</v>
      </c>
      <c r="F22" s="330" t="str">
        <f>'Master-2'!D18</f>
        <v>L-8</v>
      </c>
      <c r="G22" s="330">
        <f>'Master-2'!E18</f>
        <v>0</v>
      </c>
      <c r="H22" s="330">
        <f>'Master-2'!F18</f>
        <v>0</v>
      </c>
      <c r="I22" s="330">
        <f>'Master-2'!G18</f>
        <v>0</v>
      </c>
      <c r="J22" s="330">
        <f t="shared" si="0"/>
        <v>0</v>
      </c>
      <c r="K22" s="330"/>
      <c r="L22" s="425"/>
      <c r="M22" s="213"/>
      <c r="N22" s="213"/>
      <c r="O22" s="213"/>
      <c r="P22" s="213"/>
      <c r="Q22" s="213"/>
      <c r="R22" s="213"/>
      <c r="S22" s="213"/>
      <c r="T22" s="213"/>
      <c r="U22" s="213"/>
      <c r="V22" s="213"/>
      <c r="W22" s="213"/>
      <c r="X22" s="213"/>
      <c r="Y22" s="213"/>
      <c r="Z22" s="213"/>
      <c r="AA22" s="213"/>
    </row>
    <row r="23" spans="1:27" ht="18.75" customHeight="1">
      <c r="A23" s="425"/>
      <c r="B23" s="328">
        <f>[1]Master1!A23</f>
        <v>15</v>
      </c>
      <c r="C23" s="1039"/>
      <c r="D23" s="1039"/>
      <c r="E23" s="329" t="str">
        <f>'Master-2'!C19</f>
        <v>अतिरिक्त प्रशासनिक अधिकारी</v>
      </c>
      <c r="F23" s="330" t="str">
        <f>'Master-2'!D19</f>
        <v>L-11</v>
      </c>
      <c r="G23" s="330">
        <f>'Master-2'!E19</f>
        <v>0</v>
      </c>
      <c r="H23" s="330">
        <f>'Master-2'!F19</f>
        <v>0</v>
      </c>
      <c r="I23" s="330">
        <f>'Master-2'!G19</f>
        <v>0</v>
      </c>
      <c r="J23" s="330">
        <f t="shared" si="0"/>
        <v>0</v>
      </c>
      <c r="K23" s="330"/>
      <c r="L23" s="425"/>
      <c r="M23" s="213"/>
      <c r="N23" s="213"/>
      <c r="O23" s="213"/>
      <c r="P23" s="213"/>
      <c r="Q23" s="213"/>
      <c r="R23" s="213"/>
      <c r="S23" s="213"/>
      <c r="T23" s="213"/>
      <c r="U23" s="213"/>
      <c r="V23" s="213"/>
      <c r="W23" s="213"/>
      <c r="X23" s="213"/>
      <c r="Y23" s="213"/>
      <c r="Z23" s="213"/>
      <c r="AA23" s="213"/>
    </row>
    <row r="24" spans="1:27" ht="18.75" customHeight="1">
      <c r="A24" s="425"/>
      <c r="B24" s="328">
        <f>[1]Master1!A24</f>
        <v>16</v>
      </c>
      <c r="C24" s="1039"/>
      <c r="D24" s="1039"/>
      <c r="E24" s="329" t="str">
        <f>'Master-2'!C20</f>
        <v>वरिष्ठ सहायक</v>
      </c>
      <c r="F24" s="330" t="str">
        <f>'Master-2'!D20</f>
        <v>L-8</v>
      </c>
      <c r="G24" s="330">
        <f>'Master-2'!E20</f>
        <v>0</v>
      </c>
      <c r="H24" s="330">
        <f>'Master-2'!F20</f>
        <v>0</v>
      </c>
      <c r="I24" s="330">
        <f>'Master-2'!G20</f>
        <v>0</v>
      </c>
      <c r="J24" s="330">
        <f t="shared" si="0"/>
        <v>0</v>
      </c>
      <c r="K24" s="330"/>
      <c r="L24" s="425"/>
      <c r="M24" s="213"/>
      <c r="N24" s="213"/>
      <c r="O24" s="213"/>
      <c r="P24" s="213"/>
      <c r="Q24" s="213"/>
      <c r="R24" s="213"/>
      <c r="S24" s="213"/>
      <c r="T24" s="213"/>
      <c r="U24" s="213"/>
      <c r="V24" s="213"/>
      <c r="W24" s="213"/>
      <c r="X24" s="213"/>
      <c r="Y24" s="213"/>
      <c r="Z24" s="213"/>
      <c r="AA24" s="213"/>
    </row>
    <row r="25" spans="1:27" ht="18.75" customHeight="1">
      <c r="A25" s="425"/>
      <c r="B25" s="328">
        <f>[1]Master1!A25</f>
        <v>17</v>
      </c>
      <c r="C25" s="1039"/>
      <c r="D25" s="1039"/>
      <c r="E25" s="329" t="str">
        <f>'Master-2'!C21</f>
        <v>कनिष्ठ सहायक</v>
      </c>
      <c r="F25" s="330" t="str">
        <f>'Master-2'!D21</f>
        <v>L-5</v>
      </c>
      <c r="G25" s="330">
        <f>'Master-2'!E21</f>
        <v>1</v>
      </c>
      <c r="H25" s="330">
        <f>'Master-2'!F21</f>
        <v>0</v>
      </c>
      <c r="I25" s="330">
        <f>'Master-2'!G21</f>
        <v>1</v>
      </c>
      <c r="J25" s="330">
        <f t="shared" si="0"/>
        <v>0</v>
      </c>
      <c r="K25" s="330"/>
      <c r="L25" s="425"/>
      <c r="M25" s="213"/>
      <c r="N25" s="213"/>
      <c r="O25" s="213"/>
      <c r="P25" s="213"/>
      <c r="Q25" s="213"/>
      <c r="R25" s="213"/>
      <c r="S25" s="213"/>
      <c r="T25" s="213"/>
      <c r="U25" s="213"/>
      <c r="V25" s="213"/>
      <c r="W25" s="213"/>
      <c r="X25" s="213"/>
      <c r="Y25" s="213"/>
      <c r="Z25" s="213"/>
      <c r="AA25" s="213"/>
    </row>
    <row r="26" spans="1:27" ht="18.75" customHeight="1">
      <c r="A26" s="425"/>
      <c r="B26" s="328">
        <f>[1]Master1!A26</f>
        <v>18</v>
      </c>
      <c r="C26" s="1039"/>
      <c r="D26" s="1039"/>
      <c r="E26" s="329" t="str">
        <f>'Master-2'!C22</f>
        <v>चतुर्थ श्रेणी कर्मचारी</v>
      </c>
      <c r="F26" s="330" t="str">
        <f>'Master-2'!D22</f>
        <v>L-1</v>
      </c>
      <c r="G26" s="330">
        <f>'Master-2'!E22</f>
        <v>1</v>
      </c>
      <c r="H26" s="330">
        <f>'Master-2'!F22</f>
        <v>0</v>
      </c>
      <c r="I26" s="330">
        <f>'Master-2'!G22</f>
        <v>0</v>
      </c>
      <c r="J26" s="330">
        <f t="shared" si="0"/>
        <v>1</v>
      </c>
      <c r="K26" s="330"/>
      <c r="L26" s="425"/>
      <c r="M26" s="211"/>
      <c r="N26" s="211"/>
      <c r="O26" s="211"/>
      <c r="P26" s="211"/>
      <c r="Q26" s="211"/>
      <c r="R26" s="211"/>
      <c r="S26" s="211"/>
      <c r="T26" s="211"/>
      <c r="U26" s="211"/>
      <c r="V26" s="211"/>
      <c r="W26" s="211"/>
      <c r="X26" s="211"/>
      <c r="Y26" s="211"/>
      <c r="Z26" s="211"/>
      <c r="AA26" s="211"/>
    </row>
    <row r="27" spans="1:27" ht="18.75" customHeight="1">
      <c r="A27" s="425"/>
      <c r="B27" s="328">
        <f>[1]Master1!A27</f>
        <v>19</v>
      </c>
      <c r="C27" s="1039"/>
      <c r="D27" s="1039"/>
      <c r="E27" s="329" t="str">
        <f>'Master-2'!C23</f>
        <v>प्रयोगशाला परिचारक</v>
      </c>
      <c r="F27" s="330" t="str">
        <f>'Master-2'!D23</f>
        <v>L-1</v>
      </c>
      <c r="G27" s="330">
        <f>'Master-2'!E23</f>
        <v>0</v>
      </c>
      <c r="H27" s="330">
        <f>'Master-2'!F23</f>
        <v>0</v>
      </c>
      <c r="I27" s="330">
        <f>'Master-2'!G23</f>
        <v>0</v>
      </c>
      <c r="J27" s="330">
        <f t="shared" si="0"/>
        <v>0</v>
      </c>
      <c r="K27" s="330"/>
      <c r="L27" s="425"/>
      <c r="M27" s="211"/>
      <c r="N27" s="211"/>
      <c r="O27" s="211"/>
      <c r="P27" s="211"/>
      <c r="Q27" s="211"/>
      <c r="R27" s="211"/>
      <c r="S27" s="211"/>
      <c r="T27" s="211"/>
      <c r="U27" s="211"/>
      <c r="V27" s="211"/>
      <c r="W27" s="211"/>
      <c r="X27" s="211"/>
      <c r="Y27" s="211"/>
      <c r="Z27" s="211"/>
      <c r="AA27" s="211"/>
    </row>
    <row r="28" spans="1:27" ht="18.75" customHeight="1">
      <c r="A28" s="425"/>
      <c r="B28" s="328">
        <f>[1]Master1!A28</f>
        <v>20</v>
      </c>
      <c r="C28" s="1039"/>
      <c r="D28" s="1039"/>
      <c r="E28" s="329">
        <f>'Master-2'!C24</f>
        <v>0</v>
      </c>
      <c r="F28" s="330">
        <f>'Master-2'!D24</f>
        <v>0</v>
      </c>
      <c r="G28" s="330">
        <f>'Master-2'!E24</f>
        <v>0</v>
      </c>
      <c r="H28" s="330">
        <f>'Master-2'!F24</f>
        <v>0</v>
      </c>
      <c r="I28" s="330">
        <f>'Master-2'!G24</f>
        <v>0</v>
      </c>
      <c r="J28" s="330">
        <f t="shared" si="0"/>
        <v>0</v>
      </c>
      <c r="K28" s="331"/>
      <c r="L28" s="425"/>
      <c r="M28" s="211"/>
      <c r="N28" s="211"/>
      <c r="O28" s="211"/>
      <c r="P28" s="211"/>
      <c r="Q28" s="211"/>
      <c r="R28" s="211"/>
      <c r="S28" s="211"/>
      <c r="T28" s="211"/>
      <c r="U28" s="211"/>
      <c r="V28" s="211"/>
      <c r="W28" s="211"/>
      <c r="X28" s="211"/>
      <c r="Y28" s="211"/>
      <c r="Z28" s="211"/>
      <c r="AA28" s="211"/>
    </row>
    <row r="29" spans="1:27" ht="18.75" customHeight="1">
      <c r="A29" s="425"/>
      <c r="B29" s="328">
        <f>[1]Master1!A29</f>
        <v>21</v>
      </c>
      <c r="C29" s="1039"/>
      <c r="D29" s="1039"/>
      <c r="E29" s="329">
        <f>'Master-2'!C25</f>
        <v>0</v>
      </c>
      <c r="F29" s="330">
        <f>'Master-2'!D25</f>
        <v>0</v>
      </c>
      <c r="G29" s="330">
        <f>'Master-2'!E25</f>
        <v>0</v>
      </c>
      <c r="H29" s="330">
        <f>'Master-2'!F25</f>
        <v>0</v>
      </c>
      <c r="I29" s="330">
        <f>'Master-2'!G25</f>
        <v>0</v>
      </c>
      <c r="J29" s="330">
        <f t="shared" si="0"/>
        <v>0</v>
      </c>
      <c r="K29" s="331"/>
      <c r="L29" s="425"/>
      <c r="M29" s="211"/>
      <c r="N29" s="211"/>
      <c r="O29" s="211"/>
      <c r="P29" s="211"/>
      <c r="Q29" s="211"/>
      <c r="R29" s="211"/>
      <c r="S29" s="211"/>
      <c r="T29" s="211"/>
      <c r="U29" s="211"/>
      <c r="V29" s="211"/>
      <c r="W29" s="211"/>
      <c r="X29" s="211"/>
      <c r="Y29" s="211"/>
      <c r="Z29" s="211"/>
      <c r="AA29" s="211"/>
    </row>
    <row r="30" spans="1:27" ht="18.75" customHeight="1">
      <c r="A30" s="425"/>
      <c r="B30" s="328">
        <f>[1]Master1!A30</f>
        <v>22</v>
      </c>
      <c r="C30" s="1039"/>
      <c r="D30" s="1039"/>
      <c r="E30" s="329">
        <f>'Master-2'!C26</f>
        <v>0</v>
      </c>
      <c r="F30" s="330">
        <f>'Master-2'!D26</f>
        <v>0</v>
      </c>
      <c r="G30" s="330">
        <f>'Master-2'!E26</f>
        <v>0</v>
      </c>
      <c r="H30" s="330">
        <f>'Master-2'!F26</f>
        <v>0</v>
      </c>
      <c r="I30" s="330">
        <f>'Master-2'!G26</f>
        <v>0</v>
      </c>
      <c r="J30" s="330">
        <f t="shared" si="0"/>
        <v>0</v>
      </c>
      <c r="K30" s="331"/>
      <c r="L30" s="425"/>
      <c r="M30" s="211"/>
      <c r="N30" s="211"/>
      <c r="O30" s="211"/>
      <c r="P30" s="211"/>
      <c r="Q30" s="211"/>
      <c r="R30" s="211"/>
      <c r="S30" s="211"/>
      <c r="T30" s="211"/>
      <c r="U30" s="211"/>
      <c r="V30" s="211"/>
      <c r="W30" s="211"/>
      <c r="X30" s="211"/>
      <c r="Y30" s="211"/>
      <c r="Z30" s="211"/>
      <c r="AA30" s="211"/>
    </row>
    <row r="31" spans="1:27" ht="18.75" customHeight="1">
      <c r="A31" s="425"/>
      <c r="B31" s="328">
        <f>[1]Master1!A31</f>
        <v>23</v>
      </c>
      <c r="C31" s="1039"/>
      <c r="D31" s="1039"/>
      <c r="E31" s="329">
        <f>'Master-2'!C27</f>
        <v>0</v>
      </c>
      <c r="F31" s="330">
        <f>'Master-2'!D27</f>
        <v>0</v>
      </c>
      <c r="G31" s="330">
        <f>'Master-2'!E27</f>
        <v>0</v>
      </c>
      <c r="H31" s="330">
        <f>'Master-2'!F27</f>
        <v>0</v>
      </c>
      <c r="I31" s="330">
        <f>'Master-2'!G27</f>
        <v>0</v>
      </c>
      <c r="J31" s="330">
        <f t="shared" si="0"/>
        <v>0</v>
      </c>
      <c r="K31" s="331"/>
      <c r="L31" s="425"/>
      <c r="M31" s="211"/>
      <c r="N31" s="211"/>
      <c r="O31" s="211"/>
      <c r="P31" s="211"/>
      <c r="Q31" s="211"/>
      <c r="R31" s="211"/>
      <c r="S31" s="211"/>
      <c r="T31" s="211"/>
      <c r="U31" s="211"/>
      <c r="V31" s="211"/>
      <c r="W31" s="211"/>
      <c r="X31" s="211"/>
      <c r="Y31" s="211"/>
      <c r="Z31" s="211"/>
      <c r="AA31" s="211"/>
    </row>
    <row r="32" spans="1:27" ht="18.75" customHeight="1">
      <c r="A32" s="425"/>
      <c r="B32" s="328">
        <f>[1]Master1!A32</f>
        <v>24</v>
      </c>
      <c r="C32" s="1039"/>
      <c r="D32" s="1039"/>
      <c r="E32" s="329">
        <f>'Master-2'!C28</f>
        <v>0</v>
      </c>
      <c r="F32" s="330">
        <f>'Master-2'!D28</f>
        <v>0</v>
      </c>
      <c r="G32" s="330">
        <f>'Master-2'!E28</f>
        <v>0</v>
      </c>
      <c r="H32" s="330">
        <f>'Master-2'!F28</f>
        <v>0</v>
      </c>
      <c r="I32" s="330">
        <f>'Master-2'!G28</f>
        <v>0</v>
      </c>
      <c r="J32" s="330">
        <f t="shared" si="0"/>
        <v>0</v>
      </c>
      <c r="K32" s="331"/>
      <c r="L32" s="425"/>
      <c r="M32" s="211"/>
      <c r="N32" s="211"/>
      <c r="O32" s="211"/>
      <c r="P32" s="211"/>
      <c r="Q32" s="211"/>
      <c r="R32" s="211"/>
      <c r="S32" s="211"/>
      <c r="T32" s="211"/>
      <c r="U32" s="211"/>
      <c r="V32" s="211"/>
      <c r="W32" s="211"/>
      <c r="X32" s="211"/>
      <c r="Y32" s="211"/>
      <c r="Z32" s="211"/>
      <c r="AA32" s="211"/>
    </row>
    <row r="33" spans="1:27" ht="18.75" customHeight="1">
      <c r="A33" s="425"/>
      <c r="B33" s="328">
        <f>[1]Master1!A33</f>
        <v>25</v>
      </c>
      <c r="C33" s="1039"/>
      <c r="D33" s="1039"/>
      <c r="E33" s="329">
        <f>'Master-2'!C29</f>
        <v>0</v>
      </c>
      <c r="F33" s="330">
        <f>'Master-2'!D29</f>
        <v>0</v>
      </c>
      <c r="G33" s="330">
        <f>'Master-2'!E29</f>
        <v>0</v>
      </c>
      <c r="H33" s="330">
        <f>'Master-2'!F29</f>
        <v>0</v>
      </c>
      <c r="I33" s="330">
        <f>'Master-2'!G29</f>
        <v>0</v>
      </c>
      <c r="J33" s="330">
        <f t="shared" si="0"/>
        <v>0</v>
      </c>
      <c r="K33" s="331"/>
      <c r="L33" s="425"/>
      <c r="M33" s="211"/>
      <c r="N33" s="211"/>
      <c r="O33" s="211"/>
      <c r="P33" s="211"/>
      <c r="Q33" s="211"/>
      <c r="R33" s="211"/>
      <c r="S33" s="211"/>
      <c r="T33" s="211"/>
      <c r="U33" s="211"/>
      <c r="V33" s="211"/>
      <c r="W33" s="211"/>
      <c r="X33" s="211"/>
      <c r="Y33" s="211"/>
      <c r="Z33" s="211"/>
      <c r="AA33" s="211"/>
    </row>
    <row r="34" spans="1:27" ht="18.75" customHeight="1">
      <c r="A34" s="425"/>
      <c r="B34" s="328">
        <f>[1]Master1!A34</f>
        <v>26</v>
      </c>
      <c r="C34" s="1039"/>
      <c r="D34" s="1039"/>
      <c r="E34" s="329">
        <f>'Master-2'!C30</f>
        <v>0</v>
      </c>
      <c r="F34" s="330">
        <f>'Master-2'!D30</f>
        <v>0</v>
      </c>
      <c r="G34" s="330">
        <f>'Master-2'!E30</f>
        <v>0</v>
      </c>
      <c r="H34" s="330">
        <f>'Master-2'!F30</f>
        <v>0</v>
      </c>
      <c r="I34" s="330">
        <f>'Master-2'!G30</f>
        <v>0</v>
      </c>
      <c r="J34" s="330">
        <f t="shared" si="0"/>
        <v>0</v>
      </c>
      <c r="K34" s="331"/>
      <c r="L34" s="425"/>
      <c r="M34" s="211"/>
      <c r="N34" s="211"/>
      <c r="O34" s="211"/>
      <c r="P34" s="211"/>
      <c r="Q34" s="211"/>
      <c r="R34" s="211"/>
      <c r="S34" s="211"/>
      <c r="T34" s="211"/>
      <c r="U34" s="211"/>
      <c r="V34" s="211"/>
      <c r="W34" s="211"/>
      <c r="X34" s="211"/>
      <c r="Y34" s="211"/>
      <c r="Z34" s="211"/>
      <c r="AA34" s="211"/>
    </row>
    <row r="35" spans="1:27" ht="18.75" customHeight="1">
      <c r="A35" s="425"/>
      <c r="B35" s="328">
        <f>[1]Master1!A35</f>
        <v>27</v>
      </c>
      <c r="C35" s="1039"/>
      <c r="D35" s="1039"/>
      <c r="E35" s="329">
        <f>'Master-2'!C31</f>
        <v>0</v>
      </c>
      <c r="F35" s="330">
        <f>'Master-2'!D31</f>
        <v>0</v>
      </c>
      <c r="G35" s="330">
        <f>'Master-2'!E31</f>
        <v>0</v>
      </c>
      <c r="H35" s="330">
        <f>'Master-2'!F31</f>
        <v>0</v>
      </c>
      <c r="I35" s="330">
        <f>'Master-2'!G31</f>
        <v>0</v>
      </c>
      <c r="J35" s="330">
        <f t="shared" si="0"/>
        <v>0</v>
      </c>
      <c r="K35" s="331"/>
      <c r="L35" s="425"/>
      <c r="M35" s="211"/>
      <c r="N35" s="211"/>
      <c r="O35" s="211"/>
      <c r="P35" s="211"/>
      <c r="Q35" s="211"/>
      <c r="R35" s="211"/>
      <c r="S35" s="211"/>
      <c r="T35" s="211"/>
      <c r="U35" s="211"/>
      <c r="V35" s="211"/>
      <c r="W35" s="211"/>
      <c r="X35" s="211"/>
      <c r="Y35" s="211"/>
      <c r="Z35" s="211"/>
      <c r="AA35" s="211"/>
    </row>
    <row r="36" spans="1:27" ht="18.75" customHeight="1">
      <c r="A36" s="425"/>
      <c r="B36" s="328">
        <f>[1]Master1!A36</f>
        <v>28</v>
      </c>
      <c r="C36" s="1039"/>
      <c r="D36" s="1039"/>
      <c r="E36" s="329">
        <f>'Master-2'!C32</f>
        <v>0</v>
      </c>
      <c r="F36" s="330">
        <f>'Master-2'!D32</f>
        <v>0</v>
      </c>
      <c r="G36" s="330">
        <f>'Master-2'!E32</f>
        <v>0</v>
      </c>
      <c r="H36" s="330">
        <f>'Master-2'!F32</f>
        <v>0</v>
      </c>
      <c r="I36" s="330">
        <f>'Master-2'!G32</f>
        <v>0</v>
      </c>
      <c r="J36" s="330">
        <f t="shared" si="0"/>
        <v>0</v>
      </c>
      <c r="K36" s="331"/>
      <c r="L36" s="425"/>
      <c r="M36" s="211"/>
      <c r="N36" s="211"/>
      <c r="O36" s="211"/>
      <c r="P36" s="211"/>
      <c r="Q36" s="211"/>
      <c r="R36" s="211"/>
      <c r="S36" s="211"/>
      <c r="T36" s="211"/>
      <c r="U36" s="211"/>
      <c r="V36" s="211"/>
      <c r="W36" s="211"/>
      <c r="X36" s="211"/>
      <c r="Y36" s="211"/>
      <c r="Z36" s="211"/>
      <c r="AA36" s="211"/>
    </row>
    <row r="37" spans="1:27" ht="18.75" customHeight="1">
      <c r="A37" s="425"/>
      <c r="B37" s="328">
        <f>[1]Master1!A37</f>
        <v>29</v>
      </c>
      <c r="C37" s="1039"/>
      <c r="D37" s="1039"/>
      <c r="E37" s="329">
        <f>'Master-2'!C33</f>
        <v>0</v>
      </c>
      <c r="F37" s="330">
        <f>'Master-2'!D33</f>
        <v>0</v>
      </c>
      <c r="G37" s="330">
        <f>'Master-2'!E33</f>
        <v>0</v>
      </c>
      <c r="H37" s="330">
        <f>'Master-2'!F33</f>
        <v>0</v>
      </c>
      <c r="I37" s="330">
        <f>'Master-2'!G33</f>
        <v>0</v>
      </c>
      <c r="J37" s="330">
        <f t="shared" si="0"/>
        <v>0</v>
      </c>
      <c r="K37" s="331"/>
      <c r="L37" s="425"/>
      <c r="M37" s="211"/>
      <c r="N37" s="211"/>
      <c r="O37" s="211"/>
      <c r="P37" s="211"/>
      <c r="Q37" s="211"/>
      <c r="R37" s="211"/>
      <c r="S37" s="211"/>
      <c r="T37" s="211"/>
      <c r="U37" s="211"/>
      <c r="V37" s="211"/>
      <c r="W37" s="211"/>
      <c r="X37" s="211"/>
      <c r="Y37" s="211"/>
      <c r="Z37" s="211"/>
      <c r="AA37" s="211"/>
    </row>
    <row r="38" spans="1:27" ht="18.75" customHeight="1">
      <c r="A38" s="425"/>
      <c r="B38" s="328">
        <f>[1]Master1!A38</f>
        <v>30</v>
      </c>
      <c r="C38" s="1039"/>
      <c r="D38" s="1039"/>
      <c r="E38" s="329">
        <f>'Master-2'!C34</f>
        <v>0</v>
      </c>
      <c r="F38" s="330">
        <f>'Master-2'!D34</f>
        <v>0</v>
      </c>
      <c r="G38" s="330">
        <f>'Master-2'!E34</f>
        <v>0</v>
      </c>
      <c r="H38" s="330">
        <f>'Master-2'!F34</f>
        <v>0</v>
      </c>
      <c r="I38" s="330">
        <f>'Master-2'!G34</f>
        <v>0</v>
      </c>
      <c r="J38" s="330">
        <f t="shared" si="0"/>
        <v>0</v>
      </c>
      <c r="K38" s="331"/>
      <c r="L38" s="425"/>
      <c r="M38" s="211"/>
      <c r="N38" s="211"/>
      <c r="O38" s="211"/>
      <c r="P38" s="211"/>
      <c r="Q38" s="211"/>
      <c r="R38" s="211"/>
      <c r="S38" s="211"/>
      <c r="T38" s="211"/>
      <c r="U38" s="211"/>
      <c r="V38" s="211"/>
      <c r="W38" s="211"/>
      <c r="X38" s="211"/>
      <c r="Y38" s="211"/>
      <c r="Z38" s="211"/>
      <c r="AA38" s="211"/>
    </row>
    <row r="39" spans="1:27" ht="22" hidden="1" customHeight="1">
      <c r="A39" s="425"/>
      <c r="B39" s="328">
        <f>[1]Master1!A39</f>
        <v>31</v>
      </c>
      <c r="C39" s="1039"/>
      <c r="D39" s="1039"/>
      <c r="E39" s="332">
        <f>'Master-2'!C35</f>
        <v>0</v>
      </c>
      <c r="F39" s="330">
        <f>'Master-2'!D35</f>
        <v>0</v>
      </c>
      <c r="G39" s="330">
        <f>'Master-2'!E35</f>
        <v>0</v>
      </c>
      <c r="H39" s="330">
        <f>'Master-2'!F35</f>
        <v>0</v>
      </c>
      <c r="I39" s="330">
        <f>'Master-2'!G35</f>
        <v>0</v>
      </c>
      <c r="J39" s="330">
        <f t="shared" si="0"/>
        <v>0</v>
      </c>
      <c r="K39" s="331"/>
      <c r="L39" s="425"/>
      <c r="M39" s="211"/>
      <c r="N39" s="211"/>
      <c r="O39" s="211"/>
      <c r="P39" s="211"/>
      <c r="Q39" s="211"/>
      <c r="R39" s="211"/>
      <c r="S39" s="211"/>
      <c r="T39" s="211"/>
      <c r="U39" s="211"/>
      <c r="V39" s="211"/>
      <c r="W39" s="211"/>
      <c r="X39" s="211"/>
      <c r="Y39" s="211"/>
      <c r="Z39" s="211"/>
      <c r="AA39" s="211"/>
    </row>
    <row r="40" spans="1:27" ht="22" hidden="1" customHeight="1">
      <c r="A40" s="425"/>
      <c r="B40" s="328">
        <f>[1]Master1!A40</f>
        <v>32</v>
      </c>
      <c r="C40" s="1039"/>
      <c r="D40" s="1039"/>
      <c r="E40" s="332">
        <f>'Master-2'!C36</f>
        <v>0</v>
      </c>
      <c r="F40" s="330">
        <f>'Master-2'!D36</f>
        <v>0</v>
      </c>
      <c r="G40" s="330">
        <f>'Master-2'!E36</f>
        <v>0</v>
      </c>
      <c r="H40" s="330">
        <f>'Master-2'!F36</f>
        <v>0</v>
      </c>
      <c r="I40" s="330">
        <f>'Master-2'!G36</f>
        <v>0</v>
      </c>
      <c r="J40" s="330">
        <f t="shared" si="0"/>
        <v>0</v>
      </c>
      <c r="K40" s="331"/>
      <c r="L40" s="425"/>
      <c r="M40" s="211"/>
      <c r="N40" s="211"/>
      <c r="O40" s="211"/>
      <c r="P40" s="211"/>
      <c r="Q40" s="211"/>
      <c r="R40" s="211"/>
      <c r="S40" s="211"/>
      <c r="T40" s="211"/>
      <c r="U40" s="211"/>
      <c r="V40" s="211"/>
      <c r="W40" s="211"/>
      <c r="X40" s="211"/>
      <c r="Y40" s="211"/>
      <c r="Z40" s="211"/>
      <c r="AA40" s="211"/>
    </row>
    <row r="41" spans="1:27" ht="22" hidden="1" customHeight="1">
      <c r="A41" s="425"/>
      <c r="B41" s="328">
        <f>[1]Master1!A41</f>
        <v>33</v>
      </c>
      <c r="C41" s="1039"/>
      <c r="D41" s="1039"/>
      <c r="E41" s="332">
        <f>'Master-2'!C37</f>
        <v>0</v>
      </c>
      <c r="F41" s="330">
        <f>'Master-2'!D37</f>
        <v>0</v>
      </c>
      <c r="G41" s="330">
        <f>'Master-2'!E37</f>
        <v>0</v>
      </c>
      <c r="H41" s="330">
        <f>'Master-2'!F37</f>
        <v>0</v>
      </c>
      <c r="I41" s="330">
        <f>'Master-2'!G37</f>
        <v>0</v>
      </c>
      <c r="J41" s="330">
        <f t="shared" si="0"/>
        <v>0</v>
      </c>
      <c r="K41" s="331"/>
      <c r="L41" s="425"/>
      <c r="M41" s="211"/>
      <c r="N41" s="211"/>
      <c r="O41" s="211"/>
      <c r="P41" s="211"/>
      <c r="Q41" s="211"/>
      <c r="R41" s="211"/>
      <c r="S41" s="211"/>
      <c r="T41" s="211"/>
      <c r="U41" s="211"/>
      <c r="V41" s="211"/>
      <c r="W41" s="211"/>
      <c r="X41" s="211"/>
      <c r="Y41" s="211"/>
      <c r="Z41" s="211"/>
      <c r="AA41" s="211"/>
    </row>
    <row r="42" spans="1:27" ht="22" hidden="1" customHeight="1">
      <c r="A42" s="425"/>
      <c r="B42" s="328">
        <f>[1]Master1!A42</f>
        <v>34</v>
      </c>
      <c r="C42" s="1039"/>
      <c r="D42" s="1039"/>
      <c r="E42" s="332">
        <f>'Master-2'!C38</f>
        <v>0</v>
      </c>
      <c r="F42" s="330">
        <f>'Master-2'!D38</f>
        <v>0</v>
      </c>
      <c r="G42" s="330">
        <f>'Master-2'!E38</f>
        <v>0</v>
      </c>
      <c r="H42" s="330">
        <f>'Master-2'!F38</f>
        <v>0</v>
      </c>
      <c r="I42" s="330">
        <f>'Master-2'!G38</f>
        <v>0</v>
      </c>
      <c r="J42" s="330">
        <f t="shared" si="0"/>
        <v>0</v>
      </c>
      <c r="K42" s="331"/>
      <c r="L42" s="425"/>
      <c r="M42" s="211"/>
      <c r="N42" s="211"/>
      <c r="O42" s="211"/>
      <c r="P42" s="211"/>
      <c r="Q42" s="211"/>
      <c r="R42" s="211"/>
      <c r="S42" s="211"/>
      <c r="T42" s="211"/>
      <c r="U42" s="211"/>
      <c r="V42" s="211"/>
      <c r="W42" s="211"/>
      <c r="X42" s="211"/>
      <c r="Y42" s="211"/>
      <c r="Z42" s="211"/>
      <c r="AA42" s="211"/>
    </row>
    <row r="43" spans="1:27" ht="22" hidden="1" customHeight="1">
      <c r="A43" s="425"/>
      <c r="B43" s="328">
        <f>[1]Master1!A43</f>
        <v>35</v>
      </c>
      <c r="C43" s="1039"/>
      <c r="D43" s="1039"/>
      <c r="E43" s="332">
        <f>'Master-2'!C39</f>
        <v>0</v>
      </c>
      <c r="F43" s="330">
        <f>'Master-2'!D39</f>
        <v>0</v>
      </c>
      <c r="G43" s="330">
        <f>'Master-2'!E39</f>
        <v>0</v>
      </c>
      <c r="H43" s="330">
        <f>'Master-2'!F39</f>
        <v>0</v>
      </c>
      <c r="I43" s="330">
        <f>'Master-2'!G39</f>
        <v>0</v>
      </c>
      <c r="J43" s="330">
        <f t="shared" si="0"/>
        <v>0</v>
      </c>
      <c r="K43" s="331"/>
      <c r="L43" s="425"/>
      <c r="M43" s="211"/>
      <c r="N43" s="211"/>
      <c r="O43" s="211"/>
      <c r="P43" s="211"/>
      <c r="Q43" s="211"/>
      <c r="R43" s="211"/>
      <c r="S43" s="211"/>
      <c r="T43" s="211"/>
      <c r="U43" s="211"/>
      <c r="V43" s="211"/>
      <c r="W43" s="211"/>
      <c r="X43" s="211"/>
      <c r="Y43" s="211"/>
      <c r="Z43" s="211"/>
      <c r="AA43" s="211"/>
    </row>
    <row r="44" spans="1:27" ht="22" hidden="1" customHeight="1">
      <c r="A44" s="425"/>
      <c r="B44" s="328">
        <f>[1]Master1!A44</f>
        <v>36</v>
      </c>
      <c r="C44" s="1030"/>
      <c r="D44" s="1030"/>
      <c r="E44" s="332">
        <f>'Master-2'!C40</f>
        <v>0</v>
      </c>
      <c r="F44" s="330">
        <f>'Master-2'!D40</f>
        <v>0</v>
      </c>
      <c r="G44" s="330">
        <f>'Master-2'!E40</f>
        <v>0</v>
      </c>
      <c r="H44" s="330">
        <f>'Master-2'!F40</f>
        <v>0</v>
      </c>
      <c r="I44" s="330">
        <f>'Master-2'!G40</f>
        <v>0</v>
      </c>
      <c r="J44" s="330">
        <f t="shared" si="0"/>
        <v>0</v>
      </c>
      <c r="K44" s="331"/>
      <c r="L44" s="425"/>
      <c r="M44" s="211"/>
      <c r="N44" s="211"/>
      <c r="O44" s="211"/>
      <c r="P44" s="211"/>
      <c r="Q44" s="211"/>
      <c r="R44" s="211"/>
      <c r="S44" s="211"/>
      <c r="T44" s="211"/>
      <c r="U44" s="211"/>
      <c r="V44" s="211"/>
      <c r="W44" s="211"/>
      <c r="X44" s="211"/>
      <c r="Y44" s="211"/>
      <c r="Z44" s="211"/>
      <c r="AA44" s="211"/>
    </row>
    <row r="45" spans="1:27" ht="18.75" customHeight="1">
      <c r="A45" s="425"/>
      <c r="B45" s="1040" t="s">
        <v>286</v>
      </c>
      <c r="C45" s="1041"/>
      <c r="D45" s="1041"/>
      <c r="E45" s="1041"/>
      <c r="F45" s="1042"/>
      <c r="G45" s="330">
        <f>'Master-2'!E41</f>
        <v>12</v>
      </c>
      <c r="H45" s="330">
        <f>'Master-2'!F41</f>
        <v>1</v>
      </c>
      <c r="I45" s="330">
        <f>'Master-2'!G41</f>
        <v>8</v>
      </c>
      <c r="J45" s="330">
        <f t="shared" si="0"/>
        <v>3</v>
      </c>
      <c r="K45" s="331"/>
      <c r="L45" s="425"/>
      <c r="M45" s="211"/>
      <c r="N45" s="211"/>
      <c r="O45" s="211"/>
      <c r="P45" s="211"/>
      <c r="Q45" s="211"/>
      <c r="R45" s="211"/>
      <c r="S45" s="211"/>
      <c r="T45" s="211"/>
      <c r="U45" s="211"/>
      <c r="V45" s="211"/>
      <c r="W45" s="211"/>
      <c r="X45" s="211"/>
      <c r="Y45" s="211"/>
      <c r="Z45" s="211"/>
      <c r="AA45" s="211"/>
    </row>
    <row r="46" spans="1:27" ht="12" customHeight="1">
      <c r="A46" s="425"/>
      <c r="B46" s="211"/>
      <c r="C46" s="211"/>
      <c r="D46" s="211"/>
      <c r="E46" s="211"/>
      <c r="F46" s="211"/>
      <c r="G46" s="211"/>
      <c r="H46" s="211"/>
      <c r="I46" s="211"/>
      <c r="J46" s="211"/>
      <c r="K46" s="211"/>
      <c r="L46" s="425"/>
      <c r="M46" s="211"/>
      <c r="N46" s="211"/>
      <c r="O46" s="211"/>
      <c r="P46" s="211"/>
      <c r="Q46" s="211"/>
      <c r="R46" s="211"/>
      <c r="S46" s="211"/>
      <c r="T46" s="211"/>
      <c r="U46" s="211"/>
      <c r="V46" s="211"/>
      <c r="W46" s="211"/>
      <c r="X46" s="211"/>
      <c r="Y46" s="211"/>
      <c r="Z46" s="211"/>
      <c r="AA46" s="211"/>
    </row>
    <row r="47" spans="1:27" ht="12" customHeight="1">
      <c r="A47" s="425"/>
      <c r="B47" s="211"/>
      <c r="C47" s="211"/>
      <c r="D47" s="211"/>
      <c r="E47" s="211"/>
      <c r="F47" s="211"/>
      <c r="G47" s="211"/>
      <c r="H47" s="211"/>
      <c r="I47" s="211"/>
      <c r="J47" s="211"/>
      <c r="K47" s="211"/>
      <c r="L47" s="425"/>
      <c r="M47" s="211"/>
      <c r="N47" s="211"/>
      <c r="O47" s="211"/>
      <c r="P47" s="211"/>
      <c r="Q47" s="211"/>
      <c r="R47" s="211"/>
      <c r="S47" s="211"/>
      <c r="T47" s="211"/>
      <c r="U47" s="211"/>
      <c r="V47" s="211"/>
      <c r="W47" s="211"/>
      <c r="X47" s="211"/>
      <c r="Y47" s="211"/>
      <c r="Z47" s="211"/>
      <c r="AA47" s="211"/>
    </row>
    <row r="48" spans="1:27" ht="12" customHeight="1">
      <c r="A48" s="425"/>
      <c r="B48" s="211"/>
      <c r="C48" s="211"/>
      <c r="D48" s="211"/>
      <c r="E48" s="211"/>
      <c r="F48" s="211"/>
      <c r="G48" s="211"/>
      <c r="H48" s="211"/>
      <c r="I48" s="1044" t="str">
        <f>[1]Master1!L2</f>
        <v>iz/kkukpk;Z</v>
      </c>
      <c r="J48" s="1005"/>
      <c r="K48" s="1005"/>
      <c r="L48" s="425"/>
      <c r="M48" s="211"/>
      <c r="N48" s="211"/>
      <c r="O48" s="211"/>
      <c r="P48" s="211"/>
      <c r="Q48" s="211"/>
      <c r="R48" s="211"/>
      <c r="S48" s="211"/>
      <c r="T48" s="211"/>
      <c r="U48" s="211"/>
      <c r="V48" s="211"/>
      <c r="W48" s="211"/>
      <c r="X48" s="211"/>
      <c r="Y48" s="211"/>
      <c r="Z48" s="211"/>
      <c r="AA48" s="211"/>
    </row>
    <row r="49" spans="1:27" ht="12" customHeight="1">
      <c r="A49" s="425"/>
      <c r="B49" s="211"/>
      <c r="C49" s="211"/>
      <c r="D49" s="211"/>
      <c r="E49" s="211"/>
      <c r="F49" s="211"/>
      <c r="G49" s="211"/>
      <c r="H49" s="211"/>
      <c r="I49" s="1044" t="str">
        <f>[1]Master1!L3</f>
        <v xml:space="preserve">jktdh; mPp ek/;fed fo|ky; </v>
      </c>
      <c r="J49" s="1005"/>
      <c r="K49" s="1005"/>
      <c r="L49" s="425"/>
      <c r="M49" s="211"/>
      <c r="N49" s="211"/>
      <c r="O49" s="211"/>
      <c r="P49" s="211"/>
      <c r="Q49" s="211"/>
      <c r="R49" s="211"/>
      <c r="S49" s="211"/>
      <c r="T49" s="211"/>
      <c r="U49" s="211"/>
      <c r="V49" s="211"/>
      <c r="W49" s="211"/>
      <c r="X49" s="211"/>
      <c r="Y49" s="211"/>
      <c r="Z49" s="211"/>
      <c r="AA49" s="211"/>
    </row>
    <row r="50" spans="1:27" ht="12" customHeight="1">
      <c r="A50" s="425"/>
      <c r="B50" s="211"/>
      <c r="C50" s="428"/>
      <c r="D50" s="428"/>
      <c r="E50" s="428"/>
      <c r="F50" s="211"/>
      <c r="G50" s="183"/>
      <c r="H50" s="211"/>
      <c r="I50" s="1044" t="str">
        <f>[1]Master1!L4</f>
        <v>13Mhvks,y¼Jhxaxkuxj½</v>
      </c>
      <c r="J50" s="1005"/>
      <c r="K50" s="1005"/>
      <c r="L50" s="425"/>
      <c r="M50" s="211"/>
      <c r="N50" s="211"/>
      <c r="O50" s="211"/>
      <c r="P50" s="211"/>
      <c r="Q50" s="211"/>
      <c r="R50" s="211"/>
      <c r="S50" s="211"/>
      <c r="T50" s="211"/>
      <c r="U50" s="211"/>
      <c r="V50" s="211"/>
      <c r="W50" s="211"/>
      <c r="X50" s="211"/>
      <c r="Y50" s="211"/>
      <c r="Z50" s="211"/>
      <c r="AA50" s="211"/>
    </row>
    <row r="51" spans="1:27" ht="12" customHeight="1">
      <c r="A51" s="425"/>
      <c r="B51" s="425"/>
      <c r="C51" s="425"/>
      <c r="D51" s="425"/>
      <c r="E51" s="425"/>
      <c r="F51" s="425"/>
      <c r="G51" s="425"/>
      <c r="H51" s="425"/>
      <c r="I51" s="425"/>
      <c r="J51" s="425"/>
      <c r="K51" s="425"/>
      <c r="L51" s="425"/>
      <c r="M51" s="211"/>
      <c r="N51" s="211"/>
      <c r="O51" s="211"/>
      <c r="P51" s="211"/>
      <c r="Q51" s="211"/>
      <c r="R51" s="211"/>
      <c r="S51" s="211"/>
      <c r="T51" s="211"/>
      <c r="U51" s="211"/>
      <c r="V51" s="211"/>
      <c r="W51" s="211"/>
      <c r="X51" s="211"/>
      <c r="Y51" s="211"/>
      <c r="Z51" s="211"/>
      <c r="AA51" s="211"/>
    </row>
    <row r="52" spans="1:27" ht="12" customHeight="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row>
    <row r="53" spans="1:27" ht="12" customHeight="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row>
    <row r="54" spans="1:27" ht="12" customHeight="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row>
    <row r="55" spans="1:27" ht="12" customHeight="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row>
    <row r="56" spans="1:27" ht="12" customHeight="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row>
    <row r="57" spans="1:27" ht="12" customHeight="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row>
    <row r="58" spans="1:27" ht="12" customHeight="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row>
    <row r="59" spans="1:27" ht="12" customHeight="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row>
    <row r="60" spans="1:27" ht="12" customHeight="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row>
    <row r="61" spans="1:27" ht="12" customHeight="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row>
    <row r="62" spans="1:27" ht="12" customHeight="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row>
    <row r="63" spans="1:27" ht="12" customHeight="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row>
    <row r="64" spans="1:27" ht="12" customHeight="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row>
    <row r="65" spans="2:27" ht="12" customHeight="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row>
    <row r="66" spans="2:27" ht="12" customHeight="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row>
    <row r="67" spans="2:27" ht="12" customHeight="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row>
    <row r="68" spans="2:27" ht="12" customHeight="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row>
    <row r="69" spans="2:27" ht="12" customHeight="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row>
    <row r="70" spans="2:27" ht="12" customHeight="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row>
    <row r="71" spans="2:27" ht="12" customHeight="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row>
    <row r="72" spans="2:27" ht="12" customHeight="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row>
    <row r="73" spans="2:27" ht="12" customHeight="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row>
    <row r="74" spans="2:27" ht="12" customHeight="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row>
    <row r="75" spans="2:27" ht="12" customHeight="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row>
    <row r="76" spans="2:27" ht="12" customHeight="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row>
    <row r="77" spans="2:27" ht="12" customHeight="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row>
    <row r="78" spans="2:27" ht="12" customHeight="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row>
    <row r="79" spans="2:27" ht="12" customHeight="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row>
    <row r="80" spans="2:27" ht="12" customHeight="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row>
    <row r="81" spans="2:27" ht="12" customHeight="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row>
    <row r="82" spans="2:27" ht="12" customHeight="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row>
    <row r="83" spans="2:27" ht="12" customHeight="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row>
    <row r="84" spans="2:27" ht="12" customHeight="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row>
    <row r="85" spans="2:27" ht="12" customHeight="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row>
    <row r="86" spans="2:27" ht="12" customHeight="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row>
    <row r="87" spans="2:27" ht="12" customHeight="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row>
    <row r="88" spans="2:27" ht="12" customHeight="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row>
    <row r="89" spans="2:27" ht="12" customHeight="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row>
    <row r="90" spans="2:27" ht="12" customHeight="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row>
    <row r="91" spans="2:27" ht="12" customHeight="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row>
    <row r="92" spans="2:27" ht="12" customHeight="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row>
    <row r="93" spans="2:27" ht="12" customHeight="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row>
    <row r="94" spans="2:27" ht="12" customHeight="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row>
    <row r="95" spans="2:27" ht="12" customHeight="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row>
    <row r="96" spans="2:27" ht="12" customHeight="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row>
    <row r="97" spans="2:27" ht="12" customHeight="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row>
    <row r="98" spans="2:27" ht="12" customHeight="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row>
    <row r="99" spans="2:27" ht="12" customHeight="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row>
    <row r="100" spans="2:27" ht="12" customHeight="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row>
    <row r="101" spans="2:27" ht="12" customHeight="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row>
    <row r="102" spans="2:27" ht="12" customHeight="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row>
    <row r="103" spans="2:27" ht="12" customHeight="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row>
    <row r="104" spans="2:27" ht="12" customHeight="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row>
    <row r="105" spans="2:27" ht="12" customHeight="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row>
    <row r="106" spans="2:27" ht="12" customHeight="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row>
    <row r="107" spans="2:27" ht="12" customHeight="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row>
    <row r="108" spans="2:27" ht="12" customHeight="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row>
    <row r="109" spans="2:27" ht="12" customHeight="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row>
    <row r="110" spans="2:27" ht="12" customHeight="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row>
    <row r="111" spans="2:27" ht="12" customHeight="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row>
    <row r="112" spans="2:27" ht="12" customHeight="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row>
    <row r="113" spans="2:27" ht="12" customHeight="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row>
    <row r="114" spans="2:27" ht="12" customHeight="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row>
    <row r="115" spans="2:27" ht="12" customHeight="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row>
    <row r="116" spans="2:27" ht="12" customHeight="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row>
    <row r="117" spans="2:27" ht="12" customHeight="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row>
    <row r="118" spans="2:27" ht="12" customHeight="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row>
    <row r="119" spans="2:27" ht="12" customHeight="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row>
    <row r="120" spans="2:27" ht="12" customHeight="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row>
    <row r="121" spans="2:27" ht="12" customHeight="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row>
    <row r="122" spans="2:27" ht="12" customHeight="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row>
    <row r="123" spans="2:27" ht="12" customHeight="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row>
    <row r="124" spans="2:27" ht="12" customHeight="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row>
    <row r="125" spans="2:27" ht="12" customHeight="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row>
    <row r="126" spans="2:27" ht="12" customHeight="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row>
    <row r="127" spans="2:27" ht="12" customHeight="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row>
    <row r="128" spans="2:27" ht="12" customHeight="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row>
    <row r="129" spans="2:27" ht="12" customHeight="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row>
    <row r="130" spans="2:27" ht="12" customHeight="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row>
    <row r="131" spans="2:27" ht="12" customHeight="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row>
    <row r="132" spans="2:27" ht="12" customHeight="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row>
    <row r="133" spans="2:27" ht="12" customHeight="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row>
    <row r="134" spans="2:27" ht="12" customHeight="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row>
    <row r="135" spans="2:27" ht="12" customHeight="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row>
    <row r="136" spans="2:27" ht="12" customHeight="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row>
    <row r="137" spans="2:27" ht="12" customHeight="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row>
    <row r="138" spans="2:27" ht="12" customHeight="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row>
    <row r="139" spans="2:27" ht="12" customHeight="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row>
    <row r="140" spans="2:27" ht="12" customHeight="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row>
    <row r="141" spans="2:27" ht="12" customHeight="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row>
    <row r="142" spans="2:27" ht="12" customHeight="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row>
    <row r="143" spans="2:27" ht="12" customHeight="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row>
    <row r="144" spans="2:27" ht="12" customHeight="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row>
    <row r="145" spans="2:27" ht="12" customHeight="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row>
    <row r="146" spans="2:27" ht="12" customHeight="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row>
    <row r="147" spans="2:27" ht="12" customHeight="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row>
    <row r="148" spans="2:27" ht="12" customHeight="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row>
    <row r="149" spans="2:27" ht="12" customHeight="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row>
    <row r="150" spans="2:27" ht="12" customHeight="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row>
    <row r="151" spans="2:27" ht="12" customHeight="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row>
    <row r="152" spans="2:27" ht="12" customHeight="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row>
    <row r="153" spans="2:27" ht="12" customHeight="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row>
    <row r="154" spans="2:27" ht="12" customHeight="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row>
    <row r="155" spans="2:27" ht="12" customHeight="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row>
    <row r="156" spans="2:27" ht="12" customHeight="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row>
    <row r="157" spans="2:27" ht="12" customHeight="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row>
    <row r="158" spans="2:27" ht="12" customHeight="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row>
    <row r="159" spans="2:27" ht="12" customHeight="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row>
    <row r="160" spans="2:27" ht="12" customHeight="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row>
    <row r="161" spans="2:27" ht="12" customHeight="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row>
    <row r="162" spans="2:27" ht="12" customHeight="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row>
    <row r="163" spans="2:27" ht="12" customHeight="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row>
    <row r="164" spans="2:27" ht="12" customHeight="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row>
    <row r="165" spans="2:27" ht="12" customHeight="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row>
    <row r="166" spans="2:27" ht="12" customHeight="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row>
    <row r="167" spans="2:27" ht="12" customHeight="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row>
    <row r="168" spans="2:27" ht="12" customHeight="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row>
    <row r="169" spans="2:27" ht="12" customHeight="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row>
    <row r="170" spans="2:27" ht="12" customHeight="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row>
    <row r="171" spans="2:27" ht="12" customHeight="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row>
    <row r="172" spans="2:27" ht="12" customHeight="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row>
    <row r="173" spans="2:27" ht="12" customHeight="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row>
    <row r="174" spans="2:27" ht="12" customHeight="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row>
    <row r="175" spans="2:27" ht="12" customHeight="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row>
    <row r="176" spans="2:27" ht="12" customHeight="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row>
    <row r="177" spans="2:27" ht="12" customHeight="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row>
    <row r="178" spans="2:27" ht="12" customHeight="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row>
    <row r="179" spans="2:27" ht="12" customHeight="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row>
    <row r="180" spans="2:27" ht="12" customHeight="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row>
    <row r="181" spans="2:27" ht="12" customHeight="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row>
    <row r="182" spans="2:27" ht="12" customHeight="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row>
    <row r="183" spans="2:27" ht="12" customHeight="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row>
    <row r="184" spans="2:27" ht="12" customHeight="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row>
    <row r="185" spans="2:27" ht="12" customHeight="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row>
    <row r="186" spans="2:27" ht="12" customHeight="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row>
    <row r="187" spans="2:27" ht="12" customHeight="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row>
    <row r="188" spans="2:27" ht="12" customHeight="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row>
    <row r="189" spans="2:27" ht="12" customHeight="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row>
    <row r="190" spans="2:27" ht="12" customHeight="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row>
    <row r="191" spans="2:27" ht="12" customHeight="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row>
    <row r="192" spans="2:27" ht="12" customHeight="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row>
    <row r="193" spans="2:27" ht="12" customHeight="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row>
    <row r="194" spans="2:27" ht="12" customHeight="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row>
    <row r="195" spans="2:27" ht="12" customHeight="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row>
    <row r="196" spans="2:27" ht="12" customHeight="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row>
    <row r="197" spans="2:27" ht="12" customHeight="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row>
    <row r="198" spans="2:27" ht="12" customHeight="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row>
    <row r="199" spans="2:27" ht="12" customHeight="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row>
    <row r="200" spans="2:27" ht="12" customHeight="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row>
    <row r="201" spans="2:27" ht="12" customHeight="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row>
    <row r="202" spans="2:27" ht="12" customHeight="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row>
    <row r="203" spans="2:27" ht="12" customHeight="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row>
    <row r="204" spans="2:27" ht="12" customHeight="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row>
    <row r="205" spans="2:27" ht="12" customHeight="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row>
    <row r="206" spans="2:27" ht="12" customHeight="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row>
    <row r="207" spans="2:27" ht="12" customHeight="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row>
    <row r="208" spans="2:27" ht="12" customHeight="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row>
    <row r="209" spans="2:27" ht="12" customHeight="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row>
    <row r="210" spans="2:27" ht="12" customHeight="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row>
    <row r="211" spans="2:27" ht="12" customHeight="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row>
    <row r="212" spans="2:27" ht="12" customHeight="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row>
    <row r="213" spans="2:27" ht="12" customHeight="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row>
    <row r="214" spans="2:27" ht="12" customHeight="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row>
    <row r="215" spans="2:27" ht="12" customHeight="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row>
    <row r="216" spans="2:27" ht="12" customHeight="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row>
    <row r="217" spans="2:27" ht="12" customHeight="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row>
    <row r="218" spans="2:27" ht="12" customHeight="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row>
    <row r="219" spans="2:27" ht="12" customHeight="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row>
    <row r="220" spans="2:27" ht="12" customHeight="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row>
    <row r="221" spans="2:27" ht="12" customHeight="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row>
    <row r="222" spans="2:27" ht="12" customHeight="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row>
    <row r="223" spans="2:27" ht="12" customHeight="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row>
    <row r="224" spans="2:27" ht="12" customHeight="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row>
    <row r="225" spans="2:27" ht="12" customHeight="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row>
    <row r="226" spans="2:27" ht="12" customHeight="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row>
    <row r="227" spans="2:27" ht="12" customHeight="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row>
    <row r="228" spans="2:27" ht="12" customHeight="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row>
    <row r="229" spans="2:27" ht="12" customHeight="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row>
    <row r="230" spans="2:27" ht="12" customHeight="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row>
    <row r="231" spans="2:27" ht="12" customHeight="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row>
    <row r="232" spans="2:27" ht="12" customHeight="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row>
    <row r="233" spans="2:27" ht="12" customHeight="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row>
    <row r="234" spans="2:27" ht="12" customHeight="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row>
    <row r="235" spans="2:27" ht="12" customHeight="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row>
    <row r="236" spans="2:27" ht="12" customHeight="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row>
    <row r="237" spans="2:27" ht="12" customHeight="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row>
    <row r="238" spans="2:27" ht="12" customHeight="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row>
    <row r="239" spans="2:27" ht="12" customHeight="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row>
    <row r="240" spans="2:27" ht="12" customHeight="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row>
    <row r="241" spans="2:27" ht="12" customHeight="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row>
    <row r="242" spans="2:27" ht="12" customHeight="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row>
    <row r="243" spans="2:27" ht="12" customHeight="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row>
    <row r="244" spans="2:27" ht="12" customHeight="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row>
    <row r="245" spans="2:27" ht="12" customHeight="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row>
    <row r="246" spans="2:27" ht="12" customHeight="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row>
    <row r="247" spans="2:27" ht="12" customHeight="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row>
    <row r="248" spans="2:27" ht="12" customHeight="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row>
    <row r="249" spans="2:27" ht="12" customHeight="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row>
    <row r="250" spans="2:27" ht="12" customHeight="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row>
    <row r="251" spans="2:27" ht="12" customHeight="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c r="AA251" s="211"/>
    </row>
    <row r="252" spans="2:27" ht="12" customHeight="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row>
    <row r="253" spans="2:27" ht="12" customHeight="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row>
    <row r="254" spans="2:27" ht="12" customHeight="1">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row>
    <row r="255" spans="2:27" ht="12" customHeight="1">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row>
    <row r="256" spans="2:27" ht="12" customHeight="1">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row>
    <row r="257" spans="2:27" ht="12" customHeight="1">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row>
    <row r="258" spans="2:27" ht="12" customHeight="1">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c r="AA258" s="211"/>
    </row>
    <row r="259" spans="2:27" ht="12" customHeight="1">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row>
    <row r="260" spans="2:27" ht="12" customHeight="1">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row>
    <row r="261" spans="2:27" ht="12" customHeight="1">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c r="AA261" s="211"/>
    </row>
    <row r="262" spans="2:27" ht="12" customHeight="1">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row>
    <row r="263" spans="2:27" ht="12" customHeight="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row>
    <row r="264" spans="2:27" ht="12" customHeight="1">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row>
    <row r="265" spans="2:27" ht="12" customHeight="1">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row>
    <row r="266" spans="2:27" ht="12" customHeight="1">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c r="AA266" s="211"/>
    </row>
    <row r="267" spans="2:27" ht="12" customHeight="1">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row>
    <row r="268" spans="2:27" ht="12" customHeight="1">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row>
    <row r="269" spans="2:27" ht="12" customHeight="1">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row>
    <row r="270" spans="2:27" ht="12" customHeight="1">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row>
    <row r="271" spans="2:27" ht="12" customHeight="1">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row>
    <row r="272" spans="2:27" ht="12" customHeight="1">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row>
    <row r="273" spans="2:27" ht="12" customHeight="1">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row>
    <row r="274" spans="2:27" ht="12" customHeight="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row>
    <row r="275" spans="2:27" ht="12" customHeight="1">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c r="AA275" s="211"/>
    </row>
    <row r="276" spans="2:27" ht="12" customHeight="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row>
    <row r="277" spans="2:27" ht="12" customHeight="1">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row>
    <row r="278" spans="2:27" ht="12" customHeight="1">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row>
    <row r="279" spans="2:27" ht="12" customHeight="1">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row>
    <row r="280" spans="2:27" ht="12" customHeight="1">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row>
    <row r="281" spans="2:27" ht="12" customHeight="1">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row>
    <row r="282" spans="2:27" ht="12" customHeight="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row>
    <row r="283" spans="2:27" ht="12" customHeight="1">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row>
    <row r="284" spans="2:27" ht="12" customHeight="1">
      <c r="B284" s="211"/>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c r="AA284" s="211"/>
    </row>
    <row r="285" spans="2:27" ht="12" customHeight="1">
      <c r="B285" s="211"/>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row>
    <row r="286" spans="2:27" ht="12" customHeight="1">
      <c r="B286" s="211"/>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c r="AA286" s="211"/>
    </row>
    <row r="287" spans="2:27" ht="12" customHeight="1">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row>
    <row r="288" spans="2:27" ht="12" customHeight="1">
      <c r="B288" s="211"/>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row>
    <row r="289" spans="2:27" ht="12" customHeight="1">
      <c r="B289" s="211"/>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row>
    <row r="290" spans="2:27" ht="12" customHeight="1">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row>
    <row r="291" spans="2:27" ht="12" customHeight="1">
      <c r="B291" s="211"/>
      <c r="C291" s="211"/>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c r="AA291" s="211"/>
    </row>
    <row r="292" spans="2:27" ht="12" customHeight="1">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c r="AA292" s="211"/>
    </row>
    <row r="293" spans="2:27" ht="12" customHeight="1">
      <c r="B293" s="211"/>
      <c r="C293" s="211"/>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row>
    <row r="294" spans="2:27" ht="12" customHeight="1">
      <c r="B294" s="211"/>
      <c r="C294" s="211"/>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row>
    <row r="295" spans="2:27" ht="12" customHeight="1">
      <c r="B295" s="211"/>
      <c r="C295" s="211"/>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row>
    <row r="296" spans="2:27" ht="12" customHeight="1">
      <c r="B296" s="211"/>
      <c r="C296" s="211"/>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c r="AA296" s="211"/>
    </row>
    <row r="297" spans="2:27" ht="12" customHeight="1">
      <c r="B297" s="211"/>
      <c r="C297" s="211"/>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c r="AA297" s="211"/>
    </row>
    <row r="298" spans="2:27" ht="12" customHeight="1">
      <c r="B298" s="211"/>
      <c r="C298" s="211"/>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c r="AA298" s="211"/>
    </row>
    <row r="299" spans="2:27" ht="12" customHeight="1">
      <c r="B299" s="211"/>
      <c r="C299" s="211"/>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c r="AA299" s="211"/>
    </row>
    <row r="300" spans="2:27" ht="12" customHeight="1">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c r="AA300" s="211"/>
    </row>
    <row r="301" spans="2:27" ht="12" customHeight="1">
      <c r="B301" s="211"/>
      <c r="C301" s="211"/>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c r="AA301" s="211"/>
    </row>
    <row r="302" spans="2:27" ht="12" customHeight="1">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c r="AA302" s="211"/>
    </row>
    <row r="303" spans="2:27" ht="12" customHeight="1">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row>
    <row r="304" spans="2:27" ht="12" customHeight="1">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row>
    <row r="305" spans="2:27" ht="12" customHeight="1">
      <c r="B305" s="211"/>
      <c r="C305" s="211"/>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c r="AA305" s="211"/>
    </row>
    <row r="306" spans="2:27" ht="12" customHeight="1">
      <c r="B306" s="211"/>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row>
    <row r="307" spans="2:27" ht="12" customHeight="1">
      <c r="B307" s="211"/>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row>
    <row r="308" spans="2:27" ht="12" customHeight="1">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row>
    <row r="309" spans="2:27" ht="12" customHeight="1">
      <c r="B309" s="211"/>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row>
    <row r="310" spans="2:27" ht="12" customHeight="1">
      <c r="B310" s="211"/>
      <c r="C310" s="211"/>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c r="AA310" s="211"/>
    </row>
    <row r="311" spans="2:27" ht="12" customHeight="1">
      <c r="B311" s="211"/>
      <c r="C311" s="211"/>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c r="AA311" s="211"/>
    </row>
    <row r="312" spans="2:27" ht="12" customHeight="1">
      <c r="B312" s="211"/>
      <c r="C312" s="211"/>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c r="AA312" s="211"/>
    </row>
    <row r="313" spans="2:27" ht="12" customHeight="1">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c r="AA313" s="211"/>
    </row>
    <row r="314" spans="2:27" ht="12" customHeight="1">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c r="AA314" s="211"/>
    </row>
    <row r="315" spans="2:27" ht="12" customHeight="1">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row>
    <row r="316" spans="2:27" ht="12" customHeight="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row>
    <row r="317" spans="2:27" ht="12" customHeight="1">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row>
    <row r="318" spans="2:27" ht="12" customHeight="1">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row>
    <row r="319" spans="2:27" ht="12" customHeight="1">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c r="AA319" s="211"/>
    </row>
    <row r="320" spans="2:27" ht="12" customHeight="1">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c r="AA320" s="211"/>
    </row>
    <row r="321" spans="2:27" ht="12" customHeight="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row>
    <row r="322" spans="2:27" ht="12" customHeight="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row>
    <row r="323" spans="2:27" ht="12" customHeight="1">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row>
    <row r="324" spans="2:27" ht="12" customHeight="1">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c r="AA324" s="211"/>
    </row>
    <row r="325" spans="2:27" ht="12" customHeight="1">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row>
    <row r="326" spans="2:27" ht="12" customHeight="1">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211"/>
    </row>
    <row r="327" spans="2:27" ht="12" customHeight="1">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c r="AA327" s="211"/>
    </row>
    <row r="328" spans="2:27" ht="12" customHeight="1">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row>
    <row r="329" spans="2:27" ht="12" customHeight="1">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row>
    <row r="330" spans="2:27" ht="12" customHeight="1">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c r="AA330" s="211"/>
    </row>
    <row r="331" spans="2:27" ht="12" customHeight="1">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c r="AA331" s="211"/>
    </row>
    <row r="332" spans="2:27" ht="12" customHeight="1">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c r="AA332" s="211"/>
    </row>
    <row r="333" spans="2:27" ht="12" customHeight="1">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c r="AA333" s="211"/>
    </row>
    <row r="334" spans="2:27" ht="12" customHeight="1">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c r="AA334" s="211"/>
    </row>
    <row r="335" spans="2:27" ht="12" customHeight="1">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c r="AA335" s="211"/>
    </row>
    <row r="336" spans="2:27" ht="12" customHeight="1">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c r="AA336" s="211"/>
    </row>
    <row r="337" spans="2:27" ht="12" customHeight="1">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c r="AA337" s="211"/>
    </row>
    <row r="338" spans="2:27" ht="12" customHeight="1">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c r="AA338" s="211"/>
    </row>
    <row r="339" spans="2:27" ht="12" customHeight="1">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row>
    <row r="340" spans="2:27" ht="12" customHeight="1">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row>
    <row r="341" spans="2:27" ht="12" customHeight="1">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c r="AA341" s="211"/>
    </row>
    <row r="342" spans="2:27" ht="12" customHeight="1">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c r="AA342" s="211"/>
    </row>
    <row r="343" spans="2:27" ht="12" customHeight="1">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c r="AA343" s="211"/>
    </row>
    <row r="344" spans="2:27" ht="12" customHeight="1">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c r="AA344" s="211"/>
    </row>
    <row r="345" spans="2:27" ht="12" customHeight="1">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c r="AA345" s="211"/>
    </row>
    <row r="346" spans="2:27" ht="12" customHeight="1">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row>
    <row r="347" spans="2:27" ht="12" customHeight="1">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c r="AA347" s="211"/>
    </row>
    <row r="348" spans="2:27" ht="12" customHeight="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row>
    <row r="349" spans="2:27" ht="12" customHeight="1">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c r="AA349" s="211"/>
    </row>
    <row r="350" spans="2:27" ht="12" customHeight="1">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c r="AA350" s="211"/>
    </row>
    <row r="351" spans="2:27" ht="12" customHeight="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row>
    <row r="352" spans="2:27" ht="12" customHeight="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row>
    <row r="353" spans="2:27" ht="12" customHeight="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row>
    <row r="354" spans="2:27" ht="12" customHeight="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row>
    <row r="355" spans="2:27" ht="12" customHeight="1">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c r="AA355" s="211"/>
    </row>
    <row r="356" spans="2:27" ht="12" customHeight="1">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c r="AA356" s="211"/>
    </row>
    <row r="357" spans="2:27" ht="12" customHeight="1">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row>
    <row r="358" spans="2:27" ht="12" customHeight="1">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row>
    <row r="359" spans="2:27" ht="12" customHeight="1">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c r="AA359" s="211"/>
    </row>
    <row r="360" spans="2:27" ht="12" customHeight="1">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c r="AA360" s="211"/>
    </row>
    <row r="361" spans="2:27" ht="12" customHeight="1">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c r="AA361" s="211"/>
    </row>
    <row r="362" spans="2:27" ht="12" customHeight="1">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row>
    <row r="363" spans="2:27" ht="12" customHeight="1">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c r="AA363" s="211"/>
    </row>
    <row r="364" spans="2:27" ht="12" customHeight="1">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c r="AA364" s="211"/>
    </row>
    <row r="365" spans="2:27" ht="12" customHeight="1">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row>
    <row r="366" spans="2:27" ht="12" customHeight="1">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row>
    <row r="367" spans="2:27" ht="12" customHeight="1">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row>
    <row r="368" spans="2:27" ht="12" customHeight="1">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row>
    <row r="369" spans="2:27" ht="12" customHeight="1">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row>
    <row r="370" spans="2:27" ht="12" customHeight="1">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c r="AA370" s="211"/>
    </row>
    <row r="371" spans="2:27" ht="12" customHeight="1">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c r="AA371" s="211"/>
    </row>
    <row r="372" spans="2:27" ht="12" customHeight="1">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row>
    <row r="373" spans="2:27" ht="12" customHeight="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c r="AA373" s="211"/>
    </row>
    <row r="374" spans="2:27" ht="12" customHeight="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c r="AA374" s="211"/>
    </row>
    <row r="375" spans="2:27" ht="12" customHeight="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row>
    <row r="376" spans="2:27" ht="12" customHeight="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row>
    <row r="377" spans="2:27" ht="12" customHeight="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c r="AA377" s="211"/>
    </row>
    <row r="378" spans="2:27" ht="12" customHeight="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row>
    <row r="379" spans="2:27" ht="12" customHeight="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c r="AA379" s="211"/>
    </row>
    <row r="380" spans="2:27" ht="12" customHeight="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c r="AA380" s="211"/>
    </row>
    <row r="381" spans="2:27" ht="12" customHeight="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row>
    <row r="382" spans="2:27" ht="12" customHeight="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row>
    <row r="383" spans="2:27" ht="12" customHeight="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c r="AA383" s="211"/>
    </row>
    <row r="384" spans="2:27" ht="12" customHeight="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c r="AA384" s="211"/>
    </row>
    <row r="385" spans="2:27" ht="12" customHeight="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row>
    <row r="386" spans="2:27" ht="12" customHeight="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row>
    <row r="387" spans="2:27" ht="12" customHeight="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row>
    <row r="388" spans="2:27" ht="12" customHeight="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row>
    <row r="389" spans="2:27" ht="12" customHeight="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row>
    <row r="390" spans="2:27" ht="12" customHeight="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row>
    <row r="391" spans="2:27" ht="12" customHeight="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c r="AA391" s="211"/>
    </row>
    <row r="392" spans="2:27" ht="12" customHeight="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row>
    <row r="393" spans="2:27" ht="12" customHeight="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row>
    <row r="394" spans="2:27" ht="12" customHeight="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row>
    <row r="395" spans="2:27" ht="12" customHeight="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row>
    <row r="396" spans="2:27" ht="12" customHeight="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c r="AA396" s="211"/>
    </row>
    <row r="397" spans="2:27" ht="12" customHeight="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c r="AA397" s="211"/>
    </row>
    <row r="398" spans="2:27" ht="12" customHeight="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row>
    <row r="399" spans="2:27" ht="12" customHeight="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row>
    <row r="400" spans="2:27" ht="12" customHeight="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row>
    <row r="401" spans="2:27" ht="12" customHeight="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row>
    <row r="402" spans="2:27" ht="12" customHeight="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row>
    <row r="403" spans="2:27" ht="12" customHeight="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c r="AA403" s="211"/>
    </row>
    <row r="404" spans="2:27" ht="12" customHeight="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row>
    <row r="405" spans="2:27" ht="12" customHeight="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row>
    <row r="406" spans="2:27" ht="12" customHeight="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row>
    <row r="407" spans="2:27" ht="12" customHeight="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c r="AA407" s="211"/>
    </row>
    <row r="408" spans="2:27" ht="12" customHeight="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row>
    <row r="409" spans="2:27" ht="12" customHeight="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row>
    <row r="410" spans="2:27" ht="12" customHeight="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row>
    <row r="411" spans="2:27" ht="12" customHeight="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row>
    <row r="412" spans="2:27" ht="12" customHeight="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row>
    <row r="413" spans="2:27" ht="12" customHeight="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row>
    <row r="414" spans="2:27" ht="12" customHeight="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row>
    <row r="415" spans="2:27" ht="12" customHeight="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11"/>
    </row>
    <row r="416" spans="2:27" ht="12" customHeight="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1"/>
    </row>
    <row r="417" spans="2:27" ht="12" customHeight="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c r="AA417" s="211"/>
    </row>
    <row r="418" spans="2:27" ht="12" customHeight="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row>
    <row r="419" spans="2:27" ht="12" customHeight="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row>
    <row r="420" spans="2:27" ht="12" customHeight="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row>
    <row r="421" spans="2:27" ht="12" customHeight="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row>
    <row r="422" spans="2:27" ht="12" customHeight="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c r="AA422" s="211"/>
    </row>
    <row r="423" spans="2:27" ht="12" customHeight="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row>
    <row r="424" spans="2:27" ht="12" customHeight="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row>
    <row r="425" spans="2:27" ht="12" customHeight="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row>
    <row r="426" spans="2:27" ht="12" customHeight="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row>
    <row r="427" spans="2:27" ht="12" customHeight="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row>
    <row r="428" spans="2:27" ht="12" customHeight="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row>
    <row r="429" spans="2:27" ht="12" customHeight="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row>
    <row r="430" spans="2:27" ht="12" customHeight="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row>
    <row r="431" spans="2:27" ht="12" customHeight="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c r="AA431" s="211"/>
    </row>
    <row r="432" spans="2:27" ht="12" customHeight="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row>
    <row r="433" spans="2:27" ht="12" customHeight="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row>
    <row r="434" spans="2:27" ht="12" customHeight="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row>
    <row r="435" spans="2:27" ht="12" customHeight="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row>
    <row r="436" spans="2:27" ht="12" customHeight="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row>
    <row r="437" spans="2:27" ht="12" customHeight="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row>
    <row r="438" spans="2:27" ht="12" customHeight="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row>
    <row r="439" spans="2:27" ht="12" customHeight="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c r="AA439" s="211"/>
    </row>
    <row r="440" spans="2:27" ht="12" customHeight="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row>
    <row r="441" spans="2:27" ht="12" customHeight="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row>
    <row r="442" spans="2:27" ht="12" customHeight="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row>
    <row r="443" spans="2:27" ht="12" customHeight="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row>
    <row r="444" spans="2:27" ht="12" customHeight="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row>
    <row r="445" spans="2:27" ht="12" customHeight="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row>
    <row r="446" spans="2:27" ht="12" customHeight="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row>
    <row r="447" spans="2:27" ht="12" customHeight="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row>
    <row r="448" spans="2:27" ht="12" customHeight="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c r="AA448" s="211"/>
    </row>
    <row r="449" spans="2:27" ht="12" customHeight="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c r="AA449" s="211"/>
    </row>
    <row r="450" spans="2:27" ht="12" customHeight="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row>
    <row r="451" spans="2:27" ht="12" customHeight="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row>
    <row r="452" spans="2:27" ht="12" customHeight="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row>
    <row r="453" spans="2:27" ht="12" customHeight="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row>
    <row r="454" spans="2:27" ht="12" customHeight="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c r="AA454" s="211"/>
    </row>
    <row r="455" spans="2:27" ht="12" customHeight="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row>
    <row r="456" spans="2:27" ht="12" customHeight="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row>
    <row r="457" spans="2:27" ht="12" customHeight="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row>
    <row r="458" spans="2:27" ht="12" customHeight="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c r="AA458" s="211"/>
    </row>
    <row r="459" spans="2:27" ht="12" customHeight="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row>
    <row r="460" spans="2:27" ht="12" customHeight="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row>
    <row r="461" spans="2:27" ht="12" customHeight="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c r="AA461" s="211"/>
    </row>
    <row r="462" spans="2:27" ht="12" customHeight="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row>
    <row r="463" spans="2:27" ht="12" customHeight="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row>
    <row r="464" spans="2:27" ht="12" customHeight="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row>
    <row r="465" spans="2:27" ht="12" customHeight="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row>
    <row r="466" spans="2:27" ht="12" customHeight="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row>
    <row r="467" spans="2:27" ht="12" customHeight="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row>
    <row r="468" spans="2:27" ht="12" customHeight="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row>
    <row r="469" spans="2:27" ht="12" customHeight="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row>
    <row r="470" spans="2:27" ht="12" customHeight="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row>
    <row r="471" spans="2:27" ht="12" customHeight="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row>
    <row r="472" spans="2:27" ht="12" customHeight="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row>
    <row r="473" spans="2:27" ht="12" customHeight="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row>
    <row r="474" spans="2:27" ht="12" customHeight="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c r="AA474" s="211"/>
    </row>
    <row r="475" spans="2:27" ht="12" customHeight="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c r="AA475" s="211"/>
    </row>
    <row r="476" spans="2:27" ht="12" customHeight="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row>
    <row r="477" spans="2:27" ht="12" customHeight="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row>
    <row r="478" spans="2:27" ht="12" customHeight="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row>
    <row r="479" spans="2:27" ht="12" customHeight="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row>
    <row r="480" spans="2:27" ht="12" customHeight="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row>
    <row r="481" spans="2:27" ht="12" customHeight="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row>
    <row r="482" spans="2:27" ht="12" customHeight="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row>
    <row r="483" spans="2:27" ht="12" customHeight="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row>
    <row r="484" spans="2:27" ht="12" customHeight="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c r="AA484" s="211"/>
    </row>
    <row r="485" spans="2:27" ht="12" customHeight="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row>
    <row r="486" spans="2:27" ht="12" customHeight="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row>
    <row r="487" spans="2:27" ht="12" customHeight="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row>
    <row r="488" spans="2:27" ht="12" customHeight="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row>
    <row r="489" spans="2:27" ht="12" customHeight="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row>
    <row r="490" spans="2:27" ht="12" customHeight="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row>
    <row r="491" spans="2:27" ht="12" customHeight="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row>
    <row r="492" spans="2:27" ht="12" customHeight="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row>
    <row r="493" spans="2:27" ht="12" customHeight="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row>
    <row r="494" spans="2:27" ht="12" customHeight="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row>
    <row r="495" spans="2:27" ht="12" customHeight="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row>
    <row r="496" spans="2:27" ht="12" customHeight="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c r="AA496" s="211"/>
    </row>
    <row r="497" spans="2:27" ht="12" customHeight="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row>
    <row r="498" spans="2:27" ht="12" customHeight="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row>
    <row r="499" spans="2:27" ht="12" customHeight="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c r="AA499" s="211"/>
    </row>
    <row r="500" spans="2:27" ht="12" customHeight="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row>
    <row r="501" spans="2:27" ht="12" customHeight="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row>
    <row r="502" spans="2:27" ht="12" customHeight="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c r="AA502" s="211"/>
    </row>
    <row r="503" spans="2:27" ht="12" customHeight="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row>
    <row r="504" spans="2:27" ht="12" customHeight="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row>
    <row r="505" spans="2:27" ht="12" customHeight="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row>
    <row r="506" spans="2:27" ht="12" customHeight="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row>
    <row r="507" spans="2:27" ht="12" customHeight="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row>
    <row r="508" spans="2:27" ht="12" customHeight="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row>
    <row r="509" spans="2:27" ht="12" customHeight="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row>
    <row r="510" spans="2:27" ht="12" customHeight="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c r="AA510" s="211"/>
    </row>
    <row r="511" spans="2:27" ht="12" customHeight="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row>
    <row r="512" spans="2:27" ht="12" customHeight="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row>
    <row r="513" spans="2:27" ht="12" customHeight="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row>
    <row r="514" spans="2:27" ht="12" customHeight="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row>
    <row r="515" spans="2:27" ht="12" customHeight="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row>
    <row r="516" spans="2:27" ht="12" customHeight="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row>
    <row r="517" spans="2:27" ht="12" customHeight="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row>
    <row r="518" spans="2:27" ht="12" customHeight="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1"/>
    </row>
    <row r="519" spans="2:27" ht="12" customHeight="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row>
    <row r="520" spans="2:27" ht="12" customHeight="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row>
    <row r="521" spans="2:27" ht="12" customHeight="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c r="AA521" s="211"/>
    </row>
    <row r="522" spans="2:27" ht="12" customHeight="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c r="AA522" s="211"/>
    </row>
    <row r="523" spans="2:27" ht="12" customHeight="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row>
    <row r="524" spans="2:27" ht="12" customHeight="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row>
    <row r="525" spans="2:27" ht="12" customHeight="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row>
    <row r="526" spans="2:27" ht="12" customHeight="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c r="AA526" s="211"/>
    </row>
    <row r="527" spans="2:27" ht="12" customHeight="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c r="AA527" s="211"/>
    </row>
    <row r="528" spans="2:27" ht="12" customHeight="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c r="AA528" s="211"/>
    </row>
    <row r="529" spans="2:27" ht="12" customHeight="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c r="AA529" s="211"/>
    </row>
    <row r="530" spans="2:27" ht="12" customHeight="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row>
    <row r="531" spans="2:27" ht="12" customHeight="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row>
    <row r="532" spans="2:27" ht="12" customHeight="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c r="AA532" s="211"/>
    </row>
    <row r="533" spans="2:27" ht="12" customHeight="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c r="AA533" s="211"/>
    </row>
    <row r="534" spans="2:27" ht="12" customHeight="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row>
    <row r="535" spans="2:27" ht="12" customHeight="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row>
    <row r="536" spans="2:27" ht="12" customHeight="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row>
    <row r="537" spans="2:27" ht="12" customHeight="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row>
    <row r="538" spans="2:27" ht="12" customHeight="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row>
    <row r="539" spans="2:27" ht="12" customHeight="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row>
    <row r="540" spans="2:27" ht="12" customHeight="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row>
    <row r="541" spans="2:27" ht="12" customHeight="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row>
    <row r="542" spans="2:27" ht="12" customHeight="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row>
    <row r="543" spans="2:27" ht="12" customHeight="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row>
    <row r="544" spans="2:27" ht="12" customHeight="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row>
    <row r="545" spans="2:27" ht="12" customHeight="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row>
    <row r="546" spans="2:27" ht="12" customHeight="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row>
    <row r="547" spans="2:27" ht="12" customHeight="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row>
    <row r="548" spans="2:27" ht="12" customHeight="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c r="AA548" s="211"/>
    </row>
    <row r="549" spans="2:27" ht="12" customHeight="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row>
    <row r="550" spans="2:27" ht="12" customHeight="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c r="AA550" s="211"/>
    </row>
    <row r="551" spans="2:27" ht="12" customHeight="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c r="AA551" s="211"/>
    </row>
    <row r="552" spans="2:27" ht="12" customHeight="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c r="AA552" s="211"/>
    </row>
    <row r="553" spans="2:27" ht="12" customHeight="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row>
    <row r="554" spans="2:27" ht="12" customHeight="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c r="AA554" s="211"/>
    </row>
    <row r="555" spans="2:27" ht="12" customHeight="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row>
    <row r="556" spans="2:27" ht="12" customHeight="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row>
    <row r="557" spans="2:27" ht="12" customHeight="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c r="AA557" s="211"/>
    </row>
    <row r="558" spans="2:27" ht="12" customHeight="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row>
    <row r="559" spans="2:27" ht="12" customHeight="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row>
    <row r="560" spans="2:27" ht="12" customHeight="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row>
    <row r="561" spans="2:27" ht="12" customHeight="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row>
    <row r="562" spans="2:27" ht="12" customHeight="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row>
    <row r="563" spans="2:27" ht="12" customHeight="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row>
    <row r="564" spans="2:27" ht="12" customHeight="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row>
    <row r="565" spans="2:27" ht="12" customHeight="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row>
    <row r="566" spans="2:27" ht="12" customHeight="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row>
    <row r="567" spans="2:27" ht="12" customHeight="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row>
    <row r="568" spans="2:27" ht="12" customHeight="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c r="AA568" s="211"/>
    </row>
    <row r="569" spans="2:27" ht="12" customHeight="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c r="AA569" s="211"/>
    </row>
    <row r="570" spans="2:27" ht="12" customHeight="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row>
    <row r="571" spans="2:27" ht="12" customHeight="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row>
    <row r="572" spans="2:27" ht="12" customHeight="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c r="AA572" s="211"/>
    </row>
    <row r="573" spans="2:27" ht="12" customHeight="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row>
    <row r="574" spans="2:27" ht="12" customHeight="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row>
    <row r="575" spans="2:27" ht="12" customHeight="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row>
    <row r="576" spans="2:27" ht="12" customHeight="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row>
    <row r="577" spans="2:27" ht="12" customHeight="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row>
    <row r="578" spans="2:27" ht="12" customHeight="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c r="AA578" s="211"/>
    </row>
    <row r="579" spans="2:27" ht="12" customHeight="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c r="AA579" s="211"/>
    </row>
    <row r="580" spans="2:27" ht="12" customHeight="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row>
    <row r="581" spans="2:27" ht="12" customHeight="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row>
    <row r="582" spans="2:27" ht="12" customHeight="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c r="AA582" s="211"/>
    </row>
    <row r="583" spans="2:27" ht="12" customHeight="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c r="AA583" s="211"/>
    </row>
    <row r="584" spans="2:27" ht="12" customHeight="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row>
    <row r="585" spans="2:27" ht="12" customHeight="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row>
    <row r="586" spans="2:27" ht="12" customHeight="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row>
    <row r="587" spans="2:27" ht="12" customHeight="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c r="AA587" s="211"/>
    </row>
    <row r="588" spans="2:27" ht="12" customHeight="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c r="AA588" s="211"/>
    </row>
    <row r="589" spans="2:27" ht="12" customHeight="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row>
    <row r="590" spans="2:27" ht="12" customHeight="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row>
    <row r="591" spans="2:27" ht="12" customHeight="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row>
    <row r="592" spans="2:27" ht="12" customHeight="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row>
    <row r="593" spans="2:27" ht="12" customHeight="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row>
    <row r="594" spans="2:27" ht="12" customHeight="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c r="AA594" s="211"/>
    </row>
    <row r="595" spans="2:27" ht="12" customHeight="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row>
    <row r="596" spans="2:27" ht="12" customHeight="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row>
    <row r="597" spans="2:27" ht="12" customHeight="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row>
    <row r="598" spans="2:27" ht="12" customHeight="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c r="AA598" s="211"/>
    </row>
    <row r="599" spans="2:27" ht="12" customHeight="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row>
    <row r="600" spans="2:27" ht="12" customHeight="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row>
    <row r="601" spans="2:27" ht="12" customHeight="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row>
    <row r="602" spans="2:27" ht="12" customHeight="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row>
    <row r="603" spans="2:27" ht="12" customHeight="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row>
    <row r="604" spans="2:27" ht="12" customHeight="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c r="AA604" s="211"/>
    </row>
    <row r="605" spans="2:27" ht="12" customHeight="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row>
    <row r="606" spans="2:27" ht="12" customHeight="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row>
    <row r="607" spans="2:27" ht="12" customHeight="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row>
    <row r="608" spans="2:27" ht="12" customHeight="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row>
    <row r="609" spans="2:27" ht="12" customHeight="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row>
    <row r="610" spans="2:27" ht="12" customHeight="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row>
    <row r="611" spans="2:27" ht="12" customHeight="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row>
    <row r="612" spans="2:27" ht="12" customHeight="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row>
    <row r="613" spans="2:27" ht="12" customHeight="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row>
    <row r="614" spans="2:27" ht="12" customHeight="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row>
    <row r="615" spans="2:27" ht="12" customHeight="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c r="AA615" s="211"/>
    </row>
    <row r="616" spans="2:27" ht="12" customHeight="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c r="AA616" s="211"/>
    </row>
    <row r="617" spans="2:27" ht="12" customHeight="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c r="AA617" s="211"/>
    </row>
    <row r="618" spans="2:27" ht="12" customHeight="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c r="AA618" s="211"/>
    </row>
    <row r="619" spans="2:27" ht="12" customHeight="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c r="AA619" s="211"/>
    </row>
    <row r="620" spans="2:27" ht="12" customHeight="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c r="AA620" s="211"/>
    </row>
    <row r="621" spans="2:27" ht="12" customHeight="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row>
    <row r="622" spans="2:27" ht="12" customHeight="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c r="AA622" s="211"/>
    </row>
    <row r="623" spans="2:27" ht="12" customHeight="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row>
    <row r="624" spans="2:27" ht="12" customHeight="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row>
    <row r="625" spans="2:27" ht="12" customHeight="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row>
    <row r="626" spans="2:27" ht="12" customHeight="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row>
    <row r="627" spans="2:27" ht="12" customHeight="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c r="AA627" s="211"/>
    </row>
    <row r="628" spans="2:27" ht="12" customHeight="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c r="AA628" s="211"/>
    </row>
    <row r="629" spans="2:27" ht="12" customHeight="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row>
    <row r="630" spans="2:27" ht="12" customHeight="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row>
    <row r="631" spans="2:27" ht="12" customHeight="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row>
    <row r="632" spans="2:27" ht="12" customHeight="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row>
    <row r="633" spans="2:27" ht="12" customHeight="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row>
    <row r="634" spans="2:27" ht="12" customHeight="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row>
    <row r="635" spans="2:27" ht="12" customHeight="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c r="AA635" s="211"/>
    </row>
    <row r="636" spans="2:27" ht="12" customHeight="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c r="AA636" s="211"/>
    </row>
    <row r="637" spans="2:27" ht="12" customHeight="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row>
    <row r="638" spans="2:27" ht="12" customHeight="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c r="AA638" s="211"/>
    </row>
    <row r="639" spans="2:27" ht="12" customHeight="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row>
    <row r="640" spans="2:27" ht="12" customHeight="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c r="AA640" s="211"/>
    </row>
    <row r="641" spans="2:27" ht="12" customHeight="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row>
    <row r="642" spans="2:27" ht="12" customHeight="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c r="AA642" s="211"/>
    </row>
    <row r="643" spans="2:27" ht="12" customHeight="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row>
    <row r="644" spans="2:27" ht="12" customHeight="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row>
    <row r="645" spans="2:27" ht="12" customHeight="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row>
    <row r="646" spans="2:27" ht="12" customHeight="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row>
    <row r="647" spans="2:27" ht="12" customHeight="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row>
    <row r="648" spans="2:27" ht="12" customHeight="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row>
    <row r="649" spans="2:27" ht="12" customHeight="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row>
    <row r="650" spans="2:27" ht="12" customHeight="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row>
    <row r="651" spans="2:27" ht="12" customHeight="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row>
    <row r="652" spans="2:27" ht="12" customHeight="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row>
    <row r="653" spans="2:27" ht="12" customHeight="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row>
    <row r="654" spans="2:27" ht="12" customHeight="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row>
    <row r="655" spans="2:27" ht="12" customHeight="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row>
    <row r="656" spans="2:27" ht="12" customHeight="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row>
    <row r="657" spans="2:27" ht="12" customHeight="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row>
    <row r="658" spans="2:27" ht="12" customHeight="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c r="AA658" s="211"/>
    </row>
    <row r="659" spans="2:27" ht="12" customHeight="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row>
    <row r="660" spans="2:27" ht="12" customHeight="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row>
    <row r="661" spans="2:27" ht="12" customHeight="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c r="AA661" s="211"/>
    </row>
    <row r="662" spans="2:27" ht="12" customHeight="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c r="AA662" s="211"/>
    </row>
    <row r="663" spans="2:27" ht="12" customHeight="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row>
    <row r="664" spans="2:27" ht="12" customHeight="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row>
    <row r="665" spans="2:27" ht="12" customHeight="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row>
    <row r="666" spans="2:27" ht="12" customHeight="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c r="AA666" s="211"/>
    </row>
    <row r="667" spans="2:27" ht="12" customHeight="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row>
    <row r="668" spans="2:27" ht="12" customHeight="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row>
    <row r="669" spans="2:27" ht="12" customHeight="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c r="AA669" s="211"/>
    </row>
    <row r="670" spans="2:27" ht="12" customHeight="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c r="AA670" s="211"/>
    </row>
    <row r="671" spans="2:27" ht="12" customHeight="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row>
    <row r="672" spans="2:27" ht="12" customHeight="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c r="AA672" s="211"/>
    </row>
    <row r="673" spans="2:27" ht="12" customHeight="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row>
    <row r="674" spans="2:27" ht="12" customHeight="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row>
    <row r="675" spans="2:27" ht="12" customHeight="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row>
    <row r="676" spans="2:27" ht="12" customHeight="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row>
    <row r="677" spans="2:27" ht="12" customHeight="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row>
    <row r="678" spans="2:27" ht="12" customHeight="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row>
    <row r="679" spans="2:27" ht="12" customHeight="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row>
    <row r="680" spans="2:27" ht="12" customHeight="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row>
    <row r="681" spans="2:27" ht="12" customHeight="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row>
    <row r="682" spans="2:27" ht="12" customHeight="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c r="AA682" s="211"/>
    </row>
    <row r="683" spans="2:27" ht="12" customHeight="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row>
    <row r="684" spans="2:27" ht="12" customHeight="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c r="AA684" s="211"/>
    </row>
    <row r="685" spans="2:27" ht="12" customHeight="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c r="AA685" s="211"/>
    </row>
    <row r="686" spans="2:27" ht="12" customHeight="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c r="AA686" s="211"/>
    </row>
    <row r="687" spans="2:27" ht="12" customHeight="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row>
    <row r="688" spans="2:27" ht="12" customHeight="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row>
    <row r="689" spans="2:27" ht="12" customHeight="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row>
    <row r="690" spans="2:27" ht="12" customHeight="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c r="AA690" s="211"/>
    </row>
    <row r="691" spans="2:27" ht="12" customHeight="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row>
    <row r="692" spans="2:27" ht="12" customHeight="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row>
    <row r="693" spans="2:27" ht="12" customHeight="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c r="AA693" s="211"/>
    </row>
    <row r="694" spans="2:27" ht="12" customHeight="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row>
    <row r="695" spans="2:27" ht="12" customHeight="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row>
    <row r="696" spans="2:27" ht="12" customHeight="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c r="AA696" s="211"/>
    </row>
    <row r="697" spans="2:27" ht="12" customHeight="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row>
    <row r="698" spans="2:27" ht="12" customHeight="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row>
    <row r="699" spans="2:27" ht="12" customHeight="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row>
    <row r="700" spans="2:27" ht="12" customHeight="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c r="AA700" s="211"/>
    </row>
    <row r="701" spans="2:27" ht="12" customHeight="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row>
    <row r="702" spans="2:27" ht="12" customHeight="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row>
    <row r="703" spans="2:27" ht="12" customHeight="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row>
    <row r="704" spans="2:27" ht="12" customHeight="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row>
    <row r="705" spans="2:27" ht="12" customHeight="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row>
    <row r="706" spans="2:27" ht="12" customHeight="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row>
    <row r="707" spans="2:27" ht="12" customHeight="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row>
    <row r="708" spans="2:27" ht="12" customHeight="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row>
    <row r="709" spans="2:27" ht="12" customHeight="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c r="AA709" s="211"/>
    </row>
    <row r="710" spans="2:27" ht="12" customHeight="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c r="AA710" s="211"/>
    </row>
    <row r="711" spans="2:27" ht="12" customHeight="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row>
    <row r="712" spans="2:27" ht="12" customHeight="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row>
    <row r="713" spans="2:27" ht="12" customHeight="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row>
    <row r="714" spans="2:27" ht="12" customHeight="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row>
    <row r="715" spans="2:27" ht="12" customHeight="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row>
    <row r="716" spans="2:27" ht="12" customHeight="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row>
    <row r="717" spans="2:27" ht="12" customHeight="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row>
    <row r="718" spans="2:27" ht="12" customHeight="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c r="AA718" s="211"/>
    </row>
    <row r="719" spans="2:27" ht="12" customHeight="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c r="AA719" s="211"/>
    </row>
    <row r="720" spans="2:27" ht="12" customHeight="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row>
    <row r="721" spans="2:27" ht="12" customHeight="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c r="AA721" s="211"/>
    </row>
    <row r="722" spans="2:27" ht="12" customHeight="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c r="AA722" s="211"/>
    </row>
    <row r="723" spans="2:27" ht="12" customHeight="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row>
    <row r="724" spans="2:27" ht="12" customHeight="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c r="AA724" s="211"/>
    </row>
    <row r="725" spans="2:27" ht="12" customHeight="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c r="AA725" s="211"/>
    </row>
    <row r="726" spans="2:27" ht="12" customHeight="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row>
    <row r="727" spans="2:27" ht="12" customHeight="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c r="AA727" s="211"/>
    </row>
    <row r="728" spans="2:27" ht="12" customHeight="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row>
    <row r="729" spans="2:27" ht="12" customHeight="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c r="AA729" s="211"/>
    </row>
    <row r="730" spans="2:27" ht="12" customHeight="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row>
    <row r="731" spans="2:27" ht="12" customHeight="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row>
    <row r="732" spans="2:27" ht="12" customHeight="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row>
    <row r="733" spans="2:27" ht="12" customHeight="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c r="AA733" s="211"/>
    </row>
    <row r="734" spans="2:27" ht="12" customHeight="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row>
    <row r="735" spans="2:27" ht="12" customHeight="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row>
    <row r="736" spans="2:27" ht="12" customHeight="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211"/>
    </row>
    <row r="737" spans="2:27" ht="12" customHeight="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c r="AA737" s="211"/>
    </row>
    <row r="738" spans="2:27" ht="12" customHeight="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row>
    <row r="739" spans="2:27" ht="12" customHeight="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c r="AA739" s="211"/>
    </row>
    <row r="740" spans="2:27" ht="12" customHeight="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c r="AA740" s="211"/>
    </row>
    <row r="741" spans="2:27" ht="12" customHeight="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row>
    <row r="742" spans="2:27" ht="12" customHeight="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c r="AA742" s="211"/>
    </row>
    <row r="743" spans="2:27" ht="12" customHeight="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c r="AA743" s="211"/>
    </row>
    <row r="744" spans="2:27" ht="12" customHeight="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row>
    <row r="745" spans="2:27" ht="12" customHeight="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row>
    <row r="746" spans="2:27" ht="12" customHeight="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row>
    <row r="747" spans="2:27" ht="12" customHeight="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row>
    <row r="748" spans="2:27" ht="12" customHeight="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c r="AA748" s="211"/>
    </row>
    <row r="749" spans="2:27" ht="12" customHeight="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c r="AA749" s="211"/>
    </row>
    <row r="750" spans="2:27" ht="12" customHeight="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c r="AA750" s="211"/>
    </row>
    <row r="751" spans="2:27" ht="12" customHeight="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row>
    <row r="752" spans="2:27" ht="12" customHeight="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c r="AA752" s="211"/>
    </row>
    <row r="753" spans="2:27" ht="12" customHeight="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c r="AA753" s="211"/>
    </row>
    <row r="754" spans="2:27" ht="12" customHeight="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c r="AA754" s="211"/>
    </row>
    <row r="755" spans="2:27" ht="12" customHeight="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row>
    <row r="756" spans="2:27" ht="12" customHeight="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c r="AA756" s="211"/>
    </row>
    <row r="757" spans="2:27" ht="12" customHeight="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row>
    <row r="758" spans="2:27" ht="12" customHeight="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row>
    <row r="759" spans="2:27" ht="12" customHeight="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row>
    <row r="760" spans="2:27" ht="12" customHeight="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c r="AA760" s="211"/>
    </row>
    <row r="761" spans="2:27" ht="12" customHeight="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c r="AA761" s="211"/>
    </row>
    <row r="762" spans="2:27" ht="12" customHeight="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row>
    <row r="763" spans="2:27" ht="12" customHeight="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row>
    <row r="764" spans="2:27" ht="12" customHeight="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row>
    <row r="765" spans="2:27" ht="12" customHeight="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c r="AA765" s="211"/>
    </row>
    <row r="766" spans="2:27" ht="12" customHeight="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row>
    <row r="767" spans="2:27" ht="12" customHeight="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row>
    <row r="768" spans="2:27" ht="12" customHeight="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c r="AA768" s="211"/>
    </row>
    <row r="769" spans="2:27" ht="12" customHeight="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c r="AA769" s="211"/>
    </row>
    <row r="770" spans="2:27" ht="12" customHeight="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row>
    <row r="771" spans="2:27" ht="12" customHeight="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c r="AA771" s="211"/>
    </row>
    <row r="772" spans="2:27" ht="12" customHeight="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row>
    <row r="773" spans="2:27" ht="12" customHeight="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row>
    <row r="774" spans="2:27" ht="12" customHeight="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row>
    <row r="775" spans="2:27" ht="12" customHeight="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row>
    <row r="776" spans="2:27" ht="12" customHeight="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row>
    <row r="777" spans="2:27" ht="12" customHeight="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row>
    <row r="778" spans="2:27" ht="12" customHeight="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row>
    <row r="779" spans="2:27" ht="12" customHeight="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row>
    <row r="780" spans="2:27" ht="12" customHeight="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row>
    <row r="781" spans="2:27" ht="12" customHeight="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c r="AA781" s="211"/>
    </row>
    <row r="782" spans="2:27" ht="12" customHeight="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row>
    <row r="783" spans="2:27" ht="12" customHeight="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row>
    <row r="784" spans="2:27" ht="12" customHeight="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c r="AA784" s="211"/>
    </row>
    <row r="785" spans="2:27" ht="12" customHeight="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row>
    <row r="786" spans="2:27" ht="12" customHeight="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row>
    <row r="787" spans="2:27" ht="12" customHeight="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c r="AA787" s="211"/>
    </row>
    <row r="788" spans="2:27" ht="12" customHeight="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c r="AA788" s="211"/>
    </row>
    <row r="789" spans="2:27" ht="12" customHeight="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row>
    <row r="790" spans="2:27" ht="12" customHeight="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row>
    <row r="791" spans="2:27" ht="12" customHeight="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c r="AA791" s="211"/>
    </row>
    <row r="792" spans="2:27" ht="12" customHeight="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row>
    <row r="793" spans="2:27" ht="12" customHeight="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c r="AA793" s="211"/>
    </row>
    <row r="794" spans="2:27" ht="12" customHeight="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c r="AA794" s="211"/>
    </row>
    <row r="795" spans="2:27" ht="12" customHeight="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c r="AA795" s="211"/>
    </row>
    <row r="796" spans="2:27" ht="12" customHeight="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row>
    <row r="797" spans="2:27" ht="12" customHeight="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row>
    <row r="798" spans="2:27" ht="12" customHeight="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row>
    <row r="799" spans="2:27" ht="12" customHeight="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c r="AA799" s="211"/>
    </row>
    <row r="800" spans="2:27" ht="12" customHeight="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row>
    <row r="801" spans="2:27" ht="12" customHeight="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row>
    <row r="802" spans="2:27" ht="12" customHeight="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c r="AA802" s="211"/>
    </row>
    <row r="803" spans="2:27" ht="12" customHeight="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row>
    <row r="804" spans="2:27" ht="12" customHeight="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row>
    <row r="805" spans="2:27" ht="12" customHeight="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row>
    <row r="806" spans="2:27" ht="12" customHeight="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c r="AA806" s="211"/>
    </row>
    <row r="807" spans="2:27" ht="12" customHeight="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c r="AA807" s="211"/>
    </row>
    <row r="808" spans="2:27" ht="12" customHeight="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c r="AA808" s="211"/>
    </row>
    <row r="809" spans="2:27" ht="12" customHeight="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c r="AA809" s="211"/>
    </row>
    <row r="810" spans="2:27" ht="12" customHeight="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c r="AA810" s="211"/>
    </row>
    <row r="811" spans="2:27" ht="12" customHeight="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row>
    <row r="812" spans="2:27" ht="12" customHeight="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row>
    <row r="813" spans="2:27" ht="12" customHeight="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c r="AA813" s="211"/>
    </row>
    <row r="814" spans="2:27" ht="12" customHeight="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c r="AA814" s="211"/>
    </row>
    <row r="815" spans="2:27" ht="12" customHeight="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c r="AA815" s="211"/>
    </row>
    <row r="816" spans="2:27" ht="12" customHeight="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c r="AA816" s="211"/>
    </row>
    <row r="817" spans="2:27" ht="12" customHeight="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c r="AA817" s="211"/>
    </row>
    <row r="818" spans="2:27" ht="12" customHeight="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row>
    <row r="819" spans="2:27" ht="12" customHeight="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c r="AA819" s="211"/>
    </row>
    <row r="820" spans="2:27" ht="12" customHeight="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c r="AA820" s="211"/>
    </row>
    <row r="821" spans="2:27" ht="12" customHeight="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c r="AA821" s="211"/>
    </row>
    <row r="822" spans="2:27" ht="12" customHeight="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c r="AA822" s="211"/>
    </row>
    <row r="823" spans="2:27" ht="12" customHeight="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c r="AA823" s="211"/>
    </row>
    <row r="824" spans="2:27" ht="12" customHeight="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c r="AA824" s="211"/>
    </row>
    <row r="825" spans="2:27" ht="12" customHeight="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row>
    <row r="826" spans="2:27" ht="12" customHeight="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c r="AA826" s="211"/>
    </row>
    <row r="827" spans="2:27" ht="12" customHeight="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c r="AA827" s="211"/>
    </row>
    <row r="828" spans="2:27" ht="12" customHeight="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row>
    <row r="829" spans="2:27" ht="12" customHeight="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row>
    <row r="830" spans="2:27" ht="12" customHeight="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row>
    <row r="831" spans="2:27" ht="12" customHeight="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c r="AA831" s="211"/>
    </row>
    <row r="832" spans="2:27" ht="12" customHeight="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c r="AA832" s="211"/>
    </row>
    <row r="833" spans="2:27" ht="12" customHeight="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c r="AA833" s="211"/>
    </row>
    <row r="834" spans="2:27" ht="12" customHeight="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c r="AA834" s="211"/>
    </row>
    <row r="835" spans="2:27" ht="12" customHeight="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c r="AA835" s="211"/>
    </row>
    <row r="836" spans="2:27" ht="12" customHeight="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c r="AA836" s="211"/>
    </row>
    <row r="837" spans="2:27" ht="12" customHeight="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c r="AA837" s="211"/>
    </row>
    <row r="838" spans="2:27" ht="12" customHeight="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c r="AA838" s="211"/>
    </row>
    <row r="839" spans="2:27" ht="12" customHeight="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c r="AA839" s="211"/>
    </row>
    <row r="840" spans="2:27" ht="12" customHeight="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c r="AA840" s="211"/>
    </row>
    <row r="841" spans="2:27" ht="12" customHeight="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c r="AA841" s="211"/>
    </row>
    <row r="842" spans="2:27" ht="12" customHeight="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c r="AA842" s="211"/>
    </row>
    <row r="843" spans="2:27" ht="12" customHeight="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c r="AA843" s="211"/>
    </row>
    <row r="844" spans="2:27" ht="12" customHeight="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c r="AA844" s="211"/>
    </row>
    <row r="845" spans="2:27" ht="12" customHeight="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row>
    <row r="846" spans="2:27" ht="12" customHeight="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c r="AA846" s="211"/>
    </row>
    <row r="847" spans="2:27" ht="12" customHeight="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c r="AA847" s="211"/>
    </row>
    <row r="848" spans="2:27" ht="12" customHeight="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row>
    <row r="849" spans="2:27" ht="12" customHeight="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c r="AA849" s="211"/>
    </row>
    <row r="850" spans="2:27" ht="12" customHeight="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c r="AA850" s="211"/>
    </row>
    <row r="851" spans="2:27" ht="12" customHeight="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c r="AA851" s="211"/>
    </row>
    <row r="852" spans="2:27" ht="12" customHeight="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c r="AA852" s="211"/>
    </row>
    <row r="853" spans="2:27" ht="12" customHeight="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c r="AA853" s="211"/>
    </row>
    <row r="854" spans="2:27" ht="12" customHeight="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c r="AA854" s="211"/>
    </row>
    <row r="855" spans="2:27" ht="12" customHeight="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c r="AA855" s="211"/>
    </row>
    <row r="856" spans="2:27" ht="12" customHeight="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c r="AA856" s="211"/>
    </row>
    <row r="857" spans="2:27" ht="12" customHeight="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row>
    <row r="858" spans="2:27" ht="12" customHeight="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row>
    <row r="859" spans="2:27" ht="12" customHeight="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c r="AA859" s="211"/>
    </row>
    <row r="860" spans="2:27" ht="12" customHeight="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c r="AA860" s="211"/>
    </row>
    <row r="861" spans="2:27" ht="12" customHeight="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c r="AA861" s="211"/>
    </row>
    <row r="862" spans="2:27" ht="12" customHeight="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c r="AA862" s="211"/>
    </row>
    <row r="863" spans="2:27" ht="12" customHeight="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c r="AA863" s="211"/>
    </row>
    <row r="864" spans="2:27" ht="12" customHeight="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c r="AA864" s="211"/>
    </row>
    <row r="865" spans="2:27" ht="12" customHeight="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c r="AA865" s="211"/>
    </row>
    <row r="866" spans="2:27" ht="12" customHeight="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c r="AA866" s="211"/>
    </row>
    <row r="867" spans="2:27" ht="12" customHeight="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c r="AA867" s="211"/>
    </row>
    <row r="868" spans="2:27" ht="12" customHeight="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c r="AA868" s="211"/>
    </row>
    <row r="869" spans="2:27" ht="12" customHeight="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c r="AA869" s="211"/>
    </row>
    <row r="870" spans="2:27" ht="12" customHeight="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c r="AA870" s="211"/>
    </row>
    <row r="871" spans="2:27" ht="12" customHeight="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c r="AA871" s="211"/>
    </row>
    <row r="872" spans="2:27" ht="12" customHeight="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c r="AA872" s="211"/>
    </row>
    <row r="873" spans="2:27" ht="12" customHeight="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c r="AA873" s="211"/>
    </row>
    <row r="874" spans="2:27" ht="12" customHeight="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c r="AA874" s="211"/>
    </row>
    <row r="875" spans="2:27" ht="12" customHeight="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row>
    <row r="876" spans="2:27" ht="12" customHeight="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c r="AA876" s="211"/>
    </row>
    <row r="877" spans="2:27" ht="12" customHeight="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c r="AA877" s="211"/>
    </row>
    <row r="878" spans="2:27" ht="12" customHeight="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c r="AA878" s="211"/>
    </row>
    <row r="879" spans="2:27" ht="12" customHeight="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c r="AA879" s="211"/>
    </row>
    <row r="880" spans="2:27" ht="12" customHeight="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row>
    <row r="881" spans="2:27" ht="12" customHeight="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c r="AA881" s="211"/>
    </row>
    <row r="882" spans="2:27" ht="12" customHeight="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c r="AA882" s="211"/>
    </row>
    <row r="883" spans="2:27" ht="12" customHeight="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c r="AA883" s="211"/>
    </row>
    <row r="884" spans="2:27" ht="12" customHeight="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c r="AA884" s="211"/>
    </row>
    <row r="885" spans="2:27" ht="12" customHeight="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c r="AA885" s="211"/>
    </row>
    <row r="886" spans="2:27" ht="12" customHeight="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c r="AA886" s="211"/>
    </row>
    <row r="887" spans="2:27" ht="12" customHeight="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c r="AA887" s="211"/>
    </row>
    <row r="888" spans="2:27" ht="12" customHeight="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c r="AA888" s="211"/>
    </row>
    <row r="889" spans="2:27" ht="12" customHeight="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c r="AA889" s="211"/>
    </row>
    <row r="890" spans="2:27" ht="12" customHeight="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c r="AA890" s="211"/>
    </row>
    <row r="891" spans="2:27" ht="12" customHeight="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c r="AA891" s="211"/>
    </row>
    <row r="892" spans="2:27" ht="12" customHeight="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c r="AA892" s="211"/>
    </row>
    <row r="893" spans="2:27" ht="12" customHeight="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c r="AA893" s="211"/>
    </row>
    <row r="894" spans="2:27" ht="12" customHeight="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c r="AA894" s="211"/>
    </row>
    <row r="895" spans="2:27" ht="12" customHeight="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c r="AA895" s="211"/>
    </row>
    <row r="896" spans="2:27" ht="12" customHeight="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c r="AA896" s="211"/>
    </row>
    <row r="897" spans="2:27" ht="12" customHeight="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c r="AA897" s="211"/>
    </row>
    <row r="898" spans="2:27" ht="12" customHeight="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row>
    <row r="899" spans="2:27" ht="12" customHeight="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c r="AA899" s="211"/>
    </row>
    <row r="900" spans="2:27" ht="12" customHeight="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c r="AA900" s="211"/>
    </row>
    <row r="901" spans="2:27" ht="12" customHeight="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c r="AA901" s="211"/>
    </row>
    <row r="902" spans="2:27" ht="12" customHeight="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c r="AA902" s="211"/>
    </row>
    <row r="903" spans="2:27" ht="12" customHeight="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c r="AA903" s="211"/>
    </row>
    <row r="904" spans="2:27" ht="12" customHeight="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c r="AA904" s="211"/>
    </row>
    <row r="905" spans="2:27" ht="12" customHeight="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c r="AA905" s="211"/>
    </row>
    <row r="906" spans="2:27" ht="12" customHeight="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c r="AA906" s="211"/>
    </row>
    <row r="907" spans="2:27" ht="12" customHeight="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c r="AA907" s="211"/>
    </row>
    <row r="908" spans="2:27" ht="12" customHeight="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c r="AA908" s="211"/>
    </row>
    <row r="909" spans="2:27" ht="12" customHeight="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c r="AA909" s="211"/>
    </row>
    <row r="910" spans="2:27" ht="12" customHeight="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c r="AA910" s="211"/>
    </row>
    <row r="911" spans="2:27" ht="12" customHeight="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c r="AA911" s="211"/>
    </row>
    <row r="912" spans="2:27" ht="12" customHeight="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c r="AA912" s="211"/>
    </row>
    <row r="913" spans="2:27" ht="12" customHeight="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c r="AA913" s="211"/>
    </row>
    <row r="914" spans="2:27" ht="12" customHeight="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c r="AA914" s="211"/>
    </row>
    <row r="915" spans="2:27" ht="12" customHeight="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c r="AA915" s="211"/>
    </row>
    <row r="916" spans="2:27" ht="12" customHeight="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c r="AA916" s="211"/>
    </row>
    <row r="917" spans="2:27" ht="12" customHeight="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c r="AA917" s="211"/>
    </row>
    <row r="918" spans="2:27" ht="12" customHeight="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c r="AA918" s="211"/>
    </row>
    <row r="919" spans="2:27" ht="12" customHeight="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c r="AA919" s="211"/>
    </row>
    <row r="920" spans="2:27" ht="12" customHeight="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c r="AA920" s="211"/>
    </row>
    <row r="921" spans="2:27" ht="12" customHeight="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c r="AA921" s="211"/>
    </row>
    <row r="922" spans="2:27" ht="12" customHeight="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c r="AA922" s="211"/>
    </row>
    <row r="923" spans="2:27" ht="12" customHeight="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c r="AA923" s="211"/>
    </row>
    <row r="924" spans="2:27" ht="12" customHeight="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c r="AA924" s="211"/>
    </row>
    <row r="925" spans="2:27" ht="12" customHeight="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c r="AA925" s="211"/>
    </row>
    <row r="926" spans="2:27" ht="12" customHeight="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c r="AA926" s="211"/>
    </row>
    <row r="927" spans="2:27" ht="12" customHeight="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c r="AA927" s="211"/>
    </row>
    <row r="928" spans="2:27" ht="12" customHeight="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c r="AA928" s="211"/>
    </row>
    <row r="929" spans="2:27" ht="12" customHeight="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c r="AA929" s="211"/>
    </row>
    <row r="930" spans="2:27" ht="12" customHeight="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c r="AA930" s="211"/>
    </row>
    <row r="931" spans="2:27" ht="12" customHeight="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c r="AA931" s="211"/>
    </row>
    <row r="932" spans="2:27" ht="12" customHeight="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c r="AA932" s="211"/>
    </row>
    <row r="933" spans="2:27" ht="12" customHeight="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c r="AA933" s="211"/>
    </row>
    <row r="934" spans="2:27" ht="12" customHeight="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c r="AA934" s="211"/>
    </row>
    <row r="935" spans="2:27" ht="12" customHeight="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c r="AA935" s="211"/>
    </row>
    <row r="936" spans="2:27" ht="12" customHeight="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c r="AA936" s="211"/>
    </row>
    <row r="937" spans="2:27" ht="12" customHeight="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c r="AA937" s="211"/>
    </row>
    <row r="938" spans="2:27" ht="12" customHeight="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c r="AA938" s="211"/>
    </row>
    <row r="939" spans="2:27" ht="12" customHeight="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c r="AA939" s="211"/>
    </row>
    <row r="940" spans="2:27" ht="12" customHeight="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c r="AA940" s="211"/>
    </row>
    <row r="941" spans="2:27" ht="12" customHeight="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c r="AA941" s="211"/>
    </row>
    <row r="942" spans="2:27" ht="12" customHeight="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c r="AA942" s="211"/>
    </row>
    <row r="943" spans="2:27" ht="12" customHeight="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c r="AA943" s="211"/>
    </row>
    <row r="944" spans="2:27" ht="12" customHeight="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c r="AA944" s="211"/>
    </row>
    <row r="945" spans="2:27" ht="12" customHeight="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c r="AA945" s="211"/>
    </row>
    <row r="946" spans="2:27" ht="12" customHeight="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c r="AA946" s="211"/>
    </row>
    <row r="947" spans="2:27" ht="12" customHeight="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c r="AA947" s="211"/>
    </row>
    <row r="948" spans="2:27" ht="12" customHeight="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c r="AA948" s="211"/>
    </row>
    <row r="949" spans="2:27" ht="12" customHeight="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c r="AA949" s="211"/>
    </row>
    <row r="950" spans="2:27" ht="12" customHeight="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c r="AA950" s="211"/>
    </row>
    <row r="951" spans="2:27" ht="12" customHeight="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c r="AA951" s="211"/>
    </row>
    <row r="952" spans="2:27" ht="12" customHeight="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row>
    <row r="953" spans="2:27" ht="12" customHeight="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c r="AA953" s="211"/>
    </row>
    <row r="954" spans="2:27" ht="12" customHeight="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c r="AA954" s="211"/>
    </row>
    <row r="955" spans="2:27" ht="12" customHeight="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c r="AA955" s="211"/>
    </row>
    <row r="956" spans="2:27" ht="12" customHeight="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c r="AA956" s="211"/>
    </row>
    <row r="957" spans="2:27" ht="12" customHeight="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c r="AA957" s="211"/>
    </row>
    <row r="958" spans="2:27" ht="12" customHeight="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c r="AA958" s="211"/>
    </row>
    <row r="959" spans="2:27" ht="12" customHeight="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c r="AA959" s="211"/>
    </row>
    <row r="960" spans="2:27" ht="12" customHeight="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c r="AA960" s="211"/>
    </row>
    <row r="961" spans="2:27" ht="12" customHeight="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c r="AA961" s="211"/>
    </row>
    <row r="962" spans="2:27" ht="12" customHeight="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c r="AA962" s="211"/>
    </row>
    <row r="963" spans="2:27" ht="12" customHeight="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c r="AA963" s="211"/>
    </row>
    <row r="964" spans="2:27" ht="12" customHeight="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row>
    <row r="965" spans="2:27" ht="12" customHeight="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row>
    <row r="966" spans="2:27" ht="12" customHeight="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c r="AA966" s="211"/>
    </row>
    <row r="967" spans="2:27" ht="12" customHeight="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c r="AA967" s="211"/>
    </row>
    <row r="968" spans="2:27" ht="12" customHeight="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c r="AA968" s="211"/>
    </row>
    <row r="969" spans="2:27" ht="12" customHeight="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c r="AA969" s="211"/>
    </row>
    <row r="970" spans="2:27" ht="12" customHeight="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c r="AA970" s="211"/>
    </row>
    <row r="971" spans="2:27" ht="12" customHeight="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row>
    <row r="972" spans="2:27" ht="12" customHeight="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c r="AA972" s="211"/>
    </row>
    <row r="973" spans="2:27" ht="12" customHeight="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c r="AA973" s="211"/>
    </row>
    <row r="974" spans="2:27" ht="12" customHeight="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c r="AA974" s="211"/>
    </row>
    <row r="975" spans="2:27" ht="12" customHeight="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c r="AA975" s="211"/>
    </row>
    <row r="976" spans="2:27" ht="12" customHeight="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c r="AA976" s="211"/>
    </row>
    <row r="977" spans="2:27" ht="12" customHeight="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c r="AA977" s="211"/>
    </row>
    <row r="978" spans="2:27" ht="12" customHeight="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c r="AA978" s="211"/>
    </row>
    <row r="979" spans="2:27" ht="12" customHeight="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c r="AA979" s="211"/>
    </row>
    <row r="980" spans="2:27" ht="12" customHeight="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row>
    <row r="981" spans="2:27" ht="12" customHeight="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row>
    <row r="982" spans="2:27" ht="12" customHeight="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c r="AA982" s="211"/>
    </row>
    <row r="983" spans="2:27" ht="12" customHeight="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c r="AA983" s="211"/>
    </row>
    <row r="984" spans="2:27" ht="12" customHeight="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row>
    <row r="985" spans="2:27" ht="12" customHeight="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row>
    <row r="986" spans="2:27" ht="12" customHeight="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c r="AA986" s="211"/>
    </row>
    <row r="987" spans="2:27" ht="12" customHeight="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c r="AA987" s="211"/>
    </row>
    <row r="988" spans="2:27" ht="12" customHeight="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c r="AA988" s="211"/>
    </row>
    <row r="989" spans="2:27" ht="12" customHeight="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row>
    <row r="990" spans="2:27" ht="12" customHeight="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row>
    <row r="991" spans="2:27" ht="12" customHeight="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c r="AA991" s="211"/>
    </row>
    <row r="992" spans="2:27" ht="12" customHeight="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row>
    <row r="993" spans="2:27" ht="12" customHeight="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row>
    <row r="994" spans="2:27" ht="12" customHeight="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c r="AA994" s="211"/>
    </row>
    <row r="995" spans="2:27" ht="12" customHeight="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c r="AA995" s="211"/>
    </row>
    <row r="996" spans="2:27" ht="12" customHeight="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row>
    <row r="997" spans="2:27" ht="12" customHeight="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row>
    <row r="998" spans="2:27" ht="12" customHeight="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row>
  </sheetData>
  <sheetProtection password="DBAD" sheet="1" objects="1" scenarios="1"/>
  <mergeCells count="19">
    <mergeCell ref="I48:K48"/>
    <mergeCell ref="I49:K49"/>
    <mergeCell ref="I50:K50"/>
    <mergeCell ref="H6:I6"/>
    <mergeCell ref="J6:J7"/>
    <mergeCell ref="K6:K7"/>
    <mergeCell ref="C9:C44"/>
    <mergeCell ref="D9:D44"/>
    <mergeCell ref="B45:F45"/>
    <mergeCell ref="B6:B7"/>
    <mergeCell ref="C6:C7"/>
    <mergeCell ref="D6:D7"/>
    <mergeCell ref="E6:E7"/>
    <mergeCell ref="F6:F7"/>
    <mergeCell ref="G6:G7"/>
    <mergeCell ref="B2:K2"/>
    <mergeCell ref="B3:J3"/>
    <mergeCell ref="B4:K4"/>
    <mergeCell ref="B5:D5"/>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1.xml><?xml version="1.0" encoding="utf-8"?>
<worksheet xmlns="http://schemas.openxmlformats.org/spreadsheetml/2006/main" xmlns:r="http://schemas.openxmlformats.org/officeDocument/2006/relationships">
  <sheetPr codeName="Sheet9">
    <pageSetUpPr fitToPage="1"/>
  </sheetPr>
  <dimension ref="A1:Z998"/>
  <sheetViews>
    <sheetView zoomScaleNormal="100" workbookViewId="0">
      <selection activeCell="L13" sqref="L13"/>
    </sheetView>
  </sheetViews>
  <sheetFormatPr defaultColWidth="14.453125" defaultRowHeight="14.5"/>
  <cols>
    <col min="1" max="1" width="5.54296875" style="184" customWidth="1"/>
    <col min="2" max="2" width="5.453125" style="184" customWidth="1"/>
    <col min="3" max="3" width="5.26953125" style="184" customWidth="1"/>
    <col min="4" max="4" width="33.7265625" style="184" customWidth="1"/>
    <col min="5" max="5" width="8.1796875" style="184" customWidth="1"/>
    <col min="6" max="6" width="8" style="184" customWidth="1"/>
    <col min="7" max="7" width="9.6328125" style="184" customWidth="1"/>
    <col min="8" max="8" width="9.08984375" style="184" customWidth="1"/>
    <col min="9" max="9" width="6.54296875" style="184" customWidth="1"/>
    <col min="10" max="10" width="9.08984375" style="184" customWidth="1"/>
    <col min="11" max="11" width="7.26953125" style="184" customWidth="1"/>
    <col min="12" max="12" width="8.453125" style="184" customWidth="1"/>
    <col min="13" max="13" width="7" style="184" customWidth="1"/>
    <col min="14" max="14" width="8.26953125" style="184" customWidth="1"/>
    <col min="15" max="15" width="7.08984375" style="184" customWidth="1"/>
    <col min="16" max="16" width="9.08984375" style="184" customWidth="1"/>
    <col min="17" max="17" width="5.26953125" style="184" customWidth="1"/>
    <col min="18" max="26" width="9.08984375" style="184" customWidth="1"/>
    <col min="27" max="16384" width="14.453125" style="184"/>
  </cols>
  <sheetData>
    <row r="1" spans="1:26" ht="23">
      <c r="A1" s="1046" t="str">
        <f>'Master-1'!D3</f>
        <v>dk;kZy; iz/kkukpk;Z jktdh; mPp ek/;fed fo|ky; 13Mhvks,y</v>
      </c>
      <c r="B1" s="1005"/>
      <c r="C1" s="1005"/>
      <c r="D1" s="1005"/>
      <c r="E1" s="1005"/>
      <c r="F1" s="1005"/>
      <c r="G1" s="1005"/>
      <c r="H1" s="1005"/>
      <c r="I1" s="1005"/>
      <c r="J1" s="1005"/>
      <c r="K1" s="1005"/>
      <c r="L1" s="1005"/>
      <c r="M1" s="1005"/>
      <c r="N1" s="1005"/>
      <c r="O1" s="1005"/>
      <c r="P1" s="1005"/>
      <c r="Q1" s="1005"/>
      <c r="R1" s="1047"/>
      <c r="S1" s="183"/>
      <c r="T1" s="183"/>
      <c r="U1" s="183"/>
      <c r="V1" s="183"/>
      <c r="W1" s="183"/>
      <c r="X1" s="183"/>
      <c r="Y1" s="183"/>
      <c r="Z1" s="183"/>
    </row>
    <row r="2" spans="1:26" ht="20.5">
      <c r="A2" s="1004" t="s">
        <v>249</v>
      </c>
      <c r="B2" s="1005"/>
      <c r="C2" s="1005"/>
      <c r="D2" s="1005"/>
      <c r="E2" s="1005"/>
      <c r="F2" s="1005"/>
      <c r="G2" s="1005"/>
      <c r="H2" s="1005"/>
      <c r="I2" s="1005"/>
      <c r="J2" s="1005"/>
      <c r="K2" s="1005"/>
      <c r="L2" s="1005"/>
      <c r="M2" s="1005"/>
      <c r="N2" s="1005"/>
      <c r="O2" s="1005"/>
      <c r="P2" s="1005"/>
      <c r="Q2" s="1005"/>
      <c r="R2" s="1005"/>
      <c r="S2" s="183"/>
      <c r="T2" s="183"/>
      <c r="U2" s="183"/>
      <c r="V2" s="183"/>
      <c r="W2" s="183"/>
      <c r="X2" s="183"/>
      <c r="Y2" s="183"/>
      <c r="Z2" s="183"/>
    </row>
    <row r="3" spans="1:26" ht="20.5">
      <c r="A3" s="1048" t="s">
        <v>250</v>
      </c>
      <c r="B3" s="1005"/>
      <c r="C3" s="1005"/>
      <c r="D3" s="1005"/>
      <c r="E3" s="1005"/>
      <c r="F3" s="1005"/>
      <c r="G3" s="1005"/>
      <c r="H3" s="1005"/>
      <c r="I3" s="1005"/>
      <c r="J3" s="1005"/>
      <c r="K3" s="1005"/>
      <c r="L3" s="1005"/>
      <c r="M3" s="1005"/>
      <c r="N3" s="1005"/>
      <c r="O3" s="1005"/>
      <c r="P3" s="1005"/>
      <c r="Q3" s="1005"/>
      <c r="R3" s="1005"/>
      <c r="S3" s="183"/>
      <c r="T3" s="183"/>
      <c r="U3" s="183"/>
      <c r="V3" s="183"/>
      <c r="W3" s="183"/>
      <c r="X3" s="183"/>
      <c r="Y3" s="183"/>
      <c r="Z3" s="183"/>
    </row>
    <row r="4" spans="1:26" ht="41.25" customHeight="1">
      <c r="A4" s="1049" t="s">
        <v>251</v>
      </c>
      <c r="B4" s="1051" t="s">
        <v>252</v>
      </c>
      <c r="C4" s="1052" t="s">
        <v>253</v>
      </c>
      <c r="D4" s="1049" t="s">
        <v>32</v>
      </c>
      <c r="E4" s="1053" t="s">
        <v>254</v>
      </c>
      <c r="F4" s="1053" t="s">
        <v>255</v>
      </c>
      <c r="G4" s="1053" t="s">
        <v>256</v>
      </c>
      <c r="H4" s="1049" t="s">
        <v>257</v>
      </c>
      <c r="I4" s="1049" t="s">
        <v>258</v>
      </c>
      <c r="J4" s="1049" t="s">
        <v>257</v>
      </c>
      <c r="K4" s="1049" t="s">
        <v>259</v>
      </c>
      <c r="L4" s="1049" t="s">
        <v>257</v>
      </c>
      <c r="M4" s="1049" t="s">
        <v>260</v>
      </c>
      <c r="N4" s="1049" t="s">
        <v>261</v>
      </c>
      <c r="O4" s="1049" t="s">
        <v>262</v>
      </c>
      <c r="P4" s="1049" t="s">
        <v>261</v>
      </c>
      <c r="Q4" s="1056" t="s">
        <v>263</v>
      </c>
      <c r="R4" s="1054" t="s">
        <v>261</v>
      </c>
      <c r="S4" s="183"/>
      <c r="T4" s="183"/>
      <c r="U4" s="183"/>
      <c r="V4" s="183"/>
      <c r="W4" s="183"/>
      <c r="X4" s="183"/>
      <c r="Y4" s="183"/>
      <c r="Z4" s="183"/>
    </row>
    <row r="5" spans="1:26" ht="27.75" customHeight="1">
      <c r="A5" s="1050"/>
      <c r="B5" s="1050"/>
      <c r="C5" s="1050"/>
      <c r="D5" s="1050"/>
      <c r="E5" s="1050"/>
      <c r="F5" s="1050"/>
      <c r="G5" s="1050"/>
      <c r="H5" s="1050"/>
      <c r="I5" s="1050"/>
      <c r="J5" s="1050"/>
      <c r="K5" s="1050"/>
      <c r="L5" s="1050"/>
      <c r="M5" s="1050"/>
      <c r="N5" s="1050"/>
      <c r="O5" s="1050"/>
      <c r="P5" s="1050"/>
      <c r="Q5" s="1057"/>
      <c r="R5" s="1055"/>
      <c r="S5" s="183"/>
      <c r="T5" s="183"/>
      <c r="U5" s="183"/>
      <c r="V5" s="183"/>
      <c r="W5" s="183"/>
      <c r="X5" s="183"/>
      <c r="Y5" s="183"/>
      <c r="Z5" s="183"/>
    </row>
    <row r="6" spans="1:26">
      <c r="A6" s="185">
        <v>1</v>
      </c>
      <c r="B6" s="185">
        <v>2</v>
      </c>
      <c r="C6" s="185">
        <v>3</v>
      </c>
      <c r="D6" s="186">
        <v>4</v>
      </c>
      <c r="E6" s="185">
        <v>5</v>
      </c>
      <c r="F6" s="185">
        <v>6</v>
      </c>
      <c r="G6" s="185">
        <v>7</v>
      </c>
      <c r="H6" s="185">
        <v>8</v>
      </c>
      <c r="I6" s="185">
        <v>9</v>
      </c>
      <c r="J6" s="185">
        <v>10</v>
      </c>
      <c r="K6" s="185">
        <v>11</v>
      </c>
      <c r="L6" s="185">
        <v>12</v>
      </c>
      <c r="M6" s="185">
        <v>13</v>
      </c>
      <c r="N6" s="185">
        <v>14</v>
      </c>
      <c r="O6" s="185">
        <v>15</v>
      </c>
      <c r="P6" s="185">
        <v>16</v>
      </c>
      <c r="Q6" s="187">
        <v>17</v>
      </c>
      <c r="R6" s="188">
        <v>18</v>
      </c>
      <c r="S6" s="183"/>
      <c r="T6" s="183"/>
      <c r="U6" s="183"/>
      <c r="V6" s="183"/>
      <c r="W6" s="183"/>
      <c r="X6" s="183"/>
      <c r="Y6" s="183"/>
      <c r="Z6" s="183"/>
    </row>
    <row r="7" spans="1:26">
      <c r="A7" s="185">
        <v>1</v>
      </c>
      <c r="B7" s="1061" t="str">
        <f>'Master-1'!D6</f>
        <v>2202-02-109-01-00</v>
      </c>
      <c r="C7" s="1061" t="str">
        <f>[1]Master1!H4</f>
        <v>STATE FUND</v>
      </c>
      <c r="D7" s="195" t="str">
        <f>'Master-2'!C5</f>
        <v>प्रधानाचार्य</v>
      </c>
      <c r="E7" s="189" t="str">
        <f>'Master-2'!D5</f>
        <v>L-16</v>
      </c>
      <c r="F7" s="185">
        <f>'Master-2'!I5</f>
        <v>0</v>
      </c>
      <c r="G7" s="185"/>
      <c r="H7" s="185"/>
      <c r="I7" s="185"/>
      <c r="J7" s="185"/>
      <c r="K7" s="185"/>
      <c r="L7" s="185"/>
      <c r="M7" s="185"/>
      <c r="N7" s="185"/>
      <c r="O7" s="185"/>
      <c r="P7" s="185"/>
      <c r="Q7" s="187"/>
      <c r="R7" s="188"/>
      <c r="S7" s="183"/>
      <c r="T7" s="183"/>
      <c r="U7" s="183"/>
      <c r="V7" s="183"/>
      <c r="W7" s="183"/>
      <c r="X7" s="183"/>
      <c r="Y7" s="183"/>
      <c r="Z7" s="183"/>
    </row>
    <row r="8" spans="1:26">
      <c r="A8" s="185">
        <v>2</v>
      </c>
      <c r="B8" s="1050"/>
      <c r="C8" s="1050"/>
      <c r="D8" s="195" t="str">
        <f>'Master-2'!C6</f>
        <v>प्रधानाध्यापक‌</v>
      </c>
      <c r="E8" s="189" t="str">
        <f>'Master-2'!D6</f>
        <v>L-14</v>
      </c>
      <c r="F8" s="185">
        <f>'Master-2'!I6</f>
        <v>0</v>
      </c>
      <c r="G8" s="185"/>
      <c r="H8" s="185"/>
      <c r="I8" s="185"/>
      <c r="J8" s="185"/>
      <c r="K8" s="185"/>
      <c r="L8" s="185"/>
      <c r="M8" s="185"/>
      <c r="N8" s="185"/>
      <c r="O8" s="185"/>
      <c r="P8" s="185"/>
      <c r="Q8" s="187"/>
      <c r="R8" s="188"/>
      <c r="S8" s="183"/>
      <c r="T8" s="183"/>
      <c r="U8" s="183"/>
      <c r="V8" s="183"/>
      <c r="W8" s="183"/>
      <c r="X8" s="183"/>
      <c r="Y8" s="183"/>
      <c r="Z8" s="183"/>
    </row>
    <row r="9" spans="1:26">
      <c r="A9" s="185">
        <v>3</v>
      </c>
      <c r="B9" s="1050"/>
      <c r="C9" s="1050"/>
      <c r="D9" s="195" t="str">
        <f>'Master-2'!C7</f>
        <v>व्याख्याता स्कूल(शिक्षा)</v>
      </c>
      <c r="E9" s="189" t="str">
        <f>'Master-2'!D7</f>
        <v>L-12</v>
      </c>
      <c r="F9" s="185">
        <f>'Master-2'!I7</f>
        <v>0</v>
      </c>
      <c r="G9" s="185"/>
      <c r="H9" s="185"/>
      <c r="I9" s="185"/>
      <c r="J9" s="185"/>
      <c r="K9" s="185"/>
      <c r="L9" s="185"/>
      <c r="M9" s="185"/>
      <c r="N9" s="185"/>
      <c r="O9" s="185"/>
      <c r="P9" s="185"/>
      <c r="Q9" s="187"/>
      <c r="R9" s="188"/>
      <c r="S9" s="183"/>
      <c r="T9" s="183"/>
      <c r="U9" s="183"/>
      <c r="V9" s="183"/>
      <c r="W9" s="183"/>
      <c r="X9" s="183"/>
      <c r="Y9" s="183"/>
      <c r="Z9" s="183"/>
    </row>
    <row r="10" spans="1:26">
      <c r="A10" s="185">
        <v>4</v>
      </c>
      <c r="B10" s="1050"/>
      <c r="C10" s="1050"/>
      <c r="D10" s="195" t="str">
        <f>'Master-2'!C8</f>
        <v>वरिष्ठ अध्यापक</v>
      </c>
      <c r="E10" s="189" t="str">
        <f>'Master-2'!D8</f>
        <v>L-11</v>
      </c>
      <c r="F10" s="185">
        <f>'Master-2'!I8</f>
        <v>1</v>
      </c>
      <c r="G10" s="185"/>
      <c r="H10" s="185"/>
      <c r="I10" s="185"/>
      <c r="J10" s="185"/>
      <c r="K10" s="185"/>
      <c r="L10" s="185"/>
      <c r="M10" s="185"/>
      <c r="N10" s="185"/>
      <c r="O10" s="185"/>
      <c r="P10" s="185"/>
      <c r="Q10" s="187"/>
      <c r="R10" s="188"/>
      <c r="S10" s="183"/>
      <c r="T10" s="183"/>
      <c r="U10" s="183"/>
      <c r="V10" s="183"/>
      <c r="W10" s="183"/>
      <c r="X10" s="183"/>
      <c r="Y10" s="183"/>
      <c r="Z10" s="183"/>
    </row>
    <row r="11" spans="1:26">
      <c r="A11" s="185">
        <v>5</v>
      </c>
      <c r="B11" s="1050"/>
      <c r="C11" s="1050"/>
      <c r="D11" s="195" t="str">
        <f>'Master-2'!C9</f>
        <v>अध्यापक</v>
      </c>
      <c r="E11" s="189" t="str">
        <f>'Master-2'!D9</f>
        <v>L-10</v>
      </c>
      <c r="F11" s="185">
        <f>'Master-2'!I9</f>
        <v>1</v>
      </c>
      <c r="G11" s="185"/>
      <c r="H11" s="185"/>
      <c r="I11" s="185"/>
      <c r="J11" s="185"/>
      <c r="K11" s="185"/>
      <c r="L11" s="185"/>
      <c r="M11" s="185"/>
      <c r="N11" s="185"/>
      <c r="O11" s="185"/>
      <c r="P11" s="185"/>
      <c r="Q11" s="187"/>
      <c r="R11" s="188"/>
      <c r="S11" s="183"/>
      <c r="T11" s="183"/>
      <c r="U11" s="183"/>
      <c r="V11" s="183"/>
      <c r="W11" s="183"/>
      <c r="X11" s="183"/>
      <c r="Y11" s="183"/>
      <c r="Z11" s="183"/>
    </row>
    <row r="12" spans="1:26" ht="15.5">
      <c r="A12" s="185">
        <v>6</v>
      </c>
      <c r="B12" s="1050"/>
      <c r="C12" s="1050"/>
      <c r="D12" s="195" t="str">
        <f>'Master-2'!C10</f>
        <v>प्रशिक्षक</v>
      </c>
      <c r="E12" s="189">
        <f>'Master-2'!D10</f>
        <v>0</v>
      </c>
      <c r="F12" s="185">
        <f>'Master-2'!I10</f>
        <v>0</v>
      </c>
      <c r="G12" s="185"/>
      <c r="H12" s="197"/>
      <c r="I12" s="198" t="s">
        <v>270</v>
      </c>
      <c r="J12" s="198"/>
      <c r="K12" s="196"/>
      <c r="L12" s="196"/>
      <c r="M12" s="196"/>
      <c r="N12" s="185"/>
      <c r="O12" s="185"/>
      <c r="P12" s="185"/>
      <c r="Q12" s="187"/>
      <c r="R12" s="188"/>
      <c r="S12" s="183"/>
      <c r="T12" s="183"/>
      <c r="U12" s="183"/>
      <c r="V12" s="183"/>
      <c r="W12" s="183"/>
      <c r="X12" s="183"/>
      <c r="Y12" s="183"/>
      <c r="Z12" s="183"/>
    </row>
    <row r="13" spans="1:26">
      <c r="A13" s="185">
        <v>7</v>
      </c>
      <c r="B13" s="1050"/>
      <c r="C13" s="1050"/>
      <c r="D13" s="195" t="str">
        <f>'Master-2'!C11</f>
        <v>शारीरिक शिक्षक श्रेणी I</v>
      </c>
      <c r="E13" s="189" t="str">
        <f>'Master-2'!D11</f>
        <v>L-12</v>
      </c>
      <c r="F13" s="185">
        <f>'Master-2'!I11</f>
        <v>0</v>
      </c>
      <c r="G13" s="185"/>
      <c r="H13" s="185"/>
      <c r="I13" s="196"/>
      <c r="J13" s="196"/>
      <c r="K13" s="196"/>
      <c r="L13" s="196"/>
      <c r="M13" s="196"/>
      <c r="N13" s="185"/>
      <c r="O13" s="185"/>
      <c r="P13" s="185"/>
      <c r="Q13" s="187"/>
      <c r="R13" s="188"/>
      <c r="S13" s="183"/>
      <c r="T13" s="183"/>
      <c r="U13" s="183"/>
      <c r="V13" s="183"/>
      <c r="W13" s="183"/>
      <c r="X13" s="183"/>
      <c r="Y13" s="183"/>
      <c r="Z13" s="183"/>
    </row>
    <row r="14" spans="1:26">
      <c r="A14" s="185">
        <v>8</v>
      </c>
      <c r="B14" s="1050"/>
      <c r="C14" s="1050"/>
      <c r="D14" s="195" t="str">
        <f>'Master-2'!C12</f>
        <v>शारीरिक शिक्षक श्रेणी II</v>
      </c>
      <c r="E14" s="189" t="str">
        <f>'Master-2'!D12</f>
        <v>L-11</v>
      </c>
      <c r="F14" s="185">
        <f>'Master-2'!I12</f>
        <v>0</v>
      </c>
      <c r="G14" s="185"/>
      <c r="H14" s="185"/>
      <c r="I14" s="185"/>
      <c r="J14" s="185"/>
      <c r="K14" s="185"/>
      <c r="L14" s="185"/>
      <c r="M14" s="185"/>
      <c r="N14" s="185"/>
      <c r="O14" s="185"/>
      <c r="P14" s="185"/>
      <c r="Q14" s="187"/>
      <c r="R14" s="188"/>
      <c r="S14" s="183"/>
      <c r="T14" s="183"/>
      <c r="U14" s="183"/>
      <c r="V14" s="183"/>
      <c r="W14" s="183"/>
      <c r="X14" s="183"/>
      <c r="Y14" s="183"/>
      <c r="Z14" s="183"/>
    </row>
    <row r="15" spans="1:26">
      <c r="A15" s="185">
        <v>9</v>
      </c>
      <c r="B15" s="1050"/>
      <c r="C15" s="1050"/>
      <c r="D15" s="195" t="str">
        <f>'Master-2'!C13</f>
        <v>शारीरिक शिक्षक श्रेणी III</v>
      </c>
      <c r="E15" s="189" t="str">
        <f>'Master-2'!D13</f>
        <v>L-10</v>
      </c>
      <c r="F15" s="185">
        <f>'Master-2'!I13</f>
        <v>0</v>
      </c>
      <c r="G15" s="185"/>
      <c r="H15" s="185"/>
      <c r="I15" s="185"/>
      <c r="J15" s="185"/>
      <c r="K15" s="185"/>
      <c r="L15" s="185"/>
      <c r="M15" s="185"/>
      <c r="N15" s="185"/>
      <c r="O15" s="185"/>
      <c r="P15" s="185"/>
      <c r="Q15" s="187"/>
      <c r="R15" s="188"/>
      <c r="S15" s="183"/>
      <c r="T15" s="183"/>
      <c r="U15" s="183"/>
      <c r="V15" s="183"/>
      <c r="W15" s="183"/>
      <c r="X15" s="183"/>
      <c r="Y15" s="183"/>
      <c r="Z15" s="183"/>
    </row>
    <row r="16" spans="1:26">
      <c r="A16" s="185">
        <v>10</v>
      </c>
      <c r="B16" s="1050"/>
      <c r="C16" s="1050"/>
      <c r="D16" s="195" t="str">
        <f>'Master-2'!C14</f>
        <v>पुस्तकालय अध्यक्ष श्रेणी I</v>
      </c>
      <c r="E16" s="189" t="str">
        <f>'Master-2'!D14</f>
        <v>L-12</v>
      </c>
      <c r="F16" s="185">
        <f>'Master-2'!I14</f>
        <v>0</v>
      </c>
      <c r="G16" s="185"/>
      <c r="H16" s="185"/>
      <c r="I16" s="185"/>
      <c r="J16" s="185"/>
      <c r="K16" s="185"/>
      <c r="L16" s="185"/>
      <c r="M16" s="185"/>
      <c r="N16" s="185"/>
      <c r="O16" s="185"/>
      <c r="P16" s="185"/>
      <c r="Q16" s="187"/>
      <c r="R16" s="188"/>
      <c r="S16" s="183"/>
      <c r="T16" s="183"/>
      <c r="U16" s="183"/>
      <c r="V16" s="183"/>
      <c r="W16" s="183"/>
      <c r="X16" s="183"/>
      <c r="Y16" s="183"/>
      <c r="Z16" s="183"/>
    </row>
    <row r="17" spans="1:26">
      <c r="A17" s="185">
        <v>11</v>
      </c>
      <c r="B17" s="1050"/>
      <c r="C17" s="1050"/>
      <c r="D17" s="195" t="str">
        <f>'Master-2'!C15</f>
        <v>पुस्तकालय अध्यक्ष श्रेणी II</v>
      </c>
      <c r="E17" s="189" t="str">
        <f>'Master-2'!D15</f>
        <v>L-11</v>
      </c>
      <c r="F17" s="185">
        <f>'Master-2'!I15</f>
        <v>0</v>
      </c>
      <c r="G17" s="185"/>
      <c r="H17" s="185"/>
      <c r="I17" s="185"/>
      <c r="J17" s="185"/>
      <c r="K17" s="185"/>
      <c r="L17" s="185"/>
      <c r="M17" s="185"/>
      <c r="N17" s="185"/>
      <c r="O17" s="185"/>
      <c r="P17" s="185"/>
      <c r="Q17" s="187"/>
      <c r="R17" s="188"/>
      <c r="S17" s="183"/>
      <c r="T17" s="183"/>
      <c r="U17" s="183"/>
      <c r="V17" s="183"/>
      <c r="W17" s="183"/>
      <c r="X17" s="183"/>
      <c r="Y17" s="183"/>
      <c r="Z17" s="183"/>
    </row>
    <row r="18" spans="1:26">
      <c r="A18" s="185">
        <v>12</v>
      </c>
      <c r="B18" s="1050"/>
      <c r="C18" s="1050"/>
      <c r="D18" s="195" t="str">
        <f>'Master-2'!C16</f>
        <v>पुस्तकालय अध्यक्ष श्रेणी III</v>
      </c>
      <c r="E18" s="189" t="str">
        <f>'Master-2'!D16</f>
        <v>L-10</v>
      </c>
      <c r="F18" s="185">
        <f>'Master-2'!I16</f>
        <v>0</v>
      </c>
      <c r="G18" s="185"/>
      <c r="H18" s="185"/>
      <c r="I18" s="185"/>
      <c r="J18" s="185"/>
      <c r="K18" s="185"/>
      <c r="L18" s="185"/>
      <c r="M18" s="185"/>
      <c r="N18" s="185"/>
      <c r="O18" s="185"/>
      <c r="P18" s="185"/>
      <c r="Q18" s="187"/>
      <c r="R18" s="188"/>
      <c r="S18" s="183"/>
      <c r="T18" s="183"/>
      <c r="U18" s="183"/>
      <c r="V18" s="183"/>
      <c r="W18" s="183"/>
      <c r="X18" s="183"/>
      <c r="Y18" s="183"/>
      <c r="Z18" s="183"/>
    </row>
    <row r="19" spans="1:26">
      <c r="A19" s="185">
        <v>13</v>
      </c>
      <c r="B19" s="1050"/>
      <c r="C19" s="1050"/>
      <c r="D19" s="195" t="str">
        <f>'Master-2'!C17</f>
        <v>प्रयोगशाला सहायक II</v>
      </c>
      <c r="E19" s="189" t="str">
        <f>'Master-2'!D17</f>
        <v>L-10</v>
      </c>
      <c r="F19" s="185">
        <f>'Master-2'!I17</f>
        <v>0</v>
      </c>
      <c r="G19" s="185"/>
      <c r="H19" s="185"/>
      <c r="I19" s="185"/>
      <c r="J19" s="185"/>
      <c r="K19" s="185"/>
      <c r="L19" s="185"/>
      <c r="M19" s="185"/>
      <c r="N19" s="185"/>
      <c r="O19" s="185"/>
      <c r="P19" s="185"/>
      <c r="Q19" s="187"/>
      <c r="R19" s="188"/>
      <c r="S19" s="183"/>
      <c r="T19" s="183"/>
      <c r="U19" s="183"/>
      <c r="V19" s="183"/>
      <c r="W19" s="183"/>
      <c r="X19" s="183"/>
      <c r="Y19" s="183"/>
      <c r="Z19" s="183"/>
    </row>
    <row r="20" spans="1:26">
      <c r="A20" s="185">
        <v>14</v>
      </c>
      <c r="B20" s="1050"/>
      <c r="C20" s="1050"/>
      <c r="D20" s="195" t="str">
        <f>'Master-2'!C18</f>
        <v>प्रयोगशाला सहायक III</v>
      </c>
      <c r="E20" s="189" t="str">
        <f>'Master-2'!D18</f>
        <v>L-8</v>
      </c>
      <c r="F20" s="185">
        <f>'Master-2'!I18</f>
        <v>0</v>
      </c>
      <c r="G20" s="185"/>
      <c r="H20" s="185"/>
      <c r="I20" s="185"/>
      <c r="J20" s="185"/>
      <c r="K20" s="185"/>
      <c r="L20" s="185"/>
      <c r="M20" s="185"/>
      <c r="N20" s="185"/>
      <c r="O20" s="185"/>
      <c r="P20" s="185"/>
      <c r="Q20" s="187"/>
      <c r="R20" s="188"/>
      <c r="S20" s="183"/>
      <c r="T20" s="183"/>
      <c r="U20" s="183"/>
      <c r="V20" s="183"/>
      <c r="W20" s="183"/>
      <c r="X20" s="183"/>
      <c r="Y20" s="183"/>
      <c r="Z20" s="183"/>
    </row>
    <row r="21" spans="1:26">
      <c r="A21" s="185">
        <v>15</v>
      </c>
      <c r="B21" s="1050"/>
      <c r="C21" s="1050"/>
      <c r="D21" s="195" t="str">
        <f>'Master-2'!C19</f>
        <v>अतिरिक्त प्रशासनिक अधिकारी</v>
      </c>
      <c r="E21" s="189" t="str">
        <f>'Master-2'!D19</f>
        <v>L-11</v>
      </c>
      <c r="F21" s="185">
        <f>'Master-2'!I19</f>
        <v>0</v>
      </c>
      <c r="G21" s="185"/>
      <c r="H21" s="185"/>
      <c r="I21" s="185"/>
      <c r="J21" s="185"/>
      <c r="K21" s="185"/>
      <c r="L21" s="185"/>
      <c r="M21" s="185"/>
      <c r="N21" s="185"/>
      <c r="O21" s="185"/>
      <c r="P21" s="185"/>
      <c r="Q21" s="187"/>
      <c r="R21" s="188"/>
      <c r="S21" s="183"/>
      <c r="T21" s="183"/>
      <c r="U21" s="183"/>
      <c r="V21" s="183"/>
      <c r="W21" s="183"/>
      <c r="X21" s="183"/>
      <c r="Y21" s="183"/>
      <c r="Z21" s="183"/>
    </row>
    <row r="22" spans="1:26">
      <c r="A22" s="185">
        <v>16</v>
      </c>
      <c r="B22" s="1050"/>
      <c r="C22" s="1050"/>
      <c r="D22" s="195" t="str">
        <f>'Master-2'!C20</f>
        <v>वरिष्ठ सहायक</v>
      </c>
      <c r="E22" s="189" t="str">
        <f>'Master-2'!D20</f>
        <v>L-8</v>
      </c>
      <c r="F22" s="185">
        <f>'Master-2'!I20</f>
        <v>0</v>
      </c>
      <c r="G22" s="185"/>
      <c r="H22" s="185"/>
      <c r="I22" s="185"/>
      <c r="J22" s="185"/>
      <c r="K22" s="185"/>
      <c r="L22" s="185"/>
      <c r="M22" s="185"/>
      <c r="N22" s="185"/>
      <c r="O22" s="185"/>
      <c r="P22" s="185"/>
      <c r="Q22" s="187"/>
      <c r="R22" s="188"/>
      <c r="S22" s="183"/>
      <c r="T22" s="183"/>
      <c r="U22" s="183"/>
      <c r="V22" s="183"/>
      <c r="W22" s="183"/>
      <c r="X22" s="183"/>
      <c r="Y22" s="183"/>
      <c r="Z22" s="183"/>
    </row>
    <row r="23" spans="1:26">
      <c r="A23" s="185">
        <v>17</v>
      </c>
      <c r="B23" s="1050"/>
      <c r="C23" s="1050"/>
      <c r="D23" s="195" t="str">
        <f>'Master-2'!C21</f>
        <v>कनिष्ठ सहायक</v>
      </c>
      <c r="E23" s="189" t="str">
        <f>'Master-2'!D21</f>
        <v>L-5</v>
      </c>
      <c r="F23" s="185">
        <f>'Master-2'!I21</f>
        <v>0</v>
      </c>
      <c r="G23" s="185"/>
      <c r="H23" s="185"/>
      <c r="I23" s="185"/>
      <c r="J23" s="185"/>
      <c r="K23" s="185"/>
      <c r="L23" s="185"/>
      <c r="M23" s="185"/>
      <c r="N23" s="185"/>
      <c r="O23" s="185"/>
      <c r="P23" s="185"/>
      <c r="Q23" s="187"/>
      <c r="R23" s="188"/>
      <c r="S23" s="183"/>
      <c r="T23" s="183"/>
      <c r="U23" s="183"/>
      <c r="V23" s="183"/>
      <c r="W23" s="183"/>
      <c r="X23" s="183"/>
      <c r="Y23" s="183"/>
      <c r="Z23" s="183"/>
    </row>
    <row r="24" spans="1:26">
      <c r="A24" s="185">
        <v>18</v>
      </c>
      <c r="B24" s="1050"/>
      <c r="C24" s="1050"/>
      <c r="D24" s="195" t="str">
        <f>'Master-2'!C22</f>
        <v>चतुर्थ श्रेणी कर्मचारी</v>
      </c>
      <c r="E24" s="189" t="str">
        <f>'Master-2'!D22</f>
        <v>L-1</v>
      </c>
      <c r="F24" s="185">
        <f>'Master-2'!I22</f>
        <v>1</v>
      </c>
      <c r="G24" s="185"/>
      <c r="H24" s="185"/>
      <c r="I24" s="185"/>
      <c r="J24" s="185"/>
      <c r="K24" s="185"/>
      <c r="L24" s="185"/>
      <c r="M24" s="185"/>
      <c r="N24" s="185"/>
      <c r="O24" s="185"/>
      <c r="P24" s="185"/>
      <c r="Q24" s="187"/>
      <c r="R24" s="188"/>
      <c r="S24" s="183"/>
      <c r="T24" s="183"/>
      <c r="U24" s="183"/>
      <c r="V24" s="183"/>
      <c r="W24" s="183"/>
      <c r="X24" s="183"/>
      <c r="Y24" s="183"/>
      <c r="Z24" s="183"/>
    </row>
    <row r="25" spans="1:26">
      <c r="A25" s="185">
        <v>19</v>
      </c>
      <c r="B25" s="1050"/>
      <c r="C25" s="1050"/>
      <c r="D25" s="195" t="str">
        <f>'Master-2'!C23</f>
        <v>प्रयोगशाला परिचारक</v>
      </c>
      <c r="E25" s="189" t="str">
        <f>'Master-2'!D23</f>
        <v>L-1</v>
      </c>
      <c r="F25" s="185">
        <f>'Master-2'!I23</f>
        <v>0</v>
      </c>
      <c r="G25" s="185"/>
      <c r="H25" s="185"/>
      <c r="I25" s="185"/>
      <c r="J25" s="185"/>
      <c r="K25" s="185"/>
      <c r="L25" s="185"/>
      <c r="M25" s="185"/>
      <c r="N25" s="185"/>
      <c r="O25" s="185"/>
      <c r="P25" s="185"/>
      <c r="Q25" s="187"/>
      <c r="R25" s="188"/>
      <c r="S25" s="183"/>
      <c r="T25" s="183"/>
      <c r="U25" s="183"/>
      <c r="V25" s="183"/>
      <c r="W25" s="183"/>
      <c r="X25" s="183"/>
      <c r="Y25" s="183"/>
      <c r="Z25" s="183"/>
    </row>
    <row r="26" spans="1:26">
      <c r="A26" s="185">
        <v>20</v>
      </c>
      <c r="B26" s="1050"/>
      <c r="C26" s="1050"/>
      <c r="D26" s="195">
        <f>'Master-2'!C24</f>
        <v>0</v>
      </c>
      <c r="E26" s="189">
        <f>'Master-2'!D24</f>
        <v>0</v>
      </c>
      <c r="F26" s="185">
        <f>'Master-2'!I24</f>
        <v>0</v>
      </c>
      <c r="G26" s="185"/>
      <c r="H26" s="185"/>
      <c r="I26" s="185"/>
      <c r="J26" s="185"/>
      <c r="K26" s="185"/>
      <c r="L26" s="185"/>
      <c r="M26" s="185"/>
      <c r="N26" s="185"/>
      <c r="O26" s="185"/>
      <c r="P26" s="185"/>
      <c r="Q26" s="187"/>
      <c r="R26" s="188"/>
      <c r="S26" s="183"/>
      <c r="T26" s="183"/>
      <c r="U26" s="183"/>
      <c r="V26" s="183"/>
      <c r="W26" s="183"/>
      <c r="X26" s="183"/>
      <c r="Y26" s="183"/>
      <c r="Z26" s="183"/>
    </row>
    <row r="27" spans="1:26">
      <c r="A27" s="185">
        <v>21</v>
      </c>
      <c r="B27" s="1050"/>
      <c r="C27" s="1050"/>
      <c r="D27" s="195">
        <f>'Master-2'!C25</f>
        <v>0</v>
      </c>
      <c r="E27" s="189">
        <f>'Master-2'!D25</f>
        <v>0</v>
      </c>
      <c r="F27" s="185">
        <f>'Master-2'!I25</f>
        <v>0</v>
      </c>
      <c r="G27" s="185"/>
      <c r="H27" s="185"/>
      <c r="I27" s="185"/>
      <c r="J27" s="185"/>
      <c r="K27" s="185"/>
      <c r="L27" s="185"/>
      <c r="M27" s="185"/>
      <c r="N27" s="185"/>
      <c r="O27" s="185"/>
      <c r="P27" s="185"/>
      <c r="Q27" s="187"/>
      <c r="R27" s="188"/>
      <c r="S27" s="183"/>
      <c r="T27" s="183"/>
      <c r="U27" s="183"/>
      <c r="V27" s="183"/>
      <c r="W27" s="183"/>
      <c r="X27" s="183"/>
      <c r="Y27" s="183"/>
      <c r="Z27" s="183"/>
    </row>
    <row r="28" spans="1:26">
      <c r="A28" s="185">
        <v>22</v>
      </c>
      <c r="B28" s="1050"/>
      <c r="C28" s="1050"/>
      <c r="D28" s="195">
        <f>'Master-2'!C26</f>
        <v>0</v>
      </c>
      <c r="E28" s="189">
        <f>'Master-2'!D26</f>
        <v>0</v>
      </c>
      <c r="F28" s="185">
        <f>'Master-2'!I26</f>
        <v>0</v>
      </c>
      <c r="G28" s="185"/>
      <c r="H28" s="185"/>
      <c r="I28" s="185"/>
      <c r="J28" s="185"/>
      <c r="K28" s="185"/>
      <c r="L28" s="185"/>
      <c r="M28" s="185"/>
      <c r="N28" s="185"/>
      <c r="O28" s="185"/>
      <c r="P28" s="185"/>
      <c r="Q28" s="187"/>
      <c r="R28" s="188"/>
      <c r="S28" s="183"/>
      <c r="T28" s="183"/>
      <c r="U28" s="183"/>
      <c r="V28" s="183"/>
      <c r="W28" s="183"/>
      <c r="X28" s="183"/>
      <c r="Y28" s="183"/>
      <c r="Z28" s="183"/>
    </row>
    <row r="29" spans="1:26">
      <c r="A29" s="185">
        <v>23</v>
      </c>
      <c r="B29" s="1050"/>
      <c r="C29" s="1050"/>
      <c r="D29" s="195">
        <f>'Master-2'!C27</f>
        <v>0</v>
      </c>
      <c r="E29" s="189">
        <f>'Master-2'!D27</f>
        <v>0</v>
      </c>
      <c r="F29" s="185">
        <f>'Master-2'!I27</f>
        <v>0</v>
      </c>
      <c r="G29" s="185"/>
      <c r="H29" s="185"/>
      <c r="I29" s="185"/>
      <c r="J29" s="185"/>
      <c r="K29" s="185"/>
      <c r="L29" s="185"/>
      <c r="M29" s="185"/>
      <c r="N29" s="185"/>
      <c r="O29" s="185"/>
      <c r="P29" s="185"/>
      <c r="Q29" s="187"/>
      <c r="R29" s="188"/>
      <c r="S29" s="183"/>
      <c r="T29" s="183"/>
      <c r="U29" s="183"/>
      <c r="V29" s="183"/>
      <c r="W29" s="183"/>
      <c r="X29" s="183"/>
      <c r="Y29" s="183"/>
      <c r="Z29" s="183"/>
    </row>
    <row r="30" spans="1:26">
      <c r="A30" s="185">
        <v>24</v>
      </c>
      <c r="B30" s="1050"/>
      <c r="C30" s="1050"/>
      <c r="D30" s="195">
        <f>'Master-2'!C28</f>
        <v>0</v>
      </c>
      <c r="E30" s="189">
        <f>'Master-2'!D28</f>
        <v>0</v>
      </c>
      <c r="F30" s="185">
        <f>'Master-2'!I28</f>
        <v>0</v>
      </c>
      <c r="G30" s="185"/>
      <c r="H30" s="185"/>
      <c r="I30" s="185"/>
      <c r="J30" s="185"/>
      <c r="K30" s="185"/>
      <c r="L30" s="185"/>
      <c r="M30" s="185"/>
      <c r="N30" s="185"/>
      <c r="O30" s="185"/>
      <c r="P30" s="185"/>
      <c r="Q30" s="187"/>
      <c r="R30" s="188"/>
      <c r="S30" s="183"/>
      <c r="T30" s="183"/>
      <c r="U30" s="183"/>
      <c r="V30" s="183"/>
      <c r="W30" s="183"/>
      <c r="X30" s="183"/>
      <c r="Y30" s="183"/>
      <c r="Z30" s="183"/>
    </row>
    <row r="31" spans="1:26">
      <c r="A31" s="185">
        <v>25</v>
      </c>
      <c r="B31" s="1050"/>
      <c r="C31" s="1050"/>
      <c r="D31" s="195">
        <f>'Master-2'!C29</f>
        <v>0</v>
      </c>
      <c r="E31" s="189">
        <f>'Master-2'!D29</f>
        <v>0</v>
      </c>
      <c r="F31" s="185">
        <f>'Master-2'!I29</f>
        <v>0</v>
      </c>
      <c r="G31" s="185"/>
      <c r="H31" s="185"/>
      <c r="I31" s="185"/>
      <c r="J31" s="185"/>
      <c r="K31" s="185"/>
      <c r="L31" s="185"/>
      <c r="M31" s="185"/>
      <c r="N31" s="185"/>
      <c r="O31" s="185"/>
      <c r="P31" s="185"/>
      <c r="Q31" s="187"/>
      <c r="R31" s="188"/>
      <c r="S31" s="183"/>
      <c r="T31" s="183"/>
      <c r="U31" s="183"/>
      <c r="V31" s="183"/>
      <c r="W31" s="183"/>
      <c r="X31" s="183"/>
      <c r="Y31" s="183"/>
      <c r="Z31" s="183"/>
    </row>
    <row r="32" spans="1:26" hidden="1">
      <c r="A32" s="185">
        <v>26</v>
      </c>
      <c r="B32" s="1050"/>
      <c r="C32" s="1050"/>
      <c r="D32" s="195">
        <f>'Master-2'!C30</f>
        <v>0</v>
      </c>
      <c r="E32" s="189">
        <f>'Master-2'!D30</f>
        <v>0</v>
      </c>
      <c r="F32" s="185">
        <f>'Master-2'!I30</f>
        <v>0</v>
      </c>
      <c r="G32" s="185"/>
      <c r="H32" s="185"/>
      <c r="I32" s="185"/>
      <c r="J32" s="185"/>
      <c r="K32" s="185"/>
      <c r="L32" s="185"/>
      <c r="M32" s="185"/>
      <c r="N32" s="185"/>
      <c r="O32" s="185"/>
      <c r="P32" s="185"/>
      <c r="Q32" s="187"/>
      <c r="R32" s="188"/>
      <c r="S32" s="183"/>
      <c r="T32" s="183"/>
      <c r="U32" s="183"/>
      <c r="V32" s="183"/>
      <c r="W32" s="183"/>
      <c r="X32" s="183"/>
      <c r="Y32" s="183"/>
      <c r="Z32" s="183"/>
    </row>
    <row r="33" spans="1:26" hidden="1">
      <c r="A33" s="185">
        <v>27</v>
      </c>
      <c r="B33" s="1050"/>
      <c r="C33" s="1050"/>
      <c r="D33" s="195">
        <f>'Master-2'!C31</f>
        <v>0</v>
      </c>
      <c r="E33" s="189">
        <f>'Master-2'!D31</f>
        <v>0</v>
      </c>
      <c r="F33" s="185">
        <f>'Master-2'!I31</f>
        <v>0</v>
      </c>
      <c r="G33" s="185"/>
      <c r="H33" s="185"/>
      <c r="I33" s="185"/>
      <c r="J33" s="185"/>
      <c r="K33" s="185"/>
      <c r="L33" s="185"/>
      <c r="M33" s="185"/>
      <c r="N33" s="185"/>
      <c r="O33" s="185"/>
      <c r="P33" s="185"/>
      <c r="Q33" s="187"/>
      <c r="R33" s="188"/>
      <c r="S33" s="183"/>
      <c r="T33" s="183"/>
      <c r="U33" s="183"/>
      <c r="V33" s="183"/>
      <c r="W33" s="183"/>
      <c r="X33" s="183"/>
      <c r="Y33" s="183"/>
      <c r="Z33" s="183"/>
    </row>
    <row r="34" spans="1:26" hidden="1">
      <c r="A34" s="185">
        <v>28</v>
      </c>
      <c r="B34" s="1050"/>
      <c r="C34" s="1050"/>
      <c r="D34" s="195">
        <f>'Master-2'!C32</f>
        <v>0</v>
      </c>
      <c r="E34" s="189">
        <f>'Master-2'!D32</f>
        <v>0</v>
      </c>
      <c r="F34" s="185">
        <f>'Master-2'!I32</f>
        <v>0</v>
      </c>
      <c r="G34" s="185"/>
      <c r="H34" s="185"/>
      <c r="I34" s="185"/>
      <c r="J34" s="185"/>
      <c r="K34" s="185"/>
      <c r="L34" s="185"/>
      <c r="M34" s="185"/>
      <c r="N34" s="185"/>
      <c r="O34" s="185"/>
      <c r="P34" s="185"/>
      <c r="Q34" s="187"/>
      <c r="R34" s="188"/>
      <c r="S34" s="183"/>
      <c r="T34" s="183"/>
      <c r="U34" s="183"/>
      <c r="V34" s="183"/>
      <c r="W34" s="183"/>
      <c r="X34" s="183"/>
      <c r="Y34" s="183"/>
      <c r="Z34" s="183"/>
    </row>
    <row r="35" spans="1:26" hidden="1">
      <c r="A35" s="185">
        <v>29</v>
      </c>
      <c r="B35" s="1050"/>
      <c r="C35" s="1050"/>
      <c r="D35" s="195">
        <f>'Master-2'!C33</f>
        <v>0</v>
      </c>
      <c r="E35" s="189">
        <f>'Master-2'!D33</f>
        <v>0</v>
      </c>
      <c r="F35" s="185">
        <f>'Master-2'!I33</f>
        <v>0</v>
      </c>
      <c r="G35" s="185"/>
      <c r="H35" s="185"/>
      <c r="I35" s="185"/>
      <c r="J35" s="185"/>
      <c r="K35" s="185"/>
      <c r="L35" s="185"/>
      <c r="M35" s="185"/>
      <c r="N35" s="185"/>
      <c r="O35" s="185"/>
      <c r="P35" s="185"/>
      <c r="Q35" s="187"/>
      <c r="R35" s="188"/>
      <c r="S35" s="183"/>
      <c r="T35" s="183"/>
      <c r="U35" s="183"/>
      <c r="V35" s="183"/>
      <c r="W35" s="183"/>
      <c r="X35" s="183"/>
      <c r="Y35" s="183"/>
      <c r="Z35" s="183"/>
    </row>
    <row r="36" spans="1:26" hidden="1">
      <c r="A36" s="185">
        <v>30</v>
      </c>
      <c r="B36" s="1050"/>
      <c r="C36" s="1050"/>
      <c r="D36" s="195">
        <f>'Master-2'!C34</f>
        <v>0</v>
      </c>
      <c r="E36" s="189">
        <f>'Master-2'!D34</f>
        <v>0</v>
      </c>
      <c r="F36" s="185">
        <f>'Master-2'!I34</f>
        <v>0</v>
      </c>
      <c r="G36" s="185"/>
      <c r="H36" s="185"/>
      <c r="I36" s="185"/>
      <c r="J36" s="185"/>
      <c r="K36" s="185"/>
      <c r="L36" s="185"/>
      <c r="M36" s="185"/>
      <c r="N36" s="185"/>
      <c r="O36" s="185"/>
      <c r="P36" s="185"/>
      <c r="Q36" s="187"/>
      <c r="R36" s="188"/>
      <c r="S36" s="183"/>
      <c r="T36" s="183"/>
      <c r="U36" s="183"/>
      <c r="V36" s="183"/>
      <c r="W36" s="183"/>
      <c r="X36" s="183"/>
      <c r="Y36" s="183"/>
      <c r="Z36" s="183"/>
    </row>
    <row r="37" spans="1:26" hidden="1">
      <c r="A37" s="185">
        <v>31</v>
      </c>
      <c r="B37" s="1050"/>
      <c r="C37" s="1050"/>
      <c r="D37" s="195">
        <f>'Master-2'!C35</f>
        <v>0</v>
      </c>
      <c r="E37" s="189">
        <f>'Master-2'!D35</f>
        <v>0</v>
      </c>
      <c r="F37" s="185">
        <f>'Master-2'!I35</f>
        <v>0</v>
      </c>
      <c r="G37" s="185"/>
      <c r="H37" s="185"/>
      <c r="I37" s="185"/>
      <c r="J37" s="185"/>
      <c r="K37" s="185"/>
      <c r="L37" s="185"/>
      <c r="M37" s="185"/>
      <c r="N37" s="185"/>
      <c r="O37" s="185"/>
      <c r="P37" s="185"/>
      <c r="Q37" s="187"/>
      <c r="R37" s="188"/>
      <c r="S37" s="183"/>
      <c r="T37" s="183"/>
      <c r="U37" s="183"/>
      <c r="V37" s="183"/>
      <c r="W37" s="183"/>
      <c r="X37" s="183"/>
      <c r="Y37" s="183"/>
      <c r="Z37" s="183"/>
    </row>
    <row r="38" spans="1:26" hidden="1">
      <c r="A38" s="185">
        <v>32</v>
      </c>
      <c r="B38" s="1050"/>
      <c r="C38" s="1050"/>
      <c r="D38" s="195">
        <f>'Master-2'!C36</f>
        <v>0</v>
      </c>
      <c r="E38" s="189">
        <f>'Master-2'!D36</f>
        <v>0</v>
      </c>
      <c r="F38" s="185">
        <f>'Master-2'!I36</f>
        <v>0</v>
      </c>
      <c r="G38" s="185"/>
      <c r="H38" s="185"/>
      <c r="I38" s="185"/>
      <c r="J38" s="185"/>
      <c r="K38" s="185"/>
      <c r="L38" s="185"/>
      <c r="M38" s="185"/>
      <c r="N38" s="185"/>
      <c r="O38" s="185"/>
      <c r="P38" s="185"/>
      <c r="Q38" s="187"/>
      <c r="R38" s="188"/>
      <c r="S38" s="183"/>
      <c r="T38" s="183"/>
      <c r="U38" s="183"/>
      <c r="V38" s="183"/>
      <c r="W38" s="183"/>
      <c r="X38" s="183"/>
      <c r="Y38" s="183"/>
      <c r="Z38" s="183"/>
    </row>
    <row r="39" spans="1:26" hidden="1">
      <c r="A39" s="185">
        <v>33</v>
      </c>
      <c r="B39" s="1050"/>
      <c r="C39" s="1050"/>
      <c r="D39" s="195">
        <f>'Master-2'!C37</f>
        <v>0</v>
      </c>
      <c r="E39" s="189">
        <f>'Master-2'!D37</f>
        <v>0</v>
      </c>
      <c r="F39" s="185">
        <f>'Master-2'!I37</f>
        <v>0</v>
      </c>
      <c r="G39" s="185"/>
      <c r="H39" s="185"/>
      <c r="I39" s="185"/>
      <c r="J39" s="185"/>
      <c r="K39" s="185"/>
      <c r="L39" s="185"/>
      <c r="M39" s="185"/>
      <c r="N39" s="185"/>
      <c r="O39" s="185"/>
      <c r="P39" s="185"/>
      <c r="Q39" s="187"/>
      <c r="R39" s="188"/>
      <c r="S39" s="183"/>
      <c r="T39" s="183"/>
      <c r="U39" s="183"/>
      <c r="V39" s="183"/>
      <c r="W39" s="183"/>
      <c r="X39" s="183"/>
      <c r="Y39" s="183"/>
      <c r="Z39" s="183"/>
    </row>
    <row r="40" spans="1:26" hidden="1">
      <c r="A40" s="185">
        <v>34</v>
      </c>
      <c r="B40" s="1050"/>
      <c r="C40" s="1050"/>
      <c r="D40" s="195">
        <f>'Master-2'!C38</f>
        <v>0</v>
      </c>
      <c r="E40" s="189">
        <f>'Master-2'!D38</f>
        <v>0</v>
      </c>
      <c r="F40" s="185">
        <f>'Master-2'!I38</f>
        <v>0</v>
      </c>
      <c r="G40" s="194"/>
      <c r="H40" s="185"/>
      <c r="I40" s="185"/>
      <c r="J40" s="185"/>
      <c r="K40" s="185"/>
      <c r="L40" s="185"/>
      <c r="M40" s="185"/>
      <c r="N40" s="185"/>
      <c r="O40" s="185"/>
      <c r="P40" s="185"/>
      <c r="Q40" s="187"/>
      <c r="R40" s="188"/>
      <c r="S40" s="183"/>
      <c r="T40" s="183"/>
      <c r="U40" s="183"/>
      <c r="V40" s="183"/>
      <c r="W40" s="183"/>
      <c r="X40" s="183"/>
      <c r="Y40" s="183"/>
      <c r="Z40" s="183"/>
    </row>
    <row r="41" spans="1:26" hidden="1">
      <c r="A41" s="185">
        <v>35</v>
      </c>
      <c r="B41" s="1050"/>
      <c r="C41" s="1050"/>
      <c r="D41" s="195">
        <f>'Master-2'!C39</f>
        <v>0</v>
      </c>
      <c r="E41" s="189">
        <f>'Master-2'!D39</f>
        <v>0</v>
      </c>
      <c r="F41" s="185">
        <f>'Master-2'!I39</f>
        <v>0</v>
      </c>
      <c r="G41" s="185"/>
      <c r="H41" s="185"/>
      <c r="I41" s="185"/>
      <c r="J41" s="185"/>
      <c r="K41" s="185"/>
      <c r="L41" s="185"/>
      <c r="M41" s="185"/>
      <c r="N41" s="185"/>
      <c r="O41" s="185"/>
      <c r="P41" s="185"/>
      <c r="Q41" s="187"/>
      <c r="R41" s="188"/>
      <c r="S41" s="183"/>
      <c r="T41" s="183"/>
      <c r="U41" s="183"/>
      <c r="V41" s="183"/>
      <c r="W41" s="183"/>
      <c r="X41" s="183"/>
      <c r="Y41" s="183"/>
      <c r="Z41" s="183"/>
    </row>
    <row r="42" spans="1:26" hidden="1">
      <c r="A42" s="185">
        <v>36</v>
      </c>
      <c r="B42" s="1062"/>
      <c r="C42" s="1062"/>
      <c r="D42" s="195">
        <f>'Master-2'!C40</f>
        <v>0</v>
      </c>
      <c r="E42" s="189">
        <f>'Master-2'!D40</f>
        <v>0</v>
      </c>
      <c r="F42" s="185">
        <f>'Master-2'!I40</f>
        <v>0</v>
      </c>
      <c r="G42" s="185"/>
      <c r="H42" s="185"/>
      <c r="I42" s="185"/>
      <c r="J42" s="185"/>
      <c r="K42" s="185"/>
      <c r="L42" s="185"/>
      <c r="M42" s="185"/>
      <c r="N42" s="185"/>
      <c r="O42" s="185"/>
      <c r="P42" s="185"/>
      <c r="Q42" s="187"/>
      <c r="R42" s="188"/>
      <c r="S42" s="183"/>
      <c r="T42" s="183"/>
      <c r="U42" s="183"/>
      <c r="V42" s="183"/>
      <c r="W42" s="183"/>
      <c r="X42" s="183"/>
      <c r="Y42" s="183"/>
      <c r="Z42" s="183"/>
    </row>
    <row r="43" spans="1:26">
      <c r="A43" s="190"/>
      <c r="B43" s="1059" t="s">
        <v>264</v>
      </c>
      <c r="C43" s="1001"/>
      <c r="D43" s="1001"/>
      <c r="E43" s="1003"/>
      <c r="F43" s="185">
        <f>SUM(F7:F42)</f>
        <v>3</v>
      </c>
      <c r="G43" s="186">
        <f t="shared" ref="G43:R43" si="0">SUM(G11:G42)</f>
        <v>0</v>
      </c>
      <c r="H43" s="186">
        <f t="shared" si="0"/>
        <v>0</v>
      </c>
      <c r="I43" s="186">
        <f t="shared" si="0"/>
        <v>0</v>
      </c>
      <c r="J43" s="186">
        <f t="shared" si="0"/>
        <v>0</v>
      </c>
      <c r="K43" s="186">
        <f t="shared" si="0"/>
        <v>0</v>
      </c>
      <c r="L43" s="186">
        <f t="shared" si="0"/>
        <v>0</v>
      </c>
      <c r="M43" s="186">
        <f t="shared" si="0"/>
        <v>0</v>
      </c>
      <c r="N43" s="186">
        <f t="shared" si="0"/>
        <v>0</v>
      </c>
      <c r="O43" s="186">
        <f t="shared" si="0"/>
        <v>0</v>
      </c>
      <c r="P43" s="186">
        <f t="shared" si="0"/>
        <v>0</v>
      </c>
      <c r="Q43" s="191">
        <f t="shared" si="0"/>
        <v>0</v>
      </c>
      <c r="R43" s="192">
        <f t="shared" si="0"/>
        <v>0</v>
      </c>
      <c r="S43" s="183"/>
      <c r="T43" s="183"/>
      <c r="U43" s="183"/>
      <c r="V43" s="183"/>
      <c r="W43" s="183"/>
      <c r="X43" s="183"/>
      <c r="Y43" s="183"/>
      <c r="Z43" s="183"/>
    </row>
    <row r="44" spans="1:26">
      <c r="A44" s="199"/>
      <c r="B44" s="1060" t="s">
        <v>265</v>
      </c>
      <c r="C44" s="1005"/>
      <c r="D44" s="1005"/>
      <c r="E44" s="1005"/>
      <c r="F44" s="1005"/>
      <c r="G44" s="1005"/>
      <c r="H44" s="1005"/>
      <c r="I44" s="1005"/>
      <c r="J44" s="1005"/>
      <c r="K44" s="1005"/>
      <c r="L44" s="1005"/>
      <c r="M44" s="1005"/>
      <c r="N44" s="1005"/>
      <c r="O44" s="1005"/>
      <c r="P44" s="1005"/>
      <c r="Q44" s="1005"/>
      <c r="R44" s="183"/>
      <c r="S44" s="183"/>
      <c r="T44" s="183"/>
      <c r="U44" s="183"/>
      <c r="V44" s="183"/>
      <c r="W44" s="183"/>
      <c r="X44" s="183"/>
      <c r="Y44" s="183"/>
      <c r="Z44" s="183"/>
    </row>
    <row r="45" spans="1:26" ht="12"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row>
    <row r="46" spans="1:26" ht="18">
      <c r="A46" s="183"/>
      <c r="B46" s="183"/>
      <c r="C46" s="183"/>
      <c r="D46" s="183"/>
      <c r="E46" s="183"/>
      <c r="F46" s="183"/>
      <c r="G46" s="183"/>
      <c r="H46" s="183"/>
      <c r="I46" s="183"/>
      <c r="J46" s="183"/>
      <c r="K46" s="183"/>
      <c r="L46" s="183"/>
      <c r="M46" s="1058" t="str">
        <f>'Master-1'!M4</f>
        <v>iz/kkukpk;Z</v>
      </c>
      <c r="N46" s="1005"/>
      <c r="O46" s="1005"/>
      <c r="P46" s="1005"/>
      <c r="Q46" s="1005"/>
      <c r="R46" s="183"/>
      <c r="S46" s="183"/>
      <c r="T46" s="183"/>
      <c r="U46" s="183"/>
      <c r="V46" s="183"/>
      <c r="W46" s="183"/>
      <c r="X46" s="183"/>
      <c r="Y46" s="183"/>
      <c r="Z46" s="183"/>
    </row>
    <row r="47" spans="1:26" ht="17" customHeight="1">
      <c r="A47" s="183"/>
      <c r="B47" s="183"/>
      <c r="C47" s="183"/>
      <c r="D47" s="183"/>
      <c r="E47" s="183"/>
      <c r="F47" s="183"/>
      <c r="G47" s="183"/>
      <c r="H47" s="183"/>
      <c r="I47" s="183"/>
      <c r="J47" s="183"/>
      <c r="K47" s="183"/>
      <c r="L47" s="183"/>
      <c r="M47" s="1058" t="str">
        <f>'Master-1'!M5</f>
        <v xml:space="preserve">jktdh; mPp ek/;fed fo|ky; </v>
      </c>
      <c r="N47" s="1005"/>
      <c r="O47" s="1005"/>
      <c r="P47" s="1005"/>
      <c r="Q47" s="1005"/>
      <c r="R47" s="183"/>
      <c r="S47" s="183"/>
      <c r="T47" s="183"/>
      <c r="U47" s="183"/>
      <c r="V47" s="183"/>
      <c r="W47" s="183"/>
      <c r="X47" s="183"/>
      <c r="Y47" s="183"/>
      <c r="Z47" s="183"/>
    </row>
    <row r="48" spans="1:26" ht="18">
      <c r="A48" s="183"/>
      <c r="B48" s="183"/>
      <c r="C48" s="183"/>
      <c r="D48" s="183"/>
      <c r="E48" s="183"/>
      <c r="F48" s="183"/>
      <c r="G48" s="183"/>
      <c r="H48" s="183"/>
      <c r="I48" s="183"/>
      <c r="J48" s="183"/>
      <c r="K48" s="183"/>
      <c r="L48" s="183"/>
      <c r="M48" s="1058" t="str">
        <f>'Master-1'!M6</f>
        <v>13Mhvks,y¼Jhxaxkuxj½</v>
      </c>
      <c r="N48" s="1005"/>
      <c r="O48" s="1005"/>
      <c r="P48" s="1005"/>
      <c r="Q48" s="1005"/>
      <c r="R48" s="183"/>
      <c r="S48" s="183"/>
      <c r="T48" s="183"/>
      <c r="U48" s="183"/>
      <c r="V48" s="183"/>
      <c r="W48" s="183"/>
      <c r="X48" s="183"/>
      <c r="Y48" s="183"/>
      <c r="Z48" s="183"/>
    </row>
    <row r="49" spans="1:26" ht="12"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row>
    <row r="50" spans="1:26" ht="12"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1:26" ht="12"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1:26" ht="12"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1:26" ht="12"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row>
    <row r="54" spans="1:26" ht="12"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ht="12"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1:26" ht="12"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row>
    <row r="57" spans="1:26" ht="12"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row>
    <row r="58" spans="1:26" ht="12"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row>
    <row r="59" spans="1:26" ht="12"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ht="12"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row>
    <row r="61" spans="1:26" ht="12"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1:26" ht="12"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row>
    <row r="63" spans="1:26" ht="12"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ht="12"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1:26" ht="12"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ht="12"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ht="12"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row>
    <row r="68" spans="1:26" ht="12"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1:26" ht="12"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row>
    <row r="70" spans="1:26" ht="12"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row>
    <row r="71" spans="1:26" ht="12"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row>
    <row r="72" spans="1:26" ht="12"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row>
    <row r="73" spans="1:26" ht="12"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row>
    <row r="74" spans="1:26" ht="12"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row>
    <row r="75" spans="1:26" ht="12"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row>
    <row r="76" spans="1:26" ht="12"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row>
    <row r="77" spans="1:26" ht="12"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row>
    <row r="78" spans="1:26" ht="12"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row>
    <row r="79" spans="1:26" ht="12"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ht="12"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row>
    <row r="81" spans="1:26" ht="12"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row>
    <row r="82" spans="1:26" ht="12"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row>
    <row r="83" spans="1:26" ht="12"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row>
    <row r="84" spans="1:26" ht="12"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1:26" ht="12"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1:26" ht="12"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row>
    <row r="87" spans="1:26" ht="12"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row>
    <row r="88" spans="1:26" ht="12"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ht="12"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row>
    <row r="90" spans="1:26" ht="12"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1:26" ht="12"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1:26" ht="12"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1:26" ht="12"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1:26" ht="12"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1:26" ht="12"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1:26" ht="12"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row>
    <row r="97" spans="1:26" ht="12"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1:26" ht="12"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1:26" ht="12"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row>
    <row r="100" spans="1:26" ht="12"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2"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2"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2"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2"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2"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2"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2"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2"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2"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2"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2"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2"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2"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2"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2"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2"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2"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2"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2"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2"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2"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2"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2"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2"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2"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2"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2"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2"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2"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2"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2"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2"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2"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2"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2"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2"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2"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2"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2"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2"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2"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2"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2"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2"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2"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2"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2"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2"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2"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2"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2"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2"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2"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2"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2"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2"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2"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2"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2"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2"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2"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2"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2"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2"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2"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2"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2"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2"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2"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2"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2"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2"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2"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2"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2"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2"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2"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2"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2"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2"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2"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2"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2"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2"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2"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2"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2"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2"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2"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2"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2"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2"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2"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2"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2"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2"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2"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2"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2"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2"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2"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2"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2"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2"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2"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2"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2"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2"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2"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2"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2"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2"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2"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2"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2"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2"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2"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2"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2"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2"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2"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2"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2"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2"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2"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2"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2"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2"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2"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2"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2"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2"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2"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2"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2"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2"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2"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2"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2"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2"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2"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2"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2"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2"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2"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2"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2"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2"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2"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2"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2"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2"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2"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2" customHeight="1">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2" customHeight="1">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2" customHeight="1">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2" customHeight="1">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2" customHeight="1">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2" customHeight="1">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2" customHeight="1">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2" customHeight="1">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2" customHeight="1">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2" customHeight="1">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2" customHeight="1">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2" customHeight="1">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2" customHeight="1">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2" customHeight="1">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2" customHeight="1">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2" customHeight="1">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2" customHeight="1">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2" customHeight="1">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2" customHeight="1">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row>
    <row r="273" spans="1:26" ht="12" customHeight="1">
      <c r="A273" s="183"/>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2" customHeight="1">
      <c r="A274" s="183"/>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row>
    <row r="275" spans="1:26" ht="12" customHeight="1">
      <c r="A275" s="183"/>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row>
    <row r="276" spans="1:26" ht="12" customHeight="1">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row>
    <row r="277" spans="1:26" ht="12" customHeight="1">
      <c r="A277" s="183"/>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row>
    <row r="278" spans="1:26" ht="12" customHeight="1">
      <c r="A278" s="183"/>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row>
    <row r="279" spans="1:26" ht="12" customHeight="1">
      <c r="A279" s="183"/>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row>
    <row r="280" spans="1:26" ht="12" customHeight="1">
      <c r="A280" s="183"/>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row>
    <row r="281" spans="1:26" ht="12" customHeight="1">
      <c r="A281" s="183"/>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2" customHeight="1">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row>
    <row r="283" spans="1:26" ht="12" customHeight="1">
      <c r="A283" s="183"/>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row>
    <row r="284" spans="1:26" ht="12" customHeight="1">
      <c r="A284" s="183"/>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row>
    <row r="285" spans="1:26" ht="12" customHeight="1">
      <c r="A285" s="183"/>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row>
    <row r="286" spans="1:26" ht="12" customHeight="1">
      <c r="A286" s="183"/>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row>
    <row r="287" spans="1:26" ht="12" customHeight="1">
      <c r="A287" s="183"/>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row>
    <row r="288" spans="1:26" ht="12" customHeight="1">
      <c r="A288" s="183"/>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row>
    <row r="289" spans="1:26" ht="12" customHeight="1">
      <c r="A289" s="183"/>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row>
    <row r="290" spans="1:26" ht="12" customHeight="1">
      <c r="A290" s="183"/>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row>
    <row r="291" spans="1:26" ht="12" customHeight="1">
      <c r="A291" s="183"/>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row>
    <row r="292" spans="1:26" ht="12" customHeight="1">
      <c r="A292" s="183"/>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row>
    <row r="293" spans="1:26" ht="12" customHeight="1">
      <c r="A293" s="183"/>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row>
    <row r="294" spans="1:26" ht="12" customHeight="1">
      <c r="A294" s="183"/>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row>
    <row r="295" spans="1:26" ht="12" customHeight="1">
      <c r="A295" s="183"/>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row>
    <row r="296" spans="1:26" ht="12" customHeight="1">
      <c r="A296" s="183"/>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row>
    <row r="297" spans="1:26" ht="12" customHeight="1">
      <c r="A297" s="183"/>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row>
    <row r="298" spans="1:26" ht="12" customHeight="1">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row>
    <row r="299" spans="1:26" ht="12" customHeight="1">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row>
    <row r="300" spans="1:26" ht="12" customHeight="1">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row>
    <row r="301" spans="1:26" ht="12" customHeight="1">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row>
    <row r="302" spans="1:26" ht="12" customHeight="1">
      <c r="A302" s="183"/>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row>
    <row r="303" spans="1:26" ht="12" customHeight="1">
      <c r="A303" s="183"/>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row>
    <row r="304" spans="1:26" ht="12" customHeight="1">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row>
    <row r="305" spans="1:26" ht="12" customHeight="1">
      <c r="A305" s="183"/>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row>
    <row r="306" spans="1:26" ht="12" customHeight="1">
      <c r="A306" s="183"/>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row>
    <row r="307" spans="1:26" ht="12" customHeight="1">
      <c r="A307" s="183"/>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row>
    <row r="308" spans="1:26" ht="12" customHeight="1">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row>
    <row r="309" spans="1:26" ht="12" customHeight="1">
      <c r="A309" s="183"/>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row>
    <row r="310" spans="1:26" ht="12" customHeight="1">
      <c r="A310" s="183"/>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row>
    <row r="311" spans="1:26" ht="12" customHeight="1">
      <c r="A311" s="183"/>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row>
    <row r="312" spans="1:26" ht="12" customHeight="1">
      <c r="A312" s="183"/>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row>
    <row r="313" spans="1:26" ht="12" customHeight="1">
      <c r="A313" s="183"/>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row>
    <row r="314" spans="1:26" ht="12" customHeight="1">
      <c r="A314" s="183"/>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row>
    <row r="315" spans="1:26" ht="12" customHeight="1">
      <c r="A315" s="183"/>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row>
    <row r="316" spans="1:26" ht="12" customHeight="1">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row>
    <row r="317" spans="1:26" ht="12" customHeight="1">
      <c r="A317" s="183"/>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row>
    <row r="318" spans="1:26" ht="12" customHeight="1">
      <c r="A318" s="183"/>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row>
    <row r="319" spans="1:26" ht="12" customHeight="1">
      <c r="A319" s="183"/>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row>
    <row r="320" spans="1:26" ht="12" customHeight="1">
      <c r="A320" s="183"/>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row>
    <row r="321" spans="1:26" ht="12" customHeight="1">
      <c r="A321" s="183"/>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row>
    <row r="322" spans="1:26" ht="12" customHeight="1">
      <c r="A322" s="183"/>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row>
    <row r="323" spans="1:26" ht="12" customHeight="1">
      <c r="A323" s="183"/>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row>
    <row r="324" spans="1:26" ht="12" customHeight="1">
      <c r="A324" s="183"/>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row>
    <row r="325" spans="1:26" ht="12" customHeight="1">
      <c r="A325" s="183"/>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row>
    <row r="326" spans="1:26" ht="12" customHeight="1">
      <c r="A326" s="183"/>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row>
    <row r="327" spans="1:26" ht="12" customHeight="1">
      <c r="A327" s="183"/>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row>
    <row r="328" spans="1:26" ht="12" customHeight="1">
      <c r="A328" s="183"/>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row>
    <row r="329" spans="1:26" ht="12" customHeight="1">
      <c r="A329" s="183"/>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row>
    <row r="330" spans="1:26" ht="12" customHeight="1">
      <c r="A330" s="183"/>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row>
    <row r="331" spans="1:26" ht="12" customHeight="1">
      <c r="A331" s="183"/>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row>
    <row r="332" spans="1:26" ht="12" customHeight="1">
      <c r="A332" s="183"/>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row>
    <row r="333" spans="1:26" ht="12" customHeight="1">
      <c r="A333" s="183"/>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row>
    <row r="334" spans="1:26" ht="12" customHeight="1">
      <c r="A334" s="183"/>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row>
    <row r="335" spans="1:26" ht="12" customHeight="1">
      <c r="A335" s="183"/>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row>
    <row r="336" spans="1:26" ht="12" customHeight="1">
      <c r="A336" s="183"/>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row>
    <row r="337" spans="1:26" ht="12" customHeight="1">
      <c r="A337" s="183"/>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row>
    <row r="338" spans="1:26" ht="12" customHeight="1">
      <c r="A338" s="183"/>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row>
    <row r="339" spans="1:26" ht="12" customHeight="1">
      <c r="A339" s="183"/>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row>
    <row r="340" spans="1:26" ht="12" customHeight="1">
      <c r="A340" s="183"/>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row>
    <row r="341" spans="1:26" ht="12" customHeight="1">
      <c r="A341" s="183"/>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row>
    <row r="342" spans="1:26" ht="12" customHeight="1">
      <c r="A342" s="183"/>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row>
    <row r="343" spans="1:26" ht="12" customHeight="1">
      <c r="A343" s="183"/>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row>
    <row r="344" spans="1:26" ht="12" customHeight="1">
      <c r="A344" s="183"/>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row>
    <row r="345" spans="1:26" ht="12" customHeight="1">
      <c r="A345" s="183"/>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row>
    <row r="346" spans="1:26" ht="12" customHeight="1">
      <c r="A346" s="183"/>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row>
    <row r="347" spans="1:26" ht="12" customHeight="1">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row>
    <row r="348" spans="1:26" ht="12" customHeight="1">
      <c r="A348" s="183"/>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row>
    <row r="349" spans="1:26" ht="12" customHeight="1">
      <c r="A349" s="183"/>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row>
    <row r="350" spans="1:26" ht="12" customHeight="1">
      <c r="A350" s="183"/>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row>
    <row r="351" spans="1:26" ht="12" customHeight="1">
      <c r="A351" s="183"/>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row>
    <row r="352" spans="1:26" ht="12" customHeight="1">
      <c r="A352" s="183"/>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row>
    <row r="353" spans="1:26" ht="12" customHeight="1">
      <c r="A353" s="183"/>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row>
    <row r="354" spans="1:26" ht="12" customHeight="1">
      <c r="A354" s="183"/>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row>
    <row r="355" spans="1:26" ht="12" customHeight="1">
      <c r="A355" s="183"/>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row>
    <row r="356" spans="1:26" ht="12" customHeight="1">
      <c r="A356" s="183"/>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row>
    <row r="357" spans="1:26" ht="12" customHeight="1">
      <c r="A357" s="183"/>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row>
    <row r="358" spans="1:26" ht="12" customHeight="1">
      <c r="A358" s="183"/>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row>
    <row r="359" spans="1:26" ht="12" customHeight="1">
      <c r="A359" s="183"/>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row>
    <row r="360" spans="1:26" ht="12" customHeight="1">
      <c r="A360" s="183"/>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row>
    <row r="361" spans="1:26" ht="12" customHeight="1">
      <c r="A361" s="183"/>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row>
    <row r="362" spans="1:26" ht="12" customHeight="1">
      <c r="A362" s="183"/>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row>
    <row r="363" spans="1:26" ht="12" customHeight="1">
      <c r="A363" s="183"/>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row>
    <row r="364" spans="1:26" ht="12" customHeight="1">
      <c r="A364" s="183"/>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row>
    <row r="365" spans="1:26" ht="12" customHeight="1">
      <c r="A365" s="183"/>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row>
    <row r="366" spans="1:26" ht="12" customHeight="1">
      <c r="A366" s="183"/>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row>
    <row r="367" spans="1:26" ht="12" customHeight="1">
      <c r="A367" s="183"/>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row>
    <row r="368" spans="1:26" ht="12" customHeight="1">
      <c r="A368" s="183"/>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row>
    <row r="369" spans="1:26" ht="12" customHeight="1">
      <c r="A369" s="183"/>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row>
    <row r="370" spans="1:26" ht="12" customHeight="1">
      <c r="A370" s="183"/>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row>
    <row r="371" spans="1:26" ht="12" customHeight="1">
      <c r="A371" s="183"/>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row>
    <row r="372" spans="1:26" ht="12" customHeight="1">
      <c r="A372" s="183"/>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row>
    <row r="373" spans="1:26" ht="12" customHeight="1">
      <c r="A373" s="183"/>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row>
    <row r="374" spans="1:26" ht="12" customHeight="1">
      <c r="A374" s="183"/>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row>
    <row r="375" spans="1:26" ht="12" customHeight="1">
      <c r="A375" s="183"/>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row>
    <row r="376" spans="1:26" ht="12" customHeight="1">
      <c r="A376" s="183"/>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row>
    <row r="377" spans="1:26" ht="12" customHeight="1">
      <c r="A377" s="183"/>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row>
    <row r="378" spans="1:26" ht="12" customHeight="1">
      <c r="A378" s="183"/>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row>
    <row r="379" spans="1:26" ht="12" customHeight="1">
      <c r="A379" s="183"/>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row>
    <row r="380" spans="1:26" ht="12" customHeight="1">
      <c r="A380" s="183"/>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row>
    <row r="381" spans="1:26" ht="12" customHeight="1">
      <c r="A381" s="183"/>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row>
    <row r="382" spans="1:26" ht="12" customHeight="1">
      <c r="A382" s="183"/>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row>
    <row r="383" spans="1:26" ht="12" customHeight="1">
      <c r="A383" s="183"/>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row>
    <row r="384" spans="1:26" ht="12" customHeight="1">
      <c r="A384" s="183"/>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row>
    <row r="385" spans="1:26" ht="12" customHeight="1">
      <c r="A385" s="183"/>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row>
    <row r="386" spans="1:26" ht="12" customHeight="1">
      <c r="A386" s="183"/>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row>
    <row r="387" spans="1:26" ht="12" customHeight="1">
      <c r="A387" s="183"/>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row>
    <row r="388" spans="1:26" ht="12" customHeight="1">
      <c r="A388" s="183"/>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row>
    <row r="389" spans="1:26" ht="12" customHeight="1">
      <c r="A389" s="183"/>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row>
    <row r="390" spans="1:26" ht="12" customHeight="1">
      <c r="A390" s="183"/>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row>
    <row r="391" spans="1:26" ht="12" customHeight="1">
      <c r="A391" s="183"/>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row>
    <row r="392" spans="1:26" ht="12" customHeight="1">
      <c r="A392" s="183"/>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row>
    <row r="393" spans="1:26" ht="12" customHeight="1">
      <c r="A393" s="183"/>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row>
    <row r="394" spans="1:26" ht="12" customHeight="1">
      <c r="A394" s="183"/>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row>
    <row r="395" spans="1:26" ht="12" customHeight="1">
      <c r="A395" s="183"/>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row>
    <row r="396" spans="1:26" ht="12" customHeight="1">
      <c r="A396" s="183"/>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row>
    <row r="397" spans="1:26" ht="12" customHeight="1">
      <c r="A397" s="183"/>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row>
    <row r="398" spans="1:26" ht="12" customHeight="1">
      <c r="A398" s="183"/>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row>
    <row r="399" spans="1:26" ht="12" customHeight="1">
      <c r="A399" s="183"/>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row>
    <row r="400" spans="1:26" ht="12" customHeight="1">
      <c r="A400" s="183"/>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row>
    <row r="401" spans="1:26" ht="12" customHeight="1">
      <c r="A401" s="183"/>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row>
    <row r="402" spans="1:26" ht="12" customHeight="1">
      <c r="A402" s="183"/>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row>
    <row r="403" spans="1:26" ht="12" customHeight="1">
      <c r="A403" s="183"/>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row>
    <row r="404" spans="1:26" ht="12" customHeight="1">
      <c r="A404" s="183"/>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row>
    <row r="405" spans="1:26" ht="12" customHeight="1">
      <c r="A405" s="183"/>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row>
    <row r="406" spans="1:26" ht="12" customHeight="1">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row>
    <row r="407" spans="1:26" ht="12" customHeight="1">
      <c r="A407" s="183"/>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row>
    <row r="408" spans="1:26" ht="12" customHeight="1">
      <c r="A408" s="183"/>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row>
    <row r="409" spans="1:26" ht="12" customHeight="1">
      <c r="A409" s="183"/>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row>
    <row r="410" spans="1:26" ht="12" customHeight="1">
      <c r="A410" s="183"/>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row>
    <row r="411" spans="1:26" ht="12" customHeight="1">
      <c r="A411" s="183"/>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row>
    <row r="412" spans="1:26" ht="12" customHeight="1">
      <c r="A412" s="183"/>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row>
    <row r="413" spans="1:26" ht="12" customHeight="1">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row>
    <row r="414" spans="1:26" ht="12" customHeight="1">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row>
    <row r="415" spans="1:26" ht="12" customHeight="1">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row>
    <row r="416" spans="1:26" ht="12" customHeight="1">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row>
    <row r="417" spans="1:26" ht="12" customHeight="1">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row>
    <row r="418" spans="1:26" ht="12" customHeight="1">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row>
    <row r="419" spans="1:26" ht="12" customHeight="1">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row>
    <row r="420" spans="1:26" ht="12" customHeight="1">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row>
    <row r="421" spans="1:26" ht="12" customHeight="1">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row>
    <row r="422" spans="1:26" ht="12" customHeight="1">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row>
    <row r="423" spans="1:26" ht="12" customHeight="1">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row>
    <row r="424" spans="1:26" ht="12" customHeight="1">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row>
    <row r="425" spans="1:26" ht="12" customHeight="1">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row>
    <row r="426" spans="1:26" ht="12" customHeight="1">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row>
    <row r="427" spans="1:26" ht="12" customHeight="1">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row>
    <row r="428" spans="1:26" ht="12" customHeight="1">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row>
    <row r="429" spans="1:26" ht="12" customHeight="1">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row>
    <row r="430" spans="1:26" ht="12" customHeight="1">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row>
    <row r="431" spans="1:26" ht="12" customHeight="1">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row>
    <row r="432" spans="1:26" ht="12" customHeight="1">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row>
    <row r="433" spans="1:26" ht="12" customHeight="1">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row>
    <row r="434" spans="1:26" ht="12" customHeight="1">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row>
    <row r="435" spans="1:26" ht="12" customHeight="1">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row>
    <row r="436" spans="1:26" ht="12" customHeight="1">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row>
    <row r="437" spans="1:26" ht="12" customHeight="1">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row>
    <row r="438" spans="1:26" ht="12" customHeight="1">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row>
    <row r="439" spans="1:26" ht="12" customHeight="1">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row>
    <row r="440" spans="1:26" ht="12" customHeight="1">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row>
    <row r="441" spans="1:26" ht="12" customHeight="1">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row>
    <row r="442" spans="1:26" ht="12" customHeight="1">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row>
    <row r="443" spans="1:26" ht="12" customHeight="1">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row>
    <row r="444" spans="1:26" ht="12" customHeight="1">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row>
    <row r="445" spans="1:26" ht="12" customHeight="1">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row>
    <row r="446" spans="1:26" ht="12" customHeight="1">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row>
    <row r="447" spans="1:26" ht="12" customHeight="1">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row>
    <row r="448" spans="1:26" ht="12" customHeight="1">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row>
    <row r="449" spans="1:26" ht="12" customHeight="1">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row>
    <row r="450" spans="1:26" ht="12" customHeight="1">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row>
    <row r="451" spans="1:26" ht="12" customHeight="1">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row>
    <row r="452" spans="1:26" ht="12"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row>
    <row r="453" spans="1:26" ht="12"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row>
    <row r="454" spans="1:26" ht="12"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row>
    <row r="455" spans="1:26" ht="12"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row>
    <row r="456" spans="1:26" ht="12"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row>
    <row r="457" spans="1:26" ht="12" customHeight="1">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row>
    <row r="458" spans="1:26" ht="12" customHeight="1">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row>
    <row r="459" spans="1:26" ht="12" customHeight="1">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row>
    <row r="460" spans="1:26" ht="12" customHeight="1">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row>
    <row r="461" spans="1:26" ht="12" customHeight="1">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row>
    <row r="462" spans="1:26" ht="12" customHeight="1">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row>
    <row r="463" spans="1:26" ht="12" customHeight="1">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row>
    <row r="464" spans="1:26" ht="12" customHeight="1">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row>
    <row r="465" spans="1:26" ht="12" customHeight="1">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row>
    <row r="466" spans="1:26" ht="12" customHeight="1">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row>
    <row r="467" spans="1:26" ht="12" customHeight="1">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row>
    <row r="468" spans="1:26" ht="12" customHeight="1">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row>
    <row r="469" spans="1:26" ht="12" customHeight="1">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row>
    <row r="470" spans="1:26" ht="12" customHeight="1">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row>
    <row r="471" spans="1:26" ht="12" customHeight="1">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row>
    <row r="472" spans="1:26" ht="12" customHeight="1">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row>
    <row r="473" spans="1:26" ht="12" customHeight="1">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row>
    <row r="474" spans="1:26" ht="12" customHeight="1">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row>
    <row r="475" spans="1:26" ht="12" customHeight="1">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row>
    <row r="476" spans="1:26" ht="12" customHeight="1">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row>
    <row r="477" spans="1:26" ht="12" customHeight="1">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row>
    <row r="478" spans="1:26" ht="12" customHeight="1">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row>
    <row r="479" spans="1:26" ht="12" customHeight="1">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row>
    <row r="480" spans="1:26" ht="12" customHeight="1">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row>
    <row r="481" spans="1:26" ht="12" customHeight="1">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row>
    <row r="482" spans="1:26" ht="12" customHeight="1">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row>
    <row r="483" spans="1:26" ht="12" customHeight="1">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row>
    <row r="484" spans="1:26" ht="12" customHeight="1">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row>
    <row r="485" spans="1:26" ht="12" customHeight="1">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row>
    <row r="486" spans="1:26" ht="12" customHeight="1">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row>
    <row r="487" spans="1:26" ht="12" customHeight="1">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row>
    <row r="488" spans="1:26" ht="12" customHeight="1">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row>
    <row r="489" spans="1:26" ht="12" customHeight="1">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row>
    <row r="490" spans="1:26" ht="12" customHeight="1">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row>
    <row r="491" spans="1:26" ht="12" customHeight="1">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row>
    <row r="492" spans="1:26" ht="12" customHeight="1">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row>
    <row r="493" spans="1:26" ht="12" customHeight="1">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row>
    <row r="494" spans="1:26" ht="12" customHeight="1">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row>
    <row r="495" spans="1:26" ht="12" customHeight="1">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row>
    <row r="496" spans="1:26" ht="12" customHeight="1">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row>
    <row r="497" spans="1:26" ht="12" customHeight="1">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row>
    <row r="498" spans="1:26" ht="12" customHeight="1">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row>
    <row r="499" spans="1:26" ht="12" customHeight="1">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row>
    <row r="500" spans="1:26" ht="12" customHeight="1">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row>
    <row r="501" spans="1:26" ht="12" customHeight="1">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row>
    <row r="502" spans="1:26" ht="12" customHeight="1">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row>
    <row r="503" spans="1:26" ht="12" customHeight="1">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row>
    <row r="504" spans="1:26" ht="12" customHeight="1">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row>
    <row r="505" spans="1:26" ht="12" customHeight="1">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row>
    <row r="506" spans="1:26" ht="12" customHeight="1">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row>
    <row r="507" spans="1:26" ht="12" customHeight="1">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row>
    <row r="508" spans="1:26" ht="12" customHeight="1">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row>
    <row r="509" spans="1:26" ht="12" customHeight="1">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row>
    <row r="510" spans="1:26" ht="12" customHeight="1">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row>
    <row r="511" spans="1:26" ht="12" customHeight="1">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row>
    <row r="512" spans="1:26" ht="12" customHeight="1">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row>
    <row r="513" spans="1:26" ht="12" customHeight="1">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row>
    <row r="514" spans="1:26" ht="12" customHeight="1">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row>
    <row r="515" spans="1:26" ht="12" customHeight="1">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row>
    <row r="516" spans="1:26" ht="12" customHeight="1">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row>
    <row r="517" spans="1:26" ht="12" customHeight="1">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row>
    <row r="518" spans="1:26" ht="12" customHeight="1">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row>
    <row r="519" spans="1:26" ht="12" customHeight="1">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row>
    <row r="520" spans="1:26" ht="12" customHeight="1">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row>
    <row r="521" spans="1:26" ht="12" customHeight="1">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row>
    <row r="522" spans="1:26" ht="12" customHeight="1">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row>
    <row r="523" spans="1:26" ht="12" customHeight="1">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row>
    <row r="524" spans="1:26" ht="12" customHeight="1">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row>
    <row r="525" spans="1:26" ht="12" customHeight="1">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row>
    <row r="526" spans="1:26" ht="12" customHeight="1">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row>
    <row r="527" spans="1:26" ht="12" customHeight="1">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row>
    <row r="528" spans="1:26" ht="12" customHeight="1">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row>
    <row r="529" spans="1:26" ht="12" customHeight="1">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row>
    <row r="530" spans="1:26" ht="12" customHeight="1">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row>
    <row r="531" spans="1:26" ht="12" customHeight="1">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row>
    <row r="532" spans="1:26" ht="12" customHeight="1">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row>
    <row r="533" spans="1:26" ht="12" customHeight="1">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row>
    <row r="534" spans="1:26" ht="12" customHeight="1">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row>
    <row r="535" spans="1:26" ht="12" customHeight="1">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row>
    <row r="536" spans="1:26" ht="12" customHeight="1">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row>
    <row r="537" spans="1:26" ht="12" customHeight="1">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row>
    <row r="538" spans="1:26" ht="12" customHeight="1">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row>
    <row r="539" spans="1:26" ht="12" customHeight="1">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row>
    <row r="540" spans="1:26" ht="12" customHeight="1">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row>
    <row r="541" spans="1:26" ht="12" customHeight="1">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row>
    <row r="542" spans="1:26" ht="12" customHeight="1">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row>
    <row r="543" spans="1:26" ht="12" customHeight="1">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row>
    <row r="544" spans="1:26" ht="12" customHeight="1">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row>
    <row r="545" spans="1:26" ht="12" customHeight="1">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row>
    <row r="546" spans="1:26" ht="12" customHeight="1">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row>
    <row r="547" spans="1:26" ht="12" customHeight="1">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row>
    <row r="548" spans="1:26" ht="12" customHeight="1">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row>
    <row r="549" spans="1:26" ht="12" customHeight="1">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row>
    <row r="550" spans="1:26" ht="12" customHeight="1">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row>
    <row r="551" spans="1:26" ht="12" customHeight="1">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row>
    <row r="552" spans="1:26" ht="12" customHeight="1">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row>
    <row r="553" spans="1:26" ht="12" customHeight="1">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row>
    <row r="554" spans="1:26" ht="12" customHeight="1">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row>
    <row r="555" spans="1:26" ht="12" customHeight="1">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row>
    <row r="556" spans="1:26" ht="12" customHeight="1">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row>
    <row r="557" spans="1:26" ht="12" customHeight="1">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row>
    <row r="558" spans="1:26" ht="12" customHeight="1">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row>
    <row r="559" spans="1:26" ht="12" customHeight="1">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row>
    <row r="560" spans="1:26" ht="12" customHeight="1">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row>
    <row r="561" spans="1:26" ht="12" customHeight="1">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row>
    <row r="562" spans="1:26" ht="12" customHeight="1">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row>
    <row r="563" spans="1:26" ht="12" customHeight="1">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row>
    <row r="564" spans="1:26" ht="12" customHeight="1">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row>
    <row r="565" spans="1:26" ht="12" customHeight="1">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row>
    <row r="566" spans="1:26" ht="12" customHeight="1">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row>
    <row r="567" spans="1:26" ht="12" customHeight="1">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row>
    <row r="568" spans="1:26" ht="12" customHeight="1">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row>
    <row r="569" spans="1:26" ht="12" customHeight="1">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row>
    <row r="570" spans="1:26" ht="12" customHeight="1">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row>
    <row r="571" spans="1:26" ht="12" customHeight="1">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row>
    <row r="572" spans="1:26" ht="12" customHeight="1">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row>
    <row r="573" spans="1:26" ht="12" customHeight="1">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row>
    <row r="574" spans="1:26" ht="12" customHeight="1">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row>
    <row r="575" spans="1:26" ht="12" customHeight="1">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row>
    <row r="576" spans="1:26" ht="12" customHeight="1">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row>
    <row r="577" spans="1:26" ht="12" customHeight="1">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row>
    <row r="578" spans="1:26" ht="12" customHeight="1">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row>
    <row r="579" spans="1:26" ht="12" customHeight="1">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row>
    <row r="580" spans="1:26" ht="12" customHeight="1">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row>
    <row r="581" spans="1:26" ht="12" customHeight="1">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row>
    <row r="582" spans="1:26" ht="12" customHeight="1">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row>
    <row r="583" spans="1:26" ht="12" customHeight="1">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row>
    <row r="584" spans="1:26" ht="12" customHeight="1">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row>
    <row r="585" spans="1:26" ht="12" customHeight="1">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row>
    <row r="586" spans="1:26" ht="12" customHeight="1">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row>
    <row r="587" spans="1:26" ht="12" customHeight="1">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row>
    <row r="588" spans="1:26" ht="12" customHeight="1">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row>
    <row r="589" spans="1:26" ht="12" customHeight="1">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row>
    <row r="590" spans="1:26" ht="12" customHeight="1">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row>
    <row r="591" spans="1:26" ht="12" customHeight="1">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row>
    <row r="592" spans="1:26" ht="12" customHeight="1">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row>
    <row r="593" spans="1:26" ht="12" customHeight="1">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row>
    <row r="594" spans="1:26" ht="12" customHeight="1">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row>
    <row r="595" spans="1:26" ht="12" customHeight="1">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row>
    <row r="596" spans="1:26" ht="12" customHeight="1">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row>
    <row r="597" spans="1:26" ht="12" customHeight="1">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row>
    <row r="598" spans="1:26" ht="12" customHeight="1">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row>
    <row r="599" spans="1:26" ht="12" customHeight="1">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row>
    <row r="600" spans="1:26" ht="12" customHeight="1">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row>
    <row r="601" spans="1:26" ht="12" customHeight="1">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row>
    <row r="602" spans="1:26" ht="12" customHeight="1">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row>
    <row r="603" spans="1:26" ht="12" customHeight="1">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row>
    <row r="604" spans="1:26" ht="12" customHeight="1">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row>
    <row r="605" spans="1:26" ht="12" customHeight="1">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row>
    <row r="606" spans="1:26" ht="12" customHeight="1">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row>
    <row r="607" spans="1:26" ht="12" customHeight="1">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row>
    <row r="608" spans="1:26" ht="12" customHeight="1">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row>
    <row r="609" spans="1:26" ht="12" customHeight="1">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row>
    <row r="610" spans="1:26" ht="12" customHeight="1">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row>
    <row r="611" spans="1:26" ht="12" customHeight="1">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row>
    <row r="612" spans="1:26" ht="12" customHeight="1">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row>
    <row r="613" spans="1:26" ht="12" customHeight="1">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row>
    <row r="614" spans="1:26" ht="12" customHeight="1">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row>
    <row r="615" spans="1:26" ht="12" customHeight="1">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row>
    <row r="616" spans="1:26" ht="12" customHeight="1">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row>
    <row r="617" spans="1:26" ht="12" customHeight="1">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row>
    <row r="618" spans="1:26" ht="12" customHeight="1">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row>
    <row r="619" spans="1:26" ht="12" customHeight="1">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row>
    <row r="620" spans="1:26" ht="12" customHeight="1">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row>
    <row r="621" spans="1:26" ht="12" customHeight="1">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row>
    <row r="622" spans="1:26" ht="12" customHeight="1">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row>
    <row r="623" spans="1:26" ht="12" customHeight="1">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row>
    <row r="624" spans="1:26" ht="12" customHeight="1">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row>
    <row r="625" spans="1:26" ht="12" customHeight="1">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row>
    <row r="626" spans="1:26" ht="12" customHeight="1">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row>
    <row r="627" spans="1:26" ht="12" customHeight="1">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row>
    <row r="628" spans="1:26" ht="12" customHeight="1">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row>
    <row r="629" spans="1:26" ht="12" customHeight="1">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row>
    <row r="630" spans="1:26" ht="12" customHeight="1">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row>
    <row r="631" spans="1:26" ht="12" customHeight="1">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row>
    <row r="632" spans="1:26" ht="12" customHeight="1">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row>
    <row r="633" spans="1:26" ht="12" customHeight="1">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row>
    <row r="634" spans="1:26" ht="12" customHeight="1">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row>
    <row r="635" spans="1:26" ht="12" customHeight="1">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row>
    <row r="636" spans="1:26" ht="12" customHeight="1">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row>
    <row r="637" spans="1:26" ht="12" customHeight="1">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row>
    <row r="638" spans="1:26" ht="12" customHeight="1">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row>
    <row r="639" spans="1:26" ht="12" customHeight="1">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row>
    <row r="640" spans="1:26" ht="12" customHeight="1">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row>
    <row r="641" spans="1:26" ht="12" customHeight="1">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row>
    <row r="642" spans="1:26" ht="12" customHeight="1">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row>
    <row r="643" spans="1:26" ht="12" customHeight="1">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row>
    <row r="644" spans="1:26" ht="12" customHeight="1">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row>
    <row r="645" spans="1:26" ht="12" customHeight="1">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row>
    <row r="646" spans="1:26" ht="12" customHeight="1">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row>
    <row r="647" spans="1:26" ht="12" customHeight="1">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row>
    <row r="648" spans="1:26" ht="12" customHeight="1">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row>
    <row r="649" spans="1:26" ht="12" customHeight="1">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row>
    <row r="650" spans="1:26" ht="12" customHeight="1">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row>
    <row r="651" spans="1:26" ht="12" customHeight="1">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row>
    <row r="652" spans="1:26" ht="12" customHeight="1">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row>
    <row r="653" spans="1:26" ht="12" customHeight="1">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row>
    <row r="654" spans="1:26" ht="12" customHeight="1">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row>
    <row r="655" spans="1:26" ht="12" customHeight="1">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row>
    <row r="656" spans="1:26" ht="12" customHeight="1">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row>
    <row r="657" spans="1:26" ht="12" customHeight="1">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row>
    <row r="658" spans="1:26" ht="12" customHeight="1">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row>
    <row r="659" spans="1:26" ht="12" customHeight="1">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row>
    <row r="660" spans="1:26" ht="12" customHeight="1">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row>
    <row r="661" spans="1:26" ht="12" customHeight="1">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row>
    <row r="662" spans="1:26" ht="12" customHeight="1">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row>
    <row r="663" spans="1:26" ht="12" customHeight="1">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row>
    <row r="664" spans="1:26" ht="12" customHeight="1">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row>
    <row r="665" spans="1:26" ht="12" customHeight="1">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row>
    <row r="666" spans="1:26" ht="12" customHeight="1">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row>
    <row r="667" spans="1:26" ht="12" customHeight="1">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row>
    <row r="668" spans="1:26" ht="12" customHeight="1">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row>
    <row r="669" spans="1:26" ht="12" customHeight="1">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row>
    <row r="670" spans="1:26" ht="12" customHeight="1">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row>
    <row r="671" spans="1:26" ht="12" customHeight="1">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row>
    <row r="672" spans="1:26" ht="12" customHeight="1">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row>
    <row r="673" spans="1:26" ht="12" customHeight="1">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row>
    <row r="674" spans="1:26" ht="12" customHeight="1">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row>
    <row r="675" spans="1:26" ht="12" customHeight="1">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row>
    <row r="676" spans="1:26" ht="12" customHeight="1">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row>
    <row r="677" spans="1:26" ht="12" customHeight="1">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row>
    <row r="678" spans="1:26" ht="12" customHeight="1">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row>
    <row r="679" spans="1:26" ht="12" customHeight="1">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row>
    <row r="680" spans="1:26" ht="12" customHeight="1">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row>
    <row r="681" spans="1:26" ht="12" customHeight="1">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row>
    <row r="682" spans="1:26" ht="12" customHeight="1">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row>
    <row r="683" spans="1:26" ht="12" customHeight="1">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row>
    <row r="684" spans="1:26" ht="12" customHeight="1">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row>
    <row r="685" spans="1:26" ht="12" customHeight="1">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row>
    <row r="686" spans="1:26" ht="12" customHeight="1">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row>
    <row r="687" spans="1:26" ht="12" customHeight="1">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row>
    <row r="688" spans="1:26" ht="12" customHeight="1">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row>
    <row r="689" spans="1:26" ht="12" customHeight="1">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row>
    <row r="690" spans="1:26" ht="12" customHeight="1">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row>
    <row r="691" spans="1:26" ht="12" customHeight="1">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row>
    <row r="692" spans="1:26" ht="12" customHeight="1">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row>
    <row r="693" spans="1:26" ht="12" customHeight="1">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row>
    <row r="694" spans="1:26" ht="12" customHeight="1">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row>
    <row r="695" spans="1:26" ht="12" customHeight="1">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row>
    <row r="696" spans="1:26" ht="12" customHeight="1">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row>
    <row r="697" spans="1:26" ht="12" customHeight="1">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row>
    <row r="698" spans="1:26" ht="12" customHeight="1">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row>
    <row r="699" spans="1:26" ht="12" customHeight="1">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row>
    <row r="700" spans="1:26" ht="12" customHeight="1">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row>
    <row r="701" spans="1:26" ht="12" customHeight="1">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row>
    <row r="702" spans="1:26" ht="12" customHeight="1">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row>
    <row r="703" spans="1:26" ht="12" customHeight="1">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row>
    <row r="704" spans="1:26" ht="12" customHeight="1">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row>
    <row r="705" spans="1:26" ht="12" customHeight="1">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row>
    <row r="706" spans="1:26" ht="12" customHeight="1">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row>
    <row r="707" spans="1:26" ht="12" customHeight="1">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row>
    <row r="708" spans="1:26" ht="12" customHeight="1">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row>
    <row r="709" spans="1:26" ht="12" customHeight="1">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row>
    <row r="710" spans="1:26" ht="12" customHeight="1">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row>
    <row r="711" spans="1:26" ht="12" customHeight="1">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row>
    <row r="712" spans="1:26" ht="12" customHeight="1">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row>
    <row r="713" spans="1:26" ht="12" customHeight="1">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row>
    <row r="714" spans="1:26" ht="12" customHeight="1">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row>
    <row r="715" spans="1:26" ht="12" customHeight="1">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row>
    <row r="716" spans="1:26" ht="12" customHeight="1">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row>
    <row r="717" spans="1:26" ht="12" customHeight="1">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row>
    <row r="718" spans="1:26" ht="12" customHeight="1">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row>
    <row r="719" spans="1:26" ht="12" customHeight="1">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row>
    <row r="720" spans="1:26" ht="12" customHeight="1">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row>
    <row r="721" spans="1:26" ht="12" customHeight="1">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row>
    <row r="722" spans="1:26" ht="12" customHeight="1">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row>
    <row r="723" spans="1:26" ht="12" customHeight="1">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row>
    <row r="724" spans="1:26" ht="12" customHeight="1">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row>
    <row r="725" spans="1:26" ht="12" customHeight="1">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row>
    <row r="726" spans="1:26" ht="12" customHeight="1">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row>
    <row r="727" spans="1:26" ht="12" customHeight="1">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row>
    <row r="728" spans="1:26" ht="12" customHeight="1">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row>
    <row r="729" spans="1:26" ht="12" customHeight="1">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row>
    <row r="730" spans="1:26" ht="12" customHeight="1">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row>
    <row r="731" spans="1:26" ht="12" customHeight="1">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row>
    <row r="732" spans="1:26" ht="12" customHeight="1">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row>
    <row r="733" spans="1:26" ht="12" customHeight="1">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row>
    <row r="734" spans="1:26" ht="12" customHeight="1">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row>
    <row r="735" spans="1:26" ht="12" customHeight="1">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row>
    <row r="736" spans="1:26" ht="12" customHeight="1">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row>
    <row r="737" spans="1:26" ht="12" customHeight="1">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row>
    <row r="738" spans="1:26" ht="12" customHeight="1">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row>
    <row r="739" spans="1:26" ht="12" customHeight="1">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row>
    <row r="740" spans="1:26" ht="12" customHeight="1">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row>
    <row r="741" spans="1:26" ht="12" customHeight="1">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row>
    <row r="742" spans="1:26" ht="12" customHeight="1">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row>
    <row r="743" spans="1:26" ht="12" customHeight="1">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row>
    <row r="744" spans="1:26" ht="12" customHeight="1">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row>
    <row r="745" spans="1:26" ht="12" customHeight="1">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row>
    <row r="746" spans="1:26" ht="12" customHeight="1">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row>
    <row r="747" spans="1:26" ht="12" customHeight="1">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row>
    <row r="748" spans="1:26" ht="12" customHeight="1">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row>
    <row r="749" spans="1:26" ht="12" customHeight="1">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row>
    <row r="750" spans="1:26" ht="12" customHeight="1">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row>
    <row r="751" spans="1:26" ht="12" customHeight="1">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row>
    <row r="752" spans="1:26" ht="12" customHeight="1">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row>
    <row r="753" spans="1:26" ht="12" customHeight="1">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row>
    <row r="754" spans="1:26" ht="12" customHeight="1">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row>
    <row r="755" spans="1:26" ht="12" customHeight="1">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row>
    <row r="756" spans="1:26" ht="12" customHeight="1">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row>
    <row r="757" spans="1:26" ht="12" customHeight="1">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row>
    <row r="758" spans="1:26" ht="12" customHeight="1">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row>
    <row r="759" spans="1:26" ht="12" customHeight="1">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row>
    <row r="760" spans="1:26" ht="12" customHeight="1">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row>
    <row r="761" spans="1:26" ht="12" customHeight="1">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row>
    <row r="762" spans="1:26" ht="12" customHeight="1">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row>
    <row r="763" spans="1:26" ht="12" customHeight="1">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row>
    <row r="764" spans="1:26" ht="12" customHeight="1">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row>
    <row r="765" spans="1:26" ht="12" customHeight="1">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row>
    <row r="766" spans="1:26" ht="12" customHeight="1">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row>
    <row r="767" spans="1:26" ht="12" customHeight="1">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row>
    <row r="768" spans="1:26" ht="12" customHeight="1">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row>
    <row r="769" spans="1:26" ht="12" customHeight="1">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row>
    <row r="770" spans="1:26" ht="12" customHeight="1">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row>
    <row r="771" spans="1:26" ht="12" customHeight="1">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row>
    <row r="772" spans="1:26" ht="12" customHeight="1">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row>
    <row r="773" spans="1:26" ht="12" customHeight="1">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row>
    <row r="774" spans="1:26" ht="12" customHeight="1">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row>
    <row r="775" spans="1:26" ht="12" customHeight="1">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row>
    <row r="776" spans="1:26" ht="12" customHeight="1">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row>
    <row r="777" spans="1:26" ht="12" customHeight="1">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row>
    <row r="778" spans="1:26" ht="12" customHeight="1">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row>
    <row r="779" spans="1:26" ht="12" customHeight="1">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row>
    <row r="780" spans="1:26" ht="12" customHeight="1">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row>
    <row r="781" spans="1:26" ht="12" customHeight="1">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row>
    <row r="782" spans="1:26" ht="12" customHeight="1">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row>
    <row r="783" spans="1:26" ht="12" customHeight="1">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row>
    <row r="784" spans="1:26" ht="12" customHeight="1">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row>
    <row r="785" spans="1:26" ht="12" customHeight="1">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row>
    <row r="786" spans="1:26" ht="12" customHeight="1">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row>
    <row r="787" spans="1:26" ht="12" customHeight="1">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row>
    <row r="788" spans="1:26" ht="12" customHeight="1">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row>
    <row r="789" spans="1:26" ht="12" customHeight="1">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row>
    <row r="790" spans="1:26" ht="12" customHeight="1">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row>
    <row r="791" spans="1:26" ht="12" customHeight="1">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row>
    <row r="792" spans="1:26" ht="12" customHeight="1">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row>
    <row r="793" spans="1:26" ht="12" customHeight="1">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row>
    <row r="794" spans="1:26" ht="12" customHeight="1">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row>
    <row r="795" spans="1:26" ht="12" customHeight="1">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row>
    <row r="796" spans="1:26" ht="12" customHeight="1">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row>
    <row r="797" spans="1:26" ht="12" customHeight="1">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row>
    <row r="798" spans="1:26" ht="12" customHeight="1">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row>
    <row r="799" spans="1:26" ht="12" customHeight="1">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row>
    <row r="800" spans="1:26" ht="12" customHeight="1">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row>
    <row r="801" spans="1:26" ht="12" customHeight="1">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row>
    <row r="802" spans="1:26" ht="12" customHeight="1">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row>
    <row r="803" spans="1:26" ht="12" customHeight="1">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row>
    <row r="804" spans="1:26" ht="12" customHeight="1">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row>
    <row r="805" spans="1:26" ht="12" customHeight="1">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row>
    <row r="806" spans="1:26" ht="12" customHeight="1">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row>
    <row r="807" spans="1:26" ht="12" customHeight="1">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row>
    <row r="808" spans="1:26" ht="12" customHeight="1">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row>
    <row r="809" spans="1:26" ht="12" customHeight="1">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row>
    <row r="810" spans="1:26" ht="12" customHeight="1">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row>
    <row r="811" spans="1:26" ht="12" customHeight="1">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row>
    <row r="812" spans="1:26" ht="12" customHeight="1">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row>
    <row r="813" spans="1:26" ht="12" customHeight="1">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row>
    <row r="814" spans="1:26" ht="12" customHeight="1">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row>
    <row r="815" spans="1:26" ht="12" customHeight="1">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row>
    <row r="816" spans="1:26" ht="12" customHeight="1">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row>
    <row r="817" spans="1:26" ht="12" customHeight="1">
      <c r="A817" s="183"/>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row>
    <row r="818" spans="1:26" ht="12" customHeight="1">
      <c r="A818" s="183"/>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row>
    <row r="819" spans="1:26" ht="12" customHeight="1">
      <c r="A819" s="183"/>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row>
    <row r="820" spans="1:26" ht="12" customHeight="1">
      <c r="A820" s="183"/>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row>
    <row r="821" spans="1:26" ht="12" customHeight="1">
      <c r="A821" s="183"/>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row>
    <row r="822" spans="1:26" ht="12" customHeight="1">
      <c r="A822" s="183"/>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row>
    <row r="823" spans="1:26" ht="12" customHeight="1">
      <c r="A823" s="183"/>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row>
    <row r="824" spans="1:26" ht="12" customHeight="1">
      <c r="A824" s="183"/>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row>
    <row r="825" spans="1:26" ht="12" customHeight="1">
      <c r="A825" s="183"/>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row>
    <row r="826" spans="1:26" ht="12" customHeight="1">
      <c r="A826" s="183"/>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row>
    <row r="827" spans="1:26" ht="12" customHeight="1">
      <c r="A827" s="183"/>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row>
    <row r="828" spans="1:26" ht="12" customHeight="1">
      <c r="A828" s="183"/>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row>
    <row r="829" spans="1:26" ht="12" customHeight="1">
      <c r="A829" s="183"/>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row>
    <row r="830" spans="1:26" ht="12" customHeight="1">
      <c r="A830" s="183"/>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row>
    <row r="831" spans="1:26" ht="12" customHeight="1">
      <c r="A831" s="183"/>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row>
    <row r="832" spans="1:26" ht="12" customHeight="1">
      <c r="A832" s="183"/>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row>
    <row r="833" spans="1:26" ht="12" customHeight="1">
      <c r="A833" s="183"/>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row>
    <row r="834" spans="1:26" ht="12" customHeight="1">
      <c r="A834" s="183"/>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row>
    <row r="835" spans="1:26" ht="12" customHeight="1">
      <c r="A835" s="183"/>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row>
    <row r="836" spans="1:26" ht="12" customHeight="1">
      <c r="A836" s="183"/>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row>
    <row r="837" spans="1:26" ht="12" customHeight="1">
      <c r="A837" s="183"/>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row>
    <row r="838" spans="1:26" ht="12" customHeight="1">
      <c r="A838" s="183"/>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row>
    <row r="839" spans="1:26" ht="12" customHeight="1">
      <c r="A839" s="183"/>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row>
    <row r="840" spans="1:26" ht="12" customHeight="1">
      <c r="A840" s="183"/>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row>
    <row r="841" spans="1:26" ht="12" customHeight="1">
      <c r="A841" s="183"/>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row>
    <row r="842" spans="1:26" ht="12" customHeight="1">
      <c r="A842" s="183"/>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row>
    <row r="843" spans="1:26" ht="12" customHeight="1">
      <c r="A843" s="183"/>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row>
    <row r="844" spans="1:26" ht="12" customHeight="1">
      <c r="A844" s="183"/>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row>
    <row r="845" spans="1:26" ht="12" customHeight="1">
      <c r="A845" s="183"/>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row>
    <row r="846" spans="1:26" ht="12" customHeight="1">
      <c r="A846" s="183"/>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row>
    <row r="847" spans="1:26" ht="12" customHeight="1">
      <c r="A847" s="183"/>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row>
    <row r="848" spans="1:26" ht="12" customHeight="1">
      <c r="A848" s="183"/>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row>
    <row r="849" spans="1:26" ht="12" customHeight="1">
      <c r="A849" s="183"/>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row>
    <row r="850" spans="1:26" ht="12" customHeight="1">
      <c r="A850" s="183"/>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row>
    <row r="851" spans="1:26" ht="12" customHeight="1">
      <c r="A851" s="183"/>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row>
    <row r="852" spans="1:26" ht="12" customHeight="1">
      <c r="A852" s="183"/>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row>
    <row r="853" spans="1:26" ht="12" customHeight="1">
      <c r="A853" s="183"/>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row>
    <row r="854" spans="1:26" ht="12" customHeight="1">
      <c r="A854" s="183"/>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row>
    <row r="855" spans="1:26" ht="12" customHeight="1">
      <c r="A855" s="183"/>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row>
    <row r="856" spans="1:26" ht="12" customHeight="1">
      <c r="A856" s="183"/>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row>
    <row r="857" spans="1:26" ht="12" customHeight="1">
      <c r="A857" s="183"/>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row>
    <row r="858" spans="1:26" ht="12" customHeight="1">
      <c r="A858" s="183"/>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row>
    <row r="859" spans="1:26" ht="12" customHeight="1">
      <c r="A859" s="183"/>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row>
    <row r="860" spans="1:26" ht="12" customHeight="1">
      <c r="A860" s="183"/>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row>
    <row r="861" spans="1:26" ht="12" customHeight="1">
      <c r="A861" s="183"/>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row>
    <row r="862" spans="1:26" ht="12" customHeight="1">
      <c r="A862" s="183"/>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row>
    <row r="863" spans="1:26" ht="12" customHeight="1">
      <c r="A863" s="183"/>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row>
    <row r="864" spans="1:26" ht="12" customHeight="1">
      <c r="A864" s="183"/>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row>
    <row r="865" spans="1:26" ht="12" customHeight="1">
      <c r="A865" s="183"/>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row>
    <row r="866" spans="1:26" ht="12" customHeight="1">
      <c r="A866" s="183"/>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row>
    <row r="867" spans="1:26" ht="12" customHeight="1">
      <c r="A867" s="183"/>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row>
    <row r="868" spans="1:26" ht="12" customHeight="1">
      <c r="A868" s="183"/>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row>
    <row r="869" spans="1:26" ht="12" customHeight="1">
      <c r="A869" s="183"/>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row>
    <row r="870" spans="1:26" ht="12" customHeight="1">
      <c r="A870" s="183"/>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row>
    <row r="871" spans="1:26" ht="12" customHeight="1">
      <c r="A871" s="183"/>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row>
    <row r="872" spans="1:26" ht="12" customHeight="1">
      <c r="A872" s="183"/>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row>
    <row r="873" spans="1:26" ht="12" customHeight="1">
      <c r="A873" s="183"/>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row>
    <row r="874" spans="1:26" ht="12" customHeight="1">
      <c r="A874" s="183"/>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row>
    <row r="875" spans="1:26" ht="12" customHeight="1">
      <c r="A875" s="183"/>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row>
    <row r="876" spans="1:26" ht="12" customHeight="1">
      <c r="A876" s="183"/>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row>
    <row r="877" spans="1:26" ht="12" customHeight="1">
      <c r="A877" s="183"/>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row>
    <row r="878" spans="1:26" ht="12" customHeight="1">
      <c r="A878" s="183"/>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row>
    <row r="879" spans="1:26" ht="12" customHeight="1">
      <c r="A879" s="183"/>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row>
    <row r="880" spans="1:26" ht="12" customHeight="1">
      <c r="A880" s="183"/>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row>
    <row r="881" spans="1:26" ht="12" customHeight="1">
      <c r="A881" s="183"/>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row>
    <row r="882" spans="1:26" ht="12" customHeight="1">
      <c r="A882" s="183"/>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row>
    <row r="883" spans="1:26" ht="12" customHeight="1">
      <c r="A883" s="183"/>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row>
    <row r="884" spans="1:26" ht="12" customHeight="1">
      <c r="A884" s="183"/>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row>
    <row r="885" spans="1:26" ht="12" customHeight="1">
      <c r="A885" s="183"/>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row>
    <row r="886" spans="1:26" ht="12" customHeight="1">
      <c r="A886" s="183"/>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row>
    <row r="887" spans="1:26" ht="12" customHeight="1">
      <c r="A887" s="183"/>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row>
    <row r="888" spans="1:26" ht="12" customHeight="1">
      <c r="A888" s="183"/>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row>
    <row r="889" spans="1:26" ht="12" customHeight="1">
      <c r="A889" s="183"/>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row>
    <row r="890" spans="1:26" ht="12" customHeight="1">
      <c r="A890" s="183"/>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row>
    <row r="891" spans="1:26" ht="12" customHeight="1">
      <c r="A891" s="183"/>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row>
    <row r="892" spans="1:26" ht="12" customHeight="1">
      <c r="A892" s="183"/>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row>
    <row r="893" spans="1:26" ht="12" customHeight="1">
      <c r="A893" s="183"/>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row>
    <row r="894" spans="1:26" ht="12" customHeight="1">
      <c r="A894" s="183"/>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row>
    <row r="895" spans="1:26" ht="12" customHeight="1">
      <c r="A895" s="183"/>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row>
    <row r="896" spans="1:26" ht="12" customHeight="1">
      <c r="A896" s="183"/>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row>
    <row r="897" spans="1:26" ht="12" customHeight="1">
      <c r="A897" s="183"/>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row>
    <row r="898" spans="1:26" ht="12" customHeight="1">
      <c r="A898" s="183"/>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row>
    <row r="899" spans="1:26" ht="12" customHeight="1">
      <c r="A899" s="183"/>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row>
    <row r="900" spans="1:26" ht="12" customHeight="1">
      <c r="A900" s="183"/>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row>
    <row r="901" spans="1:26" ht="12" customHeight="1">
      <c r="A901" s="183"/>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row>
    <row r="902" spans="1:26" ht="12" customHeight="1">
      <c r="A902" s="183"/>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row>
    <row r="903" spans="1:26" ht="12" customHeight="1">
      <c r="A903" s="183"/>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row>
    <row r="904" spans="1:26" ht="12" customHeight="1">
      <c r="A904" s="183"/>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row>
    <row r="905" spans="1:26" ht="12" customHeight="1">
      <c r="A905" s="183"/>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row>
    <row r="906" spans="1:26" ht="12" customHeight="1">
      <c r="A906" s="183"/>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row>
    <row r="907" spans="1:26" ht="12" customHeight="1">
      <c r="A907" s="183"/>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row>
    <row r="908" spans="1:26" ht="12" customHeight="1">
      <c r="A908" s="183"/>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row>
    <row r="909" spans="1:26" ht="12" customHeight="1">
      <c r="A909" s="183"/>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row>
    <row r="910" spans="1:26" ht="12" customHeight="1">
      <c r="A910" s="183"/>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row>
    <row r="911" spans="1:26" ht="12" customHeight="1">
      <c r="A911" s="183"/>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row>
    <row r="912" spans="1:26" ht="12" customHeight="1">
      <c r="A912" s="183"/>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row>
    <row r="913" spans="1:26" ht="12" customHeight="1">
      <c r="A913" s="183"/>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row>
    <row r="914" spans="1:26" ht="12" customHeight="1">
      <c r="A914" s="183"/>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row>
    <row r="915" spans="1:26" ht="12" customHeight="1">
      <c r="A915" s="183"/>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row>
    <row r="916" spans="1:26" ht="12" customHeight="1">
      <c r="A916" s="183"/>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row>
    <row r="917" spans="1:26" ht="12" customHeight="1">
      <c r="A917" s="183"/>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row>
    <row r="918" spans="1:26" ht="12" customHeight="1">
      <c r="A918" s="183"/>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row>
    <row r="919" spans="1:26" ht="12" customHeight="1">
      <c r="A919" s="183"/>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row>
    <row r="920" spans="1:26" ht="12" customHeight="1">
      <c r="A920" s="183"/>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row>
    <row r="921" spans="1:26" ht="12" customHeight="1">
      <c r="A921" s="183"/>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row>
    <row r="922" spans="1:26" ht="12" customHeight="1">
      <c r="A922" s="183"/>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row>
    <row r="923" spans="1:26" ht="12" customHeight="1">
      <c r="A923" s="183"/>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row>
    <row r="924" spans="1:26" ht="12" customHeight="1">
      <c r="A924" s="183"/>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row>
    <row r="925" spans="1:26" ht="12" customHeight="1">
      <c r="A925" s="183"/>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row>
    <row r="926" spans="1:26" ht="12" customHeight="1">
      <c r="A926" s="183"/>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row>
    <row r="927" spans="1:26" ht="12" customHeight="1">
      <c r="A927" s="183"/>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row>
    <row r="928" spans="1:26" ht="12" customHeight="1">
      <c r="A928" s="183"/>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row>
    <row r="929" spans="1:26" ht="12" customHeight="1">
      <c r="A929" s="183"/>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row>
    <row r="930" spans="1:26" ht="12" customHeight="1">
      <c r="A930" s="183"/>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row>
    <row r="931" spans="1:26" ht="12" customHeight="1">
      <c r="A931" s="183"/>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row>
    <row r="932" spans="1:26" ht="12" customHeight="1">
      <c r="A932" s="183"/>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row>
    <row r="933" spans="1:26" ht="12" customHeight="1">
      <c r="A933" s="183"/>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row>
    <row r="934" spans="1:26" ht="12" customHeight="1">
      <c r="A934" s="183"/>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row>
    <row r="935" spans="1:26" ht="12" customHeight="1">
      <c r="A935" s="183"/>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row>
    <row r="936" spans="1:26" ht="12" customHeight="1">
      <c r="A936" s="183"/>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row>
    <row r="937" spans="1:26" ht="12" customHeight="1">
      <c r="A937" s="183"/>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row>
    <row r="938" spans="1:26" ht="12" customHeight="1">
      <c r="A938" s="183"/>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row>
    <row r="939" spans="1:26" ht="12" customHeight="1">
      <c r="A939" s="183"/>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row>
    <row r="940" spans="1:26" ht="12" customHeight="1">
      <c r="A940" s="183"/>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row>
    <row r="941" spans="1:26" ht="12" customHeight="1">
      <c r="A941" s="183"/>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row>
    <row r="942" spans="1:26" ht="12" customHeight="1">
      <c r="A942" s="183"/>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row>
    <row r="943" spans="1:26" ht="12" customHeight="1">
      <c r="A943" s="183"/>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row>
    <row r="944" spans="1:26" ht="12" customHeight="1">
      <c r="A944" s="183"/>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row>
    <row r="945" spans="1:26" ht="12" customHeight="1">
      <c r="A945" s="183"/>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row>
    <row r="946" spans="1:26" ht="12" customHeight="1">
      <c r="A946" s="183"/>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row>
    <row r="947" spans="1:26" ht="12" customHeight="1">
      <c r="A947" s="183"/>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row>
    <row r="948" spans="1:26" ht="12" customHeight="1">
      <c r="A948" s="183"/>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row>
    <row r="949" spans="1:26" ht="12" customHeight="1">
      <c r="A949" s="183"/>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row>
    <row r="950" spans="1:26" ht="12" customHeight="1">
      <c r="A950" s="183"/>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row>
    <row r="951" spans="1:26" ht="12" customHeight="1">
      <c r="A951" s="183"/>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row>
    <row r="952" spans="1:26" ht="12" customHeight="1">
      <c r="A952" s="183"/>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row>
    <row r="953" spans="1:26" ht="12" customHeight="1">
      <c r="A953" s="183"/>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row>
    <row r="954" spans="1:26" ht="12" customHeight="1">
      <c r="A954" s="183"/>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row>
    <row r="955" spans="1:26" ht="12" customHeight="1">
      <c r="A955" s="183"/>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row>
    <row r="956" spans="1:26" ht="12" customHeight="1">
      <c r="A956" s="183"/>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row>
    <row r="957" spans="1:26" ht="12" customHeight="1">
      <c r="A957" s="183"/>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row>
    <row r="958" spans="1:26" ht="12" customHeight="1">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row>
    <row r="959" spans="1:26" ht="12" customHeight="1">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row>
    <row r="960" spans="1:26" ht="12" customHeight="1">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row>
    <row r="961" spans="1:26" ht="12" customHeight="1">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row>
    <row r="962" spans="1:26" ht="12" customHeight="1">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row>
    <row r="963" spans="1:26" ht="12" customHeight="1">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row>
    <row r="964" spans="1:26" ht="12" customHeight="1">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row>
    <row r="965" spans="1:26" ht="12" customHeight="1">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row>
    <row r="966" spans="1:26" ht="12" customHeight="1">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row>
    <row r="967" spans="1:26" ht="12" customHeight="1">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row>
    <row r="968" spans="1:26" ht="12" customHeight="1">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row>
    <row r="969" spans="1:26" ht="12" customHeight="1">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row>
    <row r="970" spans="1:26" ht="12" customHeight="1">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row>
    <row r="971" spans="1:26" ht="12" customHeight="1">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row>
    <row r="972" spans="1:26" ht="12" customHeight="1">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row>
    <row r="973" spans="1:26" ht="12" customHeight="1">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row>
    <row r="974" spans="1:26" ht="12" customHeight="1">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row>
    <row r="975" spans="1:26" ht="12" customHeight="1">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row>
    <row r="976" spans="1:26" ht="12" customHeight="1">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row>
    <row r="977" spans="1:26" ht="12" customHeight="1">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row>
    <row r="978" spans="1:26" ht="12" customHeight="1">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row>
    <row r="979" spans="1:26" ht="12" customHeight="1">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row>
    <row r="980" spans="1:26" ht="12" customHeight="1">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row>
    <row r="981" spans="1:26" ht="12" customHeight="1">
      <c r="A981" s="183"/>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row>
    <row r="982" spans="1:26" ht="12" customHeight="1">
      <c r="A982" s="183"/>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row>
    <row r="983" spans="1:26" ht="12" customHeight="1">
      <c r="A983" s="183"/>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row>
    <row r="984" spans="1:26" ht="12" customHeight="1">
      <c r="A984" s="183"/>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row>
    <row r="985" spans="1:26" ht="12" customHeight="1">
      <c r="A985" s="183"/>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row>
    <row r="986" spans="1:26" ht="12" customHeight="1">
      <c r="A986" s="183"/>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row>
    <row r="987" spans="1:26" ht="12" customHeight="1">
      <c r="A987" s="183"/>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row>
    <row r="988" spans="1:26" ht="12" customHeight="1">
      <c r="A988" s="183"/>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row>
    <row r="989" spans="1:26" ht="12" customHeight="1">
      <c r="A989" s="183"/>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row>
    <row r="990" spans="1:26" ht="12" customHeight="1">
      <c r="A990" s="183"/>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row>
    <row r="991" spans="1:26" ht="12" customHeight="1">
      <c r="A991" s="183"/>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row>
    <row r="992" spans="1:26" ht="12" customHeight="1">
      <c r="A992" s="183"/>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row>
    <row r="993" spans="1:26" ht="12" customHeight="1">
      <c r="A993" s="183"/>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row>
    <row r="994" spans="1:26" ht="12" customHeight="1">
      <c r="A994" s="183"/>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row>
    <row r="995" spans="1:26" ht="12" customHeight="1">
      <c r="A995" s="183"/>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row>
    <row r="996" spans="1:26" ht="12" customHeight="1">
      <c r="A996" s="183"/>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row>
    <row r="997" spans="1:26" ht="12" customHeight="1">
      <c r="A997" s="183"/>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row>
    <row r="998" spans="1:26" ht="12" customHeight="1">
      <c r="A998" s="183"/>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row>
  </sheetData>
  <mergeCells count="28">
    <mergeCell ref="P4:P5"/>
    <mergeCell ref="Q4:Q5"/>
    <mergeCell ref="M48:Q48"/>
    <mergeCell ref="B43:E43"/>
    <mergeCell ref="B44:Q44"/>
    <mergeCell ref="M46:Q46"/>
    <mergeCell ref="M47:Q47"/>
    <mergeCell ref="B7:B42"/>
    <mergeCell ref="C7:C42"/>
    <mergeCell ref="H4:H5"/>
    <mergeCell ref="I4:I5"/>
    <mergeCell ref="J4:J5"/>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12.xml><?xml version="1.0" encoding="utf-8"?>
<worksheet xmlns="http://schemas.openxmlformats.org/spreadsheetml/2006/main" xmlns:r="http://schemas.openxmlformats.org/officeDocument/2006/relationships">
  <sheetPr codeName="Sheet10">
    <pageSetUpPr fitToPage="1"/>
  </sheetPr>
  <dimension ref="A1:AA1000"/>
  <sheetViews>
    <sheetView zoomScaleNormal="100" workbookViewId="0">
      <selection activeCell="J14" sqref="J14"/>
    </sheetView>
  </sheetViews>
  <sheetFormatPr defaultColWidth="14.453125" defaultRowHeight="14.5"/>
  <cols>
    <col min="1" max="1" width="3.90625" style="423" customWidth="1"/>
    <col min="2" max="2" width="12.08984375" style="184" customWidth="1"/>
    <col min="3" max="3" width="9" style="184" customWidth="1"/>
    <col min="4" max="4" width="9.54296875" style="184" customWidth="1"/>
    <col min="5" max="5" width="33.08984375" style="184" customWidth="1"/>
    <col min="6" max="6" width="18.08984375" style="184" customWidth="1"/>
    <col min="7" max="7" width="20.81640625" style="184" customWidth="1"/>
    <col min="8" max="8" width="3.7265625" style="184" customWidth="1"/>
    <col min="9" max="27" width="9.08984375" style="184" customWidth="1"/>
    <col min="28" max="16384" width="14.453125" style="184"/>
  </cols>
  <sheetData>
    <row r="1" spans="1:27" s="423" customFormat="1">
      <c r="A1" s="425"/>
      <c r="B1" s="425"/>
      <c r="C1" s="425"/>
      <c r="D1" s="425"/>
      <c r="E1" s="425"/>
      <c r="F1" s="425"/>
      <c r="G1" s="425"/>
      <c r="H1" s="425"/>
    </row>
    <row r="2" spans="1:27" ht="20.5">
      <c r="A2" s="425"/>
      <c r="B2" s="1063" t="str">
        <f>'Master-1'!D3</f>
        <v>dk;kZy; iz/kkukpk;Z jktdh; mPp ek/;fed fo|ky; 13Mhvks,y</v>
      </c>
      <c r="C2" s="1064"/>
      <c r="D2" s="1064"/>
      <c r="E2" s="1064"/>
      <c r="F2" s="1064"/>
      <c r="G2" s="1064"/>
      <c r="H2" s="429"/>
      <c r="I2" s="183"/>
      <c r="J2" s="183"/>
      <c r="K2" s="183"/>
      <c r="L2" s="183"/>
      <c r="M2" s="183"/>
      <c r="N2" s="183"/>
      <c r="O2" s="183"/>
      <c r="P2" s="183"/>
      <c r="Q2" s="183"/>
      <c r="R2" s="183"/>
      <c r="S2" s="183"/>
      <c r="T2" s="183"/>
      <c r="U2" s="183"/>
      <c r="V2" s="183"/>
      <c r="W2" s="183"/>
      <c r="X2" s="183"/>
      <c r="Y2" s="183"/>
      <c r="Z2" s="183"/>
      <c r="AA2" s="183"/>
    </row>
    <row r="3" spans="1:27" ht="20.5">
      <c r="A3" s="425"/>
      <c r="B3" s="1063" t="s">
        <v>275</v>
      </c>
      <c r="C3" s="1065"/>
      <c r="D3" s="1065"/>
      <c r="E3" s="1065"/>
      <c r="F3" s="1065"/>
      <c r="G3" s="1065"/>
      <c r="H3" s="429"/>
      <c r="I3" s="183"/>
      <c r="J3" s="183"/>
      <c r="K3" s="183"/>
      <c r="L3" s="183"/>
      <c r="M3" s="183"/>
      <c r="N3" s="183"/>
      <c r="O3" s="183"/>
      <c r="P3" s="183"/>
      <c r="Q3" s="183"/>
      <c r="R3" s="183"/>
      <c r="S3" s="183"/>
      <c r="T3" s="183"/>
      <c r="U3" s="183"/>
      <c r="V3" s="183"/>
      <c r="W3" s="183"/>
      <c r="X3" s="183"/>
      <c r="Y3" s="183"/>
      <c r="Z3" s="183"/>
      <c r="AA3" s="183"/>
    </row>
    <row r="4" spans="1:27" ht="20.5">
      <c r="A4" s="425"/>
      <c r="B4" s="1066" t="s">
        <v>271</v>
      </c>
      <c r="C4" s="1064"/>
      <c r="D4" s="1064"/>
      <c r="E4" s="1064"/>
      <c r="F4" s="1064"/>
      <c r="G4" s="1064"/>
      <c r="H4" s="429"/>
      <c r="I4" s="183"/>
      <c r="J4" s="183"/>
      <c r="K4" s="183"/>
      <c r="L4" s="183"/>
      <c r="M4" s="183"/>
      <c r="N4" s="183"/>
      <c r="O4" s="183"/>
      <c r="P4" s="183"/>
      <c r="Q4" s="183"/>
      <c r="R4" s="183"/>
      <c r="S4" s="183"/>
      <c r="T4" s="183"/>
      <c r="U4" s="183"/>
      <c r="V4" s="183"/>
      <c r="W4" s="183"/>
      <c r="X4" s="183"/>
      <c r="Y4" s="183"/>
      <c r="Z4" s="183"/>
      <c r="AA4" s="183"/>
    </row>
    <row r="5" spans="1:27" ht="21">
      <c r="A5" s="425"/>
      <c r="B5" s="200"/>
      <c r="C5" s="200"/>
      <c r="D5" s="201"/>
      <c r="E5" s="200"/>
      <c r="F5" s="200"/>
      <c r="G5" s="202" t="s">
        <v>272</v>
      </c>
      <c r="H5" s="429"/>
      <c r="I5" s="183"/>
      <c r="J5" s="183"/>
      <c r="K5" s="183"/>
      <c r="L5" s="183"/>
      <c r="M5" s="183"/>
      <c r="N5" s="183"/>
      <c r="O5" s="183"/>
      <c r="P5" s="183"/>
      <c r="Q5" s="183"/>
      <c r="R5" s="183"/>
      <c r="S5" s="183"/>
      <c r="T5" s="183"/>
      <c r="U5" s="183"/>
      <c r="V5" s="183"/>
      <c r="W5" s="183"/>
      <c r="X5" s="183"/>
      <c r="Y5" s="183"/>
      <c r="Z5" s="183"/>
      <c r="AA5" s="183"/>
    </row>
    <row r="6" spans="1:27" ht="23.5">
      <c r="A6" s="425"/>
      <c r="B6" s="1067" t="s">
        <v>273</v>
      </c>
      <c r="C6" s="1009"/>
      <c r="D6" s="1068" t="str">
        <f>'Master-1'!D6</f>
        <v>2202-02-109-01-00</v>
      </c>
      <c r="E6" s="1009"/>
      <c r="F6" s="203" t="str">
        <f>[1]Master1!H4</f>
        <v>STATE FUND</v>
      </c>
      <c r="G6" s="202">
        <f>'Master-1'!D5</f>
        <v>26214</v>
      </c>
      <c r="H6" s="429"/>
      <c r="I6" s="183"/>
      <c r="J6" s="183"/>
      <c r="K6" s="183"/>
      <c r="L6" s="183"/>
      <c r="M6" s="183"/>
      <c r="N6" s="183"/>
      <c r="O6" s="183"/>
      <c r="P6" s="183"/>
      <c r="Q6" s="183"/>
      <c r="R6" s="183"/>
      <c r="S6" s="183"/>
      <c r="T6" s="183"/>
      <c r="U6" s="183"/>
      <c r="V6" s="183"/>
      <c r="W6" s="183"/>
      <c r="X6" s="183"/>
      <c r="Y6" s="183"/>
      <c r="Z6" s="183"/>
      <c r="AA6" s="183"/>
    </row>
    <row r="7" spans="1:27" ht="28.5" customHeight="1">
      <c r="A7" s="425"/>
      <c r="B7" s="1069" t="s">
        <v>251</v>
      </c>
      <c r="C7" s="1069" t="s">
        <v>252</v>
      </c>
      <c r="D7" s="1073" t="s">
        <v>253</v>
      </c>
      <c r="E7" s="1069" t="s">
        <v>32</v>
      </c>
      <c r="F7" s="1069" t="s">
        <v>125</v>
      </c>
      <c r="G7" s="1069" t="s">
        <v>274</v>
      </c>
      <c r="H7" s="429"/>
      <c r="I7" s="183"/>
      <c r="J7" s="183"/>
      <c r="K7" s="183"/>
      <c r="L7" s="183"/>
      <c r="M7" s="183"/>
      <c r="N7" s="183"/>
      <c r="O7" s="183"/>
      <c r="P7" s="183"/>
      <c r="Q7" s="183"/>
      <c r="R7" s="183"/>
      <c r="S7" s="183"/>
      <c r="T7" s="183"/>
      <c r="U7" s="183"/>
      <c r="V7" s="183"/>
      <c r="W7" s="183"/>
      <c r="X7" s="183"/>
      <c r="Y7" s="183"/>
      <c r="Z7" s="183"/>
      <c r="AA7" s="183"/>
    </row>
    <row r="8" spans="1:27" ht="20.5" customHeight="1">
      <c r="A8" s="425"/>
      <c r="B8" s="1070"/>
      <c r="C8" s="1070"/>
      <c r="D8" s="1073"/>
      <c r="E8" s="1070"/>
      <c r="F8" s="1070"/>
      <c r="G8" s="1070"/>
      <c r="H8" s="429"/>
      <c r="I8" s="183"/>
      <c r="J8" s="183"/>
      <c r="K8" s="183"/>
      <c r="L8" s="183"/>
      <c r="M8" s="183"/>
      <c r="N8" s="183"/>
      <c r="O8" s="183"/>
      <c r="P8" s="183"/>
      <c r="Q8" s="183"/>
      <c r="R8" s="183"/>
      <c r="S8" s="183"/>
      <c r="T8" s="183"/>
      <c r="U8" s="183"/>
      <c r="V8" s="183"/>
      <c r="W8" s="183"/>
      <c r="X8" s="183"/>
      <c r="Y8" s="183"/>
      <c r="Z8" s="183"/>
      <c r="AA8" s="183"/>
    </row>
    <row r="9" spans="1:27" ht="18">
      <c r="A9" s="425"/>
      <c r="B9" s="204">
        <v>1</v>
      </c>
      <c r="C9" s="204">
        <v>2</v>
      </c>
      <c r="D9" s="204">
        <v>3</v>
      </c>
      <c r="E9" s="204">
        <v>4</v>
      </c>
      <c r="F9" s="204">
        <v>5</v>
      </c>
      <c r="G9" s="204">
        <v>6</v>
      </c>
      <c r="H9" s="429"/>
      <c r="I9" s="183"/>
      <c r="J9" s="183"/>
      <c r="K9" s="183"/>
      <c r="L9" s="183"/>
      <c r="M9" s="183"/>
      <c r="N9" s="183"/>
      <c r="O9" s="183"/>
      <c r="P9" s="183"/>
      <c r="Q9" s="183"/>
      <c r="R9" s="183"/>
      <c r="S9" s="183"/>
      <c r="T9" s="183"/>
      <c r="U9" s="183"/>
      <c r="V9" s="183"/>
      <c r="W9" s="183"/>
      <c r="X9" s="183"/>
      <c r="Y9" s="183"/>
      <c r="Z9" s="183"/>
      <c r="AA9" s="183"/>
    </row>
    <row r="10" spans="1:27" ht="18">
      <c r="A10" s="425"/>
      <c r="B10" s="205">
        <f>[1]Master1!A9</f>
        <v>1</v>
      </c>
      <c r="C10" s="1071" t="str">
        <f>'Master-1'!D6</f>
        <v>2202-02-109-01-00</v>
      </c>
      <c r="D10" s="1071" t="str">
        <f>'Master-1'!I6</f>
        <v>STATE FUND</v>
      </c>
      <c r="E10" s="430" t="str">
        <f>'Master-2'!C5</f>
        <v>प्रधानाचार्य</v>
      </c>
      <c r="F10" s="204">
        <v>0</v>
      </c>
      <c r="G10" s="204">
        <v>0</v>
      </c>
      <c r="H10" s="429"/>
      <c r="I10" s="183"/>
      <c r="J10" s="183"/>
      <c r="K10" s="183"/>
      <c r="L10" s="183"/>
      <c r="M10" s="183"/>
      <c r="N10" s="183"/>
      <c r="O10" s="183"/>
      <c r="P10" s="183"/>
      <c r="Q10" s="183"/>
      <c r="R10" s="183"/>
      <c r="S10" s="183"/>
      <c r="T10" s="183"/>
      <c r="U10" s="183"/>
      <c r="V10" s="183"/>
      <c r="W10" s="183"/>
      <c r="X10" s="183"/>
      <c r="Y10" s="183"/>
      <c r="Z10" s="183"/>
      <c r="AA10" s="183"/>
    </row>
    <row r="11" spans="1:27" ht="18">
      <c r="A11" s="425"/>
      <c r="B11" s="205">
        <f>[1]Master1!A10</f>
        <v>2</v>
      </c>
      <c r="C11" s="1050"/>
      <c r="D11" s="1050"/>
      <c r="E11" s="430" t="str">
        <f>'Master-2'!C6</f>
        <v>प्रधानाध्यापक‌</v>
      </c>
      <c r="F11" s="204">
        <v>0</v>
      </c>
      <c r="G11" s="204">
        <v>0</v>
      </c>
      <c r="H11" s="429"/>
      <c r="I11" s="183"/>
      <c r="J11" s="183"/>
      <c r="K11" s="183"/>
      <c r="L11" s="183"/>
      <c r="M11" s="183"/>
      <c r="N11" s="183"/>
      <c r="O11" s="183"/>
      <c r="P11" s="183"/>
      <c r="Q11" s="183"/>
      <c r="R11" s="183"/>
      <c r="S11" s="183"/>
      <c r="T11" s="183"/>
      <c r="U11" s="183"/>
      <c r="V11" s="183"/>
      <c r="W11" s="183"/>
      <c r="X11" s="183"/>
      <c r="Y11" s="183"/>
      <c r="Z11" s="183"/>
      <c r="AA11" s="183"/>
    </row>
    <row r="12" spans="1:27" ht="18">
      <c r="A12" s="425"/>
      <c r="B12" s="205">
        <f>[1]Master1!A11</f>
        <v>3</v>
      </c>
      <c r="C12" s="1050"/>
      <c r="D12" s="1050"/>
      <c r="E12" s="430" t="str">
        <f>'Master-2'!C7</f>
        <v>व्याख्याता स्कूल(शिक्षा)</v>
      </c>
      <c r="F12" s="204">
        <v>0</v>
      </c>
      <c r="G12" s="204">
        <v>0</v>
      </c>
      <c r="H12" s="429"/>
      <c r="I12" s="183"/>
      <c r="J12" s="183"/>
      <c r="K12" s="183"/>
      <c r="L12" s="183"/>
      <c r="M12" s="183"/>
      <c r="N12" s="183"/>
      <c r="O12" s="183"/>
      <c r="P12" s="183"/>
      <c r="Q12" s="183"/>
      <c r="R12" s="183"/>
      <c r="S12" s="183"/>
      <c r="T12" s="183"/>
      <c r="U12" s="183"/>
      <c r="V12" s="183"/>
      <c r="W12" s="183"/>
      <c r="X12" s="183"/>
      <c r="Y12" s="183"/>
      <c r="Z12" s="183"/>
      <c r="AA12" s="183"/>
    </row>
    <row r="13" spans="1:27" ht="18">
      <c r="A13" s="425"/>
      <c r="B13" s="205">
        <f>[1]Master1!A12</f>
        <v>4</v>
      </c>
      <c r="C13" s="1050"/>
      <c r="D13" s="1050"/>
      <c r="E13" s="430" t="str">
        <f>'Master-2'!C8</f>
        <v>वरिष्ठ अध्यापक</v>
      </c>
      <c r="F13" s="204">
        <v>0</v>
      </c>
      <c r="G13" s="204">
        <v>0</v>
      </c>
      <c r="H13" s="429"/>
      <c r="I13" s="183"/>
      <c r="J13" s="183"/>
      <c r="K13" s="183"/>
      <c r="L13" s="183"/>
      <c r="M13" s="183"/>
      <c r="N13" s="183"/>
      <c r="O13" s="183"/>
      <c r="P13" s="183"/>
      <c r="Q13" s="183"/>
      <c r="R13" s="183"/>
      <c r="S13" s="183"/>
      <c r="T13" s="183"/>
      <c r="U13" s="183"/>
      <c r="V13" s="183"/>
      <c r="W13" s="183"/>
      <c r="X13" s="183"/>
      <c r="Y13" s="183"/>
      <c r="Z13" s="183"/>
      <c r="AA13" s="183"/>
    </row>
    <row r="14" spans="1:27" ht="18">
      <c r="A14" s="425"/>
      <c r="B14" s="205">
        <f>[1]Master1!A13</f>
        <v>5</v>
      </c>
      <c r="C14" s="1050"/>
      <c r="D14" s="1050"/>
      <c r="E14" s="430" t="str">
        <f>'Master-2'!C9</f>
        <v>अध्यापक</v>
      </c>
      <c r="F14" s="204">
        <v>0</v>
      </c>
      <c r="G14" s="204">
        <v>0</v>
      </c>
      <c r="H14" s="429"/>
      <c r="I14" s="183"/>
      <c r="J14" s="183"/>
      <c r="K14" s="183"/>
      <c r="L14" s="183"/>
      <c r="M14" s="183"/>
      <c r="N14" s="183"/>
      <c r="O14" s="183"/>
      <c r="P14" s="183"/>
      <c r="Q14" s="183"/>
      <c r="R14" s="183"/>
      <c r="S14" s="183"/>
      <c r="T14" s="183"/>
      <c r="U14" s="183"/>
      <c r="V14" s="183"/>
      <c r="W14" s="183"/>
      <c r="X14" s="183"/>
      <c r="Y14" s="183"/>
      <c r="Z14" s="183"/>
      <c r="AA14" s="183"/>
    </row>
    <row r="15" spans="1:27" ht="18">
      <c r="A15" s="425"/>
      <c r="B15" s="205">
        <f>[1]Master1!A14</f>
        <v>6</v>
      </c>
      <c r="C15" s="1050"/>
      <c r="D15" s="1050"/>
      <c r="E15" s="430" t="str">
        <f>'Master-2'!C10</f>
        <v>प्रशिक्षक</v>
      </c>
      <c r="F15" s="204">
        <v>0</v>
      </c>
      <c r="G15" s="204">
        <v>0</v>
      </c>
      <c r="H15" s="429"/>
      <c r="I15" s="183"/>
      <c r="J15" s="183"/>
      <c r="K15" s="183"/>
      <c r="L15" s="183"/>
      <c r="M15" s="183"/>
      <c r="N15" s="183"/>
      <c r="O15" s="183"/>
      <c r="P15" s="183"/>
      <c r="Q15" s="183"/>
      <c r="R15" s="183"/>
      <c r="S15" s="183"/>
      <c r="T15" s="183"/>
      <c r="U15" s="183"/>
      <c r="V15" s="183"/>
      <c r="W15" s="183"/>
      <c r="X15" s="183"/>
      <c r="Y15" s="183"/>
      <c r="Z15" s="183"/>
      <c r="AA15" s="183"/>
    </row>
    <row r="16" spans="1:27" ht="18">
      <c r="A16" s="425"/>
      <c r="B16" s="205">
        <f>[1]Master1!A15</f>
        <v>7</v>
      </c>
      <c r="C16" s="1050"/>
      <c r="D16" s="1050"/>
      <c r="E16" s="430" t="str">
        <f>'Master-2'!C11</f>
        <v>शारीरिक शिक्षक श्रेणी I</v>
      </c>
      <c r="F16" s="204">
        <v>0</v>
      </c>
      <c r="G16" s="204">
        <v>0</v>
      </c>
      <c r="H16" s="429"/>
      <c r="I16" s="183"/>
      <c r="J16" s="183"/>
      <c r="K16" s="183"/>
      <c r="L16" s="183"/>
      <c r="M16" s="183"/>
      <c r="N16" s="183"/>
      <c r="O16" s="183"/>
      <c r="P16" s="183"/>
      <c r="Q16" s="183"/>
      <c r="R16" s="183"/>
      <c r="S16" s="183"/>
      <c r="T16" s="183"/>
      <c r="U16" s="183"/>
      <c r="V16" s="183"/>
      <c r="W16" s="183"/>
      <c r="X16" s="183"/>
      <c r="Y16" s="183"/>
      <c r="Z16" s="183"/>
      <c r="AA16" s="183"/>
    </row>
    <row r="17" spans="1:27" ht="18">
      <c r="A17" s="425"/>
      <c r="B17" s="205">
        <f>[1]Master1!A16</f>
        <v>8</v>
      </c>
      <c r="C17" s="1050"/>
      <c r="D17" s="1050"/>
      <c r="E17" s="430" t="str">
        <f>'Master-2'!C12</f>
        <v>शारीरिक शिक्षक श्रेणी II</v>
      </c>
      <c r="F17" s="204">
        <v>0</v>
      </c>
      <c r="G17" s="204">
        <v>0</v>
      </c>
      <c r="H17" s="429"/>
      <c r="I17" s="183"/>
      <c r="J17" s="183"/>
      <c r="K17" s="183"/>
      <c r="L17" s="183"/>
      <c r="M17" s="183"/>
      <c r="N17" s="183"/>
      <c r="O17" s="183"/>
      <c r="P17" s="183"/>
      <c r="Q17" s="183"/>
      <c r="R17" s="183"/>
      <c r="S17" s="183"/>
      <c r="T17" s="183"/>
      <c r="U17" s="183"/>
      <c r="V17" s="183"/>
      <c r="W17" s="183"/>
      <c r="X17" s="183"/>
      <c r="Y17" s="183"/>
      <c r="Z17" s="183"/>
      <c r="AA17" s="183"/>
    </row>
    <row r="18" spans="1:27" ht="18">
      <c r="A18" s="425"/>
      <c r="B18" s="205">
        <f>[1]Master1!A17</f>
        <v>9</v>
      </c>
      <c r="C18" s="1050"/>
      <c r="D18" s="1050"/>
      <c r="E18" s="430" t="str">
        <f>'Master-2'!C13</f>
        <v>शारीरिक शिक्षक श्रेणी III</v>
      </c>
      <c r="F18" s="204">
        <v>0</v>
      </c>
      <c r="G18" s="204">
        <v>0</v>
      </c>
      <c r="H18" s="429"/>
      <c r="I18" s="183"/>
      <c r="J18" s="183"/>
      <c r="K18" s="183"/>
      <c r="L18" s="183"/>
      <c r="M18" s="183"/>
      <c r="N18" s="183"/>
      <c r="O18" s="183"/>
      <c r="P18" s="183"/>
      <c r="Q18" s="183"/>
      <c r="R18" s="183"/>
      <c r="S18" s="183"/>
      <c r="T18" s="183"/>
      <c r="U18" s="183"/>
      <c r="V18" s="183"/>
      <c r="W18" s="183"/>
      <c r="X18" s="183"/>
      <c r="Y18" s="183"/>
      <c r="Z18" s="183"/>
      <c r="AA18" s="183"/>
    </row>
    <row r="19" spans="1:27" ht="18">
      <c r="A19" s="425"/>
      <c r="B19" s="205">
        <f>[1]Master1!A18</f>
        <v>10</v>
      </c>
      <c r="C19" s="1050"/>
      <c r="D19" s="1050"/>
      <c r="E19" s="430" t="str">
        <f>'Master-2'!C14</f>
        <v>पुस्तकालय अध्यक्ष श्रेणी I</v>
      </c>
      <c r="F19" s="204">
        <v>0</v>
      </c>
      <c r="G19" s="204">
        <v>0</v>
      </c>
      <c r="H19" s="429"/>
      <c r="I19" s="183"/>
      <c r="J19" s="183"/>
      <c r="K19" s="183"/>
      <c r="L19" s="183"/>
      <c r="M19" s="183"/>
      <c r="N19" s="183"/>
      <c r="O19" s="183"/>
      <c r="P19" s="183"/>
      <c r="Q19" s="183"/>
      <c r="R19" s="183"/>
      <c r="S19" s="183"/>
      <c r="T19" s="183"/>
      <c r="U19" s="183"/>
      <c r="V19" s="183"/>
      <c r="W19" s="183"/>
      <c r="X19" s="183"/>
      <c r="Y19" s="183"/>
      <c r="Z19" s="183"/>
      <c r="AA19" s="183"/>
    </row>
    <row r="20" spans="1:27" ht="18">
      <c r="A20" s="425"/>
      <c r="B20" s="205">
        <f>[1]Master1!A19</f>
        <v>11</v>
      </c>
      <c r="C20" s="1050"/>
      <c r="D20" s="1050"/>
      <c r="E20" s="430" t="str">
        <f>'Master-2'!C15</f>
        <v>पुस्तकालय अध्यक्ष श्रेणी II</v>
      </c>
      <c r="F20" s="204">
        <v>0</v>
      </c>
      <c r="G20" s="204">
        <v>0</v>
      </c>
      <c r="H20" s="429"/>
      <c r="I20" s="183"/>
      <c r="J20" s="183"/>
      <c r="K20" s="183"/>
      <c r="L20" s="183"/>
      <c r="M20" s="183"/>
      <c r="N20" s="183"/>
      <c r="O20" s="183"/>
      <c r="P20" s="183"/>
      <c r="Q20" s="183"/>
      <c r="R20" s="183"/>
      <c r="S20" s="183"/>
      <c r="T20" s="183"/>
      <c r="U20" s="183"/>
      <c r="V20" s="183"/>
      <c r="W20" s="183"/>
      <c r="X20" s="183"/>
      <c r="Y20" s="183"/>
      <c r="Z20" s="183"/>
      <c r="AA20" s="183"/>
    </row>
    <row r="21" spans="1:27" ht="18">
      <c r="A21" s="425"/>
      <c r="B21" s="205">
        <f>[1]Master1!A20</f>
        <v>12</v>
      </c>
      <c r="C21" s="1050"/>
      <c r="D21" s="1050"/>
      <c r="E21" s="430" t="str">
        <f>'Master-2'!C16</f>
        <v>पुस्तकालय अध्यक्ष श्रेणी III</v>
      </c>
      <c r="F21" s="204">
        <v>0</v>
      </c>
      <c r="G21" s="204">
        <v>0</v>
      </c>
      <c r="H21" s="429"/>
      <c r="I21" s="183"/>
      <c r="J21" s="183"/>
      <c r="K21" s="183"/>
      <c r="L21" s="183"/>
      <c r="M21" s="183"/>
      <c r="N21" s="183"/>
      <c r="O21" s="183"/>
      <c r="P21" s="183"/>
      <c r="Q21" s="183"/>
      <c r="R21" s="183"/>
      <c r="S21" s="183"/>
      <c r="T21" s="183"/>
      <c r="U21" s="183"/>
      <c r="V21" s="183"/>
      <c r="W21" s="183"/>
      <c r="X21" s="183"/>
      <c r="Y21" s="183"/>
      <c r="Z21" s="183"/>
      <c r="AA21" s="183"/>
    </row>
    <row r="22" spans="1:27" ht="18">
      <c r="A22" s="425"/>
      <c r="B22" s="205">
        <f>[1]Master1!A21</f>
        <v>13</v>
      </c>
      <c r="C22" s="1050"/>
      <c r="D22" s="1050"/>
      <c r="E22" s="430" t="str">
        <f>'Master-2'!C17</f>
        <v>प्रयोगशाला सहायक II</v>
      </c>
      <c r="F22" s="204">
        <v>0</v>
      </c>
      <c r="G22" s="204">
        <v>0</v>
      </c>
      <c r="H22" s="429"/>
      <c r="I22" s="183"/>
      <c r="J22" s="183"/>
      <c r="K22" s="183"/>
      <c r="L22" s="183"/>
      <c r="M22" s="183"/>
      <c r="N22" s="183"/>
      <c r="O22" s="183"/>
      <c r="P22" s="183"/>
      <c r="Q22" s="183"/>
      <c r="R22" s="183"/>
      <c r="S22" s="183"/>
      <c r="T22" s="183"/>
      <c r="U22" s="183"/>
      <c r="V22" s="183"/>
      <c r="W22" s="183"/>
      <c r="X22" s="183"/>
      <c r="Y22" s="183"/>
      <c r="Z22" s="183"/>
      <c r="AA22" s="183"/>
    </row>
    <row r="23" spans="1:27" ht="18">
      <c r="A23" s="425"/>
      <c r="B23" s="205">
        <f>[1]Master1!A22</f>
        <v>14</v>
      </c>
      <c r="C23" s="1050"/>
      <c r="D23" s="1050"/>
      <c r="E23" s="430" t="str">
        <f>'Master-2'!C18</f>
        <v>प्रयोगशाला सहायक III</v>
      </c>
      <c r="F23" s="204">
        <v>0</v>
      </c>
      <c r="G23" s="204">
        <v>0</v>
      </c>
      <c r="H23" s="429"/>
      <c r="I23" s="183"/>
      <c r="J23" s="183"/>
      <c r="K23" s="183"/>
      <c r="L23" s="183"/>
      <c r="M23" s="183"/>
      <c r="N23" s="183"/>
      <c r="O23" s="183"/>
      <c r="P23" s="183"/>
      <c r="Q23" s="183"/>
      <c r="R23" s="183"/>
      <c r="S23" s="183"/>
      <c r="T23" s="183"/>
      <c r="U23" s="183"/>
      <c r="V23" s="183"/>
      <c r="W23" s="183"/>
      <c r="X23" s="183"/>
      <c r="Y23" s="183"/>
      <c r="Z23" s="183"/>
      <c r="AA23" s="183"/>
    </row>
    <row r="24" spans="1:27" ht="18">
      <c r="A24" s="425"/>
      <c r="B24" s="205">
        <f>[1]Master1!A23</f>
        <v>15</v>
      </c>
      <c r="C24" s="1050"/>
      <c r="D24" s="1050"/>
      <c r="E24" s="430" t="str">
        <f>'Master-2'!C19</f>
        <v>अतिरिक्त प्रशासनिक अधिकारी</v>
      </c>
      <c r="F24" s="204">
        <v>0</v>
      </c>
      <c r="G24" s="204">
        <v>0</v>
      </c>
      <c r="H24" s="429"/>
      <c r="I24" s="183"/>
      <c r="J24" s="183"/>
      <c r="K24" s="183"/>
      <c r="L24" s="183"/>
      <c r="M24" s="183"/>
      <c r="N24" s="183"/>
      <c r="O24" s="183"/>
      <c r="P24" s="183"/>
      <c r="Q24" s="183"/>
      <c r="R24" s="183"/>
      <c r="S24" s="183"/>
      <c r="T24" s="183"/>
      <c r="U24" s="183"/>
      <c r="V24" s="183"/>
      <c r="W24" s="183"/>
      <c r="X24" s="183"/>
      <c r="Y24" s="183"/>
      <c r="Z24" s="183"/>
      <c r="AA24" s="183"/>
    </row>
    <row r="25" spans="1:27" ht="18">
      <c r="A25" s="425"/>
      <c r="B25" s="205">
        <f>[1]Master1!A24</f>
        <v>16</v>
      </c>
      <c r="C25" s="1050"/>
      <c r="D25" s="1050"/>
      <c r="E25" s="430" t="str">
        <f>'Master-2'!C20</f>
        <v>वरिष्ठ सहायक</v>
      </c>
      <c r="F25" s="204">
        <v>0</v>
      </c>
      <c r="G25" s="204">
        <v>0</v>
      </c>
      <c r="H25" s="429"/>
      <c r="I25" s="183"/>
      <c r="J25" s="183"/>
      <c r="K25" s="183"/>
      <c r="L25" s="183"/>
      <c r="M25" s="183"/>
      <c r="N25" s="183"/>
      <c r="O25" s="183"/>
      <c r="P25" s="183"/>
      <c r="Q25" s="183"/>
      <c r="R25" s="183"/>
      <c r="S25" s="183"/>
      <c r="T25" s="183"/>
      <c r="U25" s="183"/>
      <c r="V25" s="183"/>
      <c r="W25" s="183"/>
      <c r="X25" s="183"/>
      <c r="Y25" s="183"/>
      <c r="Z25" s="183"/>
      <c r="AA25" s="183"/>
    </row>
    <row r="26" spans="1:27" ht="18">
      <c r="A26" s="425"/>
      <c r="B26" s="205">
        <f>[1]Master1!A25</f>
        <v>17</v>
      </c>
      <c r="C26" s="1050"/>
      <c r="D26" s="1050"/>
      <c r="E26" s="430" t="str">
        <f>'Master-2'!C21</f>
        <v>कनिष्ठ सहायक</v>
      </c>
      <c r="F26" s="204">
        <v>0</v>
      </c>
      <c r="G26" s="204">
        <v>0</v>
      </c>
      <c r="H26" s="429"/>
      <c r="I26" s="183"/>
      <c r="J26" s="183"/>
      <c r="K26" s="183"/>
      <c r="L26" s="183"/>
      <c r="M26" s="183"/>
      <c r="N26" s="183"/>
      <c r="O26" s="183"/>
      <c r="P26" s="183"/>
      <c r="Q26" s="183"/>
      <c r="R26" s="183"/>
      <c r="S26" s="183"/>
      <c r="T26" s="183"/>
      <c r="U26" s="183"/>
      <c r="V26" s="183"/>
      <c r="W26" s="183"/>
      <c r="X26" s="183"/>
      <c r="Y26" s="183"/>
      <c r="Z26" s="183"/>
      <c r="AA26" s="183"/>
    </row>
    <row r="27" spans="1:27" ht="18">
      <c r="A27" s="425"/>
      <c r="B27" s="205">
        <f>[1]Master1!A26</f>
        <v>18</v>
      </c>
      <c r="C27" s="1050"/>
      <c r="D27" s="1050"/>
      <c r="E27" s="430" t="str">
        <f>'Master-2'!C22</f>
        <v>चतुर्थ श्रेणी कर्मचारी</v>
      </c>
      <c r="F27" s="204">
        <v>0</v>
      </c>
      <c r="G27" s="204">
        <v>0</v>
      </c>
      <c r="H27" s="429"/>
      <c r="I27" s="183"/>
      <c r="J27" s="183"/>
      <c r="K27" s="183"/>
      <c r="L27" s="183"/>
      <c r="M27" s="183"/>
      <c r="N27" s="183"/>
      <c r="O27" s="183"/>
      <c r="P27" s="183"/>
      <c r="Q27" s="183"/>
      <c r="R27" s="183"/>
      <c r="S27" s="183"/>
      <c r="T27" s="183"/>
      <c r="U27" s="183"/>
      <c r="V27" s="183"/>
      <c r="W27" s="183"/>
      <c r="X27" s="183"/>
      <c r="Y27" s="183"/>
      <c r="Z27" s="183"/>
      <c r="AA27" s="183"/>
    </row>
    <row r="28" spans="1:27" ht="18">
      <c r="A28" s="425"/>
      <c r="B28" s="205">
        <f>[1]Master1!A27</f>
        <v>19</v>
      </c>
      <c r="C28" s="1050"/>
      <c r="D28" s="1050"/>
      <c r="E28" s="430" t="str">
        <f>'Master-2'!C23</f>
        <v>प्रयोगशाला परिचारक</v>
      </c>
      <c r="F28" s="204">
        <v>0</v>
      </c>
      <c r="G28" s="204">
        <v>0</v>
      </c>
      <c r="H28" s="429"/>
      <c r="I28" s="183"/>
      <c r="J28" s="183"/>
      <c r="K28" s="183"/>
      <c r="L28" s="183"/>
      <c r="M28" s="183"/>
      <c r="N28" s="183"/>
      <c r="O28" s="183"/>
      <c r="P28" s="183"/>
      <c r="Q28" s="183"/>
      <c r="R28" s="183"/>
      <c r="S28" s="183"/>
      <c r="T28" s="183"/>
      <c r="U28" s="183"/>
      <c r="V28" s="183"/>
      <c r="W28" s="183"/>
      <c r="X28" s="183"/>
      <c r="Y28" s="183"/>
      <c r="Z28" s="183"/>
      <c r="AA28" s="183"/>
    </row>
    <row r="29" spans="1:27" ht="18">
      <c r="A29" s="425"/>
      <c r="B29" s="205">
        <f>[1]Master1!A28</f>
        <v>20</v>
      </c>
      <c r="C29" s="1050"/>
      <c r="D29" s="1050"/>
      <c r="E29" s="430">
        <f>'Master-2'!C24</f>
        <v>0</v>
      </c>
      <c r="F29" s="204">
        <v>0</v>
      </c>
      <c r="G29" s="204">
        <v>0</v>
      </c>
      <c r="H29" s="429"/>
      <c r="I29" s="183"/>
      <c r="J29" s="183"/>
      <c r="K29" s="183"/>
      <c r="L29" s="183"/>
      <c r="M29" s="183"/>
      <c r="N29" s="183"/>
      <c r="O29" s="183"/>
      <c r="P29" s="183"/>
      <c r="Q29" s="183"/>
      <c r="R29" s="183"/>
      <c r="S29" s="183"/>
      <c r="T29" s="183"/>
      <c r="U29" s="183"/>
      <c r="V29" s="183"/>
      <c r="W29" s="183"/>
      <c r="X29" s="183"/>
      <c r="Y29" s="183"/>
      <c r="Z29" s="183"/>
      <c r="AA29" s="183"/>
    </row>
    <row r="30" spans="1:27" ht="18">
      <c r="A30" s="425"/>
      <c r="B30" s="205">
        <f>[1]Master1!A29</f>
        <v>21</v>
      </c>
      <c r="C30" s="1050"/>
      <c r="D30" s="1050"/>
      <c r="E30" s="430">
        <f>'Master-2'!C25</f>
        <v>0</v>
      </c>
      <c r="F30" s="204">
        <v>0</v>
      </c>
      <c r="G30" s="204">
        <v>0</v>
      </c>
      <c r="H30" s="429"/>
      <c r="I30" s="183"/>
      <c r="J30" s="183"/>
      <c r="K30" s="183"/>
      <c r="L30" s="183"/>
      <c r="M30" s="183"/>
      <c r="N30" s="183"/>
      <c r="O30" s="183"/>
      <c r="P30" s="183"/>
      <c r="Q30" s="183"/>
      <c r="R30" s="183"/>
      <c r="S30" s="183"/>
      <c r="T30" s="183"/>
      <c r="U30" s="183"/>
      <c r="V30" s="183"/>
      <c r="W30" s="183"/>
      <c r="X30" s="183"/>
      <c r="Y30" s="183"/>
      <c r="Z30" s="183"/>
      <c r="AA30" s="183"/>
    </row>
    <row r="31" spans="1:27" ht="18">
      <c r="A31" s="425"/>
      <c r="B31" s="205">
        <f>[1]Master1!A30</f>
        <v>22</v>
      </c>
      <c r="C31" s="1050"/>
      <c r="D31" s="1050"/>
      <c r="E31" s="430">
        <f>'Master-2'!C26</f>
        <v>0</v>
      </c>
      <c r="F31" s="204">
        <v>0</v>
      </c>
      <c r="G31" s="204">
        <v>0</v>
      </c>
      <c r="H31" s="429"/>
      <c r="I31" s="183"/>
      <c r="J31" s="183"/>
      <c r="K31" s="183"/>
      <c r="L31" s="183"/>
      <c r="M31" s="183"/>
      <c r="N31" s="183"/>
      <c r="O31" s="183"/>
      <c r="P31" s="183"/>
      <c r="Q31" s="183"/>
      <c r="R31" s="183"/>
      <c r="S31" s="183"/>
      <c r="T31" s="183"/>
      <c r="U31" s="183"/>
      <c r="V31" s="183"/>
      <c r="W31" s="183"/>
      <c r="X31" s="183"/>
      <c r="Y31" s="183"/>
      <c r="Z31" s="183"/>
      <c r="AA31" s="183"/>
    </row>
    <row r="32" spans="1:27" ht="18">
      <c r="A32" s="425"/>
      <c r="B32" s="205">
        <f>[1]Master1!A31</f>
        <v>23</v>
      </c>
      <c r="C32" s="1050"/>
      <c r="D32" s="1050"/>
      <c r="E32" s="430">
        <f>'Master-2'!C27</f>
        <v>0</v>
      </c>
      <c r="F32" s="204">
        <v>0</v>
      </c>
      <c r="G32" s="204">
        <v>0</v>
      </c>
      <c r="H32" s="429"/>
      <c r="I32" s="183"/>
      <c r="J32" s="183"/>
      <c r="K32" s="183"/>
      <c r="L32" s="183"/>
      <c r="M32" s="183"/>
      <c r="N32" s="183"/>
      <c r="O32" s="183"/>
      <c r="P32" s="183"/>
      <c r="Q32" s="183"/>
      <c r="R32" s="183"/>
      <c r="S32" s="183"/>
      <c r="T32" s="183"/>
      <c r="U32" s="183"/>
      <c r="V32" s="183"/>
      <c r="W32" s="183"/>
      <c r="X32" s="183"/>
      <c r="Y32" s="183"/>
      <c r="Z32" s="183"/>
      <c r="AA32" s="183"/>
    </row>
    <row r="33" spans="1:27" ht="18">
      <c r="A33" s="425"/>
      <c r="B33" s="205">
        <f>[1]Master1!A32</f>
        <v>24</v>
      </c>
      <c r="C33" s="1050"/>
      <c r="D33" s="1050"/>
      <c r="E33" s="430">
        <f>'Master-2'!C28</f>
        <v>0</v>
      </c>
      <c r="F33" s="204">
        <v>0</v>
      </c>
      <c r="G33" s="204">
        <v>0</v>
      </c>
      <c r="H33" s="429"/>
      <c r="I33" s="183"/>
      <c r="J33" s="183"/>
      <c r="K33" s="183"/>
      <c r="L33" s="183"/>
      <c r="M33" s="183"/>
      <c r="N33" s="183"/>
      <c r="O33" s="183"/>
      <c r="P33" s="183"/>
      <c r="Q33" s="183"/>
      <c r="R33" s="183"/>
      <c r="S33" s="183"/>
      <c r="T33" s="183"/>
      <c r="U33" s="183"/>
      <c r="V33" s="183"/>
      <c r="W33" s="183"/>
      <c r="X33" s="183"/>
      <c r="Y33" s="183"/>
      <c r="Z33" s="183"/>
      <c r="AA33" s="183"/>
    </row>
    <row r="34" spans="1:27" ht="18">
      <c r="A34" s="425"/>
      <c r="B34" s="205">
        <f>[1]Master1!A33</f>
        <v>25</v>
      </c>
      <c r="C34" s="1050"/>
      <c r="D34" s="1050"/>
      <c r="E34" s="430">
        <f>'Master-2'!C29</f>
        <v>0</v>
      </c>
      <c r="F34" s="204">
        <v>0</v>
      </c>
      <c r="G34" s="204">
        <v>0</v>
      </c>
      <c r="H34" s="429"/>
      <c r="I34" s="183"/>
      <c r="J34" s="183"/>
      <c r="K34" s="183"/>
      <c r="L34" s="183"/>
      <c r="M34" s="183"/>
      <c r="N34" s="183"/>
      <c r="O34" s="183"/>
      <c r="P34" s="183"/>
      <c r="Q34" s="183"/>
      <c r="R34" s="183"/>
      <c r="S34" s="183"/>
      <c r="T34" s="183"/>
      <c r="U34" s="183"/>
      <c r="V34" s="183"/>
      <c r="W34" s="183"/>
      <c r="X34" s="183"/>
      <c r="Y34" s="183"/>
      <c r="Z34" s="183"/>
      <c r="AA34" s="183"/>
    </row>
    <row r="35" spans="1:27" ht="18">
      <c r="A35" s="425"/>
      <c r="B35" s="205">
        <f>[1]Master1!A34</f>
        <v>26</v>
      </c>
      <c r="C35" s="1050"/>
      <c r="D35" s="1050"/>
      <c r="E35" s="430">
        <f>'Master-2'!C30</f>
        <v>0</v>
      </c>
      <c r="F35" s="204">
        <v>0</v>
      </c>
      <c r="G35" s="204">
        <v>0</v>
      </c>
      <c r="H35" s="429"/>
      <c r="I35" s="183"/>
      <c r="J35" s="183"/>
      <c r="K35" s="183"/>
      <c r="L35" s="183"/>
      <c r="M35" s="183"/>
      <c r="N35" s="183"/>
      <c r="O35" s="183"/>
      <c r="P35" s="183"/>
      <c r="Q35" s="183"/>
      <c r="R35" s="183"/>
      <c r="S35" s="183"/>
      <c r="T35" s="183"/>
      <c r="U35" s="183"/>
      <c r="V35" s="183"/>
      <c r="W35" s="183"/>
      <c r="X35" s="183"/>
      <c r="Y35" s="183"/>
      <c r="Z35" s="183"/>
      <c r="AA35" s="183"/>
    </row>
    <row r="36" spans="1:27" ht="18">
      <c r="A36" s="425"/>
      <c r="B36" s="205">
        <f>[1]Master1!A35</f>
        <v>27</v>
      </c>
      <c r="C36" s="1050"/>
      <c r="D36" s="1050"/>
      <c r="E36" s="430">
        <f>'Master-2'!C31</f>
        <v>0</v>
      </c>
      <c r="F36" s="204">
        <v>0</v>
      </c>
      <c r="G36" s="204">
        <v>0</v>
      </c>
      <c r="H36" s="429"/>
      <c r="I36" s="183"/>
      <c r="J36" s="183"/>
      <c r="K36" s="183"/>
      <c r="L36" s="183"/>
      <c r="M36" s="183"/>
      <c r="N36" s="183"/>
      <c r="O36" s="183"/>
      <c r="P36" s="183"/>
      <c r="Q36" s="183"/>
      <c r="R36" s="183"/>
      <c r="S36" s="183"/>
      <c r="T36" s="183"/>
      <c r="U36" s="183"/>
      <c r="V36" s="183"/>
      <c r="W36" s="183"/>
      <c r="X36" s="183"/>
      <c r="Y36" s="183"/>
      <c r="Z36" s="183"/>
      <c r="AA36" s="183"/>
    </row>
    <row r="37" spans="1:27" ht="18">
      <c r="A37" s="425"/>
      <c r="B37" s="205">
        <f>[1]Master1!A36</f>
        <v>28</v>
      </c>
      <c r="C37" s="1050"/>
      <c r="D37" s="1050"/>
      <c r="E37" s="430">
        <f>'Master-2'!C32</f>
        <v>0</v>
      </c>
      <c r="F37" s="204">
        <v>0</v>
      </c>
      <c r="G37" s="204">
        <v>0</v>
      </c>
      <c r="H37" s="429"/>
      <c r="I37" s="183"/>
      <c r="J37" s="183"/>
      <c r="K37" s="183"/>
      <c r="L37" s="183"/>
      <c r="M37" s="183"/>
      <c r="N37" s="183"/>
      <c r="O37" s="183"/>
      <c r="P37" s="183"/>
      <c r="Q37" s="183"/>
      <c r="R37" s="183"/>
      <c r="S37" s="183"/>
      <c r="T37" s="183"/>
      <c r="U37" s="183"/>
      <c r="V37" s="183"/>
      <c r="W37" s="183"/>
      <c r="X37" s="183"/>
      <c r="Y37" s="183"/>
      <c r="Z37" s="183"/>
      <c r="AA37" s="183"/>
    </row>
    <row r="38" spans="1:27" ht="18">
      <c r="A38" s="425"/>
      <c r="B38" s="205">
        <f>[1]Master1!A37</f>
        <v>29</v>
      </c>
      <c r="C38" s="1050"/>
      <c r="D38" s="1050"/>
      <c r="E38" s="430">
        <f>'Master-2'!C33</f>
        <v>0</v>
      </c>
      <c r="F38" s="204">
        <v>0</v>
      </c>
      <c r="G38" s="204">
        <v>0</v>
      </c>
      <c r="H38" s="429"/>
      <c r="I38" s="183"/>
      <c r="J38" s="183"/>
      <c r="K38" s="183"/>
      <c r="L38" s="183"/>
      <c r="M38" s="183"/>
      <c r="N38" s="183"/>
      <c r="O38" s="183"/>
      <c r="P38" s="183"/>
      <c r="Q38" s="183"/>
      <c r="R38" s="183"/>
      <c r="S38" s="183"/>
      <c r="T38" s="183"/>
      <c r="U38" s="183"/>
      <c r="V38" s="183"/>
      <c r="W38" s="183"/>
      <c r="X38" s="183"/>
      <c r="Y38" s="183"/>
      <c r="Z38" s="183"/>
      <c r="AA38" s="183"/>
    </row>
    <row r="39" spans="1:27" ht="18">
      <c r="A39" s="425"/>
      <c r="B39" s="205">
        <f>[1]Master1!A38</f>
        <v>30</v>
      </c>
      <c r="C39" s="1050"/>
      <c r="D39" s="1050"/>
      <c r="E39" s="430">
        <f>'Master-2'!C34</f>
        <v>0</v>
      </c>
      <c r="F39" s="204">
        <v>0</v>
      </c>
      <c r="G39" s="204">
        <v>0</v>
      </c>
      <c r="H39" s="429"/>
      <c r="I39" s="183"/>
      <c r="J39" s="183"/>
      <c r="K39" s="183"/>
      <c r="L39" s="183"/>
      <c r="M39" s="183"/>
      <c r="N39" s="183"/>
      <c r="O39" s="183"/>
      <c r="P39" s="183"/>
      <c r="Q39" s="183"/>
      <c r="R39" s="183"/>
      <c r="S39" s="183"/>
      <c r="T39" s="183"/>
      <c r="U39" s="183"/>
      <c r="V39" s="183"/>
      <c r="W39" s="183"/>
      <c r="X39" s="183"/>
      <c r="Y39" s="183"/>
      <c r="Z39" s="183"/>
      <c r="AA39" s="183"/>
    </row>
    <row r="40" spans="1:27" ht="18" hidden="1">
      <c r="A40" s="425"/>
      <c r="B40" s="205">
        <f>[1]Master1!A39</f>
        <v>31</v>
      </c>
      <c r="C40" s="1050"/>
      <c r="D40" s="1050"/>
      <c r="E40" s="209">
        <f>'Master-2'!C35</f>
        <v>0</v>
      </c>
      <c r="F40" s="204">
        <v>0</v>
      </c>
      <c r="G40" s="204">
        <v>0</v>
      </c>
      <c r="H40" s="429"/>
      <c r="I40" s="183"/>
      <c r="J40" s="183"/>
      <c r="K40" s="183"/>
      <c r="L40" s="183"/>
      <c r="M40" s="183"/>
      <c r="N40" s="183"/>
      <c r="O40" s="183"/>
      <c r="P40" s="183"/>
      <c r="Q40" s="183"/>
      <c r="R40" s="183"/>
      <c r="S40" s="183"/>
      <c r="T40" s="183"/>
      <c r="U40" s="183"/>
      <c r="V40" s="183"/>
      <c r="W40" s="183"/>
      <c r="X40" s="183"/>
      <c r="Y40" s="183"/>
      <c r="Z40" s="183"/>
      <c r="AA40" s="183"/>
    </row>
    <row r="41" spans="1:27" ht="18" hidden="1">
      <c r="A41" s="425"/>
      <c r="B41" s="205">
        <f>[1]Master1!A40</f>
        <v>32</v>
      </c>
      <c r="C41" s="1050"/>
      <c r="D41" s="1050"/>
      <c r="E41" s="209">
        <f>'Master-2'!C36</f>
        <v>0</v>
      </c>
      <c r="F41" s="204">
        <v>0</v>
      </c>
      <c r="G41" s="204">
        <v>0</v>
      </c>
      <c r="H41" s="429"/>
      <c r="I41" s="183"/>
      <c r="J41" s="183"/>
      <c r="K41" s="183"/>
      <c r="L41" s="183"/>
      <c r="M41" s="183"/>
      <c r="N41" s="183"/>
      <c r="O41" s="183"/>
      <c r="P41" s="183"/>
      <c r="Q41" s="183"/>
      <c r="R41" s="183"/>
      <c r="S41" s="183"/>
      <c r="T41" s="183"/>
      <c r="U41" s="183"/>
      <c r="V41" s="183"/>
      <c r="W41" s="183"/>
      <c r="X41" s="183"/>
      <c r="Y41" s="183"/>
      <c r="Z41" s="183"/>
      <c r="AA41" s="183"/>
    </row>
    <row r="42" spans="1:27" ht="18" hidden="1">
      <c r="A42" s="425"/>
      <c r="B42" s="205">
        <f>[1]Master1!A41</f>
        <v>33</v>
      </c>
      <c r="C42" s="1050"/>
      <c r="D42" s="1050"/>
      <c r="E42" s="209">
        <f>'Master-2'!C37</f>
        <v>0</v>
      </c>
      <c r="F42" s="204">
        <v>0</v>
      </c>
      <c r="G42" s="204">
        <v>0</v>
      </c>
      <c r="H42" s="429"/>
      <c r="I42" s="183"/>
      <c r="J42" s="183"/>
      <c r="K42" s="183"/>
      <c r="L42" s="183"/>
      <c r="M42" s="183"/>
      <c r="N42" s="183"/>
      <c r="O42" s="183"/>
      <c r="P42" s="183"/>
      <c r="Q42" s="183"/>
      <c r="R42" s="183"/>
      <c r="S42" s="183"/>
      <c r="T42" s="183"/>
      <c r="U42" s="183"/>
      <c r="V42" s="183"/>
      <c r="W42" s="183"/>
      <c r="X42" s="183"/>
      <c r="Y42" s="183"/>
      <c r="Z42" s="183"/>
      <c r="AA42" s="183"/>
    </row>
    <row r="43" spans="1:27" ht="18" hidden="1">
      <c r="A43" s="425"/>
      <c r="B43" s="205">
        <f>[1]Master1!A42</f>
        <v>34</v>
      </c>
      <c r="C43" s="1050"/>
      <c r="D43" s="1050"/>
      <c r="E43" s="209">
        <f>'Master-2'!C38</f>
        <v>0</v>
      </c>
      <c r="F43" s="204">
        <v>0</v>
      </c>
      <c r="G43" s="204">
        <v>0</v>
      </c>
      <c r="H43" s="429"/>
      <c r="I43" s="183"/>
      <c r="J43" s="183"/>
      <c r="K43" s="183"/>
      <c r="L43" s="183"/>
      <c r="M43" s="183"/>
      <c r="N43" s="183"/>
      <c r="O43" s="183"/>
      <c r="P43" s="183"/>
      <c r="Q43" s="183"/>
      <c r="R43" s="183"/>
      <c r="S43" s="183"/>
      <c r="T43" s="183"/>
      <c r="U43" s="183"/>
      <c r="V43" s="183"/>
      <c r="W43" s="183"/>
      <c r="X43" s="183"/>
      <c r="Y43" s="183"/>
      <c r="Z43" s="183"/>
      <c r="AA43" s="183"/>
    </row>
    <row r="44" spans="1:27" ht="18" hidden="1">
      <c r="A44" s="425"/>
      <c r="B44" s="205">
        <f>[1]Master1!A43</f>
        <v>35</v>
      </c>
      <c r="C44" s="1050"/>
      <c r="D44" s="1050"/>
      <c r="E44" s="209">
        <f>'Master-2'!C39</f>
        <v>0</v>
      </c>
      <c r="F44" s="204">
        <v>0</v>
      </c>
      <c r="G44" s="204">
        <v>0</v>
      </c>
      <c r="H44" s="429"/>
      <c r="I44" s="183"/>
      <c r="J44" s="183"/>
      <c r="K44" s="183"/>
      <c r="L44" s="183"/>
      <c r="M44" s="183"/>
      <c r="N44" s="183"/>
      <c r="O44" s="183"/>
      <c r="P44" s="183"/>
      <c r="Q44" s="183"/>
      <c r="R44" s="183"/>
      <c r="S44" s="183"/>
      <c r="T44" s="183"/>
      <c r="U44" s="183"/>
      <c r="V44" s="183"/>
      <c r="W44" s="183"/>
      <c r="X44" s="183"/>
      <c r="Y44" s="183"/>
      <c r="Z44" s="183"/>
      <c r="AA44" s="183"/>
    </row>
    <row r="45" spans="1:27" ht="18" hidden="1">
      <c r="A45" s="425"/>
      <c r="B45" s="205">
        <f>[1]Master1!A44</f>
        <v>36</v>
      </c>
      <c r="C45" s="1062"/>
      <c r="D45" s="1062"/>
      <c r="E45" s="209">
        <f>'Master-2'!C40</f>
        <v>0</v>
      </c>
      <c r="F45" s="204">
        <v>0</v>
      </c>
      <c r="G45" s="204">
        <v>0</v>
      </c>
      <c r="H45" s="429"/>
      <c r="I45" s="183"/>
      <c r="J45" s="183"/>
      <c r="K45" s="183"/>
      <c r="L45" s="183"/>
      <c r="M45" s="183"/>
      <c r="N45" s="183"/>
      <c r="O45" s="183"/>
      <c r="P45" s="183"/>
      <c r="Q45" s="183"/>
      <c r="R45" s="183"/>
      <c r="S45" s="183"/>
      <c r="T45" s="183"/>
      <c r="U45" s="183"/>
      <c r="V45" s="183"/>
      <c r="W45" s="183"/>
      <c r="X45" s="183"/>
      <c r="Y45" s="183"/>
      <c r="Z45" s="183"/>
      <c r="AA45" s="183"/>
    </row>
    <row r="46" spans="1:27" ht="15.5">
      <c r="A46" s="425"/>
      <c r="B46" s="1072" t="s">
        <v>103</v>
      </c>
      <c r="C46" s="1001"/>
      <c r="D46" s="1001"/>
      <c r="E46" s="1003"/>
      <c r="F46" s="206">
        <f>SUM(F10:F45)</f>
        <v>0</v>
      </c>
      <c r="G46" s="206">
        <f>SUM(G10:G45)</f>
        <v>0</v>
      </c>
      <c r="H46" s="429"/>
      <c r="I46" s="183"/>
      <c r="J46" s="183"/>
      <c r="K46" s="183"/>
      <c r="L46" s="183"/>
      <c r="M46" s="183"/>
      <c r="N46" s="183"/>
      <c r="O46" s="183"/>
      <c r="P46" s="183"/>
      <c r="Q46" s="183"/>
      <c r="R46" s="183"/>
      <c r="S46" s="183"/>
      <c r="T46" s="183"/>
      <c r="U46" s="183"/>
      <c r="V46" s="183"/>
      <c r="W46" s="183"/>
      <c r="X46" s="183"/>
      <c r="Y46" s="183"/>
      <c r="Z46" s="183"/>
      <c r="AA46" s="183"/>
    </row>
    <row r="47" spans="1:27" ht="15.5">
      <c r="A47" s="425"/>
      <c r="B47" s="207"/>
      <c r="C47" s="207"/>
      <c r="D47" s="207"/>
      <c r="E47" s="207"/>
      <c r="F47" s="208"/>
      <c r="G47" s="208"/>
      <c r="H47" s="429"/>
      <c r="I47" s="183"/>
      <c r="J47" s="183"/>
      <c r="K47" s="183"/>
      <c r="L47" s="183"/>
      <c r="M47" s="183"/>
      <c r="N47" s="183"/>
      <c r="O47" s="183"/>
      <c r="P47" s="183"/>
      <c r="Q47" s="183"/>
      <c r="R47" s="183"/>
      <c r="S47" s="183"/>
      <c r="T47" s="183"/>
      <c r="U47" s="183"/>
      <c r="V47" s="183"/>
      <c r="W47" s="183"/>
      <c r="X47" s="183"/>
      <c r="Y47" s="183"/>
      <c r="Z47" s="183"/>
      <c r="AA47" s="183"/>
    </row>
    <row r="48" spans="1:27" ht="18">
      <c r="A48" s="425"/>
      <c r="B48" s="183"/>
      <c r="C48" s="183"/>
      <c r="D48" s="183"/>
      <c r="E48" s="201"/>
      <c r="F48" s="1058" t="str">
        <f>'Master-1'!M4</f>
        <v>iz/kkukpk;Z</v>
      </c>
      <c r="G48" s="1005"/>
      <c r="H48" s="429"/>
      <c r="I48" s="183"/>
      <c r="J48" s="183"/>
      <c r="K48" s="183"/>
      <c r="L48" s="183"/>
      <c r="M48" s="183"/>
      <c r="N48" s="183"/>
      <c r="O48" s="183"/>
      <c r="P48" s="183"/>
      <c r="Q48" s="183"/>
      <c r="R48" s="183"/>
      <c r="S48" s="183"/>
      <c r="T48" s="183"/>
      <c r="U48" s="183"/>
      <c r="V48" s="183"/>
      <c r="W48" s="183"/>
      <c r="X48" s="183"/>
      <c r="Y48" s="183"/>
      <c r="Z48" s="183"/>
      <c r="AA48" s="183"/>
    </row>
    <row r="49" spans="1:27" ht="18">
      <c r="A49" s="425"/>
      <c r="B49" s="183"/>
      <c r="C49" s="183"/>
      <c r="D49" s="183"/>
      <c r="E49" s="201"/>
      <c r="F49" s="1058" t="str">
        <f>'Master-1'!M5</f>
        <v xml:space="preserve">jktdh; mPp ek/;fed fo|ky; </v>
      </c>
      <c r="G49" s="1005"/>
      <c r="H49" s="429"/>
      <c r="I49" s="183"/>
      <c r="J49" s="183"/>
      <c r="K49" s="183"/>
      <c r="L49" s="183"/>
      <c r="M49" s="183"/>
      <c r="N49" s="183"/>
      <c r="O49" s="183"/>
      <c r="P49" s="183"/>
      <c r="Q49" s="183"/>
      <c r="R49" s="183"/>
      <c r="S49" s="183"/>
      <c r="T49" s="183"/>
      <c r="U49" s="183"/>
      <c r="V49" s="183"/>
      <c r="W49" s="183"/>
      <c r="X49" s="183"/>
      <c r="Y49" s="183"/>
      <c r="Z49" s="183"/>
      <c r="AA49" s="183"/>
    </row>
    <row r="50" spans="1:27" ht="18">
      <c r="A50" s="425"/>
      <c r="B50" s="183"/>
      <c r="C50" s="183"/>
      <c r="D50" s="183"/>
      <c r="E50" s="201"/>
      <c r="F50" s="1058" t="str">
        <f>'Master-1'!M6</f>
        <v>13Mhvks,y¼Jhxaxkuxj½</v>
      </c>
      <c r="G50" s="1005"/>
      <c r="H50" s="429"/>
      <c r="I50" s="183"/>
      <c r="J50" s="183"/>
      <c r="K50" s="183"/>
      <c r="L50" s="183"/>
      <c r="M50" s="183"/>
      <c r="N50" s="183"/>
      <c r="O50" s="183"/>
      <c r="P50" s="183"/>
      <c r="Q50" s="183"/>
      <c r="R50" s="183"/>
      <c r="S50" s="183"/>
      <c r="T50" s="183"/>
      <c r="U50" s="183"/>
      <c r="V50" s="183"/>
      <c r="W50" s="183"/>
      <c r="X50" s="183"/>
      <c r="Y50" s="183"/>
      <c r="Z50" s="183"/>
      <c r="AA50" s="183"/>
    </row>
    <row r="51" spans="1:27">
      <c r="A51" s="425"/>
      <c r="B51" s="425"/>
      <c r="C51" s="425"/>
      <c r="D51" s="425"/>
      <c r="E51" s="425"/>
      <c r="F51" s="425"/>
      <c r="G51" s="425"/>
      <c r="H51" s="425"/>
      <c r="I51" s="183"/>
      <c r="J51" s="183"/>
      <c r="K51" s="183"/>
      <c r="L51" s="183"/>
      <c r="M51" s="183"/>
      <c r="N51" s="183"/>
      <c r="O51" s="183"/>
      <c r="P51" s="183"/>
      <c r="Q51" s="183"/>
      <c r="R51" s="183"/>
      <c r="S51" s="183"/>
      <c r="T51" s="183"/>
      <c r="U51" s="183"/>
      <c r="V51" s="183"/>
      <c r="W51" s="183"/>
      <c r="X51" s="183"/>
      <c r="Y51" s="183"/>
      <c r="Z51" s="183"/>
      <c r="AA51" s="183"/>
    </row>
    <row r="52" spans="1:2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1:2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1:2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1:27" ht="12" customHeight="1">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1:27" ht="12" customHeight="1">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1:27" ht="12" customHeight="1">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1:27" ht="12" customHeight="1">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1:27" ht="12" customHeight="1">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1:27" ht="12"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1:27" ht="12" customHeight="1">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1:27" ht="12" customHeight="1">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1:27" ht="12" customHeight="1">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1:27" ht="12" customHeight="1">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2:27" ht="12" customHeight="1">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2:27" ht="12" customHeight="1">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2:27" ht="12" customHeight="1">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2:27" ht="12" customHeight="1">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2:27" ht="12" customHeigh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2:27" ht="12" customHeight="1">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2:27" ht="12" customHeight="1">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2:27" ht="12" customHeight="1">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2:27" ht="12" customHeight="1">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2:27" ht="12" customHeight="1">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2:27" ht="12" customHeight="1">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2:27" ht="12" customHeight="1">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2:27" ht="12" customHeight="1">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2:27" ht="12" customHeight="1">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2:27" ht="12" customHeight="1">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2:27" ht="12" customHeight="1">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2:27" ht="12" customHeight="1">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2:27" ht="12" customHeight="1">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2:27" ht="12" customHeight="1">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2:27" ht="12" customHeight="1">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2:27" ht="12" customHeight="1">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2:27" ht="12" customHeight="1">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2:27" ht="12" customHeight="1">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2:27" ht="12" customHeight="1">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2:27" ht="12" customHeight="1">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2:27" ht="12" customHeight="1">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2:27" ht="12" customHeight="1">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2" spans="2:27" ht="12" customHeight="1">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row>
    <row r="93" spans="2:27" ht="12" customHeight="1">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row>
    <row r="94" spans="2:27" ht="12" customHeight="1">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2:27" ht="12" customHeight="1">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2:27" ht="12" customHeight="1">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2:27" ht="12"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2:27" ht="12"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row>
    <row r="99" spans="2:27" ht="12" customHeight="1">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2:27" ht="12" customHeight="1">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2:27" ht="12"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2:27" ht="12"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2:27" ht="12"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2:27" ht="12"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2:27" ht="12"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2:27" ht="12"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2:27" ht="12"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2:27" ht="12"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2:27" ht="12"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2:27" ht="12"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2:27" ht="12"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2:27" ht="12"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2:27" ht="12"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2:27" ht="12" customHeight="1">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row>
    <row r="115" spans="2:27" ht="12" customHeight="1">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row>
    <row r="116" spans="2:27" ht="12" customHeight="1">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2:27" ht="12" customHeight="1">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2:27" ht="12" customHeight="1">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2:27" ht="12" customHeight="1">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2:27" ht="12" customHeight="1">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2:27" ht="12" customHeight="1">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2:27" ht="12" customHeight="1">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2:27" ht="12" customHeight="1">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2:27" ht="12" customHeight="1">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2:27" ht="12" customHeight="1">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2:27" ht="12" customHeight="1">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2:27" ht="12" customHeight="1">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2:27" ht="12" customHeight="1">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2:27" ht="12" customHeight="1">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2:27" ht="12" customHeight="1">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2:27" ht="12" customHeight="1">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2:27" ht="12" customHeight="1">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2:27" ht="12" customHeight="1">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2:27" ht="12" customHeight="1">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2:27" ht="12" customHeight="1">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2:27" ht="12" customHeight="1">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2:27" ht="12" customHeight="1">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2:27" ht="12" customHeight="1">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2:27" ht="12" customHeight="1">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2:27" ht="12" customHeight="1">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2:27" ht="12" customHeight="1">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2:27" ht="12" customHeight="1">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2:27" ht="12" customHeight="1">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2:27" ht="12" customHeight="1">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2:27" ht="12" customHeight="1">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2:27" ht="12" customHeight="1">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2:27" ht="12" customHeight="1">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2:27" ht="12" customHeight="1">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2:27" ht="12" customHeight="1">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2:27" ht="12" customHeight="1">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2:27" ht="12" customHeight="1">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2:27" ht="12" customHeight="1">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row r="153" spans="2:27" ht="12" customHeight="1">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row>
    <row r="154" spans="2:27" ht="12" customHeight="1">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row>
    <row r="155" spans="2:27" ht="12" customHeight="1">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row>
    <row r="156" spans="2:27" ht="12" customHeight="1">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row>
    <row r="157" spans="2:27" ht="12" customHeight="1">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row>
    <row r="158" spans="2:27" ht="12" customHeight="1">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row>
    <row r="159" spans="2:27" ht="12" customHeight="1">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row>
    <row r="160" spans="2:27" ht="12" customHeight="1">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row>
    <row r="161" spans="2:27" ht="12" customHeight="1">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row>
    <row r="162" spans="2:27" ht="12" customHeight="1">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row>
    <row r="163" spans="2:27" ht="12" customHeight="1">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row>
    <row r="164" spans="2:27" ht="12" customHeight="1">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row>
    <row r="165" spans="2:27" ht="12" customHeight="1">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row>
    <row r="166" spans="2:27" ht="12" customHeight="1">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row>
    <row r="167" spans="2:27" ht="12" customHeight="1">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row>
    <row r="168" spans="2:27" ht="12" customHeight="1">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row>
    <row r="169" spans="2:27" ht="12" customHeight="1">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row>
    <row r="170" spans="2:27" ht="12" customHeight="1">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row>
    <row r="171" spans="2:27" ht="12" customHeight="1">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row>
    <row r="172" spans="2:27" ht="12" customHeight="1">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row>
    <row r="173" spans="2:27" ht="12" customHeight="1">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row>
    <row r="174" spans="2:27" ht="12" customHeight="1">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row>
    <row r="175" spans="2:27" ht="12" customHeight="1">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row>
    <row r="176" spans="2:27" ht="12" customHeight="1">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row>
    <row r="177" spans="2:27" ht="12" customHeight="1">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row>
    <row r="178" spans="2:27" ht="12" customHeight="1">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row>
    <row r="179" spans="2:27" ht="12" customHeight="1">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row>
    <row r="180" spans="2:27" ht="12" customHeight="1">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row>
    <row r="181" spans="2:27" ht="12" customHeight="1">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row>
    <row r="182" spans="2:27" ht="12" customHeight="1">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row>
    <row r="183" spans="2:27" ht="12" customHeight="1">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row>
    <row r="184" spans="2:27" ht="12" customHeight="1">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row>
    <row r="185" spans="2:27" ht="12" customHeight="1">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row>
    <row r="186" spans="2:27" ht="12" customHeight="1">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row>
    <row r="187" spans="2:27" ht="12" customHeight="1">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row>
    <row r="188" spans="2:27" ht="12" customHeight="1">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row>
    <row r="189" spans="2:27" ht="12" customHeight="1">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row>
    <row r="190" spans="2:27" ht="12" customHeight="1">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row>
    <row r="191" spans="2:27" ht="12" customHeight="1">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row>
    <row r="192" spans="2:27" ht="12" customHeight="1">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row>
    <row r="193" spans="2:27" ht="12" customHeight="1">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row>
    <row r="194" spans="2:27" ht="12" customHeight="1">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row>
    <row r="195" spans="2:27" ht="12" customHeight="1">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row>
    <row r="196" spans="2:27" ht="12" customHeight="1">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row>
    <row r="197" spans="2:27" ht="12" customHeight="1">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row>
    <row r="198" spans="2:27" ht="12" customHeight="1">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row>
    <row r="199" spans="2:27" ht="12" customHeight="1">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row>
    <row r="200" spans="2:27" ht="12" customHeight="1">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row>
    <row r="201" spans="2:27" ht="12" customHeight="1">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row>
    <row r="202" spans="2:27" ht="12" customHeight="1">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row>
    <row r="203" spans="2:27" ht="12" customHeight="1">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row>
    <row r="204" spans="2:27" ht="12" customHeight="1">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row>
    <row r="205" spans="2:27" ht="12" customHeight="1">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row>
    <row r="206" spans="2:27" ht="12" customHeight="1">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row>
    <row r="207" spans="2:27" ht="12" customHeight="1">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row>
    <row r="208" spans="2:27" ht="12" customHeight="1">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row>
    <row r="209" spans="2:27" ht="12" customHeight="1">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row>
    <row r="210" spans="2:27" ht="12" customHeight="1">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row>
    <row r="211" spans="2:27" ht="12" customHeight="1">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row>
    <row r="212" spans="2:27" ht="12" customHeight="1">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row>
    <row r="213" spans="2:27" ht="12" customHeight="1">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row>
    <row r="214" spans="2:27" ht="12" customHeight="1">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row>
    <row r="215" spans="2:27" ht="12" customHeight="1">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row>
    <row r="216" spans="2:27" ht="12" customHeight="1">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row>
    <row r="217" spans="2:27" ht="12" customHeight="1">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row>
    <row r="218" spans="2:27" ht="12" customHeight="1">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row>
    <row r="219" spans="2:27" ht="12" customHeight="1">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row>
    <row r="220" spans="2:27" ht="12" customHeight="1">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row>
    <row r="221" spans="2:27" ht="12" customHeight="1">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row>
    <row r="222" spans="2:27" ht="12" customHeight="1">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row>
    <row r="223" spans="2:27" ht="12" customHeight="1">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row>
    <row r="224" spans="2:27" ht="12" customHeight="1">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row>
    <row r="225" spans="2:27" ht="12" customHeight="1">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row>
    <row r="226" spans="2:27" ht="12" customHeight="1">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row>
    <row r="227" spans="2:27" ht="12" customHeight="1">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row>
    <row r="228" spans="2:27" ht="12" customHeight="1">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row>
    <row r="229" spans="2:27" ht="12" customHeight="1">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row>
    <row r="230" spans="2:27" ht="12" customHeight="1">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row>
    <row r="231" spans="2:27" ht="12" customHeight="1">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row>
    <row r="232" spans="2:27" ht="12" customHeight="1">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row>
    <row r="233" spans="2:27" ht="12" customHeight="1">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row>
    <row r="234" spans="2:27" ht="12" customHeight="1">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row>
    <row r="235" spans="2:27" ht="12" customHeight="1">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row>
    <row r="236" spans="2:27" ht="12" customHeight="1">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row>
    <row r="237" spans="2:27" ht="12" customHeight="1">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row>
    <row r="238" spans="2:27" ht="12" customHeight="1">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row>
    <row r="239" spans="2:27" ht="12" customHeight="1">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row>
    <row r="240" spans="2:27" ht="12" customHeight="1">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row>
    <row r="241" spans="2:27" ht="12" customHeight="1">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row>
    <row r="242" spans="2:27" ht="12" customHeight="1">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row>
    <row r="243" spans="2:27" ht="12" customHeight="1">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row>
    <row r="244" spans="2:27" ht="12" customHeight="1">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row>
    <row r="245" spans="2:27" ht="12" customHeight="1">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row>
    <row r="246" spans="2:27" ht="12" customHeight="1">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row>
    <row r="247" spans="2:27" ht="12" customHeight="1">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r="248" spans="2:27" ht="12" customHeight="1">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r="249" spans="2:27" ht="12" customHeight="1">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r="250" spans="2:27" ht="12" customHeight="1">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r="251" spans="2:27" ht="12" customHeight="1">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r="252" spans="2:27" ht="12" customHeight="1">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r="253" spans="2:27" ht="12" customHeight="1">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r="254" spans="2:27" ht="12" customHeight="1">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r="255" spans="2:27" ht="12" customHeight="1">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r="256" spans="2:27" ht="12" customHeight="1">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r="257" spans="2:27" ht="12" customHeight="1">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r="258" spans="2:27" ht="12" customHeight="1">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r="259" spans="2:27" ht="12" customHeight="1">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r="260" spans="2:27" ht="12" customHeight="1">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r="261" spans="2:27" ht="12" customHeight="1">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r="262" spans="2:27" ht="12" customHeight="1">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r="263" spans="2:27" ht="12" customHeight="1">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r="264" spans="2:27" ht="12" customHeight="1">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r="265" spans="2:27" ht="12" customHeight="1">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r="266" spans="2:27" ht="12" customHeight="1">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r="267" spans="2:27" ht="12" customHeight="1">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r="268" spans="2:27" ht="12" customHeight="1">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r="269" spans="2:27" ht="12" customHeight="1">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r="270" spans="2:27" ht="12" customHeight="1">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r="271" spans="2:27" ht="12" customHeight="1">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r="272" spans="2:27" ht="12" customHeight="1">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r="273" spans="2:27" ht="12" customHeight="1">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r="274" spans="2:27" ht="12" customHeight="1">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r="275" spans="2:27" ht="12" customHeight="1">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r="276" spans="2:27" ht="12" customHeight="1">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r="277" spans="2:27" ht="12" customHeight="1">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r="278" spans="2:27" ht="12" customHeight="1">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r="279" spans="2:27" ht="12" customHeight="1">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r="280" spans="2:27" ht="12" customHeight="1">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r="281" spans="2:27" ht="12" customHeight="1">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r="282" spans="2:27" ht="12" customHeight="1">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r="283" spans="2:27" ht="12" customHeight="1">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r="284" spans="2:27" ht="12" customHeight="1">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r="285" spans="2:27" ht="12" customHeight="1">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r="286" spans="2:27" ht="12" customHeight="1">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r="287" spans="2:27" ht="12" customHeight="1">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r="288" spans="2:27" ht="12" customHeight="1">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r="289" spans="2:27" ht="12" customHeight="1">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r="290" spans="2:27" ht="12" customHeight="1">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2:27" ht="12" customHeight="1">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r="292" spans="2:27" ht="12" customHeight="1">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r="293" spans="2:27" ht="12" customHeight="1">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r="294" spans="2:27" ht="12" customHeight="1">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r="295" spans="2:27" ht="12" customHeight="1">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r="296" spans="2:27" ht="12" customHeight="1">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r="297" spans="2:27" ht="12" customHeight="1">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r="298" spans="2:27" ht="12" customHeight="1">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r="299" spans="2:27" ht="12" customHeight="1">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r="300" spans="2:27" ht="12" customHeight="1">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r="301" spans="2:27" ht="12" customHeight="1">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r="302" spans="2:27" ht="12" customHeight="1">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r="303" spans="2:27" ht="12" customHeight="1">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r="304" spans="2:27" ht="12" customHeight="1">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r="305" spans="2:27" ht="12" customHeight="1">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r="306" spans="2:27" ht="12" customHeight="1">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r="307" spans="2:27" ht="12" customHeight="1">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r="308" spans="2:27" ht="12" customHeight="1">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r="309" spans="2:27" ht="12" customHeight="1">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r="310" spans="2:27" ht="12" customHeight="1">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r="311" spans="2:27" ht="12" customHeight="1">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r="312" spans="2:27" ht="12" customHeight="1">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r="313" spans="2:27" ht="12" customHeight="1">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r="314" spans="2:27" ht="12" customHeight="1">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r="315" spans="2:27" ht="12" customHeight="1">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r="316" spans="2:27" ht="12" customHeight="1">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2:27" ht="12" customHeight="1">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2:27" ht="12" customHeight="1">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r="319" spans="2:27" ht="12" customHeight="1">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r="320" spans="2:27" ht="12" customHeight="1">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r="321" spans="2:27" ht="12" customHeight="1">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r="322" spans="2:27" ht="12" customHeight="1">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r="323" spans="2:27" ht="12" customHeight="1">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r="324" spans="2:27" ht="12" customHeight="1">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r="325" spans="2:27" ht="12" customHeight="1">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r="326" spans="2:27" ht="12" customHeight="1">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r="327" spans="2:27" ht="12" customHeight="1">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r="328" spans="2:27" ht="12" customHeight="1">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r="329" spans="2:27" ht="12" customHeight="1">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r="330" spans="2:27" ht="12" customHeight="1">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r="331" spans="2:27" ht="12" customHeight="1">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r="332" spans="2:27" ht="12" customHeight="1">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r="333" spans="2:27" ht="12" customHeight="1">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r="334" spans="2:27" ht="12" customHeight="1">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r="335" spans="2:27" ht="12" customHeight="1">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r="336" spans="2:27" ht="12" customHeight="1">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r="337" spans="2:27" ht="12" customHeight="1">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r="338" spans="2:27" ht="12" customHeight="1">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r="339" spans="2:27" ht="12" customHeight="1">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r="340" spans="2:27" ht="12" customHeight="1">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r="341" spans="2:27" ht="12" customHeight="1">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r="342" spans="2:27" ht="12" customHeight="1">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r="343" spans="2:27" ht="12" customHeight="1">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r="344" spans="2:27" ht="12" customHeight="1">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r="345" spans="2:27" ht="12" customHeight="1">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r="346" spans="2:27" ht="12" customHeight="1">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r="347" spans="2:27" ht="12" customHeight="1">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r="348" spans="2:27" ht="12" customHeight="1">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r="349" spans="2:27" ht="12" customHeight="1">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r="350" spans="2:27" ht="12" customHeight="1">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r="351" spans="2:27" ht="12" customHeight="1">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r="352" spans="2:27" ht="12" customHeight="1">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r="353" spans="2:27" ht="12" customHeight="1">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r="354" spans="2:27" ht="12" customHeight="1">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r="355" spans="2:27" ht="12" customHeight="1">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r="356" spans="2:27" ht="12" customHeight="1">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r="357" spans="2:27" ht="12" customHeight="1">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r="358" spans="2:27" ht="12" customHeight="1">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r="359" spans="2:27" ht="12" customHeight="1">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r="360" spans="2:27" ht="12" customHeight="1">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r="361" spans="2:27" ht="12" customHeight="1">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r="362" spans="2:27" ht="12" customHeight="1">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r="363" spans="2:27" ht="12" customHeight="1">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r="364" spans="2:27" ht="12" customHeight="1">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r="365" spans="2:27" ht="12" customHeight="1">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r="366" spans="2:27" ht="12" customHeight="1">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r="367" spans="2:27" ht="12" customHeight="1">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r="368" spans="2:27" ht="12" customHeight="1">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r="369" spans="2:27" ht="12" customHeight="1">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r="370" spans="2:27" ht="12" customHeight="1">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r="371" spans="2:27" ht="12" customHeight="1">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r="372" spans="2:27" ht="12" customHeight="1">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r="373" spans="2:27" ht="12" customHeight="1">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r="374" spans="2:27" ht="12" customHeight="1">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r="375" spans="2:27" ht="12" customHeight="1">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r="376" spans="2:27" ht="12" customHeight="1">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r="377" spans="2:27" ht="12" customHeight="1">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r="378" spans="2:27" ht="12" customHeight="1">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r="379" spans="2:27" ht="12" customHeight="1">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r="380" spans="2:27" ht="12" customHeight="1">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r="381" spans="2:27" ht="12" customHeight="1">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r="382" spans="2:27" ht="12" customHeight="1">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r="383" spans="2:27" ht="12" customHeight="1">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r="384" spans="2:27" ht="12" customHeight="1">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r="385" spans="2:27" ht="12" customHeight="1">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r="386" spans="2:27" ht="12" customHeight="1">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r="387" spans="2:27" ht="12" customHeight="1">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r="388" spans="2:27" ht="12" customHeight="1">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r="389" spans="2:27" ht="12" customHeight="1">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r="390" spans="2:27" ht="12" customHeight="1">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r="391" spans="2:27" ht="12" customHeight="1">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r="392" spans="2:27" ht="12" customHeight="1">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r="393" spans="2:27" ht="12" customHeight="1">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r="394" spans="2:27" ht="12" customHeight="1">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r="395" spans="2:27" ht="12" customHeight="1">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r="396" spans="2:27" ht="12" customHeight="1">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r="397" spans="2:27" ht="12" customHeight="1">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r="398" spans="2:27" ht="12" customHeight="1">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r="399" spans="2:27" ht="12" customHeight="1">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r="400" spans="2:27" ht="12" customHeight="1">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r="401" spans="2:27" ht="12" customHeight="1">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r="402" spans="2:27" ht="12" customHeight="1">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r="403" spans="2:27" ht="12" customHeight="1">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r="404" spans="2:27" ht="12" customHeight="1">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r="405" spans="2:27" ht="12" customHeight="1">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r="406" spans="2:27" ht="12" customHeight="1">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r="407" spans="2:27" ht="12" customHeight="1">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r="408" spans="2:27" ht="12" customHeight="1">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r="409" spans="2:27" ht="12" customHeight="1">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r="410" spans="2:27" ht="12" customHeight="1">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r="411" spans="2:27" ht="12" customHeight="1">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r="412" spans="2:27" ht="12" customHeight="1">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r="413" spans="2:27" ht="12" customHeight="1">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r="414" spans="2:27" ht="12" customHeight="1">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r="415" spans="2:27" ht="12" customHeight="1">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r="416" spans="2:27" ht="12" customHeight="1">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r="417" spans="2:27" ht="12" customHeight="1">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r="418" spans="2:27" ht="12" customHeight="1">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r="419" spans="2:27" ht="12" customHeight="1">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r="420" spans="2:27" ht="12" customHeight="1">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r="421" spans="2:27" ht="12" customHeight="1">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r="422" spans="2:27" ht="12" customHeight="1">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r="423" spans="2:27" ht="12" customHeight="1">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r="424" spans="2:27" ht="12" customHeight="1">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r="425" spans="2:27" ht="12" customHeight="1">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r="426" spans="2:27" ht="12" customHeight="1">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r="427" spans="2:27" ht="12" customHeight="1">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r="428" spans="2:27" ht="12" customHeight="1">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r="429" spans="2:27" ht="12" customHeight="1">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r="430" spans="2:27" ht="12" customHeight="1">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r="431" spans="2:27" ht="12" customHeight="1">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r="432" spans="2:27" ht="12" customHeight="1">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r="433" spans="2:27" ht="12" customHeight="1">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r="434" spans="2:27" ht="12" customHeight="1">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r="435" spans="2:27" ht="12" customHeight="1">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r="436" spans="2:27" ht="12" customHeight="1">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r="437" spans="2:27" ht="12" customHeight="1">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r="438" spans="2:27" ht="12" customHeight="1">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r="439" spans="2:27" ht="12" customHeight="1">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r="440" spans="2:27" ht="12" customHeight="1">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r="441" spans="2:27" ht="12" customHeight="1">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r="442" spans="2:27" ht="12" customHeight="1">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r="443" spans="2:27" ht="12" customHeight="1">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r="444" spans="2:27" ht="12" customHeight="1">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r="445" spans="2:27" ht="12" customHeight="1">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r="446" spans="2:27" ht="12" customHeight="1">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r="447" spans="2:27" ht="12" customHeight="1">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r="448" spans="2:27" ht="12" customHeight="1">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r="449" spans="2:27" ht="12" customHeight="1">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r="450" spans="2:27" ht="12" customHeight="1">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r="451" spans="2:27" ht="12" customHeight="1">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r="452" spans="2:27" ht="12" customHeight="1">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r="453" spans="2:27" ht="12" customHeight="1">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r="454" spans="2:27" ht="12" customHeight="1">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r="455" spans="2:27" ht="12" customHeight="1">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r="456" spans="2:27" ht="12" customHeight="1">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r="457" spans="2:27" ht="12" customHeight="1">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r="458" spans="2:27" ht="12" customHeight="1">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r="459" spans="2:27" ht="12" customHeight="1">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r="460" spans="2:27" ht="12" customHeight="1">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r="461" spans="2:27" ht="12" customHeight="1">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r="462" spans="2:27" ht="12" customHeight="1">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r="463" spans="2:27" ht="12" customHeight="1">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r="464" spans="2:27" ht="12" customHeight="1">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r="465" spans="2:27" ht="12" customHeight="1">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r="466" spans="2:27" ht="12" customHeight="1">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r="467" spans="2:27" ht="12" customHeight="1">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r="468" spans="2:27" ht="12" customHeight="1">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r="469" spans="2:27" ht="12" customHeight="1">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r="470" spans="2:27" ht="12" customHeight="1">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r="471" spans="2:27" ht="12" customHeight="1">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r="472" spans="2:27" ht="12" customHeight="1">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r="473" spans="2:27" ht="12" customHeight="1">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r="474" spans="2:27" ht="12" customHeight="1">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r="475" spans="2:27" ht="12" customHeight="1">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r="476" spans="2:27" ht="12" customHeight="1">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r="477" spans="2:27" ht="12" customHeight="1">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r="478" spans="2:27" ht="12" customHeight="1">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r="479" spans="2:27" ht="12" customHeight="1">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r="480" spans="2:27" ht="12" customHeight="1">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r="481" spans="2:27" ht="12" customHeight="1">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r="482" spans="2:27" ht="12" customHeight="1">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r="483" spans="2:27" ht="12" customHeight="1">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r="484" spans="2:27" ht="12" customHeight="1">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r="485" spans="2:27" ht="12" customHeight="1">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r="486" spans="2:27" ht="12" customHeight="1">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r="487" spans="2:27" ht="12" customHeight="1">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r="488" spans="2:27" ht="12" customHeight="1">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row r="489" spans="2:27" ht="12" customHeight="1">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row>
    <row r="490" spans="2:27" ht="12" customHeight="1">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row>
    <row r="491" spans="2:27" ht="12" customHeight="1">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row>
    <row r="492" spans="2:27" ht="12" customHeight="1">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row>
    <row r="493" spans="2:27" ht="12" customHeight="1">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row>
    <row r="494" spans="2:27" ht="12" customHeight="1">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row>
    <row r="495" spans="2:27" ht="12" customHeight="1">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row>
    <row r="496" spans="2:27" ht="12" customHeight="1">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row>
    <row r="497" spans="2:27" ht="12" customHeight="1">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row>
    <row r="498" spans="2:27" ht="12" customHeight="1">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row>
    <row r="499" spans="2:27" ht="12" customHeight="1">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row>
    <row r="500" spans="2:27" ht="12" customHeight="1">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row>
    <row r="501" spans="2:27" ht="12" customHeight="1">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row>
    <row r="502" spans="2:27" ht="12" customHeight="1">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row>
    <row r="503" spans="2:27" ht="12" customHeight="1">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row>
    <row r="504" spans="2:27" ht="12" customHeight="1">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row>
    <row r="505" spans="2:27" ht="12" customHeight="1">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row>
    <row r="506" spans="2:27" ht="12" customHeight="1">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row>
    <row r="507" spans="2:27" ht="12" customHeight="1">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row>
    <row r="508" spans="2:27" ht="12" customHeight="1">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row>
    <row r="509" spans="2:27" ht="12" customHeight="1">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row>
    <row r="510" spans="2:27" ht="12" customHeight="1">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row>
    <row r="511" spans="2:27" ht="12" customHeight="1">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row>
    <row r="512" spans="2:27" ht="12" customHeight="1">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row>
    <row r="513" spans="2:27" ht="12" customHeight="1">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row>
    <row r="514" spans="2:27" ht="12" customHeight="1">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row>
    <row r="515" spans="2:27" ht="12" customHeight="1">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row>
    <row r="516" spans="2:27" ht="12" customHeight="1">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row>
    <row r="517" spans="2:27" ht="12" customHeight="1">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row>
    <row r="518" spans="2:27" ht="12" customHeight="1">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row>
    <row r="519" spans="2:27" ht="12" customHeight="1">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row>
    <row r="520" spans="2:27" ht="12" customHeight="1">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row>
    <row r="521" spans="2:27" ht="12" customHeight="1">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row>
    <row r="522" spans="2:27" ht="12" customHeight="1">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row>
    <row r="523" spans="2:27" ht="12" customHeight="1">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row>
    <row r="524" spans="2:27" ht="12" customHeight="1">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row>
    <row r="525" spans="2:27" ht="12" customHeight="1">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row>
    <row r="526" spans="2:27" ht="12" customHeight="1">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row>
    <row r="527" spans="2:27" ht="12" customHeight="1">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row>
    <row r="528" spans="2:27" ht="12" customHeight="1">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row>
    <row r="529" spans="2:27" ht="12" customHeight="1">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row>
    <row r="530" spans="2:27" ht="12" customHeight="1">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row>
    <row r="531" spans="2:27" ht="12" customHeight="1">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row>
    <row r="532" spans="2:27" ht="12" customHeight="1">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row>
    <row r="533" spans="2:27" ht="12" customHeight="1">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row>
    <row r="534" spans="2:27" ht="12" customHeight="1">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row>
    <row r="535" spans="2:27" ht="12" customHeight="1">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row>
    <row r="536" spans="2:27" ht="12" customHeight="1">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row>
    <row r="537" spans="2:27" ht="12" customHeight="1">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row>
    <row r="538" spans="2:27" ht="12" customHeight="1">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row>
    <row r="539" spans="2:27" ht="12" customHeight="1">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row>
    <row r="540" spans="2:27" ht="12" customHeight="1">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row>
    <row r="541" spans="2:27" ht="12" customHeight="1">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row>
    <row r="542" spans="2:27" ht="12" customHeight="1">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row>
    <row r="543" spans="2:27" ht="12" customHeight="1">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row>
    <row r="544" spans="2:27" ht="12" customHeight="1">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row>
    <row r="545" spans="2:27" ht="12" customHeight="1">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row>
    <row r="546" spans="2:27" ht="12" customHeight="1">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row>
    <row r="547" spans="2:27" ht="12" customHeight="1">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row>
    <row r="548" spans="2:27" ht="12" customHeight="1">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row>
    <row r="549" spans="2:27" ht="12" customHeight="1">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row>
    <row r="550" spans="2:27" ht="12" customHeight="1">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row>
    <row r="551" spans="2:27" ht="12" customHeight="1">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row>
    <row r="552" spans="2:27" ht="12" customHeight="1">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row>
    <row r="553" spans="2:27" ht="12" customHeight="1">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row>
    <row r="554" spans="2:27" ht="12" customHeight="1">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row>
    <row r="555" spans="2:27" ht="12" customHeight="1">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row>
    <row r="556" spans="2:27" ht="12" customHeight="1">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row>
    <row r="557" spans="2:27" ht="12" customHeight="1">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row>
    <row r="558" spans="2:27" ht="12" customHeight="1">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row>
    <row r="559" spans="2:27" ht="12" customHeight="1">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row>
    <row r="560" spans="2:27" ht="12" customHeight="1">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row>
    <row r="561" spans="2:27" ht="12" customHeight="1">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row>
    <row r="562" spans="2:27" ht="12" customHeight="1">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row>
    <row r="563" spans="2:27" ht="12" customHeight="1">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row>
    <row r="564" spans="2:27" ht="12" customHeight="1">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row>
    <row r="565" spans="2:27" ht="12" customHeight="1">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row>
    <row r="566" spans="2:27" ht="12" customHeight="1">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row>
    <row r="567" spans="2:27" ht="12" customHeight="1">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row>
    <row r="568" spans="2:27" ht="12" customHeight="1">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row>
    <row r="569" spans="2:27" ht="12" customHeight="1">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row>
    <row r="570" spans="2:27" ht="12" customHeight="1">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row>
    <row r="571" spans="2:27" ht="12" customHeight="1">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row>
    <row r="572" spans="2:27" ht="12" customHeight="1">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row>
    <row r="573" spans="2:27" ht="12" customHeight="1">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row>
    <row r="574" spans="2:27" ht="12" customHeight="1">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row>
    <row r="575" spans="2:27" ht="12" customHeight="1">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row>
    <row r="576" spans="2:27" ht="12" customHeight="1">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row>
    <row r="577" spans="2:27" ht="12" customHeight="1">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row>
    <row r="578" spans="2:27" ht="12" customHeight="1">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row>
    <row r="579" spans="2:27" ht="12" customHeight="1">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row>
    <row r="580" spans="2:27" ht="12" customHeight="1">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row>
    <row r="581" spans="2:27" ht="12" customHeight="1">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row>
    <row r="582" spans="2:27" ht="12" customHeight="1">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row>
    <row r="583" spans="2:27" ht="12" customHeight="1">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row>
    <row r="584" spans="2:27" ht="12" customHeight="1">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row>
    <row r="585" spans="2:27" ht="12" customHeight="1">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row>
    <row r="586" spans="2:27" ht="12" customHeight="1">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row>
    <row r="587" spans="2:27" ht="12" customHeight="1">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row>
    <row r="588" spans="2:27" ht="12" customHeight="1">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row>
    <row r="589" spans="2:27" ht="12" customHeight="1">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row>
    <row r="590" spans="2:27" ht="12" customHeight="1">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row>
    <row r="591" spans="2:27" ht="12" customHeight="1">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row>
    <row r="592" spans="2:27" ht="12" customHeight="1">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row>
    <row r="593" spans="2:27" ht="12" customHeight="1">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row>
    <row r="594" spans="2:27" ht="12" customHeight="1">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row>
    <row r="595" spans="2:27" ht="12" customHeight="1">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row>
    <row r="596" spans="2:27" ht="12" customHeight="1">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row>
    <row r="597" spans="2:27" ht="12" customHeight="1">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row>
    <row r="598" spans="2:27" ht="12" customHeight="1">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row>
    <row r="599" spans="2:27" ht="12" customHeight="1">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row>
    <row r="600" spans="2:27" ht="12" customHeight="1">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row>
    <row r="601" spans="2:27" ht="12" customHeight="1">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row>
    <row r="602" spans="2:27" ht="12" customHeight="1">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row>
    <row r="603" spans="2:27" ht="12" customHeight="1">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row>
    <row r="604" spans="2:27" ht="12" customHeight="1">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row>
    <row r="605" spans="2:27" ht="12" customHeight="1">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row>
    <row r="606" spans="2:27" ht="12" customHeight="1">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row>
    <row r="607" spans="2:27" ht="12" customHeight="1">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row>
    <row r="608" spans="2:27" ht="12" customHeight="1">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row>
    <row r="609" spans="2:27" ht="12" customHeight="1">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row>
    <row r="610" spans="2:27" ht="12" customHeight="1">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row>
    <row r="611" spans="2:27" ht="12" customHeight="1">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row>
    <row r="612" spans="2:27" ht="12" customHeight="1">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row>
    <row r="613" spans="2:27" ht="12" customHeight="1">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row>
    <row r="614" spans="2:27" ht="12" customHeight="1">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row>
    <row r="615" spans="2:27" ht="12" customHeight="1">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row>
    <row r="616" spans="2:27" ht="12" customHeight="1">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row>
    <row r="617" spans="2:27" ht="12" customHeight="1">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row>
    <row r="618" spans="2:27" ht="12" customHeight="1">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row>
    <row r="619" spans="2:27" ht="12" customHeight="1">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row>
    <row r="620" spans="2:27" ht="12" customHeight="1">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row>
    <row r="621" spans="2:27" ht="12" customHeight="1">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row>
    <row r="622" spans="2:27" ht="12" customHeight="1">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row>
    <row r="623" spans="2:27" ht="12" customHeight="1">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row>
    <row r="624" spans="2:27" ht="12" customHeight="1">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row>
    <row r="625" spans="2:27" ht="12" customHeight="1">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row>
    <row r="626" spans="2:27" ht="12" customHeight="1">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row>
    <row r="627" spans="2:27" ht="12" customHeight="1">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row>
    <row r="628" spans="2:27" ht="12" customHeight="1">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row>
    <row r="629" spans="2:27" ht="12" customHeight="1">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row>
    <row r="630" spans="2:27" ht="12" customHeight="1">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row>
    <row r="631" spans="2:27" ht="12" customHeight="1">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row>
    <row r="632" spans="2:27" ht="12" customHeight="1">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row>
    <row r="633" spans="2:27" ht="12" customHeight="1">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row>
    <row r="634" spans="2:27" ht="12" customHeight="1">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row>
    <row r="635" spans="2:27" ht="12" customHeight="1">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row>
    <row r="636" spans="2:27" ht="12" customHeight="1">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row>
    <row r="637" spans="2:27" ht="12" customHeight="1">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row>
    <row r="638" spans="2:27" ht="12" customHeight="1">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row>
    <row r="639" spans="2:27" ht="12" customHeight="1">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row>
    <row r="640" spans="2:27" ht="12" customHeight="1">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row>
    <row r="641" spans="2:27" ht="12" customHeight="1">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row>
    <row r="642" spans="2:27" ht="12" customHeight="1">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row>
    <row r="643" spans="2:27" ht="12" customHeight="1">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row>
    <row r="644" spans="2:27" ht="12" customHeight="1">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row>
    <row r="645" spans="2:27" ht="12" customHeight="1">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row>
    <row r="646" spans="2:27" ht="12" customHeight="1">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row>
    <row r="647" spans="2:27" ht="12" customHeight="1">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row>
    <row r="648" spans="2:27" ht="12" customHeight="1">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row>
    <row r="649" spans="2:27" ht="12" customHeight="1">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row>
    <row r="650" spans="2:27" ht="12" customHeight="1">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row>
    <row r="651" spans="2:27" ht="12" customHeight="1">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row>
    <row r="652" spans="2:27" ht="12" customHeight="1">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row>
    <row r="653" spans="2:27" ht="12" customHeight="1">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row>
    <row r="654" spans="2:27" ht="12" customHeight="1">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row>
    <row r="655" spans="2:27" ht="12" customHeight="1">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row>
    <row r="656" spans="2:27" ht="12" customHeight="1">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row>
    <row r="657" spans="2:27" ht="12" customHeight="1">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row>
    <row r="658" spans="2:27" ht="12" customHeight="1">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row>
    <row r="659" spans="2:27" ht="12" customHeight="1">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row>
    <row r="660" spans="2:27" ht="12" customHeight="1">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row>
    <row r="661" spans="2:27" ht="12" customHeight="1">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row>
    <row r="662" spans="2:27" ht="12" customHeight="1">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row>
    <row r="663" spans="2:27" ht="12" customHeight="1">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row>
    <row r="664" spans="2:27" ht="12" customHeight="1">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row>
    <row r="665" spans="2:27" ht="12" customHeight="1">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row>
    <row r="666" spans="2:27" ht="12" customHeight="1">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row>
    <row r="667" spans="2:27" ht="12" customHeight="1">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row>
    <row r="668" spans="2:27" ht="12" customHeight="1">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row>
    <row r="669" spans="2:27" ht="12" customHeight="1">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row>
    <row r="670" spans="2:27" ht="12" customHeight="1">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row>
    <row r="671" spans="2:27" ht="12" customHeight="1">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row>
    <row r="672" spans="2:27" ht="12" customHeight="1">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row>
    <row r="673" spans="2:27" ht="12" customHeight="1">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row>
    <row r="674" spans="2:27" ht="12" customHeight="1">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row>
    <row r="675" spans="2:27" ht="12" customHeight="1">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row>
    <row r="676" spans="2:27" ht="12" customHeight="1">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row>
    <row r="677" spans="2:27" ht="12" customHeight="1">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row>
    <row r="678" spans="2:27" ht="12" customHeight="1">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row>
    <row r="679" spans="2:27" ht="12" customHeight="1">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row>
    <row r="680" spans="2:27" ht="12" customHeight="1">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row>
    <row r="681" spans="2:27" ht="12" customHeight="1">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row>
    <row r="682" spans="2:27" ht="12" customHeight="1">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row>
    <row r="683" spans="2:27" ht="12" customHeight="1">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row>
    <row r="684" spans="2:27" ht="12" customHeight="1">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row>
    <row r="685" spans="2:27" ht="12" customHeight="1">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row>
    <row r="686" spans="2:27" ht="12" customHeight="1">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row>
    <row r="687" spans="2:27" ht="12" customHeight="1">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row>
    <row r="688" spans="2:27" ht="12" customHeight="1">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row>
    <row r="689" spans="2:27" ht="12" customHeight="1">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row>
    <row r="690" spans="2:27" ht="12" customHeight="1">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row>
    <row r="691" spans="2:27" ht="12" customHeight="1">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row>
    <row r="692" spans="2:27" ht="12" customHeight="1">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row>
    <row r="693" spans="2:27" ht="12" customHeight="1">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row>
    <row r="694" spans="2:27" ht="12" customHeight="1">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row>
    <row r="695" spans="2:27" ht="12" customHeight="1">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row>
    <row r="696" spans="2:27" ht="12" customHeight="1">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row>
    <row r="697" spans="2:27" ht="12" customHeight="1">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row>
    <row r="698" spans="2:27" ht="12" customHeight="1">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row>
    <row r="699" spans="2:27" ht="12" customHeight="1">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row>
    <row r="700" spans="2:27" ht="12" customHeight="1">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row>
    <row r="701" spans="2:27" ht="12" customHeight="1">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row>
    <row r="702" spans="2:27" ht="12" customHeight="1">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row>
    <row r="703" spans="2:27" ht="12" customHeight="1">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row>
    <row r="704" spans="2:27" ht="12" customHeight="1">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row>
    <row r="705" spans="2:27" ht="12" customHeight="1">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row>
    <row r="706" spans="2:27" ht="12" customHeight="1">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row>
    <row r="707" spans="2:27" ht="12" customHeight="1">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row>
    <row r="708" spans="2:27" ht="12" customHeight="1">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row>
    <row r="709" spans="2:27" ht="12" customHeight="1">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row>
    <row r="710" spans="2:27" ht="12" customHeight="1">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row>
    <row r="711" spans="2:27" ht="12" customHeight="1">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row>
    <row r="712" spans="2:27" ht="12" customHeight="1">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row>
    <row r="713" spans="2:27" ht="12" customHeight="1">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row>
    <row r="714" spans="2:27" ht="12" customHeight="1">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row>
    <row r="715" spans="2:27" ht="12" customHeight="1">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row>
    <row r="716" spans="2:27" ht="12" customHeight="1">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row>
    <row r="717" spans="2:27" ht="12" customHeight="1">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row>
    <row r="718" spans="2:27" ht="12" customHeight="1">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row>
    <row r="719" spans="2:27" ht="12" customHeight="1">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row>
    <row r="720" spans="2:27" ht="12" customHeight="1">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row>
    <row r="721" spans="2:27" ht="12" customHeight="1">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row>
    <row r="722" spans="2:27" ht="12" customHeight="1">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row>
    <row r="723" spans="2:27" ht="12" customHeight="1">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row>
    <row r="724" spans="2:27" ht="12" customHeight="1">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row>
    <row r="725" spans="2:27" ht="12" customHeight="1">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row>
    <row r="726" spans="2:27" ht="12" customHeight="1">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row>
    <row r="727" spans="2:27" ht="12" customHeight="1">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row>
    <row r="728" spans="2:27" ht="12" customHeight="1">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row>
    <row r="729" spans="2:27" ht="12" customHeight="1">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row>
    <row r="730" spans="2:27" ht="12" customHeight="1">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row>
    <row r="731" spans="2:27" ht="12" customHeight="1">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row>
    <row r="732" spans="2:27" ht="12" customHeight="1">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row>
    <row r="733" spans="2:27" ht="12" customHeight="1">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row>
    <row r="734" spans="2:27" ht="12" customHeight="1">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row>
    <row r="735" spans="2:27" ht="12" customHeight="1">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row>
    <row r="736" spans="2:27" ht="12" customHeight="1">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row>
    <row r="737" spans="2:27" ht="12" customHeight="1">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row>
    <row r="738" spans="2:27" ht="12" customHeight="1">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row>
    <row r="739" spans="2:27" ht="12" customHeight="1">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row>
    <row r="740" spans="2:27" ht="12" customHeight="1">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row>
    <row r="741" spans="2:27" ht="12" customHeight="1">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row>
    <row r="742" spans="2:27" ht="12" customHeight="1">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row>
    <row r="743" spans="2:27" ht="12" customHeight="1">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row>
    <row r="744" spans="2:27" ht="12" customHeight="1">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row>
    <row r="745" spans="2:27" ht="12" customHeight="1">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row>
    <row r="746" spans="2:27" ht="12" customHeight="1">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row>
    <row r="747" spans="2:27" ht="12" customHeight="1">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row>
    <row r="748" spans="2:27" ht="12" customHeight="1">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row>
    <row r="749" spans="2:27" ht="12" customHeight="1">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row>
    <row r="750" spans="2:27" ht="12" customHeight="1">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row>
    <row r="751" spans="2:27" ht="12" customHeight="1">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row>
    <row r="752" spans="2:27" ht="12" customHeight="1">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row>
    <row r="753" spans="2:27" ht="12" customHeight="1">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row>
    <row r="754" spans="2:27" ht="12" customHeight="1">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row>
    <row r="755" spans="2:27" ht="12" customHeight="1">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row>
    <row r="756" spans="2:27" ht="12" customHeight="1">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row>
    <row r="757" spans="2:27" ht="12" customHeight="1">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row>
    <row r="758" spans="2:27" ht="12" customHeight="1">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row>
    <row r="759" spans="2:27" ht="12" customHeight="1">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row>
    <row r="760" spans="2:27" ht="12" customHeight="1">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row>
    <row r="761" spans="2:27" ht="12" customHeight="1">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row>
    <row r="762" spans="2:27" ht="12" customHeight="1">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row>
    <row r="763" spans="2:27" ht="12" customHeight="1">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row>
    <row r="764" spans="2:27" ht="12" customHeight="1">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row>
    <row r="765" spans="2:27" ht="12" customHeight="1">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row>
    <row r="766" spans="2:27" ht="12" customHeight="1">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row>
    <row r="767" spans="2:27" ht="12" customHeight="1">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row>
    <row r="768" spans="2:27" ht="12" customHeight="1">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row>
    <row r="769" spans="2:27" ht="12" customHeight="1">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row>
    <row r="770" spans="2:27" ht="12" customHeight="1">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row>
    <row r="771" spans="2:27" ht="12" customHeight="1">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row>
    <row r="772" spans="2:27" ht="12" customHeight="1">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row>
    <row r="773" spans="2:27" ht="12" customHeight="1">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row>
    <row r="774" spans="2:27" ht="12" customHeight="1">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row>
    <row r="775" spans="2:27" ht="12" customHeight="1">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row>
    <row r="776" spans="2:27" ht="12" customHeight="1">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row>
    <row r="777" spans="2:27" ht="12" customHeight="1">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row>
    <row r="778" spans="2:27" ht="12" customHeight="1">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row>
    <row r="779" spans="2:27" ht="12" customHeight="1">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row>
    <row r="780" spans="2:27" ht="12" customHeight="1">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row>
    <row r="781" spans="2:27" ht="12" customHeight="1">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row>
    <row r="782" spans="2:27" ht="12" customHeight="1">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row>
    <row r="783" spans="2:27" ht="12" customHeight="1">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row>
    <row r="784" spans="2:27" ht="12" customHeight="1">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row>
    <row r="785" spans="2:27" ht="12" customHeight="1">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row>
    <row r="786" spans="2:27" ht="12" customHeight="1">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row>
    <row r="787" spans="2:27" ht="12" customHeight="1">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row>
    <row r="788" spans="2:27" ht="12" customHeight="1">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row>
    <row r="789" spans="2:27" ht="12" customHeight="1">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row>
    <row r="790" spans="2:27" ht="12" customHeight="1">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row>
    <row r="791" spans="2:27" ht="12" customHeight="1">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row>
    <row r="792" spans="2:27" ht="12" customHeight="1">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row>
    <row r="793" spans="2:27" ht="12" customHeight="1">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row>
    <row r="794" spans="2:27" ht="12" customHeight="1">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row>
    <row r="795" spans="2:27" ht="12" customHeight="1">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row>
    <row r="796" spans="2:27" ht="12" customHeight="1">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row>
    <row r="797" spans="2:27" ht="12" customHeight="1">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row>
    <row r="798" spans="2:27" ht="12" customHeight="1">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row>
    <row r="799" spans="2:27" ht="12" customHeight="1">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row>
    <row r="800" spans="2:27" ht="12" customHeight="1">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row>
    <row r="801" spans="2:27" ht="12" customHeight="1">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row>
    <row r="802" spans="2:27" ht="12" customHeight="1">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row>
    <row r="803" spans="2:27" ht="12" customHeight="1">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row>
    <row r="804" spans="2:27" ht="12" customHeight="1">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row>
    <row r="805" spans="2:27" ht="12" customHeight="1">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row>
    <row r="806" spans="2:27" ht="12" customHeight="1">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row>
    <row r="807" spans="2:27" ht="12" customHeight="1">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row>
    <row r="808" spans="2:27" ht="12" customHeight="1">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row>
    <row r="809" spans="2:27" ht="12" customHeight="1">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row>
    <row r="810" spans="2:27" ht="12" customHeight="1">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row>
    <row r="811" spans="2:27" ht="12" customHeight="1">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row>
    <row r="812" spans="2:27" ht="12" customHeight="1">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row>
    <row r="813" spans="2:27" ht="12" customHeight="1">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row>
    <row r="814" spans="2:27" ht="12" customHeight="1">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row>
    <row r="815" spans="2:27" ht="12" customHeight="1">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row>
    <row r="816" spans="2:27" ht="12" customHeight="1">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row>
    <row r="817" spans="2:27" ht="12" customHeight="1">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row>
    <row r="818" spans="2:27" ht="12" customHeight="1">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row>
    <row r="819" spans="2:27" ht="12" customHeight="1">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row>
    <row r="820" spans="2:27" ht="12" customHeight="1">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row>
    <row r="821" spans="2:27" ht="12" customHeight="1">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row>
    <row r="822" spans="2:27" ht="12" customHeight="1">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row>
    <row r="823" spans="2:27" ht="12" customHeight="1">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row>
    <row r="824" spans="2:27" ht="12" customHeight="1">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row>
    <row r="825" spans="2:27" ht="12" customHeight="1">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row>
    <row r="826" spans="2:27" ht="12" customHeight="1">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row>
    <row r="827" spans="2:27" ht="12" customHeight="1">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row>
    <row r="828" spans="2:27" ht="12" customHeight="1">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row>
    <row r="829" spans="2:27" ht="12" customHeight="1">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row>
    <row r="830" spans="2:27" ht="12" customHeight="1">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row>
    <row r="831" spans="2:27" ht="12" customHeight="1">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row>
    <row r="832" spans="2:27" ht="12" customHeight="1">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row>
    <row r="833" spans="2:27" ht="12" customHeight="1">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row>
    <row r="834" spans="2:27" ht="12" customHeight="1">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row>
    <row r="835" spans="2:27" ht="12" customHeight="1">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row>
    <row r="836" spans="2:27" ht="12" customHeight="1">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row>
    <row r="837" spans="2:27" ht="12" customHeight="1">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row>
    <row r="838" spans="2:27" ht="12" customHeight="1">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row>
    <row r="839" spans="2:27" ht="12" customHeight="1">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row>
    <row r="840" spans="2:27" ht="12" customHeight="1">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row>
    <row r="841" spans="2:27" ht="12" customHeight="1">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row>
    <row r="842" spans="2:27" ht="12" customHeight="1">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row>
    <row r="843" spans="2:27" ht="12" customHeight="1">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row>
    <row r="844" spans="2:27" ht="12" customHeight="1">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row>
    <row r="845" spans="2:27" ht="12" customHeight="1">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row>
    <row r="846" spans="2:27" ht="12" customHeight="1">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row>
    <row r="847" spans="2:27" ht="12" customHeight="1">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row>
    <row r="848" spans="2:27" ht="12" customHeight="1">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row>
    <row r="849" spans="2:27" ht="12" customHeight="1">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row>
    <row r="850" spans="2:27" ht="12" customHeight="1">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row>
    <row r="851" spans="2:27" ht="12" customHeight="1">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row>
    <row r="852" spans="2:27" ht="12" customHeight="1">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row>
    <row r="853" spans="2:27" ht="12" customHeight="1">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row>
    <row r="854" spans="2:27" ht="12" customHeight="1">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row>
    <row r="855" spans="2:27" ht="12" customHeight="1">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row>
    <row r="856" spans="2:27" ht="12" customHeight="1">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row>
    <row r="857" spans="2:27" ht="12" customHeight="1">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row>
    <row r="858" spans="2:27" ht="12" customHeight="1">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row>
    <row r="859" spans="2:27" ht="12" customHeight="1">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row>
    <row r="860" spans="2:27" ht="12" customHeight="1">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row>
    <row r="861" spans="2:27" ht="12" customHeight="1">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row>
    <row r="862" spans="2:27" ht="12" customHeight="1">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row>
    <row r="863" spans="2:27" ht="12" customHeight="1">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row>
    <row r="864" spans="2:27" ht="12" customHeight="1">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row>
    <row r="865" spans="2:27" ht="12" customHeight="1">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row>
    <row r="866" spans="2:27" ht="12" customHeight="1">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row>
    <row r="867" spans="2:27" ht="12" customHeight="1">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row>
    <row r="868" spans="2:27" ht="12" customHeight="1">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row>
    <row r="869" spans="2:27" ht="12" customHeight="1">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row>
    <row r="870" spans="2:27" ht="12" customHeight="1">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row>
    <row r="871" spans="2:27" ht="12" customHeight="1">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row>
    <row r="872" spans="2:27" ht="12" customHeight="1">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row>
    <row r="873" spans="2:27" ht="12" customHeight="1">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row>
    <row r="874" spans="2:27" ht="12" customHeight="1">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row>
    <row r="875" spans="2:27" ht="12" customHeight="1">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row>
    <row r="876" spans="2:27" ht="12" customHeight="1">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row>
    <row r="877" spans="2:27" ht="12" customHeight="1">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row>
    <row r="878" spans="2:27" ht="12" customHeight="1">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row>
    <row r="879" spans="2:27" ht="12" customHeight="1">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row>
    <row r="880" spans="2:27" ht="12" customHeight="1">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row>
    <row r="881" spans="2:27" ht="12" customHeight="1">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row>
    <row r="882" spans="2:27" ht="12" customHeight="1">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row>
    <row r="883" spans="2:27" ht="12" customHeight="1">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row>
    <row r="884" spans="2:27" ht="12" customHeight="1">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row>
    <row r="885" spans="2:27" ht="12" customHeight="1">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row>
    <row r="886" spans="2:27" ht="12" customHeight="1">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row>
    <row r="887" spans="2:27" ht="12" customHeight="1">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row>
    <row r="888" spans="2:27" ht="12" customHeight="1">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row>
    <row r="889" spans="2:27" ht="12" customHeight="1">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row>
    <row r="890" spans="2:27" ht="12" customHeight="1">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row>
    <row r="891" spans="2:27" ht="12" customHeight="1">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row>
    <row r="892" spans="2:27" ht="12" customHeight="1">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row>
    <row r="893" spans="2:27" ht="12" customHeight="1">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row>
    <row r="894" spans="2:27" ht="12" customHeight="1">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row>
    <row r="895" spans="2:27" ht="12" customHeight="1">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row>
    <row r="896" spans="2:27" ht="12" customHeight="1">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row>
    <row r="897" spans="2:27" ht="12" customHeight="1">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row>
    <row r="898" spans="2:27" ht="12" customHeight="1">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row>
    <row r="899" spans="2:27" ht="12" customHeight="1">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row>
    <row r="900" spans="2:27" ht="12" customHeight="1">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row>
    <row r="901" spans="2:27" ht="12" customHeight="1">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row>
    <row r="902" spans="2:27" ht="12" customHeight="1">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row>
    <row r="903" spans="2:27" ht="12" customHeight="1">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row>
    <row r="904" spans="2:27" ht="12" customHeight="1">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row>
    <row r="905" spans="2:27" ht="12" customHeight="1">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row>
    <row r="906" spans="2:27" ht="12" customHeight="1">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row>
    <row r="907" spans="2:27" ht="12" customHeight="1">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row>
    <row r="908" spans="2:27" ht="12" customHeight="1">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row>
    <row r="909" spans="2:27" ht="12" customHeight="1">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row>
    <row r="910" spans="2:27" ht="12" customHeight="1">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row>
    <row r="911" spans="2:27" ht="12" customHeight="1">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row>
    <row r="912" spans="2:27" ht="12" customHeight="1">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row>
    <row r="913" spans="2:27" ht="12" customHeight="1">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row>
    <row r="914" spans="2:27" ht="12" customHeight="1">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row>
    <row r="915" spans="2:27" ht="12" customHeight="1">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row>
    <row r="916" spans="2:27" ht="12" customHeight="1">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row>
    <row r="917" spans="2:27" ht="12" customHeight="1">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row>
    <row r="918" spans="2:27" ht="12" customHeight="1">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row>
    <row r="919" spans="2:27" ht="12" customHeight="1">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row>
    <row r="920" spans="2:27" ht="12" customHeight="1">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row>
    <row r="921" spans="2:27" ht="12" customHeight="1">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row>
    <row r="922" spans="2:27" ht="12" customHeight="1">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row>
    <row r="923" spans="2:27" ht="12" customHeight="1">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row>
    <row r="924" spans="2:27" ht="12" customHeight="1">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row>
    <row r="925" spans="2:27" ht="12" customHeight="1">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row>
    <row r="926" spans="2:27" ht="12" customHeight="1">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row>
    <row r="927" spans="2:27" ht="12" customHeight="1">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row>
    <row r="928" spans="2:27" ht="12" customHeight="1">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row>
    <row r="929" spans="2:27" ht="12" customHeight="1">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row>
    <row r="930" spans="2:27" ht="12" customHeight="1">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row>
    <row r="931" spans="2:27" ht="12" customHeight="1">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row>
    <row r="932" spans="2:27" ht="12" customHeight="1">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row>
    <row r="933" spans="2:27" ht="12" customHeight="1">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row>
    <row r="934" spans="2:27" ht="12" customHeight="1">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row>
    <row r="935" spans="2:27" ht="12" customHeight="1">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row>
    <row r="936" spans="2:27" ht="12" customHeight="1">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row>
    <row r="937" spans="2:27" ht="12" customHeight="1">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row>
    <row r="938" spans="2:27" ht="12" customHeight="1">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row>
    <row r="939" spans="2:27" ht="12" customHeight="1">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row>
    <row r="940" spans="2:27" ht="12" customHeight="1">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row>
    <row r="941" spans="2:27" ht="12" customHeight="1">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row>
    <row r="942" spans="2:27" ht="12" customHeight="1">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row>
    <row r="943" spans="2:27" ht="12" customHeight="1">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row>
    <row r="944" spans="2:27" ht="12" customHeight="1">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row>
    <row r="945" spans="2:27" ht="12" customHeight="1">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row>
    <row r="946" spans="2:27" ht="12" customHeight="1">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row>
    <row r="947" spans="2:27" ht="12" customHeight="1">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row>
    <row r="948" spans="2:27" ht="12" customHeight="1">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row>
    <row r="949" spans="2:27" ht="12" customHeight="1">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row>
    <row r="950" spans="2:27" ht="12" customHeight="1">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row>
    <row r="951" spans="2:27" ht="12" customHeight="1">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row>
    <row r="952" spans="2:27" ht="12" customHeight="1">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row>
    <row r="953" spans="2:27" ht="12" customHeight="1">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row>
    <row r="954" spans="2:27" ht="12" customHeight="1">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row>
    <row r="955" spans="2:27" ht="12" customHeight="1">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row>
    <row r="956" spans="2:27" ht="12" customHeight="1">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row>
    <row r="957" spans="2:27" ht="12" customHeight="1">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row>
    <row r="958" spans="2:27" ht="12" customHeight="1">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2:27" ht="12" customHeight="1">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2:27" ht="12" customHeight="1">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2:27" ht="12" customHeight="1">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2:27" ht="12" customHeight="1">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2:27" ht="12" customHeight="1">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2:27" ht="12" customHeight="1">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2:27" ht="12" customHeight="1">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2:27" ht="12" customHeight="1">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2:27" ht="12" customHeight="1">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2:27" ht="12" customHeight="1">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2:27" ht="12" customHeight="1">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2:27" ht="12" customHeight="1">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2:27" ht="12" customHeight="1">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2:27" ht="12" customHeight="1">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2:27" ht="12" customHeight="1">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2:27" ht="12" customHeight="1">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2:27" ht="12" customHeight="1">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2:27" ht="12" customHeight="1">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2:27" ht="12" customHeight="1">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2:27" ht="12" customHeight="1">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2:27" ht="12" customHeight="1">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2:27" ht="12" customHeight="1">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2:27" ht="12" customHeight="1">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row>
    <row r="982" spans="2:27" ht="12" customHeight="1">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row>
    <row r="983" spans="2:27" ht="12" customHeight="1">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row>
    <row r="984" spans="2:27" ht="12" customHeight="1">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row>
    <row r="985" spans="2:27" ht="12" customHeight="1">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row>
    <row r="986" spans="2:27" ht="12" customHeight="1">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row>
    <row r="987" spans="2:27" ht="12" customHeight="1">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row>
    <row r="988" spans="2:27" ht="12" customHeight="1">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row>
    <row r="989" spans="2:27" ht="12" customHeight="1">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row>
    <row r="990" spans="2:27" ht="12" customHeight="1">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row>
    <row r="991" spans="2:27" ht="12" customHeight="1">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row>
    <row r="992" spans="2:27" ht="12" customHeight="1">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row>
    <row r="993" spans="2:27" ht="12" customHeight="1">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row>
    <row r="994" spans="2:27" ht="12" customHeight="1">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row>
    <row r="995" spans="2:27" ht="12" customHeight="1">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row>
    <row r="996" spans="2:27" ht="12" customHeight="1">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row>
    <row r="997" spans="2:27" ht="12" customHeight="1">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row>
    <row r="998" spans="2:27" ht="12" customHeight="1">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row>
    <row r="999" spans="2:27" ht="12" customHeight="1">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row>
    <row r="1000" spans="2:27" ht="12" customHeight="1">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row>
  </sheetData>
  <sheetProtection password="DBAD" sheet="1" objects="1" scenarios="1" formatColumns="0" formatRows="0"/>
  <mergeCells count="17">
    <mergeCell ref="F50:G50"/>
    <mergeCell ref="G7:G8"/>
    <mergeCell ref="C10:C45"/>
    <mergeCell ref="D10:D45"/>
    <mergeCell ref="B46:E46"/>
    <mergeCell ref="F48:G48"/>
    <mergeCell ref="F49:G49"/>
    <mergeCell ref="B7:B8"/>
    <mergeCell ref="C7:C8"/>
    <mergeCell ref="D7:D8"/>
    <mergeCell ref="E7:E8"/>
    <mergeCell ref="F7:F8"/>
    <mergeCell ref="B2:G2"/>
    <mergeCell ref="B3:G3"/>
    <mergeCell ref="B4:G4"/>
    <mergeCell ref="B6:C6"/>
    <mergeCell ref="D6:E6"/>
  </mergeCells>
  <pageMargins left="0.70866141732283472" right="0.70866141732283472" top="0.74803149606299213" bottom="0.74803149606299213" header="0.31496062992125984" footer="0.31496062992125984"/>
  <pageSetup paperSize="9" scale="85" fitToHeight="0" orientation="portrait" r:id="rId1"/>
  <headerFooter>
    <oddFooter>&amp;C&amp;"+,Italic"Programmed by Hans Raj Joshi Principal</oddFooter>
  </headerFooter>
</worksheet>
</file>

<file path=xl/worksheets/sheet13.xml><?xml version="1.0" encoding="utf-8"?>
<worksheet xmlns="http://schemas.openxmlformats.org/spreadsheetml/2006/main" xmlns:r="http://schemas.openxmlformats.org/officeDocument/2006/relationships">
  <sheetPr codeName="Sheet11">
    <tabColor rgb="FF00B0F0"/>
    <pageSetUpPr fitToPage="1"/>
  </sheetPr>
  <dimension ref="A1:V18"/>
  <sheetViews>
    <sheetView workbookViewId="0">
      <selection activeCell="D6" sqref="D6"/>
    </sheetView>
  </sheetViews>
  <sheetFormatPr defaultColWidth="9.1796875" defaultRowHeight="20.5"/>
  <cols>
    <col min="1" max="1" width="7" style="2" customWidth="1"/>
    <col min="2" max="2" width="9.1796875" style="2" bestFit="1" customWidth="1"/>
    <col min="3" max="3" width="6.453125" style="2" bestFit="1" customWidth="1"/>
    <col min="4" max="4" width="8" style="2" customWidth="1"/>
    <col min="5" max="5" width="5.1796875" style="2" bestFit="1" customWidth="1"/>
    <col min="6" max="6" width="5.81640625" style="2" bestFit="1" customWidth="1"/>
    <col min="7" max="7" width="5" style="2" bestFit="1" customWidth="1"/>
    <col min="8" max="8" width="5.1796875" style="2" bestFit="1" customWidth="1"/>
    <col min="9" max="9" width="5.81640625" style="2" bestFit="1" customWidth="1"/>
    <col min="10" max="10" width="8" style="2" customWidth="1"/>
    <col min="11" max="11" width="5.1796875" style="2" bestFit="1" customWidth="1"/>
    <col min="12" max="12" width="5.81640625" style="2" bestFit="1" customWidth="1"/>
    <col min="13" max="13" width="5" style="2" bestFit="1" customWidth="1"/>
    <col min="14" max="14" width="5.1796875" style="2" bestFit="1" customWidth="1"/>
    <col min="15" max="15" width="5.81640625" style="2" bestFit="1" customWidth="1"/>
    <col min="16" max="16" width="5" style="2" bestFit="1" customWidth="1"/>
    <col min="17" max="17" width="4.54296875" style="2" customWidth="1"/>
    <col min="18" max="18" width="5.81640625" style="2" bestFit="1" customWidth="1"/>
    <col min="19" max="19" width="5" style="2" bestFit="1" customWidth="1"/>
    <col min="20" max="20" width="4.54296875" style="2" customWidth="1"/>
    <col min="21" max="21" width="5.81640625" style="2" bestFit="1" customWidth="1"/>
    <col min="22" max="22" width="5" style="2" bestFit="1" customWidth="1"/>
    <col min="23" max="16384" width="9.1796875" style="2"/>
  </cols>
  <sheetData>
    <row r="1" spans="1:22">
      <c r="A1" s="1066" t="e">
        <f>'Master-1'!#REF!</f>
        <v>#REF!</v>
      </c>
      <c r="B1" s="1066"/>
      <c r="C1" s="1066"/>
      <c r="D1" s="1078" t="e">
        <f>'Master-1'!#REF!</f>
        <v>#REF!</v>
      </c>
      <c r="E1" s="1078"/>
      <c r="F1" s="1078"/>
      <c r="G1" s="1078"/>
      <c r="H1" s="1078"/>
      <c r="I1" s="1078"/>
      <c r="J1" s="1078"/>
      <c r="K1" s="1078"/>
      <c r="L1" s="1078"/>
      <c r="M1" s="1078"/>
    </row>
    <row r="2" spans="1:22">
      <c r="A2" s="1066" t="s">
        <v>24</v>
      </c>
      <c r="B2" s="1066"/>
      <c r="C2" s="1066"/>
      <c r="D2" s="1066"/>
      <c r="E2" s="1066"/>
      <c r="F2" s="1066"/>
      <c r="G2" s="1066"/>
      <c r="H2" s="1066"/>
      <c r="I2" s="1066"/>
      <c r="J2" s="1066"/>
      <c r="K2" s="1066"/>
      <c r="L2" s="1066"/>
      <c r="M2" s="1066"/>
    </row>
    <row r="3" spans="1:22">
      <c r="K3" s="1077"/>
      <c r="L3" s="1077"/>
      <c r="M3" s="1077"/>
      <c r="N3" s="1077" t="s">
        <v>161</v>
      </c>
      <c r="O3" s="1077"/>
      <c r="P3" s="1077"/>
      <c r="Q3" s="1077"/>
      <c r="R3" s="1077"/>
      <c r="S3" s="1077"/>
      <c r="T3" s="1077"/>
      <c r="U3" s="1077"/>
      <c r="V3" s="1077"/>
    </row>
    <row r="4" spans="1:22">
      <c r="A4" s="1079" t="s">
        <v>25</v>
      </c>
      <c r="B4" s="1074" t="s">
        <v>26</v>
      </c>
      <c r="C4" s="1075"/>
      <c r="D4" s="1076"/>
      <c r="E4" s="1074" t="s">
        <v>13</v>
      </c>
      <c r="F4" s="1075"/>
      <c r="G4" s="1076"/>
      <c r="H4" s="1074" t="s">
        <v>27</v>
      </c>
      <c r="I4" s="1075"/>
      <c r="J4" s="1076"/>
      <c r="K4" s="1074" t="s">
        <v>163</v>
      </c>
      <c r="L4" s="1075"/>
      <c r="M4" s="1076"/>
      <c r="N4" s="1074" t="s">
        <v>164</v>
      </c>
      <c r="O4" s="1075"/>
      <c r="P4" s="1076"/>
      <c r="Q4" s="1074" t="s">
        <v>162</v>
      </c>
      <c r="R4" s="1075"/>
      <c r="S4" s="1076"/>
      <c r="T4" s="1074" t="s">
        <v>165</v>
      </c>
      <c r="U4" s="1075"/>
      <c r="V4" s="1076"/>
    </row>
    <row r="5" spans="1:22">
      <c r="A5" s="1080"/>
      <c r="B5" s="14" t="s">
        <v>28</v>
      </c>
      <c r="C5" s="14" t="s">
        <v>29</v>
      </c>
      <c r="D5" s="14" t="s">
        <v>30</v>
      </c>
      <c r="E5" s="14" t="s">
        <v>28</v>
      </c>
      <c r="F5" s="14" t="s">
        <v>29</v>
      </c>
      <c r="G5" s="14" t="s">
        <v>30</v>
      </c>
      <c r="H5" s="14" t="s">
        <v>28</v>
      </c>
      <c r="I5" s="14" t="s">
        <v>29</v>
      </c>
      <c r="J5" s="14" t="s">
        <v>30</v>
      </c>
      <c r="K5" s="14" t="s">
        <v>28</v>
      </c>
      <c r="L5" s="14" t="s">
        <v>29</v>
      </c>
      <c r="M5" s="14" t="s">
        <v>30</v>
      </c>
      <c r="N5" s="14" t="s">
        <v>28</v>
      </c>
      <c r="O5" s="14" t="s">
        <v>29</v>
      </c>
      <c r="P5" s="14" t="s">
        <v>30</v>
      </c>
      <c r="Q5" s="14" t="s">
        <v>28</v>
      </c>
      <c r="R5" s="14" t="s">
        <v>29</v>
      </c>
      <c r="S5" s="14" t="s">
        <v>30</v>
      </c>
      <c r="T5" s="14" t="s">
        <v>28</v>
      </c>
      <c r="U5" s="14" t="s">
        <v>29</v>
      </c>
      <c r="V5" s="14" t="s">
        <v>30</v>
      </c>
    </row>
    <row r="6" spans="1:22">
      <c r="A6" s="163">
        <v>1</v>
      </c>
      <c r="B6" s="14"/>
      <c r="C6" s="14"/>
      <c r="D6" s="14"/>
      <c r="E6" s="14"/>
      <c r="F6" s="14"/>
      <c r="G6" s="14"/>
      <c r="H6" s="14"/>
      <c r="I6" s="14"/>
      <c r="J6" s="14"/>
      <c r="K6" s="14"/>
      <c r="L6" s="14"/>
      <c r="M6" s="14"/>
      <c r="N6" s="14"/>
      <c r="O6" s="14"/>
      <c r="P6" s="14"/>
      <c r="Q6" s="14"/>
      <c r="R6" s="14"/>
      <c r="S6" s="14"/>
      <c r="T6" s="14"/>
      <c r="U6" s="14"/>
      <c r="V6" s="14"/>
    </row>
    <row r="7" spans="1:22">
      <c r="A7" s="163">
        <v>2</v>
      </c>
      <c r="B7" s="14"/>
      <c r="C7" s="14"/>
      <c r="D7" s="14"/>
      <c r="E7" s="14"/>
      <c r="F7" s="14"/>
      <c r="G7" s="14"/>
      <c r="H7" s="14"/>
      <c r="I7" s="14"/>
      <c r="J7" s="14"/>
      <c r="K7" s="14"/>
      <c r="L7" s="14"/>
      <c r="M7" s="14"/>
      <c r="N7" s="14"/>
      <c r="O7" s="14"/>
      <c r="P7" s="14"/>
      <c r="Q7" s="14"/>
      <c r="R7" s="14"/>
      <c r="S7" s="14"/>
      <c r="T7" s="14"/>
      <c r="U7" s="14"/>
      <c r="V7" s="14"/>
    </row>
    <row r="8" spans="1:22">
      <c r="A8" s="163">
        <v>3</v>
      </c>
      <c r="B8" s="14"/>
      <c r="C8" s="14"/>
      <c r="D8" s="14"/>
      <c r="E8" s="14"/>
      <c r="F8" s="14"/>
      <c r="G8" s="14"/>
      <c r="H8" s="14"/>
      <c r="I8" s="14"/>
      <c r="J8" s="14"/>
      <c r="K8" s="14"/>
      <c r="L8" s="14"/>
      <c r="M8" s="14"/>
      <c r="N8" s="14"/>
      <c r="O8" s="14"/>
      <c r="P8" s="14"/>
      <c r="Q8" s="14"/>
      <c r="R8" s="14"/>
      <c r="S8" s="14"/>
      <c r="T8" s="14"/>
      <c r="U8" s="14"/>
      <c r="V8" s="14"/>
    </row>
    <row r="9" spans="1:22">
      <c r="A9" s="163">
        <v>4</v>
      </c>
      <c r="B9" s="14"/>
      <c r="C9" s="14"/>
      <c r="D9" s="14"/>
      <c r="E9" s="14"/>
      <c r="F9" s="14"/>
      <c r="G9" s="14"/>
      <c r="H9" s="14"/>
      <c r="I9" s="14"/>
      <c r="J9" s="14"/>
      <c r="K9" s="14"/>
      <c r="L9" s="14"/>
      <c r="M9" s="14"/>
      <c r="N9" s="14"/>
      <c r="O9" s="14"/>
      <c r="P9" s="14"/>
      <c r="Q9" s="14"/>
      <c r="R9" s="14"/>
      <c r="S9" s="14"/>
      <c r="T9" s="14"/>
      <c r="U9" s="14"/>
      <c r="V9" s="14"/>
    </row>
    <row r="10" spans="1:22">
      <c r="A10" s="163">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108"/>
      <c r="F11" s="108"/>
      <c r="G11" s="16"/>
      <c r="H11" s="108"/>
      <c r="I11" s="108"/>
      <c r="J11" s="16"/>
      <c r="K11" s="108"/>
      <c r="L11" s="108"/>
      <c r="M11" s="16"/>
      <c r="N11" s="108"/>
      <c r="O11" s="108"/>
      <c r="P11" s="16"/>
      <c r="Q11" s="108"/>
      <c r="R11" s="108"/>
      <c r="S11" s="16"/>
      <c r="T11" s="108"/>
      <c r="U11" s="108"/>
      <c r="V11" s="16"/>
    </row>
    <row r="12" spans="1:22">
      <c r="A12" s="9">
        <v>7</v>
      </c>
      <c r="B12" s="16"/>
      <c r="C12" s="16"/>
      <c r="D12" s="16"/>
      <c r="E12" s="108"/>
      <c r="F12" s="108"/>
      <c r="G12" s="16"/>
      <c r="H12" s="108"/>
      <c r="I12" s="108"/>
      <c r="J12" s="16"/>
      <c r="K12" s="108"/>
      <c r="L12" s="108"/>
      <c r="M12" s="16"/>
      <c r="N12" s="108"/>
      <c r="O12" s="108"/>
      <c r="P12" s="16"/>
      <c r="Q12" s="108"/>
      <c r="R12" s="108"/>
      <c r="S12" s="16"/>
      <c r="T12" s="108"/>
      <c r="U12" s="108"/>
      <c r="V12" s="16"/>
    </row>
    <row r="13" spans="1:22">
      <c r="A13" s="9">
        <v>8</v>
      </c>
      <c r="B13" s="16"/>
      <c r="C13" s="16"/>
      <c r="D13" s="16"/>
      <c r="E13" s="108"/>
      <c r="F13" s="108"/>
      <c r="G13" s="16"/>
      <c r="H13" s="108"/>
      <c r="I13" s="108"/>
      <c r="J13" s="16"/>
      <c r="K13" s="108"/>
      <c r="L13" s="108"/>
      <c r="M13" s="16"/>
      <c r="N13" s="108"/>
      <c r="O13" s="108"/>
      <c r="P13" s="16"/>
      <c r="Q13" s="108"/>
      <c r="R13" s="108"/>
      <c r="S13" s="16"/>
      <c r="T13" s="108"/>
      <c r="U13" s="108"/>
      <c r="V13" s="16"/>
    </row>
    <row r="14" spans="1:22">
      <c r="A14" s="9">
        <v>9</v>
      </c>
      <c r="B14" s="16"/>
      <c r="C14" s="16"/>
      <c r="D14" s="16"/>
      <c r="E14" s="108"/>
      <c r="F14" s="108"/>
      <c r="G14" s="16"/>
      <c r="H14" s="108"/>
      <c r="I14" s="108"/>
      <c r="J14" s="16"/>
      <c r="K14" s="108"/>
      <c r="L14" s="108"/>
      <c r="M14" s="16"/>
      <c r="N14" s="108"/>
      <c r="O14" s="108"/>
      <c r="P14" s="16"/>
      <c r="Q14" s="108"/>
      <c r="R14" s="108"/>
      <c r="S14" s="16"/>
      <c r="T14" s="108"/>
      <c r="U14" s="108"/>
      <c r="V14" s="16"/>
    </row>
    <row r="15" spans="1:22">
      <c r="A15" s="9">
        <v>10</v>
      </c>
      <c r="B15" s="16"/>
      <c r="C15" s="16"/>
      <c r="D15" s="16"/>
      <c r="E15" s="108"/>
      <c r="F15" s="108"/>
      <c r="G15" s="16"/>
      <c r="H15" s="108"/>
      <c r="I15" s="108"/>
      <c r="J15" s="16"/>
      <c r="K15" s="108"/>
      <c r="L15" s="108"/>
      <c r="M15" s="16"/>
      <c r="N15" s="108"/>
      <c r="O15" s="108"/>
      <c r="P15" s="16"/>
      <c r="Q15" s="108"/>
      <c r="R15" s="108"/>
      <c r="S15" s="16"/>
      <c r="T15" s="108"/>
      <c r="U15" s="108"/>
      <c r="V15" s="16"/>
    </row>
    <row r="16" spans="1:22">
      <c r="A16" s="9">
        <v>11</v>
      </c>
      <c r="B16" s="16"/>
      <c r="C16" s="16"/>
      <c r="D16" s="16"/>
      <c r="E16" s="108"/>
      <c r="F16" s="108"/>
      <c r="G16" s="16"/>
      <c r="H16" s="108"/>
      <c r="I16" s="108"/>
      <c r="J16" s="16"/>
      <c r="K16" s="108"/>
      <c r="L16" s="108"/>
      <c r="M16" s="16"/>
      <c r="N16" s="108"/>
      <c r="O16" s="108"/>
      <c r="P16" s="16"/>
      <c r="Q16" s="108"/>
      <c r="R16" s="108"/>
      <c r="S16" s="16"/>
      <c r="T16" s="108"/>
      <c r="U16" s="108"/>
      <c r="V16" s="16"/>
    </row>
    <row r="17" spans="1:22">
      <c r="A17" s="9">
        <v>12</v>
      </c>
      <c r="B17" s="16"/>
      <c r="C17" s="16"/>
      <c r="D17" s="16"/>
      <c r="E17" s="108"/>
      <c r="F17" s="108"/>
      <c r="G17" s="16"/>
      <c r="H17" s="108"/>
      <c r="I17" s="108"/>
      <c r="J17" s="16"/>
      <c r="K17" s="108"/>
      <c r="L17" s="108"/>
      <c r="M17" s="16"/>
      <c r="N17" s="108"/>
      <c r="O17" s="108"/>
      <c r="P17" s="16"/>
      <c r="Q17" s="108"/>
      <c r="R17" s="108"/>
      <c r="S17" s="16"/>
      <c r="T17" s="108"/>
      <c r="U17" s="108"/>
      <c r="V17" s="16"/>
    </row>
    <row r="18" spans="1:22" ht="27" customHeight="1">
      <c r="A18" s="9" t="s">
        <v>30</v>
      </c>
      <c r="B18" s="98"/>
      <c r="C18" s="98"/>
      <c r="D18" s="98"/>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4.xml><?xml version="1.0" encoding="utf-8"?>
<worksheet xmlns="http://schemas.openxmlformats.org/spreadsheetml/2006/main" xmlns:r="http://schemas.openxmlformats.org/officeDocument/2006/relationships">
  <sheetPr codeName="Sheet12">
    <pageSetUpPr fitToPage="1"/>
  </sheetPr>
  <dimension ref="A1:K18"/>
  <sheetViews>
    <sheetView zoomScaleNormal="100" workbookViewId="0">
      <selection activeCell="N6" sqref="N6"/>
    </sheetView>
  </sheetViews>
  <sheetFormatPr defaultRowHeight="14.5"/>
  <cols>
    <col min="1" max="1" width="3.453125" customWidth="1"/>
    <col min="3" max="3" width="19.1796875" customWidth="1"/>
    <col min="4" max="4" width="15.453125" customWidth="1"/>
    <col min="5" max="5" width="17.7265625" customWidth="1"/>
    <col min="6" max="6" width="11.1796875" customWidth="1"/>
    <col min="7" max="7" width="13.1796875" customWidth="1"/>
    <col min="8" max="8" width="13.7265625" customWidth="1"/>
    <col min="9" max="9" width="13.1796875" customWidth="1"/>
    <col min="10" max="10" width="23.54296875" customWidth="1"/>
    <col min="11" max="11" width="3.7265625" customWidth="1"/>
  </cols>
  <sheetData>
    <row r="1" spans="1:11">
      <c r="A1" s="426"/>
      <c r="B1" s="426"/>
      <c r="C1" s="426"/>
      <c r="D1" s="426"/>
      <c r="E1" s="426"/>
      <c r="F1" s="426"/>
      <c r="G1" s="426"/>
      <c r="H1" s="426"/>
      <c r="I1" s="426"/>
      <c r="J1" s="426"/>
      <c r="K1" s="426"/>
    </row>
    <row r="2" spans="1:11" ht="30.5">
      <c r="A2" s="426"/>
      <c r="B2" s="1082" t="str">
        <f>'Master-1'!D3</f>
        <v>dk;kZy; iz/kkukpk;Z jktdh; mPp ek/;fed fo|ky; 13Mhvks,y</v>
      </c>
      <c r="C2" s="1082"/>
      <c r="D2" s="1082"/>
      <c r="E2" s="1082"/>
      <c r="F2" s="1082"/>
      <c r="G2" s="1082"/>
      <c r="H2" s="1082"/>
      <c r="I2" s="1082"/>
      <c r="J2" s="1082"/>
      <c r="K2" s="426"/>
    </row>
    <row r="3" spans="1:11" ht="20.5">
      <c r="A3" s="426"/>
      <c r="B3" s="1083" t="s">
        <v>288</v>
      </c>
      <c r="C3" s="1083"/>
      <c r="D3" s="1083"/>
      <c r="E3" s="1083"/>
      <c r="F3" s="1083"/>
      <c r="G3" s="1083"/>
      <c r="H3" s="1083"/>
      <c r="I3" s="1083"/>
      <c r="J3" s="1083"/>
      <c r="K3" s="426"/>
    </row>
    <row r="4" spans="1:11" ht="20.5">
      <c r="A4" s="426"/>
      <c r="B4" s="1083" t="s">
        <v>289</v>
      </c>
      <c r="C4" s="1083"/>
      <c r="D4" s="1083"/>
      <c r="E4" s="1083"/>
      <c r="F4" s="1083"/>
      <c r="G4" s="1083"/>
      <c r="H4" s="1083"/>
      <c r="I4" s="1083"/>
      <c r="J4" s="1083"/>
      <c r="K4" s="426"/>
    </row>
    <row r="5" spans="1:11" ht="20.5">
      <c r="A5" s="426"/>
      <c r="B5" s="214"/>
      <c r="C5" s="214"/>
      <c r="D5" s="215"/>
      <c r="E5" s="215"/>
      <c r="F5" s="215"/>
      <c r="G5" s="215"/>
      <c r="H5" s="215"/>
      <c r="I5" s="218" t="str">
        <f>'Master-1'!B5</f>
        <v>OFFICE ID</v>
      </c>
      <c r="J5" s="216">
        <f>'Master-1'!D5</f>
        <v>26214</v>
      </c>
      <c r="K5" s="426"/>
    </row>
    <row r="6" spans="1:11" ht="20.5">
      <c r="A6" s="426"/>
      <c r="B6" s="214"/>
      <c r="C6" s="214" t="str">
        <f>'Master-1'!B6</f>
        <v>ctV en</v>
      </c>
      <c r="D6" s="1084" t="str">
        <f>'Master-1'!D6</f>
        <v>2202-02-109-01-00</v>
      </c>
      <c r="E6" s="1084"/>
      <c r="F6" s="1084"/>
      <c r="G6" s="1084"/>
      <c r="H6" s="1084"/>
      <c r="I6" s="218"/>
      <c r="J6" s="218" t="str">
        <f>'Master-1'!I6</f>
        <v>STATE FUND</v>
      </c>
      <c r="K6" s="426"/>
    </row>
    <row r="7" spans="1:11" ht="20.5">
      <c r="A7" s="426"/>
      <c r="B7" s="406" t="s">
        <v>300</v>
      </c>
      <c r="C7" s="406"/>
      <c r="D7" s="406" t="str">
        <f>'Master-1'!D3</f>
        <v>dk;kZy; iz/kkukpk;Z jktdh; mPp ek/;fed fo|ky; 13Mhvks,y</v>
      </c>
      <c r="E7" s="406"/>
      <c r="F7" s="406"/>
      <c r="G7" s="406"/>
      <c r="H7" s="406"/>
      <c r="I7" s="406"/>
      <c r="J7" s="406"/>
      <c r="K7" s="426"/>
    </row>
    <row r="8" spans="1:11" ht="18">
      <c r="A8" s="426"/>
      <c r="B8" s="1085" t="s">
        <v>290</v>
      </c>
      <c r="C8" s="1085" t="s">
        <v>291</v>
      </c>
      <c r="D8" s="1087" t="s">
        <v>292</v>
      </c>
      <c r="E8" s="1087" t="s">
        <v>210</v>
      </c>
      <c r="F8" s="1081" t="s">
        <v>293</v>
      </c>
      <c r="G8" s="1081" t="s">
        <v>294</v>
      </c>
      <c r="H8" s="1081"/>
      <c r="I8" s="1081"/>
      <c r="J8" s="1081" t="s">
        <v>295</v>
      </c>
      <c r="K8" s="426"/>
    </row>
    <row r="9" spans="1:11" ht="36">
      <c r="A9" s="426"/>
      <c r="B9" s="1086"/>
      <c r="C9" s="1086"/>
      <c r="D9" s="1087"/>
      <c r="E9" s="1087"/>
      <c r="F9" s="1081"/>
      <c r="G9" s="217" t="s">
        <v>296</v>
      </c>
      <c r="H9" s="217" t="s">
        <v>297</v>
      </c>
      <c r="I9" s="136" t="s">
        <v>298</v>
      </c>
      <c r="J9" s="1081"/>
      <c r="K9" s="426"/>
    </row>
    <row r="10" spans="1:11" ht="18">
      <c r="A10" s="426"/>
      <c r="B10" s="182">
        <v>1</v>
      </c>
      <c r="C10" s="182">
        <v>2</v>
      </c>
      <c r="D10" s="182">
        <v>3</v>
      </c>
      <c r="E10" s="182">
        <v>4</v>
      </c>
      <c r="F10" s="182">
        <v>5</v>
      </c>
      <c r="G10" s="182">
        <v>6</v>
      </c>
      <c r="H10" s="182">
        <v>7</v>
      </c>
      <c r="I10" s="182">
        <v>8</v>
      </c>
      <c r="J10" s="182">
        <v>9</v>
      </c>
      <c r="K10" s="426"/>
    </row>
    <row r="11" spans="1:11" ht="73" customHeight="1">
      <c r="A11" s="426"/>
      <c r="B11" s="409">
        <v>1</v>
      </c>
      <c r="C11" s="408" t="str">
        <f>'Master-1'!D6</f>
        <v>2202-02-109-01-00</v>
      </c>
      <c r="D11" s="409" t="str">
        <f>'Master-1'!I6</f>
        <v>STATE FUND</v>
      </c>
      <c r="E11" s="407" t="str">
        <f>'Master-1'!D3</f>
        <v>dk;kZy; iz/kkukpk;Z jktdh; mPp ek/;fed fo|ky; 13Mhvks,y</v>
      </c>
      <c r="F11" s="410" t="str">
        <f>'Master-1'!M4</f>
        <v>iz/kkukpk;Z</v>
      </c>
      <c r="G11" s="302"/>
      <c r="H11" s="302"/>
      <c r="I11" s="302"/>
      <c r="J11" s="302"/>
      <c r="K11" s="426"/>
    </row>
    <row r="12" spans="1:11">
      <c r="A12" s="426"/>
      <c r="B12" s="1" t="s">
        <v>299</v>
      </c>
      <c r="K12" s="426"/>
    </row>
    <row r="13" spans="1:11">
      <c r="A13" s="426"/>
      <c r="K13" s="426"/>
    </row>
    <row r="14" spans="1:11">
      <c r="A14" s="426"/>
      <c r="K14" s="426"/>
    </row>
    <row r="15" spans="1:11">
      <c r="A15" s="426"/>
      <c r="I15" s="210" t="str">
        <f>'Master-1'!M4</f>
        <v>iz/kkukpk;Z</v>
      </c>
      <c r="K15" s="426"/>
    </row>
    <row r="16" spans="1:11">
      <c r="A16" s="426"/>
      <c r="I16" s="210" t="str">
        <f>'Master-1'!M5</f>
        <v xml:space="preserve">jktdh; mPp ek/;fed fo|ky; </v>
      </c>
      <c r="K16" s="426"/>
    </row>
    <row r="17" spans="1:11">
      <c r="A17" s="426"/>
      <c r="I17" s="210" t="str">
        <f>'Master-1'!M6</f>
        <v>13Mhvks,y¼Jhxaxkuxj½</v>
      </c>
      <c r="K17" s="426"/>
    </row>
    <row r="18" spans="1:11">
      <c r="A18" s="426"/>
      <c r="B18" s="426"/>
      <c r="C18" s="426"/>
      <c r="D18" s="426"/>
      <c r="E18" s="426"/>
      <c r="F18" s="426"/>
      <c r="G18" s="426"/>
      <c r="H18" s="426"/>
      <c r="I18" s="426"/>
      <c r="J18" s="426"/>
      <c r="K18" s="426"/>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5.xml><?xml version="1.0" encoding="utf-8"?>
<worksheet xmlns="http://schemas.openxmlformats.org/spreadsheetml/2006/main" xmlns:r="http://schemas.openxmlformats.org/officeDocument/2006/relationships">
  <sheetPr codeName="Sheet13">
    <pageSetUpPr fitToPage="1"/>
  </sheetPr>
  <dimension ref="A1:T19"/>
  <sheetViews>
    <sheetView zoomScale="60" zoomScaleNormal="60" workbookViewId="0">
      <selection activeCell="Z30" sqref="Z30"/>
    </sheetView>
  </sheetViews>
  <sheetFormatPr defaultRowHeight="14.5"/>
  <cols>
    <col min="1" max="1" width="6.453125" bestFit="1" customWidth="1"/>
    <col min="2" max="2" width="4.7265625" bestFit="1" customWidth="1"/>
    <col min="3" max="3" width="5.26953125" bestFit="1" customWidth="1"/>
    <col min="4" max="4" width="4.54296875" bestFit="1" customWidth="1"/>
    <col min="5" max="6" width="7" bestFit="1" customWidth="1"/>
    <col min="7" max="7" width="9.26953125" customWidth="1"/>
    <col min="8" max="8" width="4.7265625" bestFit="1" customWidth="1"/>
    <col min="9" max="9" width="5.26953125" bestFit="1" customWidth="1"/>
    <col min="10" max="10" width="4.54296875" bestFit="1" customWidth="1"/>
    <col min="11" max="13" width="7" bestFit="1" customWidth="1"/>
    <col min="14" max="14" width="6.81640625" customWidth="1"/>
    <col min="15" max="15" width="7" bestFit="1" customWidth="1"/>
    <col min="16" max="16" width="10.26953125" customWidth="1"/>
    <col min="17" max="17" width="4.453125" hidden="1" customWidth="1"/>
    <col min="18" max="18" width="5" hidden="1" customWidth="1"/>
    <col min="19" max="19" width="5.7265625" hidden="1" customWidth="1"/>
    <col min="20" max="20" width="6.7265625" hidden="1" customWidth="1"/>
  </cols>
  <sheetData>
    <row r="1" spans="1:20" ht="22.5">
      <c r="A1" s="1088" t="s">
        <v>132</v>
      </c>
      <c r="B1" s="1088"/>
      <c r="C1" s="1088"/>
      <c r="D1" s="1088"/>
      <c r="E1" s="1088"/>
      <c r="F1" s="1088"/>
      <c r="G1" s="1088"/>
      <c r="H1" s="1088"/>
      <c r="I1" s="1088"/>
      <c r="J1" s="1088"/>
      <c r="K1" s="1088"/>
      <c r="L1" s="1088"/>
      <c r="M1" s="1088"/>
      <c r="N1" s="1088"/>
      <c r="O1" s="1088"/>
      <c r="P1" s="1088"/>
      <c r="Q1" s="1088"/>
      <c r="R1" s="1088"/>
      <c r="S1" s="1088"/>
      <c r="T1" s="1088"/>
    </row>
    <row r="2" spans="1:20" ht="22.5">
      <c r="A2" s="1088" t="s">
        <v>152</v>
      </c>
      <c r="B2" s="1088"/>
      <c r="C2" s="1088"/>
      <c r="D2" s="1088"/>
      <c r="E2" s="1088"/>
      <c r="F2" s="1088"/>
      <c r="G2" s="1088"/>
      <c r="H2" s="1088"/>
      <c r="I2" s="1088"/>
      <c r="J2" s="1088"/>
      <c r="K2" s="1088"/>
      <c r="L2" s="1088"/>
      <c r="M2" s="1088"/>
      <c r="N2" s="1088"/>
      <c r="O2" s="1088"/>
      <c r="P2" s="1088"/>
      <c r="Q2" s="1088"/>
      <c r="R2" s="1088"/>
      <c r="S2" s="1088"/>
      <c r="T2" s="1088"/>
    </row>
    <row r="3" spans="1:20" ht="12" customHeight="1">
      <c r="A3" s="1088"/>
      <c r="B3" s="1088"/>
      <c r="C3" s="1088"/>
      <c r="D3" s="1088"/>
      <c r="E3" s="1088"/>
      <c r="F3" s="1088"/>
      <c r="G3" s="1088"/>
      <c r="H3" s="1088"/>
      <c r="I3" s="1088"/>
      <c r="J3" s="1088"/>
      <c r="K3" s="1088"/>
      <c r="L3" s="1088"/>
      <c r="M3" s="1088"/>
      <c r="N3" s="1088"/>
      <c r="O3" s="1088"/>
      <c r="P3" s="1088"/>
    </row>
    <row r="4" spans="1:20" s="135" customFormat="1" ht="34.5" customHeight="1">
      <c r="A4" s="1085" t="s">
        <v>25</v>
      </c>
      <c r="B4" s="1087" t="s">
        <v>13</v>
      </c>
      <c r="C4" s="1087"/>
      <c r="D4" s="1087"/>
      <c r="E4" s="1087" t="s">
        <v>133</v>
      </c>
      <c r="F4" s="1087"/>
      <c r="G4" s="1087"/>
      <c r="H4" s="1087" t="s">
        <v>134</v>
      </c>
      <c r="I4" s="1087"/>
      <c r="J4" s="1087"/>
      <c r="K4" s="1087" t="s">
        <v>135</v>
      </c>
      <c r="L4" s="1087"/>
      <c r="M4" s="1087"/>
      <c r="N4" s="1087" t="s">
        <v>30</v>
      </c>
      <c r="O4" s="1087"/>
      <c r="P4" s="1087"/>
      <c r="Q4" s="1089" t="s">
        <v>136</v>
      </c>
      <c r="R4" s="1090"/>
      <c r="S4" s="1091" t="s">
        <v>137</v>
      </c>
      <c r="T4" s="1090"/>
    </row>
    <row r="5" spans="1:20" s="135" customFormat="1" ht="28.5" customHeight="1">
      <c r="A5" s="1086"/>
      <c r="B5" s="136" t="s">
        <v>28</v>
      </c>
      <c r="C5" s="136" t="s">
        <v>29</v>
      </c>
      <c r="D5" s="136" t="s">
        <v>30</v>
      </c>
      <c r="E5" s="136" t="s">
        <v>28</v>
      </c>
      <c r="F5" s="136" t="s">
        <v>29</v>
      </c>
      <c r="G5" s="136" t="s">
        <v>30</v>
      </c>
      <c r="H5" s="136" t="s">
        <v>28</v>
      </c>
      <c r="I5" s="136" t="s">
        <v>29</v>
      </c>
      <c r="J5" s="136" t="s">
        <v>30</v>
      </c>
      <c r="K5" s="136" t="s">
        <v>28</v>
      </c>
      <c r="L5" s="136" t="s">
        <v>29</v>
      </c>
      <c r="M5" s="136" t="s">
        <v>30</v>
      </c>
      <c r="N5" s="136" t="s">
        <v>28</v>
      </c>
      <c r="O5" s="136" t="s">
        <v>29</v>
      </c>
      <c r="P5" s="136" t="s">
        <v>30</v>
      </c>
      <c r="Q5" s="136" t="s">
        <v>28</v>
      </c>
      <c r="R5" s="136" t="s">
        <v>29</v>
      </c>
      <c r="S5" s="136" t="s">
        <v>28</v>
      </c>
      <c r="T5" s="136" t="s">
        <v>29</v>
      </c>
    </row>
    <row r="6" spans="1:20" s="139" customFormat="1" ht="10">
      <c r="A6" s="137">
        <v>1</v>
      </c>
      <c r="B6" s="137">
        <v>2</v>
      </c>
      <c r="C6" s="137">
        <v>3</v>
      </c>
      <c r="D6" s="137">
        <v>4</v>
      </c>
      <c r="E6" s="137">
        <v>5</v>
      </c>
      <c r="F6" s="137">
        <v>6</v>
      </c>
      <c r="G6" s="137">
        <v>7</v>
      </c>
      <c r="H6" s="137">
        <v>8</v>
      </c>
      <c r="I6" s="137">
        <v>9</v>
      </c>
      <c r="J6" s="137">
        <v>10</v>
      </c>
      <c r="K6" s="137">
        <v>11</v>
      </c>
      <c r="L6" s="137">
        <v>12</v>
      </c>
      <c r="M6" s="137">
        <v>13</v>
      </c>
      <c r="N6" s="137">
        <v>14</v>
      </c>
      <c r="O6" s="137">
        <v>15</v>
      </c>
      <c r="P6" s="137">
        <v>16</v>
      </c>
      <c r="Q6" s="138"/>
      <c r="R6" s="138"/>
      <c r="S6" s="138"/>
      <c r="T6" s="138"/>
    </row>
    <row r="7" spans="1:20" s="148" customFormat="1" ht="34.5" customHeight="1">
      <c r="A7" s="140" t="s">
        <v>138</v>
      </c>
      <c r="B7" s="160">
        <v>1</v>
      </c>
      <c r="C7" s="160">
        <v>0</v>
      </c>
      <c r="D7" s="141">
        <f>B7+C7</f>
        <v>1</v>
      </c>
      <c r="E7" s="160">
        <v>2</v>
      </c>
      <c r="F7" s="160">
        <v>3</v>
      </c>
      <c r="G7" s="141">
        <f t="shared" ref="G7:G14" si="0">E7+F7</f>
        <v>5</v>
      </c>
      <c r="H7" s="142">
        <v>0</v>
      </c>
      <c r="I7" s="142">
        <v>0</v>
      </c>
      <c r="J7" s="143">
        <f t="shared" ref="J7:J14" si="1">H7+I7</f>
        <v>0</v>
      </c>
      <c r="K7" s="160">
        <v>3</v>
      </c>
      <c r="L7" s="160">
        <v>2</v>
      </c>
      <c r="M7" s="141">
        <f t="shared" ref="M7:M14" si="2">K7+L7</f>
        <v>5</v>
      </c>
      <c r="N7" s="144">
        <f t="shared" ref="N7:O14" si="3">B7+E7+H7+K7</f>
        <v>6</v>
      </c>
      <c r="O7" s="144">
        <f t="shared" si="3"/>
        <v>5</v>
      </c>
      <c r="P7" s="145">
        <f t="shared" ref="P7:P14" si="4">N7+O7</f>
        <v>11</v>
      </c>
      <c r="Q7" s="146">
        <v>0</v>
      </c>
      <c r="R7" s="146">
        <v>0</v>
      </c>
      <c r="S7" s="147">
        <v>0</v>
      </c>
      <c r="T7" s="147">
        <v>0</v>
      </c>
    </row>
    <row r="8" spans="1:20" s="148" customFormat="1" ht="34.5" customHeight="1">
      <c r="A8" s="140" t="s">
        <v>139</v>
      </c>
      <c r="B8" s="160">
        <v>0</v>
      </c>
      <c r="C8" s="160">
        <v>0</v>
      </c>
      <c r="D8" s="141">
        <f t="shared" ref="D8:D14" si="5">B8+C8</f>
        <v>0</v>
      </c>
      <c r="E8" s="160">
        <v>5</v>
      </c>
      <c r="F8" s="160">
        <v>5</v>
      </c>
      <c r="G8" s="141">
        <f t="shared" si="0"/>
        <v>10</v>
      </c>
      <c r="H8" s="142">
        <v>0</v>
      </c>
      <c r="I8" s="142">
        <v>0</v>
      </c>
      <c r="J8" s="143">
        <f t="shared" si="1"/>
        <v>0</v>
      </c>
      <c r="K8" s="160">
        <v>1</v>
      </c>
      <c r="L8" s="160">
        <v>4</v>
      </c>
      <c r="M8" s="141">
        <f t="shared" si="2"/>
        <v>5</v>
      </c>
      <c r="N8" s="144">
        <f t="shared" si="3"/>
        <v>6</v>
      </c>
      <c r="O8" s="144">
        <f t="shared" si="3"/>
        <v>9</v>
      </c>
      <c r="P8" s="145">
        <f t="shared" si="4"/>
        <v>15</v>
      </c>
      <c r="Q8" s="146">
        <v>0</v>
      </c>
      <c r="R8" s="146">
        <v>0</v>
      </c>
      <c r="S8" s="147">
        <v>0</v>
      </c>
      <c r="T8" s="147">
        <v>0</v>
      </c>
    </row>
    <row r="9" spans="1:20" s="148" customFormat="1" ht="34.5" customHeight="1">
      <c r="A9" s="140" t="s">
        <v>140</v>
      </c>
      <c r="B9" s="160">
        <v>0</v>
      </c>
      <c r="C9" s="160">
        <v>0</v>
      </c>
      <c r="D9" s="141">
        <f t="shared" si="5"/>
        <v>0</v>
      </c>
      <c r="E9" s="160">
        <v>2</v>
      </c>
      <c r="F9" s="160">
        <v>2</v>
      </c>
      <c r="G9" s="141">
        <f t="shared" si="0"/>
        <v>4</v>
      </c>
      <c r="H9" s="142">
        <v>0</v>
      </c>
      <c r="I9" s="142">
        <v>0</v>
      </c>
      <c r="J9" s="143">
        <f t="shared" si="1"/>
        <v>0</v>
      </c>
      <c r="K9" s="160">
        <v>4</v>
      </c>
      <c r="L9" s="160">
        <v>7</v>
      </c>
      <c r="M9" s="141">
        <f t="shared" si="2"/>
        <v>11</v>
      </c>
      <c r="N9" s="144">
        <f t="shared" si="3"/>
        <v>6</v>
      </c>
      <c r="O9" s="144">
        <f t="shared" si="3"/>
        <v>9</v>
      </c>
      <c r="P9" s="145">
        <f t="shared" si="4"/>
        <v>15</v>
      </c>
      <c r="Q9" s="146">
        <v>0</v>
      </c>
      <c r="R9" s="146">
        <v>0</v>
      </c>
      <c r="S9" s="147">
        <v>0</v>
      </c>
      <c r="T9" s="147">
        <v>0</v>
      </c>
    </row>
    <row r="10" spans="1:20" s="148" customFormat="1" ht="34.5" customHeight="1">
      <c r="A10" s="140" t="s">
        <v>141</v>
      </c>
      <c r="B10" s="160">
        <v>0</v>
      </c>
      <c r="C10" s="160">
        <v>0</v>
      </c>
      <c r="D10" s="141">
        <f t="shared" si="5"/>
        <v>0</v>
      </c>
      <c r="E10" s="160">
        <v>5</v>
      </c>
      <c r="F10" s="160">
        <v>5</v>
      </c>
      <c r="G10" s="141">
        <f t="shared" si="0"/>
        <v>10</v>
      </c>
      <c r="H10" s="142">
        <v>0</v>
      </c>
      <c r="I10" s="142">
        <v>0</v>
      </c>
      <c r="J10" s="143">
        <f t="shared" si="1"/>
        <v>0</v>
      </c>
      <c r="K10" s="160">
        <v>2</v>
      </c>
      <c r="L10" s="160">
        <v>1</v>
      </c>
      <c r="M10" s="141">
        <f t="shared" si="2"/>
        <v>3</v>
      </c>
      <c r="N10" s="144">
        <f t="shared" si="3"/>
        <v>7</v>
      </c>
      <c r="O10" s="144">
        <f t="shared" si="3"/>
        <v>6</v>
      </c>
      <c r="P10" s="145">
        <f t="shared" si="4"/>
        <v>13</v>
      </c>
      <c r="Q10" s="146">
        <v>0</v>
      </c>
      <c r="R10" s="146">
        <v>0</v>
      </c>
      <c r="S10" s="147">
        <v>0</v>
      </c>
      <c r="T10" s="147">
        <v>0</v>
      </c>
    </row>
    <row r="11" spans="1:20" s="148" customFormat="1" ht="34.5" customHeight="1">
      <c r="A11" s="140" t="s">
        <v>142</v>
      </c>
      <c r="B11" s="160">
        <v>0</v>
      </c>
      <c r="C11" s="160">
        <v>0</v>
      </c>
      <c r="D11" s="141">
        <f t="shared" si="5"/>
        <v>0</v>
      </c>
      <c r="E11" s="160">
        <v>3</v>
      </c>
      <c r="F11" s="160">
        <v>10</v>
      </c>
      <c r="G11" s="141">
        <f t="shared" si="0"/>
        <v>13</v>
      </c>
      <c r="H11" s="142">
        <v>0</v>
      </c>
      <c r="I11" s="142">
        <v>0</v>
      </c>
      <c r="J11" s="143">
        <f t="shared" si="1"/>
        <v>0</v>
      </c>
      <c r="K11" s="160">
        <v>4</v>
      </c>
      <c r="L11" s="160">
        <v>4</v>
      </c>
      <c r="M11" s="141">
        <f t="shared" si="2"/>
        <v>8</v>
      </c>
      <c r="N11" s="144">
        <f t="shared" si="3"/>
        <v>7</v>
      </c>
      <c r="O11" s="144">
        <f t="shared" si="3"/>
        <v>14</v>
      </c>
      <c r="P11" s="145">
        <f t="shared" si="4"/>
        <v>21</v>
      </c>
      <c r="Q11" s="146">
        <v>0</v>
      </c>
      <c r="R11" s="146">
        <v>0</v>
      </c>
      <c r="S11" s="147">
        <v>0</v>
      </c>
      <c r="T11" s="147">
        <v>0</v>
      </c>
    </row>
    <row r="12" spans="1:20" ht="34.5" customHeight="1">
      <c r="A12" s="149" t="s">
        <v>143</v>
      </c>
      <c r="B12" s="160">
        <v>0</v>
      </c>
      <c r="C12" s="160">
        <v>0</v>
      </c>
      <c r="D12" s="141">
        <f t="shared" si="5"/>
        <v>0</v>
      </c>
      <c r="E12" s="160">
        <v>11</v>
      </c>
      <c r="F12" s="160">
        <v>4</v>
      </c>
      <c r="G12" s="141">
        <f t="shared" si="0"/>
        <v>15</v>
      </c>
      <c r="H12" s="142">
        <v>0</v>
      </c>
      <c r="I12" s="142">
        <v>0</v>
      </c>
      <c r="J12" s="143">
        <f t="shared" si="1"/>
        <v>0</v>
      </c>
      <c r="K12" s="160">
        <v>6</v>
      </c>
      <c r="L12" s="160">
        <v>3</v>
      </c>
      <c r="M12" s="141">
        <f t="shared" si="2"/>
        <v>9</v>
      </c>
      <c r="N12" s="144">
        <f t="shared" si="3"/>
        <v>17</v>
      </c>
      <c r="O12" s="144">
        <f t="shared" si="3"/>
        <v>7</v>
      </c>
      <c r="P12" s="145">
        <f t="shared" si="4"/>
        <v>24</v>
      </c>
      <c r="Q12" s="146">
        <v>0</v>
      </c>
      <c r="R12" s="146">
        <v>0</v>
      </c>
      <c r="S12" s="147">
        <f>N12</f>
        <v>17</v>
      </c>
      <c r="T12" s="147">
        <f>O12</f>
        <v>7</v>
      </c>
    </row>
    <row r="13" spans="1:20" ht="34.5" customHeight="1">
      <c r="A13" s="149" t="s">
        <v>144</v>
      </c>
      <c r="B13" s="160">
        <v>1</v>
      </c>
      <c r="C13" s="160">
        <v>0</v>
      </c>
      <c r="D13" s="141">
        <f t="shared" si="5"/>
        <v>1</v>
      </c>
      <c r="E13" s="160">
        <v>7</v>
      </c>
      <c r="F13" s="160">
        <v>2</v>
      </c>
      <c r="G13" s="141">
        <f t="shared" si="0"/>
        <v>9</v>
      </c>
      <c r="H13" s="142">
        <v>0</v>
      </c>
      <c r="I13" s="142">
        <v>0</v>
      </c>
      <c r="J13" s="143">
        <f t="shared" si="1"/>
        <v>0</v>
      </c>
      <c r="K13" s="160">
        <v>3</v>
      </c>
      <c r="L13" s="160">
        <v>2</v>
      </c>
      <c r="M13" s="141">
        <f t="shared" si="2"/>
        <v>5</v>
      </c>
      <c r="N13" s="144">
        <f t="shared" si="3"/>
        <v>11</v>
      </c>
      <c r="O13" s="144">
        <f t="shared" si="3"/>
        <v>4</v>
      </c>
      <c r="P13" s="145">
        <f t="shared" si="4"/>
        <v>15</v>
      </c>
      <c r="Q13" s="146">
        <v>0</v>
      </c>
      <c r="R13" s="146">
        <v>0</v>
      </c>
      <c r="S13" s="147">
        <f t="shared" ref="S13:T18" si="6">N13</f>
        <v>11</v>
      </c>
      <c r="T13" s="147">
        <f t="shared" si="6"/>
        <v>4</v>
      </c>
    </row>
    <row r="14" spans="1:20" ht="34.5" customHeight="1">
      <c r="A14" s="149" t="s">
        <v>145</v>
      </c>
      <c r="B14" s="160">
        <v>0</v>
      </c>
      <c r="C14" s="160">
        <v>0</v>
      </c>
      <c r="D14" s="141">
        <f t="shared" si="5"/>
        <v>0</v>
      </c>
      <c r="E14" s="160">
        <v>3</v>
      </c>
      <c r="F14" s="160">
        <v>5</v>
      </c>
      <c r="G14" s="141">
        <f t="shared" si="0"/>
        <v>8</v>
      </c>
      <c r="H14" s="142">
        <v>0</v>
      </c>
      <c r="I14" s="142">
        <v>0</v>
      </c>
      <c r="J14" s="143">
        <f t="shared" si="1"/>
        <v>0</v>
      </c>
      <c r="K14" s="160">
        <v>2</v>
      </c>
      <c r="L14" s="160">
        <v>2</v>
      </c>
      <c r="M14" s="141">
        <f t="shared" si="2"/>
        <v>4</v>
      </c>
      <c r="N14" s="144">
        <f t="shared" si="3"/>
        <v>5</v>
      </c>
      <c r="O14" s="144">
        <f t="shared" si="3"/>
        <v>7</v>
      </c>
      <c r="P14" s="145">
        <f t="shared" si="4"/>
        <v>12</v>
      </c>
      <c r="Q14" s="146">
        <v>0</v>
      </c>
      <c r="R14" s="146">
        <v>0</v>
      </c>
      <c r="S14" s="147">
        <f t="shared" si="6"/>
        <v>5</v>
      </c>
      <c r="T14" s="147">
        <f t="shared" si="6"/>
        <v>7</v>
      </c>
    </row>
    <row r="15" spans="1:20" ht="34.5" customHeight="1">
      <c r="A15" s="149" t="s">
        <v>146</v>
      </c>
      <c r="B15" s="160">
        <v>0</v>
      </c>
      <c r="C15" s="160">
        <v>0</v>
      </c>
      <c r="D15" s="141">
        <f>B15+C15</f>
        <v>0</v>
      </c>
      <c r="E15" s="160">
        <v>3</v>
      </c>
      <c r="F15" s="160">
        <v>5</v>
      </c>
      <c r="G15" s="141">
        <f>E15+F15</f>
        <v>8</v>
      </c>
      <c r="H15" s="142">
        <v>0</v>
      </c>
      <c r="I15" s="142">
        <v>0</v>
      </c>
      <c r="J15" s="143">
        <f>H15+I15</f>
        <v>0</v>
      </c>
      <c r="K15" s="160">
        <v>2</v>
      </c>
      <c r="L15" s="160">
        <v>2</v>
      </c>
      <c r="M15" s="141">
        <f>K15+L15</f>
        <v>4</v>
      </c>
      <c r="N15" s="144">
        <f t="shared" ref="N15:O18" si="7">B15+E15+H15+K15</f>
        <v>5</v>
      </c>
      <c r="O15" s="144">
        <f t="shared" si="7"/>
        <v>7</v>
      </c>
      <c r="P15" s="145">
        <f>N15+O15</f>
        <v>12</v>
      </c>
      <c r="Q15" s="146"/>
      <c r="R15" s="146"/>
      <c r="S15" s="147"/>
      <c r="T15" s="147"/>
    </row>
    <row r="16" spans="1:20" ht="34.5" customHeight="1">
      <c r="A16" s="149" t="s">
        <v>153</v>
      </c>
      <c r="B16" s="160">
        <v>0</v>
      </c>
      <c r="C16" s="160">
        <v>0</v>
      </c>
      <c r="D16" s="141">
        <f>B16+C16</f>
        <v>0</v>
      </c>
      <c r="E16" s="160">
        <v>3</v>
      </c>
      <c r="F16" s="160">
        <v>5</v>
      </c>
      <c r="G16" s="141">
        <f>E16+F16</f>
        <v>8</v>
      </c>
      <c r="H16" s="142">
        <v>0</v>
      </c>
      <c r="I16" s="142">
        <v>0</v>
      </c>
      <c r="J16" s="143">
        <f>H16+I16</f>
        <v>0</v>
      </c>
      <c r="K16" s="160">
        <v>2</v>
      </c>
      <c r="L16" s="160">
        <v>2</v>
      </c>
      <c r="M16" s="141">
        <f>K16+L16</f>
        <v>4</v>
      </c>
      <c r="N16" s="144">
        <f t="shared" si="7"/>
        <v>5</v>
      </c>
      <c r="O16" s="144">
        <f t="shared" si="7"/>
        <v>7</v>
      </c>
      <c r="P16" s="145">
        <f>N16+O16</f>
        <v>12</v>
      </c>
      <c r="Q16" s="146"/>
      <c r="R16" s="146"/>
      <c r="S16" s="147"/>
      <c r="T16" s="147"/>
    </row>
    <row r="17" spans="1:20" ht="34.5" customHeight="1">
      <c r="A17" s="149" t="s">
        <v>154</v>
      </c>
      <c r="B17" s="160">
        <v>0</v>
      </c>
      <c r="C17" s="160">
        <v>0</v>
      </c>
      <c r="D17" s="141">
        <f>B17+C17</f>
        <v>0</v>
      </c>
      <c r="E17" s="160">
        <v>3</v>
      </c>
      <c r="F17" s="160">
        <v>5</v>
      </c>
      <c r="G17" s="141">
        <f>E17+F17</f>
        <v>8</v>
      </c>
      <c r="H17" s="142">
        <v>0</v>
      </c>
      <c r="I17" s="142">
        <v>0</v>
      </c>
      <c r="J17" s="143">
        <f>H17+I17</f>
        <v>0</v>
      </c>
      <c r="K17" s="160">
        <v>2</v>
      </c>
      <c r="L17" s="160">
        <v>2</v>
      </c>
      <c r="M17" s="141">
        <f>K17+L17</f>
        <v>4</v>
      </c>
      <c r="N17" s="144">
        <f t="shared" si="7"/>
        <v>5</v>
      </c>
      <c r="O17" s="144">
        <f t="shared" si="7"/>
        <v>7</v>
      </c>
      <c r="P17" s="145">
        <f>N17+O17</f>
        <v>12</v>
      </c>
      <c r="Q17" s="146">
        <v>0</v>
      </c>
      <c r="R17" s="146">
        <v>0</v>
      </c>
      <c r="S17" s="147">
        <f t="shared" si="6"/>
        <v>5</v>
      </c>
      <c r="T17" s="147">
        <f t="shared" si="6"/>
        <v>7</v>
      </c>
    </row>
    <row r="18" spans="1:20" s="150" customFormat="1" ht="34.5" customHeight="1">
      <c r="A18" s="149" t="s">
        <v>155</v>
      </c>
      <c r="B18" s="160">
        <v>0</v>
      </c>
      <c r="C18" s="160">
        <v>0</v>
      </c>
      <c r="D18" s="141">
        <f>B18+C18</f>
        <v>0</v>
      </c>
      <c r="E18" s="160">
        <v>3</v>
      </c>
      <c r="F18" s="160">
        <v>5</v>
      </c>
      <c r="G18" s="141">
        <f>E18+F18</f>
        <v>8</v>
      </c>
      <c r="H18" s="142">
        <v>0</v>
      </c>
      <c r="I18" s="142">
        <v>0</v>
      </c>
      <c r="J18" s="143">
        <f>H18+I18</f>
        <v>0</v>
      </c>
      <c r="K18" s="160">
        <v>2</v>
      </c>
      <c r="L18" s="160">
        <v>2</v>
      </c>
      <c r="M18" s="141">
        <f>K18+L18</f>
        <v>4</v>
      </c>
      <c r="N18" s="144">
        <f t="shared" si="7"/>
        <v>5</v>
      </c>
      <c r="O18" s="144">
        <f t="shared" si="7"/>
        <v>7</v>
      </c>
      <c r="P18" s="145">
        <f>N18+O18</f>
        <v>12</v>
      </c>
      <c r="Q18" s="146">
        <v>0</v>
      </c>
      <c r="R18" s="146">
        <v>0</v>
      </c>
      <c r="S18" s="147">
        <f t="shared" si="6"/>
        <v>5</v>
      </c>
      <c r="T18" s="147">
        <f t="shared" si="6"/>
        <v>7</v>
      </c>
    </row>
    <row r="19" spans="1:20" s="153" customFormat="1" ht="48" customHeight="1">
      <c r="A19" s="151" t="s">
        <v>30</v>
      </c>
      <c r="B19" s="152">
        <f>B12+B13+B14+B17+B18+B11+B10+B9+B8+B7+B15+B16</f>
        <v>2</v>
      </c>
      <c r="C19" s="152">
        <f t="shared" ref="C19:J19" si="8">C12+C13+C14+C17+C18+C11+C10+C9+C8+C7+C15+C16</f>
        <v>0</v>
      </c>
      <c r="D19" s="152">
        <f t="shared" si="8"/>
        <v>2</v>
      </c>
      <c r="E19" s="152">
        <f t="shared" si="8"/>
        <v>50</v>
      </c>
      <c r="F19" s="152">
        <f t="shared" si="8"/>
        <v>56</v>
      </c>
      <c r="G19" s="152">
        <f t="shared" si="8"/>
        <v>106</v>
      </c>
      <c r="H19" s="152">
        <f t="shared" si="8"/>
        <v>0</v>
      </c>
      <c r="I19" s="152">
        <f t="shared" si="8"/>
        <v>0</v>
      </c>
      <c r="J19" s="152">
        <f t="shared" si="8"/>
        <v>0</v>
      </c>
      <c r="K19" s="152">
        <f t="shared" ref="K19:P19" si="9">K12+K13+K14+K17+K18+K11+K10+K9+K8+K7+K15+K16</f>
        <v>33</v>
      </c>
      <c r="L19" s="152">
        <f t="shared" si="9"/>
        <v>33</v>
      </c>
      <c r="M19" s="152">
        <f t="shared" si="9"/>
        <v>66</v>
      </c>
      <c r="N19" s="152">
        <f t="shared" si="9"/>
        <v>85</v>
      </c>
      <c r="O19" s="152">
        <f t="shared" si="9"/>
        <v>89</v>
      </c>
      <c r="P19" s="152">
        <f t="shared" si="9"/>
        <v>174</v>
      </c>
      <c r="Q19" s="152">
        <f>Q12+Q13+Q14+Q17+Q18+Q11+Q10+Q9+Q8+Q7</f>
        <v>0</v>
      </c>
      <c r="R19" s="152">
        <f>R12+R13+R14+R17+R18+R11+R10+R9+R8+R7</f>
        <v>0</v>
      </c>
      <c r="S19" s="141">
        <f>S12+S13+S14+S17+S18+S11+S10+S9+S8+S7</f>
        <v>43</v>
      </c>
      <c r="T19" s="141">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6.xml><?xml version="1.0" encoding="utf-8"?>
<worksheet xmlns="http://schemas.openxmlformats.org/spreadsheetml/2006/main" xmlns:r="http://schemas.openxmlformats.org/officeDocument/2006/relationships">
  <sheetPr codeName="Sheet14">
    <tabColor rgb="FF92D050"/>
    <pageSetUpPr fitToPage="1"/>
  </sheetPr>
  <dimension ref="A1:L28"/>
  <sheetViews>
    <sheetView zoomScale="90" zoomScaleNormal="90" workbookViewId="0">
      <selection activeCell="L20" sqref="L20"/>
    </sheetView>
  </sheetViews>
  <sheetFormatPr defaultColWidth="9.1796875" defaultRowHeight="14"/>
  <cols>
    <col min="1" max="2" width="13.81640625" style="1" customWidth="1"/>
    <col min="3" max="3" width="18" style="1" customWidth="1"/>
    <col min="4" max="4" width="8.81640625" style="1" customWidth="1"/>
    <col min="5" max="5" width="13.7265625" style="1" customWidth="1"/>
    <col min="6" max="6" width="12.26953125" style="1" customWidth="1"/>
    <col min="7" max="7" width="11.1796875" style="1" customWidth="1"/>
    <col min="8" max="8" width="14.1796875" style="1" customWidth="1"/>
    <col min="9" max="10" width="9.1796875" style="1"/>
    <col min="11" max="11" width="11.26953125" style="1" customWidth="1"/>
    <col min="12" max="12" width="15.54296875" style="1" customWidth="1"/>
    <col min="13" max="16384" width="9.1796875" style="1"/>
  </cols>
  <sheetData>
    <row r="1" spans="1:12" ht="23">
      <c r="A1" s="1095" t="e">
        <f>'Master-1'!#REF!</f>
        <v>#REF!</v>
      </c>
      <c r="B1" s="1095"/>
      <c r="C1" s="1095"/>
      <c r="D1" s="1096" t="e">
        <f>'Master-1'!#REF!</f>
        <v>#REF!</v>
      </c>
      <c r="E1" s="1096"/>
      <c r="F1" s="1096"/>
      <c r="G1" s="1096"/>
      <c r="H1" s="1096"/>
      <c r="I1" s="1096"/>
      <c r="J1" s="1096"/>
      <c r="K1" s="1096"/>
      <c r="L1" s="1096"/>
    </row>
    <row r="2" spans="1:12" ht="20.5">
      <c r="A2" s="1066" t="s">
        <v>93</v>
      </c>
      <c r="B2" s="1066"/>
      <c r="C2" s="1066"/>
      <c r="D2" s="1066"/>
      <c r="E2" s="1066"/>
      <c r="F2" s="1066"/>
      <c r="G2" s="1066"/>
      <c r="H2" s="1066"/>
      <c r="J2" s="112"/>
    </row>
    <row r="3" spans="1:12" ht="21" customHeight="1">
      <c r="A3" s="1092" t="s">
        <v>200</v>
      </c>
      <c r="B3" s="1092" t="s">
        <v>107</v>
      </c>
      <c r="C3" s="1092" t="s">
        <v>32</v>
      </c>
      <c r="D3" s="1092" t="s">
        <v>33</v>
      </c>
      <c r="E3" s="1093" t="s">
        <v>202</v>
      </c>
      <c r="F3" s="1093" t="s">
        <v>203</v>
      </c>
      <c r="G3" s="1093" t="s">
        <v>204</v>
      </c>
      <c r="H3" s="1092" t="s">
        <v>151</v>
      </c>
      <c r="I3" s="1097" t="s">
        <v>148</v>
      </c>
      <c r="J3" s="1098"/>
      <c r="K3" s="1093" t="s">
        <v>205</v>
      </c>
      <c r="L3" s="1093" t="s">
        <v>36</v>
      </c>
    </row>
    <row r="4" spans="1:12" ht="103.5" customHeight="1">
      <c r="A4" s="1092"/>
      <c r="B4" s="1092"/>
      <c r="C4" s="1092"/>
      <c r="D4" s="1092"/>
      <c r="E4" s="1094"/>
      <c r="F4" s="1094"/>
      <c r="G4" s="1094"/>
      <c r="H4" s="1092"/>
      <c r="I4" s="87" t="s">
        <v>34</v>
      </c>
      <c r="J4" s="87" t="s">
        <v>35</v>
      </c>
      <c r="K4" s="1094"/>
      <c r="L4" s="1094"/>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'Master-1'!B11</f>
        <v>राजपत्रित</v>
      </c>
      <c r="B6" s="133" t="e">
        <f>'Master-1'!#REF!</f>
        <v>#REF!</v>
      </c>
      <c r="C6" s="5" t="str">
        <f>'Master-1'!H11</f>
        <v>प्रधानाचार्य</v>
      </c>
      <c r="D6" s="168" t="str">
        <f>'Master-1'!J11</f>
        <v>L-16</v>
      </c>
      <c r="E6" s="157">
        <v>1</v>
      </c>
      <c r="F6" s="157"/>
      <c r="G6" s="157"/>
      <c r="H6" s="5">
        <f>E6+F6-G6</f>
        <v>1</v>
      </c>
      <c r="I6" s="158">
        <v>1</v>
      </c>
      <c r="J6" s="158"/>
      <c r="K6" s="158">
        <f>H6-(I6+J6)</f>
        <v>0</v>
      </c>
      <c r="L6" s="158"/>
    </row>
    <row r="7" spans="1:12" ht="36">
      <c r="A7" s="5" t="str">
        <f>'Master-1'!B12</f>
        <v>राजपत्रित</v>
      </c>
      <c r="B7" s="133" t="e">
        <f>'Master-1'!#REF!</f>
        <v>#REF!</v>
      </c>
      <c r="C7" s="5" t="str">
        <f>'Master-1'!H12</f>
        <v>व्याख्याता स्कूल(शिक्षा)</v>
      </c>
      <c r="D7" s="168" t="str">
        <f>'Master-1'!J12</f>
        <v>L-12</v>
      </c>
      <c r="E7" s="157">
        <v>1</v>
      </c>
      <c r="F7" s="157"/>
      <c r="G7" s="157"/>
      <c r="H7" s="166">
        <f t="shared" ref="H7:H26" si="0">E7+F7-G7</f>
        <v>1</v>
      </c>
      <c r="I7" s="158"/>
      <c r="J7" s="158">
        <v>1</v>
      </c>
      <c r="K7" s="158">
        <f t="shared" ref="K7:K26" si="1">H7-(I7+J7)</f>
        <v>0</v>
      </c>
      <c r="L7" s="158"/>
    </row>
    <row r="8" spans="1:12" ht="36">
      <c r="A8" s="107" t="str">
        <f>'Master-1'!B13</f>
        <v>राजपत्रित</v>
      </c>
      <c r="B8" s="133" t="e">
        <f>'Master-1'!#REF!</f>
        <v>#REF!</v>
      </c>
      <c r="C8" s="5" t="str">
        <f>'Master-1'!H13</f>
        <v>व्याख्याता स्कूल(शिक्षा)</v>
      </c>
      <c r="D8" s="168" t="str">
        <f>'Master-1'!J13</f>
        <v>FIXED</v>
      </c>
      <c r="E8" s="157">
        <v>1</v>
      </c>
      <c r="F8" s="157"/>
      <c r="G8" s="157"/>
      <c r="H8" s="166">
        <f t="shared" si="0"/>
        <v>1</v>
      </c>
      <c r="I8" s="158"/>
      <c r="J8" s="158">
        <v>1</v>
      </c>
      <c r="K8" s="158">
        <f t="shared" si="1"/>
        <v>0</v>
      </c>
      <c r="L8" s="158"/>
    </row>
    <row r="9" spans="1:12" ht="36">
      <c r="A9" s="127" t="str">
        <f>'Master-1'!B14</f>
        <v>राजपत्रित</v>
      </c>
      <c r="B9" s="133" t="e">
        <f>'Master-1'!#REF!</f>
        <v>#REF!</v>
      </c>
      <c r="C9" s="106" t="str">
        <f>'Master-1'!H14</f>
        <v>व्याख्याता स्कूल(शिक्षा)</v>
      </c>
      <c r="D9" s="168" t="str">
        <f>'Master-1'!J14</f>
        <v>L-12</v>
      </c>
      <c r="E9" s="157">
        <v>1</v>
      </c>
      <c r="F9" s="157"/>
      <c r="G9" s="157"/>
      <c r="H9" s="166">
        <f t="shared" si="0"/>
        <v>1</v>
      </c>
      <c r="I9" s="158"/>
      <c r="J9" s="158">
        <v>0</v>
      </c>
      <c r="K9" s="158">
        <f t="shared" si="1"/>
        <v>1</v>
      </c>
      <c r="L9" s="180" t="s">
        <v>206</v>
      </c>
    </row>
    <row r="10" spans="1:12" ht="18" hidden="1">
      <c r="A10" s="5" t="str">
        <f>'Master-1'!B15</f>
        <v>अराजपत्रित</v>
      </c>
      <c r="B10" s="133" t="e">
        <f>'Master-1'!#REF!</f>
        <v>#REF!</v>
      </c>
      <c r="C10" s="5" t="str">
        <f>'Master-1'!H15</f>
        <v>वरिष्ठ अध्यापक</v>
      </c>
      <c r="D10" s="168" t="str">
        <f>'Master-1'!J15</f>
        <v>L-11</v>
      </c>
      <c r="E10" s="157">
        <v>0</v>
      </c>
      <c r="F10" s="157"/>
      <c r="G10" s="157"/>
      <c r="H10" s="166">
        <f t="shared" si="0"/>
        <v>0</v>
      </c>
      <c r="I10" s="158"/>
      <c r="J10" s="158"/>
      <c r="K10" s="158">
        <f t="shared" si="1"/>
        <v>0</v>
      </c>
      <c r="L10" s="159"/>
    </row>
    <row r="11" spans="1:12" ht="18" hidden="1">
      <c r="A11" s="5" t="str">
        <f>'Master-1'!B16</f>
        <v>अराजपत्रित</v>
      </c>
      <c r="B11" s="133" t="e">
        <f>'Master-1'!#REF!</f>
        <v>#REF!</v>
      </c>
      <c r="C11" s="5" t="str">
        <f>'Master-1'!H16</f>
        <v>वरिष्ठ अध्यापक</v>
      </c>
      <c r="D11" s="168" t="str">
        <f>'Master-1'!J16</f>
        <v>L-11</v>
      </c>
      <c r="E11" s="157">
        <v>0</v>
      </c>
      <c r="F11" s="157"/>
      <c r="G11" s="157"/>
      <c r="H11" s="166">
        <f t="shared" si="0"/>
        <v>0</v>
      </c>
      <c r="I11" s="158"/>
      <c r="J11" s="158"/>
      <c r="K11" s="158">
        <f t="shared" si="1"/>
        <v>0</v>
      </c>
      <c r="L11" s="159"/>
    </row>
    <row r="12" spans="1:12" ht="18" hidden="1">
      <c r="A12" s="5" t="str">
        <f>'Master-1'!B17</f>
        <v>अराजपत्रित</v>
      </c>
      <c r="B12" s="133" t="e">
        <f>'Master-1'!#REF!</f>
        <v>#REF!</v>
      </c>
      <c r="C12" s="5" t="str">
        <f>'Master-1'!H17</f>
        <v>वरिष्ठ अध्यापक</v>
      </c>
      <c r="D12" s="168" t="str">
        <f>'Master-1'!J17</f>
        <v>L-11</v>
      </c>
      <c r="E12" s="157">
        <v>0</v>
      </c>
      <c r="F12" s="157"/>
      <c r="G12" s="157"/>
      <c r="H12" s="166">
        <f t="shared" si="0"/>
        <v>0</v>
      </c>
      <c r="I12" s="158"/>
      <c r="J12" s="158"/>
      <c r="K12" s="158">
        <f t="shared" si="1"/>
        <v>0</v>
      </c>
      <c r="L12" s="159"/>
    </row>
    <row r="13" spans="1:12" ht="18">
      <c r="A13" s="166" t="str">
        <f>'Master-1'!B18</f>
        <v>अराजपत्रित</v>
      </c>
      <c r="B13" s="154" t="e">
        <f>'Master-1'!#REF!</f>
        <v>#REF!</v>
      </c>
      <c r="C13" s="154" t="str">
        <f>'Master-1'!H18</f>
        <v>वरिष्ठ अध्यापक</v>
      </c>
      <c r="D13" s="168" t="str">
        <f>'Master-1'!J18</f>
        <v>L-11</v>
      </c>
      <c r="E13" s="157">
        <v>1</v>
      </c>
      <c r="F13" s="157"/>
      <c r="G13" s="157"/>
      <c r="H13" s="166">
        <f t="shared" si="0"/>
        <v>1</v>
      </c>
      <c r="I13" s="158"/>
      <c r="J13" s="158">
        <v>1</v>
      </c>
      <c r="K13" s="158">
        <f t="shared" si="1"/>
        <v>0</v>
      </c>
      <c r="L13" s="159"/>
    </row>
    <row r="14" spans="1:12" ht="18">
      <c r="A14" s="166" t="str">
        <f>'Master-1'!B19</f>
        <v>अराजपत्रित</v>
      </c>
      <c r="B14" s="154" t="e">
        <f>'Master-1'!#REF!</f>
        <v>#REF!</v>
      </c>
      <c r="C14" s="154" t="str">
        <f>'Master-1'!H19</f>
        <v>वरिष्ठ अध्यापक</v>
      </c>
      <c r="D14" s="168">
        <f>'Master-1'!J19</f>
        <v>0</v>
      </c>
      <c r="E14" s="157">
        <v>1</v>
      </c>
      <c r="F14" s="157"/>
      <c r="G14" s="157"/>
      <c r="H14" s="166">
        <f t="shared" si="0"/>
        <v>1</v>
      </c>
      <c r="I14" s="158"/>
      <c r="J14" s="158">
        <v>1</v>
      </c>
      <c r="K14" s="158">
        <f t="shared" si="1"/>
        <v>0</v>
      </c>
      <c r="L14" s="159"/>
    </row>
    <row r="15" spans="1:12" ht="18">
      <c r="A15" s="166" t="str">
        <f>'Master-1'!B20</f>
        <v>अराजपत्रित</v>
      </c>
      <c r="B15" s="154" t="e">
        <f>'Master-1'!#REF!</f>
        <v>#REF!</v>
      </c>
      <c r="C15" s="154" t="str">
        <f>'Master-1'!H20</f>
        <v>अध्यापक</v>
      </c>
      <c r="D15" s="168">
        <f>'Master-1'!J20</f>
        <v>0</v>
      </c>
      <c r="E15" s="157">
        <v>1</v>
      </c>
      <c r="F15" s="157"/>
      <c r="G15" s="157"/>
      <c r="H15" s="166">
        <f t="shared" si="0"/>
        <v>1</v>
      </c>
      <c r="I15" s="158"/>
      <c r="J15" s="158">
        <v>1</v>
      </c>
      <c r="K15" s="158">
        <f t="shared" si="1"/>
        <v>0</v>
      </c>
      <c r="L15" s="159"/>
    </row>
    <row r="16" spans="1:12" ht="18">
      <c r="A16" s="166" t="str">
        <f>'Master-1'!B21</f>
        <v>अराजपत्रित</v>
      </c>
      <c r="B16" s="154" t="e">
        <f>'Master-1'!#REF!</f>
        <v>#REF!</v>
      </c>
      <c r="C16" s="154" t="str">
        <f>'Master-1'!H21</f>
        <v>कनिष्ठ सहायक</v>
      </c>
      <c r="D16" s="168" t="str">
        <f>'Master-1'!J21</f>
        <v>L-5</v>
      </c>
      <c r="E16" s="157">
        <v>1</v>
      </c>
      <c r="F16" s="157"/>
      <c r="G16" s="157"/>
      <c r="H16" s="166">
        <f t="shared" si="0"/>
        <v>1</v>
      </c>
      <c r="I16" s="158"/>
      <c r="J16" s="158">
        <v>1</v>
      </c>
      <c r="K16" s="158">
        <f t="shared" si="1"/>
        <v>0</v>
      </c>
      <c r="L16" s="159"/>
    </row>
    <row r="17" spans="1:12" ht="36">
      <c r="A17" s="166" t="str">
        <f>'Master-1'!B22</f>
        <v>अराजपत्रित</v>
      </c>
      <c r="B17" s="154" t="e">
        <f>'Master-1'!#REF!</f>
        <v>#REF!</v>
      </c>
      <c r="C17" s="154" t="str">
        <f>'Master-1'!H22</f>
        <v>चतुर्थ श्रेणी कर्मचारी</v>
      </c>
      <c r="D17" s="168">
        <f>'Master-1'!J22</f>
        <v>0</v>
      </c>
      <c r="E17" s="157">
        <v>1</v>
      </c>
      <c r="F17" s="157"/>
      <c r="G17" s="157"/>
      <c r="H17" s="166">
        <f t="shared" si="0"/>
        <v>1</v>
      </c>
      <c r="I17" s="158"/>
      <c r="J17" s="158">
        <v>0</v>
      </c>
      <c r="K17" s="158">
        <f t="shared" si="1"/>
        <v>1</v>
      </c>
      <c r="L17" s="159" t="s">
        <v>248</v>
      </c>
    </row>
    <row r="18" spans="1:12" ht="18" hidden="1">
      <c r="A18" s="166" t="str">
        <f>'Master-1'!B23</f>
        <v>vjktif=r</v>
      </c>
      <c r="B18" s="154" t="e">
        <f>'Master-1'!#REF!</f>
        <v>#REF!</v>
      </c>
      <c r="C18" s="154">
        <f>'Master-1'!H23</f>
        <v>0</v>
      </c>
      <c r="D18" s="168">
        <f>'Master-1'!J23</f>
        <v>0</v>
      </c>
      <c r="E18" s="157">
        <v>0</v>
      </c>
      <c r="F18" s="157"/>
      <c r="G18" s="157"/>
      <c r="H18" s="166">
        <f t="shared" si="0"/>
        <v>0</v>
      </c>
      <c r="I18" s="158"/>
      <c r="J18" s="158"/>
      <c r="K18" s="158">
        <f t="shared" si="1"/>
        <v>0</v>
      </c>
      <c r="L18" s="159"/>
    </row>
    <row r="19" spans="1:12" ht="18" hidden="1">
      <c r="A19" s="126" t="str">
        <f>'Master-1'!B18</f>
        <v>अराजपत्रित</v>
      </c>
      <c r="B19" s="154" t="e">
        <f>'Master-1'!#REF!</f>
        <v>#REF!</v>
      </c>
      <c r="C19" s="154">
        <f>'Master-1'!H24</f>
        <v>0</v>
      </c>
      <c r="D19" s="168">
        <f>'Master-1'!J24</f>
        <v>0</v>
      </c>
      <c r="E19" s="157">
        <v>0</v>
      </c>
      <c r="F19" s="157"/>
      <c r="G19" s="157"/>
      <c r="H19" s="166">
        <f t="shared" si="0"/>
        <v>0</v>
      </c>
      <c r="I19" s="158"/>
      <c r="J19" s="158"/>
      <c r="K19" s="158">
        <f t="shared" si="1"/>
        <v>0</v>
      </c>
      <c r="L19" s="159"/>
    </row>
    <row r="20" spans="1:12" ht="18">
      <c r="A20" s="5" t="str">
        <f>'Master-1'!B19</f>
        <v>अराजपत्रित</v>
      </c>
      <c r="B20" s="154" t="e">
        <f>'Master-1'!#REF!</f>
        <v>#REF!</v>
      </c>
      <c r="C20" s="154">
        <f>'Master-1'!H28</f>
        <v>0</v>
      </c>
      <c r="D20" s="168">
        <f>'Master-1'!J28</f>
        <v>0</v>
      </c>
      <c r="E20" s="157">
        <v>1</v>
      </c>
      <c r="F20" s="157"/>
      <c r="G20" s="157"/>
      <c r="H20" s="166">
        <f t="shared" si="0"/>
        <v>1</v>
      </c>
      <c r="I20" s="158"/>
      <c r="J20" s="158">
        <v>0</v>
      </c>
      <c r="K20" s="158">
        <f t="shared" si="1"/>
        <v>1</v>
      </c>
      <c r="L20" s="159" t="s">
        <v>192</v>
      </c>
    </row>
    <row r="21" spans="1:12" ht="18" hidden="1">
      <c r="A21" s="5" t="str">
        <f>'Master-1'!B20</f>
        <v>अराजपत्रित</v>
      </c>
      <c r="B21" s="154" t="e">
        <f>'Master-1'!#REF!</f>
        <v>#REF!</v>
      </c>
      <c r="C21" s="154">
        <f>'Master-1'!H29</f>
        <v>0</v>
      </c>
      <c r="D21" s="168">
        <f>'Master-1'!J29</f>
        <v>0</v>
      </c>
      <c r="E21" s="157">
        <v>0</v>
      </c>
      <c r="F21" s="157"/>
      <c r="G21" s="157"/>
      <c r="H21" s="166">
        <f t="shared" si="0"/>
        <v>0</v>
      </c>
      <c r="I21" s="158"/>
      <c r="J21" s="158">
        <v>0</v>
      </c>
      <c r="K21" s="158">
        <f t="shared" si="1"/>
        <v>0</v>
      </c>
      <c r="L21" s="159"/>
    </row>
    <row r="22" spans="1:12" ht="18" hidden="1">
      <c r="A22" s="5" t="str">
        <f>'Master-1'!B21</f>
        <v>अराजपत्रित</v>
      </c>
      <c r="B22" s="154" t="e">
        <f>'Master-1'!#REF!</f>
        <v>#REF!</v>
      </c>
      <c r="C22" s="154">
        <f>'Master-1'!H31</f>
        <v>0</v>
      </c>
      <c r="D22" s="168">
        <f>'Master-1'!J31</f>
        <v>0</v>
      </c>
      <c r="E22" s="157">
        <v>0</v>
      </c>
      <c r="F22" s="157"/>
      <c r="G22" s="157"/>
      <c r="H22" s="166">
        <f t="shared" si="0"/>
        <v>0</v>
      </c>
      <c r="I22" s="158"/>
      <c r="J22" s="158">
        <v>0</v>
      </c>
      <c r="K22" s="158">
        <f t="shared" si="1"/>
        <v>0</v>
      </c>
      <c r="L22" s="159"/>
    </row>
    <row r="23" spans="1:12" ht="18" hidden="1">
      <c r="A23" s="5" t="str">
        <f>'Master-1'!B22</f>
        <v>अराजपत्रित</v>
      </c>
      <c r="B23" s="154" t="e">
        <f>'Master-1'!#REF!</f>
        <v>#REF!</v>
      </c>
      <c r="C23" s="154">
        <f>'Master-1'!H32</f>
        <v>0</v>
      </c>
      <c r="D23" s="168">
        <f>'Master-1'!J32</f>
        <v>0</v>
      </c>
      <c r="E23" s="157">
        <v>0</v>
      </c>
      <c r="F23" s="157"/>
      <c r="G23" s="157"/>
      <c r="H23" s="166">
        <f t="shared" si="0"/>
        <v>0</v>
      </c>
      <c r="I23" s="158"/>
      <c r="J23" s="158">
        <v>0</v>
      </c>
      <c r="K23" s="158">
        <f t="shared" si="1"/>
        <v>0</v>
      </c>
      <c r="L23" s="159"/>
    </row>
    <row r="24" spans="1:12" ht="18">
      <c r="A24" s="5" t="str">
        <f>'Master-1'!B23</f>
        <v>vjktif=r</v>
      </c>
      <c r="B24" s="154" t="e">
        <f>'Master-1'!#REF!</f>
        <v>#REF!</v>
      </c>
      <c r="C24" s="154">
        <f>'Master-1'!H33</f>
        <v>0</v>
      </c>
      <c r="D24" s="168">
        <f>'Master-1'!J33</f>
        <v>0</v>
      </c>
      <c r="E24" s="157">
        <v>1</v>
      </c>
      <c r="F24" s="157"/>
      <c r="G24" s="157"/>
      <c r="H24" s="166">
        <f t="shared" si="0"/>
        <v>1</v>
      </c>
      <c r="I24" s="158"/>
      <c r="J24" s="158">
        <v>1</v>
      </c>
      <c r="K24" s="158">
        <f t="shared" si="1"/>
        <v>0</v>
      </c>
      <c r="L24" s="159"/>
    </row>
    <row r="25" spans="1:12" ht="18">
      <c r="A25" s="8" t="str">
        <f>'Master-1'!B24</f>
        <v>vjktif=r</v>
      </c>
      <c r="B25" s="154" t="e">
        <f>'Master-1'!#REF!</f>
        <v>#REF!</v>
      </c>
      <c r="C25" s="154">
        <f>'Master-1'!H34</f>
        <v>0</v>
      </c>
      <c r="D25" s="168">
        <f>'Master-1'!J34</f>
        <v>0</v>
      </c>
      <c r="E25" s="157">
        <v>1</v>
      </c>
      <c r="F25" s="157"/>
      <c r="G25" s="157"/>
      <c r="H25" s="166">
        <f t="shared" si="0"/>
        <v>1</v>
      </c>
      <c r="I25" s="158"/>
      <c r="J25" s="158">
        <v>0</v>
      </c>
      <c r="K25" s="158">
        <f t="shared" si="1"/>
        <v>1</v>
      </c>
      <c r="L25" s="159" t="s">
        <v>192</v>
      </c>
    </row>
    <row r="26" spans="1:12" ht="18" hidden="1">
      <c r="A26" s="8" t="str">
        <f>'Master-1'!B28</f>
        <v>vjktif=r</v>
      </c>
      <c r="B26" s="154" t="e">
        <f>'Master-1'!#REF!</f>
        <v>#REF!</v>
      </c>
      <c r="C26" s="154">
        <f>'Master-1'!H36</f>
        <v>0</v>
      </c>
      <c r="D26" s="168">
        <f>'Master-1'!J36</f>
        <v>0</v>
      </c>
      <c r="E26" s="157">
        <v>0</v>
      </c>
      <c r="F26" s="157"/>
      <c r="G26" s="157"/>
      <c r="H26" s="166">
        <f t="shared" si="0"/>
        <v>0</v>
      </c>
      <c r="I26" s="158"/>
      <c r="J26" s="158">
        <v>0</v>
      </c>
      <c r="K26" s="158">
        <f t="shared" si="1"/>
        <v>0</v>
      </c>
      <c r="L26" s="159"/>
    </row>
    <row r="27" spans="1:12" ht="27.75" customHeight="1">
      <c r="A27" s="17"/>
      <c r="B27" s="17"/>
      <c r="C27" s="18"/>
      <c r="D27" s="19"/>
      <c r="E27" s="19"/>
      <c r="F27" s="19"/>
      <c r="G27" s="19"/>
      <c r="H27" s="19"/>
      <c r="I27" s="19"/>
      <c r="J27" s="19"/>
      <c r="K27" s="19"/>
      <c r="L27" s="19"/>
    </row>
    <row r="28" spans="1:12" ht="30.75" customHeight="1">
      <c r="C28" s="9" t="s">
        <v>14</v>
      </c>
      <c r="D28" s="9"/>
      <c r="E28" s="99">
        <f>SUM(E6:E26)</f>
        <v>12</v>
      </c>
      <c r="F28" s="99">
        <f t="shared" ref="F28:K28" si="2">SUM(F6:F26)</f>
        <v>0</v>
      </c>
      <c r="G28" s="99">
        <f t="shared" si="2"/>
        <v>0</v>
      </c>
      <c r="H28" s="99">
        <f t="shared" si="2"/>
        <v>12</v>
      </c>
      <c r="I28" s="99">
        <f t="shared" si="2"/>
        <v>1</v>
      </c>
      <c r="J28" s="99">
        <f t="shared" si="2"/>
        <v>7</v>
      </c>
      <c r="K28" s="99">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17.xml><?xml version="1.0" encoding="utf-8"?>
<worksheet xmlns="http://schemas.openxmlformats.org/spreadsheetml/2006/main" xmlns:r="http://schemas.openxmlformats.org/officeDocument/2006/relationships">
  <sheetPr codeName="Sheet15">
    <pageSetUpPr fitToPage="1"/>
  </sheetPr>
  <dimension ref="A1:K19"/>
  <sheetViews>
    <sheetView topLeftCell="A3" zoomScaleNormal="100" workbookViewId="0">
      <selection activeCell="I12" sqref="I12"/>
    </sheetView>
  </sheetViews>
  <sheetFormatPr defaultRowHeight="14.5"/>
  <cols>
    <col min="1" max="1" width="4.453125" customWidth="1"/>
    <col min="2" max="2" width="5.54296875" customWidth="1"/>
    <col min="3" max="3" width="21.54296875" customWidth="1"/>
    <col min="4" max="4" width="13.1796875" customWidth="1"/>
    <col min="5" max="5" width="14.81640625" customWidth="1"/>
    <col min="6" max="7" width="12" customWidth="1"/>
    <col min="8" max="10" width="12.7265625" customWidth="1"/>
    <col min="11" max="11" width="4.26953125" customWidth="1"/>
  </cols>
  <sheetData>
    <row r="1" spans="1:11">
      <c r="A1" s="426"/>
      <c r="B1" s="426"/>
      <c r="C1" s="426"/>
      <c r="D1" s="426"/>
      <c r="E1" s="426"/>
      <c r="F1" s="426"/>
      <c r="G1" s="426"/>
      <c r="H1" s="426"/>
      <c r="I1" s="426"/>
      <c r="J1" s="426"/>
      <c r="K1" s="426"/>
    </row>
    <row r="2" spans="1:11" ht="32" customHeight="1">
      <c r="A2" s="426"/>
      <c r="B2" s="1099" t="str">
        <f>'Master-1'!D3</f>
        <v>dk;kZy; iz/kkukpk;Z jktdh; mPp ek/;fed fo|ky; 13Mhvks,y</v>
      </c>
      <c r="C2" s="1099"/>
      <c r="D2" s="1099"/>
      <c r="E2" s="1099"/>
      <c r="F2" s="1099"/>
      <c r="G2" s="1099"/>
      <c r="H2" s="1099"/>
      <c r="I2" s="1099"/>
      <c r="J2" s="1099"/>
      <c r="K2" s="426"/>
    </row>
    <row r="3" spans="1:11" ht="20.5">
      <c r="A3" s="426"/>
      <c r="B3" s="1083" t="s">
        <v>301</v>
      </c>
      <c r="C3" s="1083"/>
      <c r="D3" s="1083"/>
      <c r="E3" s="1083"/>
      <c r="F3" s="1083"/>
      <c r="G3" s="1083"/>
      <c r="H3" s="1083"/>
      <c r="I3" s="1083"/>
      <c r="J3" s="1083"/>
      <c r="K3" s="426"/>
    </row>
    <row r="4" spans="1:11" ht="20.5">
      <c r="A4" s="426"/>
      <c r="B4" s="1083" t="s">
        <v>302</v>
      </c>
      <c r="C4" s="1083"/>
      <c r="D4" s="1083"/>
      <c r="E4" s="1083"/>
      <c r="F4" s="1083"/>
      <c r="G4" s="1083"/>
      <c r="H4" s="1083"/>
      <c r="I4" s="1083"/>
      <c r="J4" s="1083"/>
      <c r="K4" s="426"/>
    </row>
    <row r="5" spans="1:11" ht="20.5">
      <c r="A5" s="426"/>
      <c r="B5" s="214"/>
      <c r="C5" s="432" t="str">
        <f>[2]PAY!C2</f>
        <v>dk;kZy; dk uke&amp;</v>
      </c>
      <c r="D5" s="433" t="str">
        <f>'Master-1'!D3</f>
        <v>dk;kZy; iz/kkukpk;Z jktdh; mPp ek/;fed fo|ky; 13Mhvks,y</v>
      </c>
      <c r="E5" s="219"/>
      <c r="F5" s="219"/>
      <c r="G5" s="219"/>
      <c r="H5" s="219"/>
      <c r="I5" s="434" t="str">
        <f>'Master-1'!B5</f>
        <v>OFFICE ID</v>
      </c>
      <c r="J5" s="432">
        <f>'Master-1'!D5</f>
        <v>26214</v>
      </c>
      <c r="K5" s="426"/>
    </row>
    <row r="6" spans="1:11" ht="20.5">
      <c r="A6" s="426"/>
      <c r="B6" s="214"/>
      <c r="C6" s="432" t="str">
        <f>[2]PAY!C3</f>
        <v xml:space="preserve">ys[kk en  </v>
      </c>
      <c r="D6" s="1100" t="str">
        <f>'Master-1'!D6</f>
        <v>2202-02-109-01-00</v>
      </c>
      <c r="E6" s="1100"/>
      <c r="F6" s="1100"/>
      <c r="G6" s="1100"/>
      <c r="H6" s="1100"/>
      <c r="I6" s="214"/>
      <c r="J6" s="214"/>
      <c r="K6" s="426"/>
    </row>
    <row r="7" spans="1:11" ht="20.5">
      <c r="A7" s="426"/>
      <c r="B7" s="1101" t="s">
        <v>303</v>
      </c>
      <c r="C7" s="1101"/>
      <c r="D7" s="1101"/>
      <c r="E7" s="1101"/>
      <c r="F7" s="1101"/>
      <c r="G7" s="1101"/>
      <c r="H7" s="1101"/>
      <c r="I7" s="1101"/>
      <c r="J7" s="1101"/>
      <c r="K7" s="426"/>
    </row>
    <row r="8" spans="1:11" ht="39" customHeight="1">
      <c r="A8" s="426"/>
      <c r="B8" s="1087" t="s">
        <v>290</v>
      </c>
      <c r="C8" s="1087" t="s">
        <v>304</v>
      </c>
      <c r="D8" s="1087" t="s">
        <v>292</v>
      </c>
      <c r="E8" s="1087" t="s">
        <v>210</v>
      </c>
      <c r="F8" s="1081" t="s">
        <v>305</v>
      </c>
      <c r="G8" s="1081"/>
      <c r="H8" s="1087" t="s">
        <v>306</v>
      </c>
      <c r="I8" s="1087"/>
      <c r="J8" s="1087"/>
      <c r="K8" s="426"/>
    </row>
    <row r="9" spans="1:11" ht="39" customHeight="1">
      <c r="A9" s="426"/>
      <c r="B9" s="1087"/>
      <c r="C9" s="1087"/>
      <c r="D9" s="1087"/>
      <c r="E9" s="1087"/>
      <c r="F9" s="1087" t="s">
        <v>307</v>
      </c>
      <c r="G9" s="1087" t="s">
        <v>308</v>
      </c>
      <c r="H9" s="1087" t="s">
        <v>309</v>
      </c>
      <c r="I9" s="1087" t="s">
        <v>310</v>
      </c>
      <c r="J9" s="1087" t="s">
        <v>311</v>
      </c>
      <c r="K9" s="426"/>
    </row>
    <row r="10" spans="1:11" ht="39" customHeight="1">
      <c r="A10" s="426"/>
      <c r="B10" s="1087"/>
      <c r="C10" s="1087"/>
      <c r="D10" s="1087"/>
      <c r="E10" s="1087"/>
      <c r="F10" s="1087"/>
      <c r="G10" s="1087"/>
      <c r="H10" s="1087"/>
      <c r="I10" s="1087"/>
      <c r="J10" s="1087"/>
      <c r="K10" s="426"/>
    </row>
    <row r="11" spans="1:11" s="135" customFormat="1" ht="24" customHeight="1">
      <c r="A11" s="431"/>
      <c r="B11" s="217">
        <v>1</v>
      </c>
      <c r="C11" s="217">
        <v>2</v>
      </c>
      <c r="D11" s="217">
        <v>3</v>
      </c>
      <c r="E11" s="217">
        <v>4</v>
      </c>
      <c r="F11" s="217">
        <v>5</v>
      </c>
      <c r="G11" s="217">
        <v>6</v>
      </c>
      <c r="H11" s="217">
        <v>7</v>
      </c>
      <c r="I11" s="217">
        <v>8</v>
      </c>
      <c r="J11" s="217">
        <v>9</v>
      </c>
      <c r="K11" s="426"/>
    </row>
    <row r="12" spans="1:11" ht="76.5" customHeight="1">
      <c r="A12" s="426"/>
      <c r="B12" s="408">
        <v>1</v>
      </c>
      <c r="C12" s="435" t="str">
        <f>'Master-1'!D6</f>
        <v>2202-02-109-01-00</v>
      </c>
      <c r="D12" s="435" t="str">
        <f>'Master-1'!I6</f>
        <v>STATE FUND</v>
      </c>
      <c r="E12" s="436" t="str">
        <f>'Master-1'!D3</f>
        <v>dk;kZy; iz/kkukpk;Z jktdh; mPp ek/;fed fo|ky; 13Mhvks,y</v>
      </c>
      <c r="F12" s="409"/>
      <c r="G12" s="409"/>
      <c r="H12" s="302"/>
      <c r="I12" s="302"/>
      <c r="J12" s="302"/>
      <c r="K12" s="426"/>
    </row>
    <row r="13" spans="1:11">
      <c r="A13" s="426"/>
      <c r="B13" s="1" t="s">
        <v>299</v>
      </c>
      <c r="K13" s="426"/>
    </row>
    <row r="14" spans="1:11">
      <c r="A14" s="426"/>
      <c r="K14" s="426"/>
    </row>
    <row r="15" spans="1:11">
      <c r="A15" s="426"/>
      <c r="K15" s="426"/>
    </row>
    <row r="16" spans="1:11">
      <c r="A16" s="426"/>
      <c r="I16" s="437" t="str">
        <f>'Master-1'!M4</f>
        <v>iz/kkukpk;Z</v>
      </c>
      <c r="K16" s="426"/>
    </row>
    <row r="17" spans="1:11">
      <c r="A17" s="426"/>
      <c r="I17" s="437" t="str">
        <f>'Master-1'!M5</f>
        <v xml:space="preserve">jktdh; mPp ek/;fed fo|ky; </v>
      </c>
      <c r="K17" s="426"/>
    </row>
    <row r="18" spans="1:11">
      <c r="A18" s="426"/>
      <c r="I18" s="437" t="str">
        <f>'Master-1'!M6</f>
        <v>13Mhvks,y¼Jhxaxkuxj½</v>
      </c>
      <c r="K18" s="426"/>
    </row>
    <row r="19" spans="1:11">
      <c r="A19" s="426"/>
      <c r="B19" s="426"/>
      <c r="C19" s="426"/>
      <c r="D19" s="426"/>
      <c r="E19" s="426"/>
      <c r="F19" s="426"/>
      <c r="G19" s="426"/>
      <c r="H19" s="426"/>
      <c r="I19" s="426"/>
      <c r="J19" s="426"/>
      <c r="K19" s="426"/>
    </row>
  </sheetData>
  <sheetProtection password="DBAD" sheet="1" objects="1" scenarios="1" formatColumns="0" formatRows="0"/>
  <mergeCells count="16">
    <mergeCell ref="B8:B10"/>
    <mergeCell ref="C8:C10"/>
    <mergeCell ref="D8:D10"/>
    <mergeCell ref="E8:E10"/>
    <mergeCell ref="F8:G8"/>
    <mergeCell ref="B2:J2"/>
    <mergeCell ref="B3:J3"/>
    <mergeCell ref="B4:J4"/>
    <mergeCell ref="D6:H6"/>
    <mergeCell ref="B7:J7"/>
    <mergeCell ref="H8:J8"/>
    <mergeCell ref="F9:F10"/>
    <mergeCell ref="G9:G10"/>
    <mergeCell ref="H9:H10"/>
    <mergeCell ref="I9:I10"/>
    <mergeCell ref="J9:J10"/>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sheetPr codeName="Sheet16">
    <tabColor rgb="FFC00000"/>
    <pageSetUpPr fitToPage="1"/>
  </sheetPr>
  <dimension ref="A1:Q45"/>
  <sheetViews>
    <sheetView showGridLines="0" topLeftCell="A22" zoomScaleNormal="100" workbookViewId="0">
      <selection activeCell="E28" sqref="E28"/>
    </sheetView>
  </sheetViews>
  <sheetFormatPr defaultColWidth="9.1796875" defaultRowHeight="18"/>
  <cols>
    <col min="1" max="1" width="4.1796875" style="333" customWidth="1"/>
    <col min="2" max="2" width="6.36328125" style="333" customWidth="1"/>
    <col min="3" max="3" width="16.453125" style="333" customWidth="1"/>
    <col min="4" max="4" width="19.7265625" style="333" customWidth="1"/>
    <col min="5" max="5" width="12.54296875" style="333" customWidth="1"/>
    <col min="6" max="6" width="9.81640625" style="333" bestFit="1" customWidth="1"/>
    <col min="7" max="7" width="11.26953125" style="333" bestFit="1" customWidth="1"/>
    <col min="8" max="8" width="9.26953125" style="333" bestFit="1" customWidth="1"/>
    <col min="9" max="9" width="7.26953125" style="333" hidden="1" customWidth="1"/>
    <col min="10" max="10" width="4.453125" style="333" customWidth="1"/>
    <col min="11" max="16384" width="9.1796875" style="333"/>
  </cols>
  <sheetData>
    <row r="1" spans="1:17">
      <c r="A1" s="438"/>
      <c r="B1" s="438"/>
      <c r="C1" s="438"/>
      <c r="D1" s="438"/>
      <c r="E1" s="438"/>
      <c r="F1" s="438"/>
      <c r="G1" s="438"/>
      <c r="H1" s="438"/>
      <c r="I1" s="438"/>
      <c r="J1" s="438"/>
    </row>
    <row r="2" spans="1:17" ht="23">
      <c r="A2" s="438"/>
      <c r="B2" s="1106" t="str">
        <f>'Master-1'!D3</f>
        <v>dk;kZy; iz/kkukpk;Z jktdh; mPp ek/;fed fo|ky; 13Mhvks,y</v>
      </c>
      <c r="C2" s="1106"/>
      <c r="D2" s="1106"/>
      <c r="E2" s="1106"/>
      <c r="F2" s="1106"/>
      <c r="G2" s="1106"/>
      <c r="H2" s="1106"/>
      <c r="I2" s="1106"/>
      <c r="J2" s="438"/>
    </row>
    <row r="3" spans="1:17" ht="20.5">
      <c r="A3" s="438"/>
      <c r="B3" s="1107" t="s">
        <v>23</v>
      </c>
      <c r="C3" s="1107"/>
      <c r="D3" s="1107"/>
      <c r="E3" s="1107"/>
      <c r="F3" s="1107"/>
      <c r="G3" s="1107"/>
      <c r="H3" s="1107"/>
      <c r="I3" s="1107"/>
      <c r="J3" s="438"/>
    </row>
    <row r="4" spans="1:17" ht="20.5">
      <c r="A4" s="438"/>
      <c r="B4" s="545"/>
      <c r="C4" s="589" t="str">
        <f>'प्रपत्र-8'!Q4</f>
        <v>RE-2021-22</v>
      </c>
      <c r="D4" s="545"/>
      <c r="E4" s="545"/>
      <c r="F4" s="545"/>
      <c r="G4" s="589" t="str">
        <f>'प्रपत्र-8'!Q5</f>
        <v>BE-2022-23</v>
      </c>
      <c r="H4" s="545"/>
      <c r="I4" s="545"/>
      <c r="J4" s="438"/>
    </row>
    <row r="5" spans="1:17" ht="18.5">
      <c r="A5" s="438"/>
      <c r="B5" s="1110" t="s">
        <v>438</v>
      </c>
      <c r="C5" s="1111"/>
      <c r="D5" s="1111"/>
      <c r="E5" s="414" t="s">
        <v>437</v>
      </c>
      <c r="F5" s="313"/>
      <c r="G5" s="414" t="str">
        <f>'Master-1'!D6</f>
        <v>2202-02-109-01-00</v>
      </c>
      <c r="H5" s="313"/>
      <c r="I5" s="313"/>
      <c r="J5" s="438"/>
    </row>
    <row r="6" spans="1:17" ht="54">
      <c r="A6" s="438"/>
      <c r="B6" s="319" t="s">
        <v>2</v>
      </c>
      <c r="C6" s="319" t="s">
        <v>7</v>
      </c>
      <c r="D6" s="319" t="s">
        <v>12</v>
      </c>
      <c r="E6" s="252" t="s">
        <v>33</v>
      </c>
      <c r="F6" s="319" t="s">
        <v>8</v>
      </c>
      <c r="G6" s="319" t="s">
        <v>9</v>
      </c>
      <c r="H6" s="319" t="s">
        <v>10</v>
      </c>
      <c r="I6" s="319" t="s">
        <v>15</v>
      </c>
      <c r="J6" s="438"/>
      <c r="K6" s="335"/>
      <c r="L6" s="336"/>
      <c r="M6" s="336"/>
      <c r="N6" s="336"/>
      <c r="O6" s="336"/>
      <c r="P6" s="336"/>
      <c r="Q6" s="336"/>
    </row>
    <row r="7" spans="1:17">
      <c r="A7" s="438"/>
      <c r="B7" s="319">
        <v>1</v>
      </c>
      <c r="C7" s="353" t="str">
        <f>'Master-1'!H11</f>
        <v>प्रधानाचार्य</v>
      </c>
      <c r="D7" s="338" t="s">
        <v>341</v>
      </c>
      <c r="E7" s="354" t="str">
        <f>'Master-1'!J11</f>
        <v>L-16</v>
      </c>
      <c r="F7" s="354">
        <f>'Master-1'!K11</f>
        <v>80300</v>
      </c>
      <c r="G7" s="354">
        <f t="shared" ref="G7:G16" si="0">F7*12</f>
        <v>963600</v>
      </c>
      <c r="H7" s="354">
        <f>'Master-1'!Q11</f>
        <v>2400</v>
      </c>
      <c r="I7" s="319">
        <f>ROUNDUP((F7)*(3%),0)</f>
        <v>2409</v>
      </c>
      <c r="J7" s="438"/>
      <c r="K7" s="336"/>
      <c r="L7" s="336"/>
      <c r="M7" s="336"/>
      <c r="N7" s="336"/>
      <c r="O7" s="336"/>
      <c r="P7" s="336"/>
      <c r="Q7" s="336"/>
    </row>
    <row r="8" spans="1:17" ht="29">
      <c r="A8" s="438"/>
      <c r="B8" s="319">
        <v>2</v>
      </c>
      <c r="C8" s="353" t="str">
        <f>'Master-1'!H12</f>
        <v>व्याख्याता स्कूल(शिक्षा)</v>
      </c>
      <c r="D8" s="338" t="s">
        <v>342</v>
      </c>
      <c r="E8" s="354" t="str">
        <f>'Master-1'!J12</f>
        <v>L-12</v>
      </c>
      <c r="F8" s="354">
        <f>'Master-1'!K12</f>
        <v>48400</v>
      </c>
      <c r="G8" s="354">
        <f t="shared" si="0"/>
        <v>580800</v>
      </c>
      <c r="H8" s="354">
        <f>'Master-1'!Q12</f>
        <v>1500</v>
      </c>
      <c r="I8" s="319">
        <f t="shared" ref="I8:I27" si="1">ROUNDUP((F8)*(3%),0)</f>
        <v>1452</v>
      </c>
      <c r="J8" s="438"/>
      <c r="K8" s="340"/>
      <c r="L8" s="340"/>
      <c r="M8" s="340"/>
      <c r="N8" s="341"/>
      <c r="O8" s="342"/>
      <c r="P8" s="343"/>
    </row>
    <row r="9" spans="1:17" ht="29">
      <c r="A9" s="438"/>
      <c r="B9" s="319">
        <v>3</v>
      </c>
      <c r="C9" s="353" t="str">
        <f>'Master-1'!H13</f>
        <v>व्याख्याता स्कूल(शिक्षा)</v>
      </c>
      <c r="D9" s="338" t="s">
        <v>174</v>
      </c>
      <c r="E9" s="354" t="str">
        <f>'Master-1'!J13</f>
        <v>FIXED</v>
      </c>
      <c r="F9" s="354">
        <f>'Master-1'!K13</f>
        <v>31100</v>
      </c>
      <c r="G9" s="354">
        <f t="shared" si="0"/>
        <v>373200</v>
      </c>
      <c r="H9" s="354">
        <f>'Master-1'!Q13</f>
        <v>0</v>
      </c>
      <c r="I9" s="319">
        <f t="shared" si="1"/>
        <v>933</v>
      </c>
      <c r="J9" s="438"/>
      <c r="K9" s="340"/>
      <c r="L9" s="340"/>
      <c r="M9" s="340"/>
      <c r="N9" s="340"/>
      <c r="O9" s="341"/>
      <c r="P9" s="342"/>
      <c r="Q9" s="343"/>
    </row>
    <row r="10" spans="1:17" ht="29">
      <c r="A10" s="438"/>
      <c r="B10" s="319">
        <v>4</v>
      </c>
      <c r="C10" s="353" t="str">
        <f>'Master-1'!H14</f>
        <v>व्याख्याता स्कूल(शिक्षा)</v>
      </c>
      <c r="D10" s="338" t="s">
        <v>342</v>
      </c>
      <c r="E10" s="354" t="str">
        <f>'Master-1'!J14</f>
        <v>L-12</v>
      </c>
      <c r="F10" s="354">
        <f>'Master-1'!K14</f>
        <v>39100</v>
      </c>
      <c r="G10" s="354">
        <f t="shared" si="0"/>
        <v>469200</v>
      </c>
      <c r="H10" s="354">
        <f>'Master-1'!Q14</f>
        <v>1200</v>
      </c>
      <c r="I10" s="319">
        <f t="shared" si="1"/>
        <v>1173</v>
      </c>
      <c r="J10" s="438"/>
      <c r="K10" s="340"/>
      <c r="L10" s="340"/>
      <c r="M10" s="340"/>
      <c r="N10" s="340"/>
      <c r="O10" s="341"/>
      <c r="P10" s="342"/>
      <c r="Q10" s="343"/>
    </row>
    <row r="11" spans="1:17">
      <c r="A11" s="438"/>
      <c r="B11" s="319">
        <v>5</v>
      </c>
      <c r="C11" s="353" t="str">
        <f>'Master-1'!H15</f>
        <v>वरिष्ठ अध्यापक</v>
      </c>
      <c r="D11" s="338" t="s">
        <v>342</v>
      </c>
      <c r="E11" s="354" t="str">
        <f>'Master-1'!J15</f>
        <v>L-11</v>
      </c>
      <c r="F11" s="354">
        <f>'Master-1'!K15</f>
        <v>53900</v>
      </c>
      <c r="G11" s="354">
        <f t="shared" si="0"/>
        <v>646800</v>
      </c>
      <c r="H11" s="354">
        <f>'Master-1'!Q15</f>
        <v>1600</v>
      </c>
      <c r="I11" s="319">
        <f t="shared" si="1"/>
        <v>1617</v>
      </c>
      <c r="J11" s="438"/>
      <c r="K11" s="340"/>
      <c r="L11" s="340"/>
      <c r="M11" s="340"/>
      <c r="N11" s="340"/>
      <c r="O11" s="341"/>
      <c r="P11" s="342"/>
      <c r="Q11" s="343"/>
    </row>
    <row r="12" spans="1:17">
      <c r="A12" s="438"/>
      <c r="B12" s="319">
        <v>6</v>
      </c>
      <c r="C12" s="353" t="str">
        <f>'Master-1'!H16</f>
        <v>वरिष्ठ अध्यापक</v>
      </c>
      <c r="D12" s="338" t="s">
        <v>342</v>
      </c>
      <c r="E12" s="354" t="str">
        <f>'Master-1'!J16</f>
        <v>L-11</v>
      </c>
      <c r="F12" s="354">
        <f>'Master-1'!K16</f>
        <v>38900</v>
      </c>
      <c r="G12" s="354">
        <f t="shared" si="0"/>
        <v>466800</v>
      </c>
      <c r="H12" s="354">
        <f>'Master-1'!Q16</f>
        <v>1200</v>
      </c>
      <c r="I12" s="319">
        <f t="shared" si="1"/>
        <v>1167</v>
      </c>
      <c r="J12" s="438"/>
      <c r="K12" s="340"/>
      <c r="L12" s="340"/>
      <c r="M12" s="340"/>
      <c r="N12" s="340"/>
      <c r="O12" s="341"/>
      <c r="P12" s="342"/>
      <c r="Q12" s="343"/>
    </row>
    <row r="13" spans="1:17">
      <c r="A13" s="438"/>
      <c r="B13" s="319">
        <v>7</v>
      </c>
      <c r="C13" s="353" t="str">
        <f>'Master-1'!H17</f>
        <v>वरिष्ठ अध्यापक</v>
      </c>
      <c r="D13" s="338" t="s">
        <v>174</v>
      </c>
      <c r="E13" s="354" t="str">
        <f>'Master-1'!J17</f>
        <v>L-11</v>
      </c>
      <c r="F13" s="354">
        <f>'Master-1'!K17</f>
        <v>26500</v>
      </c>
      <c r="G13" s="354">
        <f t="shared" si="0"/>
        <v>318000</v>
      </c>
      <c r="H13" s="354">
        <f>'Master-1'!Q17</f>
        <v>0</v>
      </c>
      <c r="I13" s="319">
        <f t="shared" si="1"/>
        <v>795</v>
      </c>
      <c r="J13" s="438"/>
      <c r="K13" s="340"/>
      <c r="L13" s="340"/>
      <c r="M13" s="340"/>
      <c r="N13" s="340"/>
      <c r="O13" s="342"/>
      <c r="P13" s="342"/>
      <c r="Q13" s="343"/>
    </row>
    <row r="14" spans="1:17" ht="18" customHeight="1">
      <c r="A14" s="438"/>
      <c r="B14" s="319">
        <v>8</v>
      </c>
      <c r="C14" s="353" t="str">
        <f>'Master-1'!H18</f>
        <v>वरिष्ठ अध्यापक</v>
      </c>
      <c r="D14" s="338" t="s">
        <v>174</v>
      </c>
      <c r="E14" s="354" t="str">
        <f>'Master-1'!J18</f>
        <v>L-11</v>
      </c>
      <c r="F14" s="354">
        <f>'Master-1'!K18</f>
        <v>26500</v>
      </c>
      <c r="G14" s="354">
        <f t="shared" si="0"/>
        <v>318000</v>
      </c>
      <c r="H14" s="354">
        <f>'Master-1'!Q18</f>
        <v>0</v>
      </c>
      <c r="I14" s="319">
        <f t="shared" si="1"/>
        <v>795</v>
      </c>
      <c r="J14" s="438"/>
      <c r="K14" s="340"/>
      <c r="L14" s="340"/>
      <c r="M14" s="340"/>
      <c r="N14" s="340"/>
      <c r="O14" s="342"/>
      <c r="P14" s="342"/>
      <c r="Q14" s="343"/>
    </row>
    <row r="15" spans="1:17">
      <c r="A15" s="438"/>
      <c r="B15" s="319">
        <v>9</v>
      </c>
      <c r="C15" s="353" t="str">
        <f>'Master-1'!H19</f>
        <v>वरिष्ठ अध्यापक</v>
      </c>
      <c r="D15" s="338"/>
      <c r="E15" s="354" t="s">
        <v>173</v>
      </c>
      <c r="F15" s="354">
        <f>'Master-1'!K19</f>
        <v>0</v>
      </c>
      <c r="G15" s="354">
        <f t="shared" si="0"/>
        <v>0</v>
      </c>
      <c r="H15" s="354">
        <f>'Master-1'!Q19</f>
        <v>0</v>
      </c>
      <c r="I15" s="319">
        <f t="shared" si="1"/>
        <v>0</v>
      </c>
      <c r="J15" s="438"/>
      <c r="K15" s="340"/>
      <c r="L15" s="340"/>
      <c r="M15" s="340"/>
      <c r="N15" s="340"/>
      <c r="O15" s="342"/>
      <c r="P15" s="342"/>
      <c r="Q15" s="343"/>
    </row>
    <row r="16" spans="1:17">
      <c r="A16" s="438"/>
      <c r="B16" s="319">
        <v>10</v>
      </c>
      <c r="C16" s="353" t="str">
        <f>'Master-1'!H20</f>
        <v>अध्यापक</v>
      </c>
      <c r="D16" s="338" t="s">
        <v>174</v>
      </c>
      <c r="E16" s="354">
        <f>'Master-1'!J20</f>
        <v>0</v>
      </c>
      <c r="F16" s="354">
        <f>'Master-1'!K20</f>
        <v>0</v>
      </c>
      <c r="G16" s="354">
        <f t="shared" si="0"/>
        <v>0</v>
      </c>
      <c r="H16" s="354">
        <f>'Master-1'!Q20</f>
        <v>0</v>
      </c>
      <c r="I16" s="319">
        <f t="shared" si="1"/>
        <v>0</v>
      </c>
      <c r="J16" s="438"/>
      <c r="K16" s="340"/>
      <c r="L16" s="340"/>
      <c r="M16" s="340"/>
      <c r="N16" s="340"/>
      <c r="O16" s="342"/>
      <c r="P16" s="342"/>
      <c r="Q16" s="343"/>
    </row>
    <row r="17" spans="1:17">
      <c r="A17" s="438"/>
      <c r="B17" s="319">
        <v>11</v>
      </c>
      <c r="C17" s="353" t="str">
        <f>'Master-1'!H21</f>
        <v>कनिष्ठ सहायक</v>
      </c>
      <c r="D17" s="338" t="s">
        <v>174</v>
      </c>
      <c r="E17" s="354" t="str">
        <f>'Master-1'!J21</f>
        <v>L-5</v>
      </c>
      <c r="F17" s="354">
        <f>'Master-1'!K21</f>
        <v>14600</v>
      </c>
      <c r="G17" s="354">
        <f t="shared" ref="G17:G27" si="2">F17*12</f>
        <v>175200</v>
      </c>
      <c r="H17" s="354">
        <f>'Master-1'!Q21</f>
        <v>0</v>
      </c>
      <c r="I17" s="319"/>
      <c r="J17" s="438"/>
      <c r="K17" s="340"/>
      <c r="L17" s="340"/>
      <c r="M17" s="340"/>
      <c r="N17" s="340"/>
      <c r="O17" s="342"/>
      <c r="P17" s="342"/>
      <c r="Q17" s="343"/>
    </row>
    <row r="18" spans="1:17" ht="29">
      <c r="A18" s="438"/>
      <c r="B18" s="319">
        <v>12</v>
      </c>
      <c r="C18" s="353" t="str">
        <f>'Master-1'!H22</f>
        <v>चतुर्थ श्रेणी कर्मचारी</v>
      </c>
      <c r="D18" s="338"/>
      <c r="E18" s="354">
        <f>'Master-1'!J22</f>
        <v>0</v>
      </c>
      <c r="F18" s="354">
        <f>'Master-1'!K22</f>
        <v>0</v>
      </c>
      <c r="G18" s="354">
        <f t="shared" si="2"/>
        <v>0</v>
      </c>
      <c r="H18" s="354">
        <f>'Master-1'!Q22</f>
        <v>0</v>
      </c>
      <c r="I18" s="319"/>
      <c r="J18" s="438"/>
      <c r="K18" s="340"/>
      <c r="L18" s="340"/>
      <c r="M18" s="340"/>
      <c r="N18" s="340"/>
      <c r="O18" s="342"/>
      <c r="P18" s="342"/>
      <c r="Q18" s="343"/>
    </row>
    <row r="19" spans="1:17" hidden="1">
      <c r="A19" s="438"/>
      <c r="B19" s="319">
        <v>13</v>
      </c>
      <c r="C19" s="353">
        <f>'Master-1'!H23</f>
        <v>0</v>
      </c>
      <c r="D19" s="338"/>
      <c r="E19" s="354">
        <f>'Master-1'!J23</f>
        <v>0</v>
      </c>
      <c r="F19" s="354">
        <f>'Master-1'!K23</f>
        <v>0</v>
      </c>
      <c r="G19" s="354">
        <f t="shared" si="2"/>
        <v>0</v>
      </c>
      <c r="H19" s="354">
        <f>'Master-1'!Q23</f>
        <v>0</v>
      </c>
      <c r="I19" s="319"/>
      <c r="J19" s="438"/>
      <c r="K19" s="340"/>
      <c r="L19" s="340"/>
      <c r="M19" s="340"/>
      <c r="N19" s="340"/>
      <c r="O19" s="342"/>
      <c r="P19" s="342"/>
      <c r="Q19" s="343"/>
    </row>
    <row r="20" spans="1:17" hidden="1">
      <c r="A20" s="438"/>
      <c r="B20" s="319">
        <v>14</v>
      </c>
      <c r="C20" s="353">
        <f>'Master-1'!H24</f>
        <v>0</v>
      </c>
      <c r="D20" s="338"/>
      <c r="E20" s="354">
        <f>'Master-1'!J24</f>
        <v>0</v>
      </c>
      <c r="F20" s="354">
        <f>'Master-1'!K24</f>
        <v>0</v>
      </c>
      <c r="G20" s="354">
        <f t="shared" si="2"/>
        <v>0</v>
      </c>
      <c r="H20" s="354">
        <f>'Master-1'!Q24</f>
        <v>0</v>
      </c>
      <c r="I20" s="319"/>
      <c r="J20" s="438"/>
      <c r="K20" s="340"/>
      <c r="L20" s="340"/>
      <c r="M20" s="340"/>
      <c r="N20" s="340"/>
      <c r="O20" s="342"/>
      <c r="P20" s="342"/>
      <c r="Q20" s="343"/>
    </row>
    <row r="21" spans="1:17" hidden="1">
      <c r="A21" s="438"/>
      <c r="B21" s="319">
        <v>15</v>
      </c>
      <c r="C21" s="353">
        <f>'Master-1'!H28</f>
        <v>0</v>
      </c>
      <c r="D21" s="338"/>
      <c r="E21" s="354">
        <f>'Master-1'!J28</f>
        <v>0</v>
      </c>
      <c r="F21" s="354">
        <f>'Master-1'!K28</f>
        <v>0</v>
      </c>
      <c r="G21" s="354">
        <f t="shared" si="2"/>
        <v>0</v>
      </c>
      <c r="H21" s="354">
        <f>'Master-1'!Q28</f>
        <v>0</v>
      </c>
      <c r="I21" s="319"/>
      <c r="J21" s="438"/>
      <c r="K21" s="340"/>
      <c r="L21" s="340"/>
      <c r="M21" s="340"/>
      <c r="N21" s="340"/>
      <c r="O21" s="342"/>
      <c r="P21" s="342"/>
      <c r="Q21" s="343"/>
    </row>
    <row r="22" spans="1:17">
      <c r="A22" s="438"/>
      <c r="B22" s="319">
        <v>16</v>
      </c>
      <c r="C22" s="353">
        <f>'Master-1'!H29</f>
        <v>0</v>
      </c>
      <c r="D22" s="338"/>
      <c r="E22" s="354">
        <f>'Master-1'!J29</f>
        <v>0</v>
      </c>
      <c r="F22" s="354">
        <f>'Master-1'!K29</f>
        <v>0</v>
      </c>
      <c r="G22" s="354">
        <f t="shared" si="2"/>
        <v>0</v>
      </c>
      <c r="H22" s="354">
        <f>'Master-1'!Q29</f>
        <v>0</v>
      </c>
      <c r="I22" s="319"/>
      <c r="J22" s="438"/>
      <c r="K22" s="340"/>
      <c r="L22" s="340"/>
      <c r="M22" s="340"/>
      <c r="N22" s="340"/>
      <c r="O22" s="342"/>
      <c r="P22" s="342"/>
      <c r="Q22" s="343"/>
    </row>
    <row r="23" spans="1:17" hidden="1">
      <c r="A23" s="438"/>
      <c r="B23" s="319">
        <v>17</v>
      </c>
      <c r="C23" s="353">
        <f>'Master-1'!H31</f>
        <v>0</v>
      </c>
      <c r="D23" s="338"/>
      <c r="E23" s="354">
        <f>'Master-1'!J31</f>
        <v>0</v>
      </c>
      <c r="F23" s="354">
        <f>'Master-1'!K31</f>
        <v>0</v>
      </c>
      <c r="G23" s="354">
        <f t="shared" si="2"/>
        <v>0</v>
      </c>
      <c r="H23" s="354">
        <f>'Master-1'!Q31</f>
        <v>0</v>
      </c>
      <c r="I23" s="319"/>
      <c r="J23" s="438"/>
      <c r="K23" s="340"/>
      <c r="L23" s="340"/>
      <c r="M23" s="340"/>
      <c r="N23" s="340"/>
      <c r="O23" s="342"/>
      <c r="P23" s="342"/>
      <c r="Q23" s="343"/>
    </row>
    <row r="24" spans="1:17" hidden="1">
      <c r="A24" s="438"/>
      <c r="B24" s="319">
        <v>18</v>
      </c>
      <c r="C24" s="353">
        <f>'Master-1'!H32</f>
        <v>0</v>
      </c>
      <c r="D24" s="338"/>
      <c r="E24" s="354">
        <f>'Master-1'!J32</f>
        <v>0</v>
      </c>
      <c r="F24" s="354">
        <f>'Master-1'!K32</f>
        <v>0</v>
      </c>
      <c r="G24" s="354">
        <f t="shared" si="2"/>
        <v>0</v>
      </c>
      <c r="H24" s="354">
        <f>'Master-1'!Q32</f>
        <v>0</v>
      </c>
      <c r="I24" s="319"/>
      <c r="J24" s="438"/>
      <c r="K24" s="340"/>
      <c r="L24" s="340"/>
      <c r="M24" s="340"/>
      <c r="N24" s="340"/>
      <c r="O24" s="342"/>
      <c r="P24" s="342"/>
      <c r="Q24" s="343"/>
    </row>
    <row r="25" spans="1:17">
      <c r="A25" s="438"/>
      <c r="B25" s="319">
        <v>19</v>
      </c>
      <c r="C25" s="353">
        <f>'Master-1'!H33</f>
        <v>0</v>
      </c>
      <c r="D25" s="338"/>
      <c r="E25" s="354" t="s">
        <v>174</v>
      </c>
      <c r="F25" s="354">
        <f>'Master-1'!K33</f>
        <v>0</v>
      </c>
      <c r="G25" s="354">
        <f t="shared" si="2"/>
        <v>0</v>
      </c>
      <c r="H25" s="354">
        <f>'Master-1'!Q33</f>
        <v>0</v>
      </c>
      <c r="I25" s="319">
        <f t="shared" si="1"/>
        <v>0</v>
      </c>
      <c r="J25" s="438"/>
      <c r="K25" s="340"/>
      <c r="L25" s="340"/>
      <c r="M25" s="340"/>
      <c r="N25" s="340"/>
      <c r="O25" s="342"/>
      <c r="P25" s="342"/>
      <c r="Q25" s="343"/>
    </row>
    <row r="26" spans="1:17">
      <c r="A26" s="438"/>
      <c r="B26" s="319">
        <v>20</v>
      </c>
      <c r="C26" s="353">
        <f>'Master-1'!H34</f>
        <v>0</v>
      </c>
      <c r="D26" s="338"/>
      <c r="E26" s="354">
        <f>'Master-1'!J34</f>
        <v>0</v>
      </c>
      <c r="F26" s="354">
        <f>'Master-1'!K34</f>
        <v>0</v>
      </c>
      <c r="G26" s="354">
        <f t="shared" si="2"/>
        <v>0</v>
      </c>
      <c r="H26" s="354">
        <f>'Master-1'!Q34</f>
        <v>0</v>
      </c>
      <c r="I26" s="319">
        <f t="shared" si="1"/>
        <v>0</v>
      </c>
      <c r="J26" s="438"/>
      <c r="K26" s="340"/>
      <c r="L26" s="340"/>
      <c r="M26" s="340"/>
      <c r="N26" s="340"/>
      <c r="O26" s="341"/>
      <c r="P26" s="342"/>
      <c r="Q26" s="343"/>
    </row>
    <row r="27" spans="1:17" hidden="1">
      <c r="A27" s="438"/>
      <c r="B27" s="319">
        <v>21</v>
      </c>
      <c r="C27" s="353">
        <f>'Master-1'!H36</f>
        <v>0</v>
      </c>
      <c r="D27" s="338"/>
      <c r="E27" s="354">
        <f>'Master-1'!J36</f>
        <v>0</v>
      </c>
      <c r="F27" s="354">
        <f>'Master-1'!K36</f>
        <v>0</v>
      </c>
      <c r="G27" s="354">
        <f t="shared" si="2"/>
        <v>0</v>
      </c>
      <c r="H27" s="354">
        <f>'Master-1'!Q36</f>
        <v>0</v>
      </c>
      <c r="I27" s="319">
        <f t="shared" si="1"/>
        <v>0</v>
      </c>
      <c r="J27" s="438"/>
      <c r="K27" s="340"/>
      <c r="L27" s="340"/>
      <c r="M27" s="340"/>
      <c r="N27" s="340"/>
      <c r="O27" s="341"/>
      <c r="P27" s="342"/>
      <c r="Q27" s="343"/>
    </row>
    <row r="28" spans="1:17">
      <c r="A28" s="438"/>
      <c r="B28" s="334"/>
      <c r="C28" s="337"/>
      <c r="D28" s="338"/>
      <c r="E28" s="339"/>
      <c r="F28" s="339"/>
      <c r="G28" s="339"/>
      <c r="H28" s="339"/>
      <c r="I28" s="334"/>
      <c r="J28" s="438"/>
      <c r="K28" s="340"/>
      <c r="L28" s="340"/>
      <c r="M28" s="340"/>
      <c r="N28" s="340"/>
      <c r="O28" s="341"/>
      <c r="P28" s="342"/>
      <c r="Q28" s="343"/>
    </row>
    <row r="29" spans="1:17" hidden="1">
      <c r="A29" s="438"/>
      <c r="B29" s="334"/>
      <c r="C29" s="334"/>
      <c r="D29" s="344"/>
      <c r="E29" s="339"/>
      <c r="F29" s="339"/>
      <c r="G29" s="339"/>
      <c r="H29" s="339"/>
      <c r="I29" s="334"/>
      <c r="J29" s="438"/>
      <c r="K29" s="340"/>
      <c r="L29" s="340"/>
      <c r="M29" s="340"/>
      <c r="N29" s="340"/>
      <c r="O29" s="341"/>
      <c r="P29" s="342"/>
      <c r="Q29" s="343"/>
    </row>
    <row r="30" spans="1:17" ht="23">
      <c r="A30" s="438"/>
      <c r="D30" s="345" t="s">
        <v>14</v>
      </c>
      <c r="E30" s="346"/>
      <c r="F30" s="347">
        <f>SUM(F7:F29)</f>
        <v>359300</v>
      </c>
      <c r="G30" s="347">
        <f>SUM(G7:G29)</f>
        <v>4311600</v>
      </c>
      <c r="H30" s="347">
        <f>SUM(H7:H29)</f>
        <v>7900</v>
      </c>
      <c r="J30" s="438"/>
      <c r="K30" s="340"/>
      <c r="L30" s="340"/>
      <c r="M30" s="340"/>
      <c r="N30" s="340"/>
      <c r="O30" s="341"/>
      <c r="P30" s="342"/>
      <c r="Q30" s="343"/>
    </row>
    <row r="31" spans="1:17" ht="23">
      <c r="A31" s="438"/>
      <c r="D31" s="345"/>
      <c r="E31" s="345"/>
      <c r="F31" s="348"/>
      <c r="G31" s="349"/>
      <c r="H31" s="348"/>
      <c r="J31" s="438"/>
    </row>
    <row r="32" spans="1:17">
      <c r="A32" s="438"/>
      <c r="C32" s="1104" t="s">
        <v>341</v>
      </c>
      <c r="D32" s="1103"/>
      <c r="E32" s="1103"/>
      <c r="F32" s="350">
        <f>SUMIFS($F$7:$F$28,$D$7:$D$28,"OPS")</f>
        <v>80300</v>
      </c>
      <c r="G32" s="351">
        <f>F32*12</f>
        <v>963600</v>
      </c>
      <c r="H32" s="350">
        <f>SUMIFS($H$7:$H$28,$D$7:$D$28,"OPS")</f>
        <v>2400</v>
      </c>
      <c r="J32" s="438"/>
    </row>
    <row r="33" spans="1:10">
      <c r="A33" s="438"/>
      <c r="C33" s="1103" t="s">
        <v>17</v>
      </c>
      <c r="D33" s="1103"/>
      <c r="E33" s="1103"/>
      <c r="F33" s="1108">
        <f>H32*8</f>
        <v>19200</v>
      </c>
      <c r="G33" s="1108"/>
      <c r="H33" s="1108"/>
      <c r="J33" s="438"/>
    </row>
    <row r="34" spans="1:10">
      <c r="A34" s="438"/>
      <c r="C34" s="1103" t="s">
        <v>11</v>
      </c>
      <c r="D34" s="1103"/>
      <c r="E34" s="1103"/>
      <c r="F34" s="350">
        <f>SUMIFS($F$7:$F$28,$D$7:$D$28,"NPS")</f>
        <v>180300</v>
      </c>
      <c r="G34" s="351">
        <f>F34*12</f>
        <v>2163600</v>
      </c>
      <c r="H34" s="350">
        <f>SUMIFS($H$7:$H$28,$D$7:$D$28,"NPS")</f>
        <v>5500</v>
      </c>
      <c r="J34" s="438"/>
    </row>
    <row r="35" spans="1:10">
      <c r="A35" s="438"/>
      <c r="C35" s="1103" t="s">
        <v>18</v>
      </c>
      <c r="D35" s="1103"/>
      <c r="E35" s="1103"/>
      <c r="F35" s="1108">
        <f>H34*8</f>
        <v>44000</v>
      </c>
      <c r="G35" s="1108"/>
      <c r="H35" s="1108"/>
      <c r="J35" s="438"/>
    </row>
    <row r="36" spans="1:10">
      <c r="A36" s="438"/>
      <c r="C36" s="1103" t="s">
        <v>16</v>
      </c>
      <c r="D36" s="1103"/>
      <c r="E36" s="1103"/>
      <c r="F36" s="350">
        <f>F32+F34</f>
        <v>260600</v>
      </c>
      <c r="G36" s="352">
        <f>F36*12</f>
        <v>3127200</v>
      </c>
      <c r="H36" s="350">
        <f>H32+H34</f>
        <v>7900</v>
      </c>
      <c r="J36" s="438"/>
    </row>
    <row r="37" spans="1:10" ht="24" customHeight="1">
      <c r="A37" s="438"/>
      <c r="C37" s="1103" t="s">
        <v>19</v>
      </c>
      <c r="D37" s="1103"/>
      <c r="E37" s="1103"/>
      <c r="F37" s="1109">
        <f>F35+F33</f>
        <v>63200</v>
      </c>
      <c r="G37" s="1109"/>
      <c r="H37" s="1109"/>
      <c r="J37" s="438"/>
    </row>
    <row r="38" spans="1:10">
      <c r="A38" s="438"/>
      <c r="J38" s="438"/>
    </row>
    <row r="39" spans="1:10" ht="25.5">
      <c r="A39" s="438"/>
      <c r="D39" s="1103" t="s">
        <v>20</v>
      </c>
      <c r="E39" s="1103"/>
      <c r="F39" s="1105">
        <f>G36+F37</f>
        <v>3190400</v>
      </c>
      <c r="G39" s="1105"/>
      <c r="H39" s="1105"/>
      <c r="J39" s="438"/>
    </row>
    <row r="40" spans="1:10">
      <c r="A40" s="438"/>
      <c r="J40" s="438"/>
    </row>
    <row r="41" spans="1:10">
      <c r="A41" s="438"/>
      <c r="G41" s="333" t="str">
        <f>'Master-1'!M4</f>
        <v>iz/kkukpk;Z</v>
      </c>
      <c r="J41" s="438"/>
    </row>
    <row r="42" spans="1:10">
      <c r="A42" s="438"/>
      <c r="F42" s="1102" t="str">
        <f>'Master-1'!M5</f>
        <v xml:space="preserve">jktdh; mPp ek/;fed fo|ky; </v>
      </c>
      <c r="G42" s="1102"/>
      <c r="H42" s="1102"/>
      <c r="J42" s="438"/>
    </row>
    <row r="43" spans="1:10">
      <c r="A43" s="438"/>
      <c r="F43" s="1102" t="str">
        <f>'Master-1'!M6</f>
        <v>13Mhvks,y¼Jhxaxkuxj½</v>
      </c>
      <c r="G43" s="1102"/>
      <c r="H43" s="1102"/>
      <c r="J43" s="438"/>
    </row>
    <row r="44" spans="1:10">
      <c r="A44" s="438"/>
      <c r="J44" s="438"/>
    </row>
    <row r="45" spans="1:10">
      <c r="A45" s="438"/>
      <c r="B45" s="438"/>
      <c r="C45" s="438"/>
      <c r="D45" s="438"/>
      <c r="E45" s="438"/>
      <c r="F45" s="438"/>
      <c r="G45" s="438"/>
      <c r="H45" s="438"/>
      <c r="I45" s="438"/>
      <c r="J45" s="438"/>
    </row>
  </sheetData>
  <sheetProtection formatCells="0" formatColumns="0" formatRows="0"/>
  <mergeCells count="16">
    <mergeCell ref="B2:I2"/>
    <mergeCell ref="B3:I3"/>
    <mergeCell ref="F35:H35"/>
    <mergeCell ref="F33:H33"/>
    <mergeCell ref="F37:H37"/>
    <mergeCell ref="B5:D5"/>
    <mergeCell ref="F43:H43"/>
    <mergeCell ref="F42:H42"/>
    <mergeCell ref="C33:E33"/>
    <mergeCell ref="C32:E32"/>
    <mergeCell ref="C34:E34"/>
    <mergeCell ref="C35:E35"/>
    <mergeCell ref="C36:E36"/>
    <mergeCell ref="C37:E37"/>
    <mergeCell ref="D39:E39"/>
    <mergeCell ref="F39:H39"/>
  </mergeCells>
  <dataValidations count="1">
    <dataValidation type="list" allowBlank="1" showInputMessage="1" showErrorMessage="1" sqref="D7:D28">
      <formula1>"NPS,OPS,FIX PAY"</formula1>
    </dataValidation>
  </dataValidations>
  <pageMargins left="0.70866141732283472" right="0.70866141732283472" top="0.35433070866141736" bottom="0.43307086614173229" header="0.31496062992125984" footer="0.31496062992125984"/>
  <pageSetup scale="96" orientation="portrait" r:id="rId1"/>
</worksheet>
</file>

<file path=xl/worksheets/sheet19.xml><?xml version="1.0" encoding="utf-8"?>
<worksheet xmlns="http://schemas.openxmlformats.org/spreadsheetml/2006/main" xmlns:r="http://schemas.openxmlformats.org/officeDocument/2006/relationships">
  <sheetPr codeName="Sheet17">
    <pageSetUpPr fitToPage="1"/>
  </sheetPr>
  <dimension ref="A1:P15"/>
  <sheetViews>
    <sheetView showGridLines="0" zoomScaleNormal="100" workbookViewId="0">
      <selection activeCell="G13" sqref="G13"/>
    </sheetView>
  </sheetViews>
  <sheetFormatPr defaultRowHeight="14.5"/>
  <cols>
    <col min="1" max="1" width="3.1796875" customWidth="1"/>
    <col min="2" max="2" width="7.81640625" customWidth="1"/>
    <col min="3" max="3" width="11.6328125" customWidth="1"/>
    <col min="4" max="4" width="22" customWidth="1"/>
    <col min="5" max="5" width="14.54296875" customWidth="1"/>
    <col min="6" max="15" width="9" customWidth="1"/>
    <col min="16" max="16" width="3.453125" customWidth="1"/>
  </cols>
  <sheetData>
    <row r="1" spans="1:16">
      <c r="A1" s="426"/>
      <c r="B1" s="426"/>
      <c r="C1" s="426"/>
      <c r="D1" s="426"/>
      <c r="E1" s="426"/>
      <c r="F1" s="426"/>
      <c r="G1" s="426"/>
      <c r="H1" s="426"/>
      <c r="I1" s="426"/>
      <c r="J1" s="426"/>
      <c r="K1" s="426"/>
      <c r="L1" s="426"/>
      <c r="M1" s="426"/>
      <c r="N1" s="426"/>
      <c r="O1" s="426"/>
      <c r="P1" s="426"/>
    </row>
    <row r="2" spans="1:16" ht="23">
      <c r="A2" s="426"/>
      <c r="B2" s="1112" t="str">
        <f>'Master-1'!D3</f>
        <v>dk;kZy; iz/kkukpk;Z jktdh; mPp ek/;fed fo|ky; 13Mhvks,y</v>
      </c>
      <c r="C2" s="1001"/>
      <c r="D2" s="1001"/>
      <c r="E2" s="1001"/>
      <c r="F2" s="1001"/>
      <c r="G2" s="1001"/>
      <c r="H2" s="1001"/>
      <c r="I2" s="1001"/>
      <c r="J2" s="1001"/>
      <c r="K2" s="1001"/>
      <c r="L2" s="1001"/>
      <c r="M2" s="1001"/>
      <c r="N2" s="1001"/>
      <c r="O2" s="1003"/>
      <c r="P2" s="426"/>
    </row>
    <row r="3" spans="1:16" ht="23">
      <c r="A3" s="426"/>
      <c r="B3" s="1112" t="s">
        <v>467</v>
      </c>
      <c r="C3" s="1001"/>
      <c r="D3" s="1001"/>
      <c r="E3" s="1001"/>
      <c r="F3" s="1001"/>
      <c r="G3" s="1001"/>
      <c r="H3" s="1001"/>
      <c r="I3" s="1001"/>
      <c r="J3" s="1001"/>
      <c r="K3" s="1001"/>
      <c r="L3" s="1001"/>
      <c r="M3" s="1001"/>
      <c r="N3" s="1001"/>
      <c r="O3" s="1003"/>
      <c r="P3" s="426"/>
    </row>
    <row r="4" spans="1:16" ht="23">
      <c r="A4" s="426"/>
      <c r="B4" s="546"/>
      <c r="C4" s="542"/>
      <c r="D4" s="585" t="str">
        <f>'प्रपत्र-8'!Q4</f>
        <v>RE-2021-22</v>
      </c>
      <c r="E4" s="542"/>
      <c r="F4" s="542"/>
      <c r="G4" s="542"/>
      <c r="H4" s="542"/>
      <c r="I4" s="542"/>
      <c r="J4" s="542"/>
      <c r="K4" s="542"/>
      <c r="L4" s="1114" t="str">
        <f>'प्रपत्र-8'!Q5</f>
        <v>BE-2022-23</v>
      </c>
      <c r="M4" s="1114"/>
      <c r="N4" s="542"/>
      <c r="O4" s="543"/>
      <c r="P4" s="426"/>
    </row>
    <row r="5" spans="1:16" ht="23.5">
      <c r="A5" s="426"/>
      <c r="B5" s="227" t="s">
        <v>321</v>
      </c>
      <c r="C5" s="228"/>
      <c r="D5" s="1113" t="str">
        <f>'Master-1'!D6</f>
        <v>2202-02-109-01-00</v>
      </c>
      <c r="E5" s="1001"/>
      <c r="F5" s="1001"/>
      <c r="G5" s="1113" t="str">
        <f>'Master-1'!I6</f>
        <v>STATE FUND</v>
      </c>
      <c r="H5" s="1001"/>
      <c r="I5" s="1001"/>
      <c r="J5" s="229"/>
      <c r="K5" s="1113" t="s">
        <v>322</v>
      </c>
      <c r="L5" s="1001"/>
      <c r="M5" s="1001"/>
      <c r="N5" s="1113">
        <f>'Master-1'!D5</f>
        <v>26214</v>
      </c>
      <c r="O5" s="1003"/>
      <c r="P5" s="426"/>
    </row>
    <row r="6" spans="1:16" ht="21.5" customHeight="1">
      <c r="A6" s="426"/>
      <c r="B6" s="1116" t="s">
        <v>218</v>
      </c>
      <c r="C6" s="1116" t="s">
        <v>323</v>
      </c>
      <c r="D6" s="1116" t="s">
        <v>4</v>
      </c>
      <c r="E6" s="1116" t="s">
        <v>324</v>
      </c>
      <c r="F6" s="1115" t="s">
        <v>325</v>
      </c>
      <c r="G6" s="1001"/>
      <c r="H6" s="1003"/>
      <c r="I6" s="1116" t="s">
        <v>326</v>
      </c>
      <c r="J6" s="1115" t="s">
        <v>327</v>
      </c>
      <c r="K6" s="1001"/>
      <c r="L6" s="1003"/>
      <c r="M6" s="1115" t="s">
        <v>439</v>
      </c>
      <c r="N6" s="1001"/>
      <c r="O6" s="1003"/>
      <c r="P6" s="426"/>
    </row>
    <row r="7" spans="1:16" ht="36">
      <c r="A7" s="426"/>
      <c r="B7" s="1062"/>
      <c r="C7" s="1062"/>
      <c r="D7" s="1062"/>
      <c r="E7" s="1062"/>
      <c r="F7" s="204" t="s">
        <v>328</v>
      </c>
      <c r="G7" s="204" t="s">
        <v>329</v>
      </c>
      <c r="H7" s="204" t="s">
        <v>30</v>
      </c>
      <c r="I7" s="1062"/>
      <c r="J7" s="204" t="s">
        <v>330</v>
      </c>
      <c r="K7" s="204" t="s">
        <v>331</v>
      </c>
      <c r="L7" s="204" t="s">
        <v>30</v>
      </c>
      <c r="M7" s="204" t="s">
        <v>330</v>
      </c>
      <c r="N7" s="204" t="s">
        <v>331</v>
      </c>
      <c r="O7" s="204" t="s">
        <v>30</v>
      </c>
      <c r="P7" s="426"/>
    </row>
    <row r="8" spans="1:16">
      <c r="A8" s="426"/>
      <c r="B8" s="186">
        <v>1</v>
      </c>
      <c r="C8" s="186">
        <v>2</v>
      </c>
      <c r="D8" s="186">
        <v>3</v>
      </c>
      <c r="E8" s="186">
        <v>4</v>
      </c>
      <c r="F8" s="186">
        <v>5</v>
      </c>
      <c r="G8" s="186">
        <v>6</v>
      </c>
      <c r="H8" s="186">
        <v>7</v>
      </c>
      <c r="I8" s="186">
        <v>8</v>
      </c>
      <c r="J8" s="186">
        <v>9</v>
      </c>
      <c r="K8" s="186">
        <v>10</v>
      </c>
      <c r="L8" s="186">
        <v>11</v>
      </c>
      <c r="M8" s="186">
        <v>12</v>
      </c>
      <c r="N8" s="186">
        <v>13</v>
      </c>
      <c r="O8" s="186">
        <v>14</v>
      </c>
      <c r="P8" s="426"/>
    </row>
    <row r="9" spans="1:16" ht="46.5" customHeight="1">
      <c r="A9" s="426"/>
      <c r="B9" s="439">
        <v>1</v>
      </c>
      <c r="C9" s="441">
        <f>'Master-1'!D5</f>
        <v>26214</v>
      </c>
      <c r="D9" s="442" t="str">
        <f>'Master-1'!D4</f>
        <v>jktdh; mPp ek/;fed fo|ky; 13Mhvks,y</v>
      </c>
      <c r="E9" s="555">
        <v>1</v>
      </c>
      <c r="F9" s="440">
        <f>ALLOWS.!D27</f>
        <v>0</v>
      </c>
      <c r="G9" s="440">
        <f>ALLOWS.!D28</f>
        <v>0</v>
      </c>
      <c r="H9" s="440">
        <f>SUM(F9:G9)</f>
        <v>0</v>
      </c>
      <c r="I9" s="440">
        <f>E9-H9</f>
        <v>1</v>
      </c>
      <c r="J9" s="440">
        <f>F9*1650</f>
        <v>0</v>
      </c>
      <c r="K9" s="440">
        <f>G9*1950</f>
        <v>0</v>
      </c>
      <c r="L9" s="440">
        <f>SUM(J9:K9)</f>
        <v>0</v>
      </c>
      <c r="M9" s="440">
        <f>F9*1650</f>
        <v>0</v>
      </c>
      <c r="N9" s="440">
        <f>G9*1950</f>
        <v>0</v>
      </c>
      <c r="O9" s="440">
        <f>SUM(M9:N9)</f>
        <v>0</v>
      </c>
      <c r="P9" s="426"/>
    </row>
    <row r="10" spans="1:16">
      <c r="A10" s="426"/>
      <c r="P10" s="426"/>
    </row>
    <row r="11" spans="1:16">
      <c r="A11" s="426"/>
      <c r="P11" s="426"/>
    </row>
    <row r="12" spans="1:16">
      <c r="A12" s="426"/>
      <c r="M12" s="210" t="str">
        <f>'Master-1'!M4</f>
        <v>iz/kkukpk;Z</v>
      </c>
      <c r="P12" s="426"/>
    </row>
    <row r="13" spans="1:16">
      <c r="A13" s="426"/>
      <c r="M13" s="210" t="str">
        <f>'Master-1'!M5</f>
        <v xml:space="preserve">jktdh; mPp ek/;fed fo|ky; </v>
      </c>
      <c r="P13" s="426"/>
    </row>
    <row r="14" spans="1:16">
      <c r="A14" s="426"/>
      <c r="M14" s="210" t="str">
        <f>'Master-1'!M6</f>
        <v>13Mhvks,y¼Jhxaxkuxj½</v>
      </c>
      <c r="P14" s="426"/>
    </row>
    <row r="15" spans="1:16">
      <c r="A15" s="426"/>
      <c r="B15" s="426"/>
      <c r="C15" s="426"/>
      <c r="D15" s="426"/>
      <c r="E15" s="426"/>
      <c r="F15" s="426"/>
      <c r="G15" s="426"/>
      <c r="H15" s="426"/>
      <c r="I15" s="426"/>
      <c r="J15" s="426"/>
      <c r="K15" s="426"/>
      <c r="L15" s="426"/>
      <c r="M15" s="426"/>
      <c r="N15" s="426"/>
      <c r="O15" s="426"/>
      <c r="P15" s="426"/>
    </row>
  </sheetData>
  <sheetProtection password="DBAD" sheet="1" objects="1" scenarios="1" formatColumns="0" formatRows="0"/>
  <mergeCells count="15">
    <mergeCell ref="J6:L6"/>
    <mergeCell ref="M6:O6"/>
    <mergeCell ref="B6:B7"/>
    <mergeCell ref="C6:C7"/>
    <mergeCell ref="D6:D7"/>
    <mergeCell ref="E6:E7"/>
    <mergeCell ref="F6:H6"/>
    <mergeCell ref="I6:I7"/>
    <mergeCell ref="B2:O2"/>
    <mergeCell ref="B3:O3"/>
    <mergeCell ref="D5:F5"/>
    <mergeCell ref="G5:I5"/>
    <mergeCell ref="K5:M5"/>
    <mergeCell ref="N5:O5"/>
    <mergeCell ref="L4:M4"/>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0.xml><?xml version="1.0" encoding="utf-8"?>
<worksheet xmlns="http://schemas.openxmlformats.org/spreadsheetml/2006/main" xmlns:r="http://schemas.openxmlformats.org/officeDocument/2006/relationships">
  <sheetPr codeName="Sheet18"/>
  <dimension ref="A1:K14"/>
  <sheetViews>
    <sheetView showGridLines="0" zoomScaleNormal="100" workbookViewId="0">
      <selection activeCell="N12" sqref="N12"/>
    </sheetView>
  </sheetViews>
  <sheetFormatPr defaultRowHeight="14.5"/>
  <cols>
    <col min="1" max="1" width="4.08984375" customWidth="1"/>
    <col min="2" max="2" width="7.08984375" customWidth="1"/>
    <col min="3" max="3" width="9.7265625" customWidth="1"/>
    <col min="4" max="4" width="28" customWidth="1"/>
    <col min="5" max="5" width="13.54296875" customWidth="1"/>
    <col min="6" max="6" width="13.08984375" customWidth="1"/>
    <col min="7" max="7" width="13" customWidth="1"/>
    <col min="8" max="9" width="11.08984375" customWidth="1"/>
    <col min="10" max="10" width="11.453125" customWidth="1"/>
    <col min="11" max="11" width="4" customWidth="1"/>
  </cols>
  <sheetData>
    <row r="1" spans="1:11">
      <c r="A1" s="426"/>
      <c r="B1" s="426"/>
      <c r="C1" s="426"/>
      <c r="D1" s="426"/>
      <c r="E1" s="426"/>
      <c r="F1" s="426"/>
      <c r="G1" s="426"/>
      <c r="H1" s="426"/>
      <c r="I1" s="426"/>
      <c r="J1" s="426"/>
      <c r="K1" s="426"/>
    </row>
    <row r="2" spans="1:11" ht="23">
      <c r="A2" s="426"/>
      <c r="B2" s="1118" t="str">
        <f>'Master-1'!D3</f>
        <v>dk;kZy; iz/kkukpk;Z jktdh; mPp ek/;fed fo|ky; 13Mhvks,y</v>
      </c>
      <c r="C2" s="1005"/>
      <c r="D2" s="1005"/>
      <c r="E2" s="1005"/>
      <c r="F2" s="1005"/>
      <c r="G2" s="1005"/>
      <c r="H2" s="1005"/>
      <c r="I2" s="1005"/>
      <c r="J2" s="1005"/>
      <c r="K2" s="426"/>
    </row>
    <row r="3" spans="1:11" ht="23">
      <c r="A3" s="426"/>
      <c r="B3" s="1118" t="s">
        <v>315</v>
      </c>
      <c r="C3" s="1005"/>
      <c r="D3" s="1005"/>
      <c r="E3" s="1005"/>
      <c r="F3" s="1005"/>
      <c r="G3" s="1005"/>
      <c r="H3" s="1005"/>
      <c r="I3" s="1005"/>
      <c r="J3" s="1005"/>
      <c r="K3" s="426"/>
    </row>
    <row r="4" spans="1:11" ht="23">
      <c r="A4" s="426"/>
      <c r="B4" s="424"/>
      <c r="C4" s="423"/>
      <c r="D4" s="423"/>
      <c r="E4" s="423"/>
      <c r="F4" s="423"/>
      <c r="G4" s="423"/>
      <c r="H4" s="443" t="s">
        <v>442</v>
      </c>
      <c r="I4" s="1121" t="s">
        <v>443</v>
      </c>
      <c r="J4" s="1121"/>
      <c r="K4" s="426"/>
    </row>
    <row r="5" spans="1:11" ht="25.5">
      <c r="A5" s="426"/>
      <c r="B5" s="1119" t="s">
        <v>214</v>
      </c>
      <c r="C5" s="1009"/>
      <c r="D5" s="222" t="str">
        <f>'Master-1'!D6</f>
        <v>2202-02-109-01-00</v>
      </c>
      <c r="E5" s="1120" t="str">
        <f>'Master-1'!I6</f>
        <v>STATE FUND</v>
      </c>
      <c r="F5" s="1009"/>
      <c r="G5" s="13"/>
      <c r="H5" s="223" t="s">
        <v>213</v>
      </c>
      <c r="I5" s="1119">
        <f>'Master-1'!D5</f>
        <v>26214</v>
      </c>
      <c r="J5" s="1009"/>
      <c r="K5" s="426"/>
    </row>
    <row r="6" spans="1:11" ht="39.5" customHeight="1">
      <c r="A6" s="426"/>
      <c r="B6" s="1069" t="s">
        <v>316</v>
      </c>
      <c r="C6" s="1069" t="s">
        <v>317</v>
      </c>
      <c r="D6" s="1069" t="s">
        <v>318</v>
      </c>
      <c r="E6" s="1117" t="s">
        <v>441</v>
      </c>
      <c r="F6" s="1003"/>
      <c r="G6" s="1117" t="s">
        <v>444</v>
      </c>
      <c r="H6" s="1003"/>
      <c r="I6" s="1117" t="s">
        <v>440</v>
      </c>
      <c r="J6" s="1003"/>
      <c r="K6" s="426"/>
    </row>
    <row r="7" spans="1:11" ht="22" customHeight="1">
      <c r="A7" s="426"/>
      <c r="B7" s="1062"/>
      <c r="C7" s="1062"/>
      <c r="D7" s="1062"/>
      <c r="E7" s="224" t="s">
        <v>319</v>
      </c>
      <c r="F7" s="224" t="s">
        <v>320</v>
      </c>
      <c r="G7" s="224" t="s">
        <v>319</v>
      </c>
      <c r="H7" s="224" t="s">
        <v>320</v>
      </c>
      <c r="I7" s="224" t="s">
        <v>319</v>
      </c>
      <c r="J7" s="224" t="s">
        <v>320</v>
      </c>
      <c r="K7" s="426"/>
    </row>
    <row r="8" spans="1:11" ht="61.5" customHeight="1">
      <c r="A8" s="426"/>
      <c r="B8" s="225">
        <v>1</v>
      </c>
      <c r="C8" s="226">
        <f>'Master-1'!D5</f>
        <v>26214</v>
      </c>
      <c r="D8" s="224" t="str">
        <f>'Master-1'!D3</f>
        <v>dk;kZy; iz/kkukpk;Z jktdh; mPp ek/;fed fo|ky; 13Mhvks,y</v>
      </c>
      <c r="E8" s="444">
        <f>'Master-1'!P87</f>
        <v>21765</v>
      </c>
      <c r="F8" s="444">
        <f>'Master-1'!P88</f>
        <v>0</v>
      </c>
      <c r="G8" s="444">
        <f>'Master-2'!O6</f>
        <v>0</v>
      </c>
      <c r="H8" s="444">
        <f>'Master-2'!O7</f>
        <v>0</v>
      </c>
      <c r="I8" s="444">
        <f>IF(G8&gt;E8,0,E8-G8)</f>
        <v>21765</v>
      </c>
      <c r="J8" s="444">
        <f>IF(H8&gt;F8,0,F8-H8)</f>
        <v>0</v>
      </c>
      <c r="K8" s="426"/>
    </row>
    <row r="9" spans="1:11">
      <c r="A9" s="426"/>
      <c r="K9" s="426"/>
    </row>
    <row r="10" spans="1:11">
      <c r="A10" s="426"/>
      <c r="K10" s="426"/>
    </row>
    <row r="11" spans="1:11">
      <c r="A11" s="426"/>
      <c r="H11" s="161" t="str">
        <f>'Master-1'!M4</f>
        <v>iz/kkukpk;Z</v>
      </c>
      <c r="K11" s="426"/>
    </row>
    <row r="12" spans="1:11">
      <c r="A12" s="426"/>
      <c r="H12" s="161" t="str">
        <f>'Master-1'!M5</f>
        <v xml:space="preserve">jktdh; mPp ek/;fed fo|ky; </v>
      </c>
      <c r="K12" s="426"/>
    </row>
    <row r="13" spans="1:11">
      <c r="A13" s="426"/>
      <c r="H13" s="161" t="str">
        <f>'Master-1'!M6</f>
        <v>13Mhvks,y¼Jhxaxkuxj½</v>
      </c>
      <c r="K13" s="426"/>
    </row>
    <row r="14" spans="1:11">
      <c r="A14" s="426"/>
      <c r="B14" s="426"/>
      <c r="C14" s="426"/>
      <c r="D14" s="426"/>
      <c r="E14" s="426"/>
      <c r="F14" s="426"/>
      <c r="G14" s="426"/>
      <c r="H14" s="426"/>
      <c r="I14" s="426"/>
      <c r="J14" s="426"/>
      <c r="K14" s="426"/>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sheetPr codeName="Sheet19">
    <tabColor rgb="FF00B050"/>
  </sheetPr>
  <dimension ref="B1:H10"/>
  <sheetViews>
    <sheetView workbookViewId="0">
      <selection activeCell="B11" sqref="B11"/>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122" t="e">
        <f>'P3'!$D$1</f>
        <v>#REF!</v>
      </c>
      <c r="C1" s="1122"/>
      <c r="D1" s="1122"/>
      <c r="E1" s="1122"/>
      <c r="F1" s="1122"/>
      <c r="G1" s="1122"/>
      <c r="H1" s="1122"/>
    </row>
    <row r="2" spans="2:8">
      <c r="B2" s="1122" t="s">
        <v>22</v>
      </c>
      <c r="C2" s="1122"/>
      <c r="D2" s="1122"/>
      <c r="E2" s="1122"/>
      <c r="F2" s="1122"/>
      <c r="G2" s="1122"/>
      <c r="H2" s="1122"/>
    </row>
    <row r="3" spans="2:8">
      <c r="B3" s="3" t="e">
        <f>'Master-1'!#REF!</f>
        <v>#REF!</v>
      </c>
    </row>
    <row r="4" spans="2:8">
      <c r="C4" s="1123" t="s">
        <v>193</v>
      </c>
      <c r="D4" s="1123"/>
      <c r="E4" s="1123"/>
    </row>
    <row r="5" spans="2:8">
      <c r="C5" s="1123"/>
      <c r="D5" s="1123"/>
      <c r="E5" s="1123"/>
    </row>
    <row r="7" spans="2:8">
      <c r="B7" s="1123" t="s">
        <v>195</v>
      </c>
      <c r="C7" s="1123"/>
      <c r="D7" s="4"/>
      <c r="E7" s="1123" t="s">
        <v>196</v>
      </c>
      <c r="F7" s="1123"/>
      <c r="G7" s="6"/>
    </row>
    <row r="8" spans="2:8">
      <c r="B8" s="11"/>
      <c r="C8" s="11"/>
      <c r="D8" s="11"/>
      <c r="E8" s="11"/>
      <c r="F8" s="11"/>
      <c r="G8" s="6"/>
    </row>
    <row r="9" spans="2:8" ht="23">
      <c r="B9" s="10">
        <f>'प्रपत्र-8'!$N$74</f>
        <v>3190400</v>
      </c>
      <c r="C9" s="12" t="s">
        <v>565</v>
      </c>
      <c r="D9" s="13"/>
      <c r="E9" s="10">
        <f>'प्रपत्र-8'!$O$74</f>
        <v>3095600</v>
      </c>
      <c r="F9" s="100">
        <v>0.28000000000000003</v>
      </c>
    </row>
    <row r="10" spans="2:8" ht="23">
      <c r="B10" s="1124">
        <f>B9*28%</f>
        <v>893312.00000000012</v>
      </c>
      <c r="C10" s="1125"/>
      <c r="D10" s="13"/>
      <c r="E10" s="1124">
        <f>E9*F9</f>
        <v>866768.00000000012</v>
      </c>
      <c r="F10" s="1125"/>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sheetPr codeName="Sheet21">
    <tabColor rgb="FF0070C0"/>
  </sheetPr>
  <dimension ref="B1:H9"/>
  <sheetViews>
    <sheetView workbookViewId="0">
      <selection activeCell="I7" sqref="I7"/>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122" t="str">
        <f>'Master-1'!D3</f>
        <v>dk;kZy; iz/kkukpk;Z jktdh; mPp ek/;fed fo|ky; 13Mhvks,y</v>
      </c>
      <c r="C1" s="1122"/>
      <c r="D1" s="1122"/>
      <c r="E1" s="1122"/>
      <c r="F1" s="1122"/>
      <c r="G1" s="1122"/>
      <c r="H1" s="1122"/>
    </row>
    <row r="2" spans="2:8">
      <c r="B2" s="1122" t="s">
        <v>22</v>
      </c>
      <c r="C2" s="1122"/>
      <c r="D2" s="1122"/>
      <c r="E2" s="1122"/>
      <c r="F2" s="1122"/>
      <c r="G2" s="1122"/>
      <c r="H2" s="1122"/>
    </row>
    <row r="3" spans="2:8">
      <c r="B3" s="1128"/>
      <c r="C3" s="1128"/>
      <c r="D3" s="1128"/>
      <c r="E3" s="1128"/>
      <c r="F3" s="1128"/>
    </row>
    <row r="4" spans="2:8">
      <c r="C4" s="1129" t="s">
        <v>207</v>
      </c>
      <c r="D4" s="1129"/>
      <c r="E4" s="1129"/>
    </row>
    <row r="5" spans="2:8">
      <c r="C5" s="1129"/>
      <c r="D5" s="1129"/>
      <c r="E5" s="1129"/>
    </row>
    <row r="6" spans="2:8">
      <c r="B6" s="1123" t="s">
        <v>208</v>
      </c>
      <c r="C6" s="1123"/>
      <c r="D6" s="134"/>
      <c r="E6" s="1123" t="s">
        <v>209</v>
      </c>
      <c r="F6" s="1123"/>
      <c r="G6" s="6"/>
    </row>
    <row r="7" spans="2:8">
      <c r="B7" s="11"/>
      <c r="C7" s="11"/>
      <c r="D7" s="11"/>
      <c r="E7" s="11"/>
      <c r="F7" s="11"/>
      <c r="G7" s="6"/>
    </row>
    <row r="8" spans="2:8" ht="23">
      <c r="B8" s="10">
        <f>'प्रपत्र-8'!$N$74</f>
        <v>3190400</v>
      </c>
      <c r="C8" s="100">
        <v>0.28000000000000003</v>
      </c>
      <c r="D8" s="13"/>
      <c r="E8" s="10">
        <f>'प्रपत्र-8'!$O$74</f>
        <v>3095600</v>
      </c>
      <c r="F8" s="100">
        <v>0.28000000000000003</v>
      </c>
    </row>
    <row r="9" spans="2:8" ht="23">
      <c r="B9" s="1126">
        <f>B8*C8</f>
        <v>893312.00000000012</v>
      </c>
      <c r="C9" s="1127"/>
      <c r="D9" s="164"/>
      <c r="E9" s="1126">
        <f>E8*F8</f>
        <v>866768.00000000012</v>
      </c>
      <c r="F9" s="1127"/>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3.xml><?xml version="1.0" encoding="utf-8"?>
<worksheet xmlns="http://schemas.openxmlformats.org/spreadsheetml/2006/main" xmlns:r="http://schemas.openxmlformats.org/officeDocument/2006/relationships">
  <sheetPr codeName="Sheet22">
    <pageSetUpPr fitToPage="1"/>
  </sheetPr>
  <dimension ref="A1:AA1003"/>
  <sheetViews>
    <sheetView workbookViewId="0">
      <selection activeCell="F8" sqref="F8"/>
    </sheetView>
  </sheetViews>
  <sheetFormatPr defaultColWidth="14.453125" defaultRowHeight="14.5"/>
  <cols>
    <col min="1" max="1" width="3.54296875" style="470" customWidth="1"/>
    <col min="2" max="2" width="13" style="184" customWidth="1"/>
    <col min="3" max="3" width="28.453125" style="184" customWidth="1"/>
    <col min="4" max="5" width="21.7265625" style="184" customWidth="1"/>
    <col min="6" max="6" width="15.7265625" style="184" customWidth="1"/>
    <col min="7" max="8" width="21.7265625" style="184" customWidth="1"/>
    <col min="9" max="9" width="3.81640625" style="184" customWidth="1"/>
    <col min="10" max="27" width="9.08984375" style="184" customWidth="1"/>
    <col min="28" max="16384" width="14.453125" style="184"/>
  </cols>
  <sheetData>
    <row r="1" spans="1:27" s="470" customFormat="1">
      <c r="A1" s="471"/>
      <c r="B1" s="471"/>
      <c r="C1" s="471"/>
      <c r="D1" s="471"/>
      <c r="E1" s="471"/>
      <c r="F1" s="471"/>
      <c r="G1" s="471"/>
      <c r="H1" s="471"/>
      <c r="I1" s="471"/>
    </row>
    <row r="2" spans="1:27" ht="18">
      <c r="A2" s="471"/>
      <c r="B2" s="1130" t="str">
        <f>'Master-1'!D3</f>
        <v>dk;kZy; iz/kkukpk;Z jktdh; mPp ek/;fed fo|ky; 13Mhvks,y</v>
      </c>
      <c r="C2" s="1007"/>
      <c r="D2" s="1007"/>
      <c r="E2" s="1007"/>
      <c r="F2" s="1007"/>
      <c r="G2" s="1007"/>
      <c r="H2" s="1131"/>
      <c r="I2" s="471"/>
      <c r="J2" s="183"/>
      <c r="K2" s="183"/>
      <c r="L2" s="183"/>
      <c r="M2" s="183"/>
      <c r="N2" s="183"/>
      <c r="O2" s="183"/>
      <c r="P2" s="183"/>
      <c r="Q2" s="183"/>
      <c r="R2" s="183"/>
      <c r="S2" s="183"/>
      <c r="T2" s="183"/>
      <c r="U2" s="183"/>
      <c r="V2" s="183"/>
      <c r="W2" s="183"/>
      <c r="X2" s="183"/>
      <c r="Y2" s="183"/>
      <c r="Z2" s="183"/>
      <c r="AA2" s="183"/>
    </row>
    <row r="3" spans="1:27" ht="18">
      <c r="A3" s="471"/>
      <c r="B3" s="1132" t="s">
        <v>600</v>
      </c>
      <c r="C3" s="1005"/>
      <c r="D3" s="1005"/>
      <c r="E3" s="1005"/>
      <c r="F3" s="1005"/>
      <c r="G3" s="1005"/>
      <c r="H3" s="1005"/>
      <c r="I3" s="471"/>
      <c r="J3" s="183"/>
      <c r="K3" s="183"/>
      <c r="L3" s="183"/>
      <c r="M3" s="183"/>
      <c r="N3" s="183"/>
      <c r="O3" s="183"/>
      <c r="P3" s="183"/>
      <c r="Q3" s="183"/>
      <c r="R3" s="183"/>
      <c r="S3" s="183"/>
      <c r="T3" s="183"/>
      <c r="U3" s="183"/>
      <c r="V3" s="183"/>
      <c r="W3" s="183"/>
      <c r="X3" s="183"/>
      <c r="Y3" s="183"/>
      <c r="Z3" s="183"/>
      <c r="AA3" s="183"/>
    </row>
    <row r="4" spans="1:27" ht="23">
      <c r="A4" s="471"/>
      <c r="B4" s="231" t="s">
        <v>347</v>
      </c>
      <c r="C4" s="415" t="str">
        <f>'Master-1'!D6</f>
        <v>2202-02-109-01-00</v>
      </c>
      <c r="D4" s="416" t="str">
        <f>'Master-1'!I6</f>
        <v>STATE FUND</v>
      </c>
      <c r="E4" s="232" t="s">
        <v>322</v>
      </c>
      <c r="F4" s="417">
        <f>'Master-1'!D5</f>
        <v>26214</v>
      </c>
      <c r="G4" s="586" t="str">
        <f>'प्रपत्र-8'!Q4</f>
        <v>RE-2021-22</v>
      </c>
      <c r="H4" s="586" t="str">
        <f>'प्रपत्र-8'!Q5</f>
        <v>BE-2022-23</v>
      </c>
      <c r="I4" s="471"/>
      <c r="J4" s="183"/>
      <c r="K4" s="183"/>
      <c r="L4" s="183"/>
      <c r="M4" s="183"/>
      <c r="N4" s="183"/>
      <c r="O4" s="183"/>
      <c r="P4" s="183"/>
      <c r="Q4" s="183"/>
      <c r="R4" s="183"/>
      <c r="S4" s="183"/>
      <c r="T4" s="183"/>
      <c r="U4" s="183"/>
      <c r="V4" s="183"/>
      <c r="W4" s="183"/>
      <c r="X4" s="183"/>
      <c r="Y4" s="183"/>
      <c r="Z4" s="183"/>
      <c r="AA4" s="183"/>
    </row>
    <row r="5" spans="1:27" s="359" customFormat="1" ht="14.5" customHeight="1">
      <c r="A5" s="471"/>
      <c r="B5" s="1135" t="s">
        <v>42</v>
      </c>
      <c r="C5" s="1135" t="s">
        <v>348</v>
      </c>
      <c r="D5" s="1135" t="s">
        <v>362</v>
      </c>
      <c r="E5" s="1136"/>
      <c r="F5" s="1135" t="s">
        <v>349</v>
      </c>
      <c r="G5" s="1137" t="s">
        <v>397</v>
      </c>
      <c r="H5" s="1137" t="s">
        <v>398</v>
      </c>
      <c r="I5" s="471"/>
      <c r="J5" s="183"/>
      <c r="K5" s="183"/>
      <c r="L5" s="183"/>
      <c r="M5" s="183"/>
      <c r="N5" s="183"/>
      <c r="O5" s="183"/>
      <c r="P5" s="183"/>
      <c r="Q5" s="183"/>
      <c r="R5" s="183"/>
      <c r="S5" s="183"/>
      <c r="T5" s="183"/>
      <c r="U5" s="183"/>
      <c r="V5" s="183"/>
      <c r="W5" s="183"/>
      <c r="X5" s="183"/>
      <c r="Y5" s="183"/>
      <c r="Z5" s="183"/>
      <c r="AA5" s="183"/>
    </row>
    <row r="6" spans="1:27" s="359" customFormat="1" ht="20" customHeight="1">
      <c r="A6" s="471"/>
      <c r="B6" s="1136"/>
      <c r="C6" s="1136"/>
      <c r="D6" s="400" t="s">
        <v>397</v>
      </c>
      <c r="E6" s="400" t="s">
        <v>398</v>
      </c>
      <c r="F6" s="1136"/>
      <c r="G6" s="1137"/>
      <c r="H6" s="1137"/>
      <c r="I6" s="471"/>
      <c r="J6" s="183"/>
      <c r="K6" s="183"/>
      <c r="L6" s="183"/>
      <c r="M6" s="183"/>
      <c r="N6" s="183"/>
      <c r="O6" s="183"/>
      <c r="P6" s="183"/>
      <c r="Q6" s="183"/>
      <c r="R6" s="183"/>
      <c r="S6" s="183"/>
      <c r="T6" s="183"/>
      <c r="U6" s="183"/>
      <c r="V6" s="183"/>
      <c r="W6" s="183"/>
      <c r="X6" s="183"/>
      <c r="Y6" s="183"/>
      <c r="Z6" s="183"/>
      <c r="AA6" s="183"/>
    </row>
    <row r="7" spans="1:27" s="359" customFormat="1" ht="18">
      <c r="A7" s="471"/>
      <c r="B7" s="1133" t="s">
        <v>399</v>
      </c>
      <c r="C7" s="1134"/>
      <c r="D7" s="1134"/>
      <c r="E7" s="1134"/>
      <c r="F7" s="1134"/>
      <c r="G7" s="1134"/>
      <c r="H7" s="1134"/>
      <c r="I7" s="471"/>
      <c r="J7" s="183"/>
      <c r="K7" s="183"/>
      <c r="L7" s="183"/>
      <c r="M7" s="183"/>
      <c r="N7" s="183"/>
      <c r="O7" s="183"/>
      <c r="P7" s="183"/>
      <c r="Q7" s="183"/>
      <c r="R7" s="183"/>
      <c r="S7" s="183"/>
      <c r="T7" s="183"/>
      <c r="U7" s="183"/>
      <c r="V7" s="183"/>
      <c r="W7" s="183"/>
      <c r="X7" s="183"/>
      <c r="Y7" s="183"/>
      <c r="Z7" s="183"/>
      <c r="AA7" s="183"/>
    </row>
    <row r="8" spans="1:27" ht="15.5">
      <c r="A8" s="471"/>
      <c r="B8" s="233">
        <v>1</v>
      </c>
      <c r="C8" s="233" t="s">
        <v>156</v>
      </c>
      <c r="D8" s="418">
        <f>'Master-1'!$P$72</f>
        <v>1993200</v>
      </c>
      <c r="E8" s="418">
        <f>'Master-1'!$O$72</f>
        <v>2054400</v>
      </c>
      <c r="F8" s="398">
        <v>0.28000000000000003</v>
      </c>
      <c r="G8" s="420">
        <f>ROUND(D8*F8,0)</f>
        <v>558096</v>
      </c>
      <c r="H8" s="420">
        <f>ROUND(E8*F8,0)</f>
        <v>575232</v>
      </c>
      <c r="I8" s="471"/>
      <c r="J8" s="183"/>
      <c r="K8" s="183"/>
      <c r="L8" s="183"/>
      <c r="M8" s="183"/>
      <c r="N8" s="183"/>
      <c r="O8" s="183"/>
      <c r="P8" s="183"/>
      <c r="Q8" s="183"/>
      <c r="R8" s="183"/>
      <c r="S8" s="183"/>
      <c r="T8" s="183"/>
      <c r="U8" s="183"/>
      <c r="V8" s="183"/>
      <c r="W8" s="183"/>
      <c r="X8" s="183"/>
      <c r="Y8" s="183"/>
      <c r="Z8" s="183"/>
      <c r="AA8" s="183"/>
    </row>
    <row r="9" spans="1:27" ht="15.5">
      <c r="A9" s="471"/>
      <c r="B9" s="233">
        <v>2</v>
      </c>
      <c r="C9" s="233" t="s">
        <v>157</v>
      </c>
      <c r="D9" s="418">
        <f>'Master-1'!$P$73</f>
        <v>1102400</v>
      </c>
      <c r="E9" s="418">
        <f>'Master-1'!$O$73</f>
        <v>1136000</v>
      </c>
      <c r="F9" s="398">
        <v>0.28000000000000003</v>
      </c>
      <c r="G9" s="420">
        <f>ROUND(D9*F9,0)</f>
        <v>308672</v>
      </c>
      <c r="H9" s="420">
        <f>ROUND(E9*F9,0)</f>
        <v>318080</v>
      </c>
      <c r="I9" s="471"/>
      <c r="J9" s="183"/>
      <c r="K9" s="183"/>
      <c r="L9" s="183"/>
      <c r="M9" s="183"/>
      <c r="N9" s="183"/>
      <c r="O9" s="183"/>
      <c r="P9" s="183"/>
      <c r="Q9" s="183"/>
      <c r="R9" s="183"/>
      <c r="S9" s="183"/>
      <c r="T9" s="183"/>
      <c r="U9" s="183"/>
      <c r="V9" s="183"/>
      <c r="W9" s="183"/>
      <c r="X9" s="183"/>
      <c r="Y9" s="183"/>
      <c r="Z9" s="183"/>
      <c r="AA9" s="183"/>
    </row>
    <row r="10" spans="1:27" ht="15.5">
      <c r="A10" s="471"/>
      <c r="B10" s="1138" t="s">
        <v>350</v>
      </c>
      <c r="C10" s="1003"/>
      <c r="D10" s="419">
        <f>SUM(D8:D9)</f>
        <v>3095600</v>
      </c>
      <c r="E10" s="419">
        <f>SUM(E8:E9)</f>
        <v>3190400</v>
      </c>
      <c r="F10" s="235"/>
      <c r="G10" s="419">
        <f>SUM(G8:G9)</f>
        <v>866768</v>
      </c>
      <c r="H10" s="419">
        <f>SUM(H8:H9)</f>
        <v>893312</v>
      </c>
      <c r="I10" s="471"/>
      <c r="J10" s="236"/>
      <c r="K10" s="236"/>
      <c r="L10" s="236"/>
      <c r="M10" s="236"/>
      <c r="N10" s="236"/>
      <c r="O10" s="236"/>
      <c r="P10" s="236"/>
      <c r="Q10" s="236"/>
      <c r="R10" s="236"/>
      <c r="S10" s="236"/>
      <c r="T10" s="236"/>
      <c r="U10" s="236"/>
      <c r="V10" s="236"/>
      <c r="W10" s="236"/>
      <c r="X10" s="236"/>
      <c r="Y10" s="236"/>
      <c r="Z10" s="236"/>
      <c r="AA10" s="236"/>
    </row>
    <row r="11" spans="1:27" ht="18">
      <c r="A11" s="471"/>
      <c r="B11" s="1139" t="s">
        <v>351</v>
      </c>
      <c r="C11" s="1140"/>
      <c r="D11" s="1140"/>
      <c r="E11" s="1140"/>
      <c r="F11" s="1140"/>
      <c r="G11" s="1140"/>
      <c r="H11" s="1140"/>
      <c r="I11" s="471"/>
      <c r="J11" s="183"/>
      <c r="K11" s="183"/>
      <c r="L11" s="183"/>
      <c r="M11" s="183"/>
      <c r="N11" s="183"/>
      <c r="O11" s="183"/>
      <c r="P11" s="183"/>
      <c r="Q11" s="183"/>
      <c r="R11" s="183"/>
      <c r="S11" s="183"/>
      <c r="T11" s="183"/>
      <c r="U11" s="183"/>
      <c r="V11" s="183"/>
      <c r="W11" s="183"/>
      <c r="X11" s="183"/>
      <c r="Y11" s="183"/>
      <c r="Z11" s="183"/>
      <c r="AA11" s="183"/>
    </row>
    <row r="12" spans="1:27" ht="15.5">
      <c r="A12" s="471"/>
      <c r="B12" s="233">
        <v>1</v>
      </c>
      <c r="C12" s="233" t="s">
        <v>156</v>
      </c>
      <c r="D12" s="418">
        <f>'Master-1'!P72</f>
        <v>1993200</v>
      </c>
      <c r="E12" s="418">
        <f>'Master-1'!O72</f>
        <v>2054400</v>
      </c>
      <c r="F12" s="398">
        <v>0.09</v>
      </c>
      <c r="G12" s="420">
        <f>ROUND(D12*F12,0)</f>
        <v>179388</v>
      </c>
      <c r="H12" s="420">
        <f>ROUND(E12*F12,0)</f>
        <v>184896</v>
      </c>
      <c r="I12" s="471"/>
      <c r="J12" s="183"/>
      <c r="K12" s="183"/>
      <c r="L12" s="183"/>
      <c r="M12" s="183"/>
      <c r="N12" s="183"/>
      <c r="O12" s="183"/>
      <c r="P12" s="183"/>
      <c r="Q12" s="183"/>
      <c r="R12" s="183"/>
      <c r="S12" s="183"/>
      <c r="T12" s="183"/>
      <c r="U12" s="183"/>
      <c r="V12" s="183"/>
      <c r="W12" s="183"/>
      <c r="X12" s="183"/>
      <c r="Y12" s="183"/>
      <c r="Z12" s="183"/>
      <c r="AA12" s="183"/>
    </row>
    <row r="13" spans="1:27" ht="15.5">
      <c r="A13" s="471"/>
      <c r="B13" s="233">
        <v>2</v>
      </c>
      <c r="C13" s="233" t="s">
        <v>157</v>
      </c>
      <c r="D13" s="418">
        <f>'Master-1'!P73</f>
        <v>1102400</v>
      </c>
      <c r="E13" s="418">
        <f>'Master-1'!O73</f>
        <v>1136000</v>
      </c>
      <c r="F13" s="398">
        <v>0.09</v>
      </c>
      <c r="G13" s="420">
        <f>ROUND(D13*F13,0)</f>
        <v>99216</v>
      </c>
      <c r="H13" s="420">
        <f>ROUND(E13*F13,0)</f>
        <v>102240</v>
      </c>
      <c r="I13" s="471"/>
      <c r="J13" s="183"/>
      <c r="K13" s="183"/>
      <c r="L13" s="183"/>
      <c r="M13" s="183"/>
      <c r="N13" s="183"/>
      <c r="O13" s="183"/>
      <c r="P13" s="183"/>
      <c r="Q13" s="183"/>
      <c r="R13" s="183"/>
      <c r="S13" s="183"/>
      <c r="T13" s="183"/>
      <c r="U13" s="183"/>
      <c r="V13" s="183"/>
      <c r="W13" s="183"/>
      <c r="X13" s="183"/>
      <c r="Y13" s="183"/>
      <c r="Z13" s="183"/>
      <c r="AA13" s="183"/>
    </row>
    <row r="14" spans="1:27" ht="15.5">
      <c r="A14" s="471"/>
      <c r="B14" s="1138" t="s">
        <v>350</v>
      </c>
      <c r="C14" s="1003"/>
      <c r="D14" s="419">
        <f>SUM(D12:D13)</f>
        <v>3095600</v>
      </c>
      <c r="E14" s="419">
        <f>SUM(E12:E13)</f>
        <v>3190400</v>
      </c>
      <c r="F14" s="235"/>
      <c r="G14" s="419">
        <f>SUM(G12:G13)</f>
        <v>278604</v>
      </c>
      <c r="H14" s="419">
        <f>SUM(H12:H13)</f>
        <v>287136</v>
      </c>
      <c r="I14" s="471"/>
      <c r="J14" s="236"/>
      <c r="K14" s="236"/>
      <c r="L14" s="236"/>
      <c r="M14" s="236"/>
      <c r="N14" s="236"/>
      <c r="O14" s="236"/>
      <c r="P14" s="236"/>
      <c r="Q14" s="236"/>
      <c r="R14" s="236"/>
      <c r="S14" s="236"/>
      <c r="T14" s="236"/>
      <c r="U14" s="236"/>
      <c r="V14" s="236"/>
      <c r="W14" s="236"/>
      <c r="X14" s="236"/>
      <c r="Y14" s="236"/>
      <c r="Z14" s="236"/>
      <c r="AA14" s="236"/>
    </row>
    <row r="15" spans="1:27" ht="18">
      <c r="A15" s="471"/>
      <c r="B15" s="1139" t="s">
        <v>352</v>
      </c>
      <c r="C15" s="1140"/>
      <c r="D15" s="1140"/>
      <c r="E15" s="1140"/>
      <c r="F15" s="1140"/>
      <c r="G15" s="1140"/>
      <c r="H15" s="1140"/>
      <c r="I15" s="471"/>
      <c r="J15" s="183"/>
      <c r="K15" s="183"/>
      <c r="L15" s="183"/>
      <c r="M15" s="183"/>
      <c r="N15" s="183"/>
      <c r="O15" s="183"/>
      <c r="P15" s="183"/>
      <c r="Q15" s="183"/>
      <c r="R15" s="183"/>
      <c r="S15" s="183"/>
      <c r="T15" s="183"/>
      <c r="U15" s="183"/>
      <c r="V15" s="183"/>
      <c r="W15" s="183"/>
      <c r="X15" s="183"/>
      <c r="Y15" s="183"/>
      <c r="Z15" s="183"/>
      <c r="AA15" s="183"/>
    </row>
    <row r="16" spans="1:27" ht="15.5">
      <c r="A16" s="471"/>
      <c r="B16" s="233">
        <v>1</v>
      </c>
      <c r="C16" s="233" t="s">
        <v>156</v>
      </c>
      <c r="D16" s="418">
        <f>'Master-1'!$P$72</f>
        <v>1993200</v>
      </c>
      <c r="E16" s="418">
        <f>'Master-1'!$O$72</f>
        <v>2054400</v>
      </c>
      <c r="F16" s="399"/>
      <c r="G16" s="234">
        <v>0</v>
      </c>
      <c r="H16" s="420"/>
      <c r="I16" s="471"/>
      <c r="J16" s="183"/>
      <c r="K16" s="183"/>
      <c r="L16" s="183"/>
      <c r="M16" s="183"/>
      <c r="N16" s="183"/>
      <c r="O16" s="183"/>
      <c r="P16" s="183"/>
      <c r="Q16" s="183"/>
      <c r="R16" s="183"/>
      <c r="S16" s="183"/>
      <c r="T16" s="183"/>
      <c r="U16" s="183"/>
      <c r="V16" s="183"/>
      <c r="W16" s="183"/>
      <c r="X16" s="183"/>
      <c r="Y16" s="183"/>
      <c r="Z16" s="183"/>
      <c r="AA16" s="183"/>
    </row>
    <row r="17" spans="1:27" ht="15.5">
      <c r="A17" s="471"/>
      <c r="B17" s="233">
        <v>2</v>
      </c>
      <c r="C17" s="233" t="s">
        <v>157</v>
      </c>
      <c r="D17" s="418">
        <f>'Master-1'!$P$73</f>
        <v>1102400</v>
      </c>
      <c r="E17" s="418">
        <f>'Master-1'!$O$73</f>
        <v>1136000</v>
      </c>
      <c r="F17" s="399"/>
      <c r="G17" s="234">
        <v>0</v>
      </c>
      <c r="H17" s="420"/>
      <c r="I17" s="471"/>
      <c r="J17" s="183"/>
      <c r="K17" s="183"/>
      <c r="L17" s="183"/>
      <c r="M17" s="183"/>
      <c r="N17" s="183"/>
      <c r="O17" s="183"/>
      <c r="P17" s="183"/>
      <c r="Q17" s="183"/>
      <c r="R17" s="183"/>
      <c r="S17" s="183"/>
      <c r="T17" s="183"/>
      <c r="U17" s="183"/>
      <c r="V17" s="183"/>
      <c r="W17" s="183"/>
      <c r="X17" s="183"/>
      <c r="Y17" s="183"/>
      <c r="Z17" s="183"/>
      <c r="AA17" s="183"/>
    </row>
    <row r="18" spans="1:27" ht="15.5">
      <c r="A18" s="471"/>
      <c r="B18" s="1138" t="s">
        <v>350</v>
      </c>
      <c r="C18" s="1003"/>
      <c r="D18" s="419">
        <f>SUM(D16:D17)</f>
        <v>3095600</v>
      </c>
      <c r="E18" s="419">
        <f>SUM(E16:E17)</f>
        <v>3190400</v>
      </c>
      <c r="F18" s="235"/>
      <c r="G18" s="419">
        <f>SUM(G16:G17)</f>
        <v>0</v>
      </c>
      <c r="H18" s="419">
        <f>[1]P8G1!M79</f>
        <v>0</v>
      </c>
      <c r="I18" s="471"/>
      <c r="J18" s="236"/>
      <c r="K18" s="236"/>
      <c r="L18" s="236"/>
      <c r="M18" s="236"/>
      <c r="N18" s="236"/>
      <c r="O18" s="236"/>
      <c r="P18" s="236"/>
      <c r="Q18" s="236"/>
      <c r="R18" s="236"/>
      <c r="S18" s="236"/>
      <c r="T18" s="236"/>
      <c r="U18" s="236"/>
      <c r="V18" s="236"/>
      <c r="W18" s="236"/>
      <c r="X18" s="236"/>
      <c r="Y18" s="236"/>
      <c r="Z18" s="236"/>
      <c r="AA18" s="236"/>
    </row>
    <row r="19" spans="1:27" ht="18">
      <c r="A19" s="471"/>
      <c r="B19" s="1139" t="s">
        <v>353</v>
      </c>
      <c r="C19" s="1140"/>
      <c r="D19" s="1140"/>
      <c r="E19" s="1140"/>
      <c r="F19" s="1140"/>
      <c r="G19" s="1140"/>
      <c r="H19" s="1140"/>
      <c r="I19" s="471"/>
      <c r="J19" s="183"/>
      <c r="K19" s="183"/>
      <c r="L19" s="183"/>
      <c r="M19" s="183"/>
      <c r="N19" s="183"/>
      <c r="O19" s="183"/>
      <c r="P19" s="183"/>
      <c r="Q19" s="183"/>
      <c r="R19" s="183"/>
      <c r="S19" s="183"/>
      <c r="T19" s="183"/>
      <c r="U19" s="183"/>
      <c r="V19" s="183"/>
      <c r="W19" s="183"/>
      <c r="X19" s="183"/>
      <c r="Y19" s="183"/>
      <c r="Z19" s="183"/>
      <c r="AA19" s="183"/>
    </row>
    <row r="20" spans="1:27" ht="15.5">
      <c r="A20" s="471"/>
      <c r="B20" s="1153">
        <v>1</v>
      </c>
      <c r="C20" s="707" t="s">
        <v>556</v>
      </c>
      <c r="D20" s="708">
        <f>COUNTIFS('Master-1'!$T$11:$T$70,"शैक्षिक",'Master-1'!$S$11:$S$70,"YES")</f>
        <v>0</v>
      </c>
      <c r="E20" s="421">
        <f>D20</f>
        <v>0</v>
      </c>
      <c r="F20" s="1155">
        <v>600</v>
      </c>
      <c r="G20" s="1150">
        <f>IF('Master-1'!$T$5="SRI GANGANAGAR",($D$20+$D$21)*$F$20*12,($D$20*$F$20*10)+($D$21*$F$20*12))</f>
        <v>0</v>
      </c>
      <c r="H20" s="1150">
        <f>IF('Master-1'!$T$5="SRI GANGANAGAR",($E$20+$E$21)*$F$20*12,($E$20*$F$20*10)+($E$21*$F$20*12))</f>
        <v>0</v>
      </c>
      <c r="I20" s="471"/>
      <c r="M20" s="183"/>
      <c r="N20" s="183"/>
      <c r="O20" s="183"/>
      <c r="P20" s="183"/>
      <c r="Q20" s="183"/>
      <c r="R20" s="183"/>
      <c r="S20" s="183"/>
      <c r="T20" s="183"/>
      <c r="U20" s="183"/>
      <c r="V20" s="183"/>
      <c r="W20" s="183"/>
      <c r="X20" s="183"/>
      <c r="Y20" s="183"/>
      <c r="Z20" s="183"/>
      <c r="AA20" s="183"/>
    </row>
    <row r="21" spans="1:27" s="682" customFormat="1" ht="18">
      <c r="A21" s="683"/>
      <c r="B21" s="1154"/>
      <c r="C21" s="709" t="s">
        <v>557</v>
      </c>
      <c r="D21" s="708">
        <f>COUNTIFS('Master-1'!$T$11:$T$70,"गैर शैक्षिक",'Master-1'!$S$11:$S$70,"YES")</f>
        <v>0</v>
      </c>
      <c r="E21" s="421">
        <f>D21</f>
        <v>0</v>
      </c>
      <c r="F21" s="1156"/>
      <c r="G21" s="1151"/>
      <c r="H21" s="1151"/>
      <c r="I21" s="683"/>
      <c r="J21" s="1141" t="s">
        <v>470</v>
      </c>
      <c r="K21" s="1142"/>
      <c r="L21" s="1143"/>
      <c r="M21" s="183"/>
      <c r="N21" s="183"/>
      <c r="O21" s="183"/>
      <c r="P21" s="183"/>
      <c r="Q21" s="183"/>
      <c r="R21" s="183"/>
      <c r="S21" s="183"/>
      <c r="T21" s="183"/>
      <c r="U21" s="183"/>
      <c r="V21" s="183"/>
      <c r="W21" s="183"/>
      <c r="X21" s="183"/>
      <c r="Y21" s="183"/>
      <c r="Z21" s="183"/>
      <c r="AA21" s="183"/>
    </row>
    <row r="22" spans="1:27" ht="18">
      <c r="A22" s="471"/>
      <c r="B22" s="186">
        <v>2</v>
      </c>
      <c r="C22" s="705" t="s">
        <v>355</v>
      </c>
      <c r="D22" s="421">
        <f>COUNTIF('Master-1'!$U$11:$U$70,"YES")</f>
        <v>0</v>
      </c>
      <c r="E22" s="421">
        <f>D22</f>
        <v>0</v>
      </c>
      <c r="F22" s="238">
        <v>75</v>
      </c>
      <c r="G22" s="421">
        <f>D22*F22*12</f>
        <v>0</v>
      </c>
      <c r="H22" s="421">
        <f>E22*F22*12</f>
        <v>0</v>
      </c>
      <c r="I22" s="471"/>
      <c r="J22" s="1144" t="s">
        <v>469</v>
      </c>
      <c r="K22" s="1145"/>
      <c r="L22" s="1146"/>
      <c r="M22" s="183"/>
      <c r="N22" s="183"/>
      <c r="O22" s="183"/>
      <c r="P22" s="183"/>
      <c r="Q22" s="183"/>
      <c r="R22" s="183"/>
      <c r="S22" s="183"/>
      <c r="T22" s="183"/>
      <c r="U22" s="183"/>
      <c r="V22" s="183"/>
      <c r="W22" s="183"/>
      <c r="X22" s="183"/>
      <c r="Y22" s="183"/>
      <c r="Z22" s="183"/>
      <c r="AA22" s="183"/>
    </row>
    <row r="23" spans="1:27" ht="18">
      <c r="A23" s="471"/>
      <c r="B23" s="186">
        <v>3</v>
      </c>
      <c r="C23" s="237" t="s">
        <v>356</v>
      </c>
      <c r="D23" s="421">
        <f>COUNTIF('Master-1'!$V$11:$V$70,"YES")</f>
        <v>0</v>
      </c>
      <c r="E23" s="421">
        <f>D23</f>
        <v>0</v>
      </c>
      <c r="F23" s="238">
        <v>150</v>
      </c>
      <c r="G23" s="421">
        <f>D23*F23*12</f>
        <v>0</v>
      </c>
      <c r="H23" s="421">
        <f>E23*F23*12</f>
        <v>0</v>
      </c>
      <c r="I23" s="471"/>
      <c r="J23" s="1144" t="s">
        <v>462</v>
      </c>
      <c r="K23" s="1145"/>
      <c r="L23" s="1146"/>
      <c r="M23" s="183"/>
      <c r="N23" s="183"/>
      <c r="O23" s="183"/>
      <c r="P23" s="183"/>
      <c r="Q23" s="183"/>
      <c r="R23" s="183"/>
      <c r="S23" s="183"/>
      <c r="T23" s="183"/>
      <c r="U23" s="183"/>
      <c r="V23" s="183"/>
      <c r="W23" s="183"/>
      <c r="X23" s="183"/>
      <c r="Y23" s="183"/>
      <c r="Z23" s="183"/>
      <c r="AA23" s="183"/>
    </row>
    <row r="24" spans="1:27" ht="15.5">
      <c r="A24" s="471"/>
      <c r="B24" s="186">
        <v>4</v>
      </c>
      <c r="C24" s="237" t="s">
        <v>54</v>
      </c>
      <c r="D24" s="421">
        <f>COUNTIFS('Master-1'!$R$11:$R$70,"NG-REGULAR",'Master-1'!$X$11:$X$70,"YES")</f>
        <v>2</v>
      </c>
      <c r="E24" s="421">
        <f>COUNTIFS('Master-1'!$R$11:$R$70,"NG-REGULAR",'Master-1'!$Y$11:$Y$70,"YES")</f>
        <v>2</v>
      </c>
      <c r="F24" s="238">
        <v>6774</v>
      </c>
      <c r="G24" s="421">
        <f>D24*F24</f>
        <v>13548</v>
      </c>
      <c r="H24" s="421">
        <f>E24*F24</f>
        <v>13548</v>
      </c>
      <c r="I24" s="471"/>
      <c r="J24" s="183"/>
      <c r="K24" s="183"/>
      <c r="L24" s="183"/>
      <c r="M24" s="183"/>
      <c r="N24" s="183"/>
      <c r="O24" s="183"/>
      <c r="P24" s="183"/>
      <c r="Q24" s="183"/>
      <c r="R24" s="183"/>
      <c r="S24" s="183"/>
      <c r="T24" s="183"/>
      <c r="U24" s="183"/>
      <c r="V24" s="183"/>
      <c r="W24" s="183"/>
      <c r="X24" s="183"/>
      <c r="Y24" s="183"/>
      <c r="Z24" s="183"/>
      <c r="AA24" s="183"/>
    </row>
    <row r="25" spans="1:27" ht="15.5">
      <c r="A25" s="471"/>
      <c r="B25" s="189">
        <v>5</v>
      </c>
      <c r="C25" s="239" t="s">
        <v>357</v>
      </c>
      <c r="D25" s="238"/>
      <c r="E25" s="238"/>
      <c r="F25" s="240"/>
      <c r="G25" s="604"/>
      <c r="H25" s="604"/>
      <c r="I25" s="471"/>
      <c r="M25" s="241"/>
      <c r="N25" s="241"/>
      <c r="O25" s="241"/>
      <c r="P25" s="241"/>
      <c r="Q25" s="241"/>
      <c r="R25" s="241"/>
      <c r="S25" s="241"/>
      <c r="T25" s="241"/>
      <c r="U25" s="241"/>
      <c r="V25" s="241"/>
      <c r="W25" s="241"/>
      <c r="X25" s="241"/>
      <c r="Y25" s="241"/>
      <c r="Z25" s="241"/>
      <c r="AA25" s="241"/>
    </row>
    <row r="26" spans="1:27" ht="15.5">
      <c r="A26" s="471"/>
      <c r="B26" s="189">
        <v>6</v>
      </c>
      <c r="C26" s="239" t="s">
        <v>358</v>
      </c>
      <c r="D26" s="193"/>
      <c r="E26" s="193"/>
      <c r="F26" s="240"/>
      <c r="G26" s="605"/>
      <c r="H26" s="606"/>
      <c r="I26" s="471"/>
      <c r="J26" s="241"/>
      <c r="K26" s="241"/>
      <c r="L26" s="241"/>
      <c r="M26" s="241"/>
      <c r="N26" s="241"/>
      <c r="O26" s="241"/>
      <c r="P26" s="241"/>
      <c r="Q26" s="241"/>
      <c r="R26" s="241"/>
      <c r="S26" s="241"/>
      <c r="T26" s="241"/>
      <c r="U26" s="241"/>
      <c r="V26" s="241"/>
      <c r="W26" s="241"/>
      <c r="X26" s="241"/>
      <c r="Y26" s="241"/>
      <c r="Z26" s="241"/>
      <c r="AA26" s="241"/>
    </row>
    <row r="27" spans="1:27" ht="15.5">
      <c r="A27" s="471"/>
      <c r="B27" s="1149">
        <v>7</v>
      </c>
      <c r="C27" s="242" t="s">
        <v>359</v>
      </c>
      <c r="D27" s="422">
        <f>COUNTIFS('Master-1'!$W$11:$W$70,"YES",'Master-1'!$Z$11:$Z$70,"MALE")</f>
        <v>0</v>
      </c>
      <c r="E27" s="422">
        <f>COUNTIFS('Master-1'!$W$11:$W$70,"YES",'Master-1'!$Z$11:$Z$70,"MALE")</f>
        <v>0</v>
      </c>
      <c r="F27" s="193">
        <v>1650</v>
      </c>
      <c r="G27" s="1150">
        <f>D27*F27+D28*F28</f>
        <v>0</v>
      </c>
      <c r="H27" s="1150">
        <f>E27*F27+E28*F28</f>
        <v>0</v>
      </c>
      <c r="I27" s="471"/>
      <c r="J27" s="183"/>
      <c r="K27" s="183"/>
      <c r="L27" s="183"/>
      <c r="M27" s="183"/>
      <c r="N27" s="183"/>
      <c r="O27" s="183"/>
      <c r="P27" s="183"/>
      <c r="Q27" s="183"/>
      <c r="R27" s="183"/>
      <c r="S27" s="183"/>
      <c r="T27" s="183"/>
      <c r="U27" s="183"/>
      <c r="V27" s="183"/>
      <c r="W27" s="183"/>
      <c r="X27" s="183"/>
      <c r="Y27" s="183"/>
      <c r="Z27" s="183"/>
      <c r="AA27" s="183"/>
    </row>
    <row r="28" spans="1:27" ht="15.5">
      <c r="A28" s="471"/>
      <c r="B28" s="1062"/>
      <c r="C28" s="706" t="s">
        <v>360</v>
      </c>
      <c r="D28" s="422">
        <f>COUNTIFS('Master-1'!$W$11:$W$70,"YES",'Master-1'!$Z$11:$Z$70,"FEMALE")</f>
        <v>0</v>
      </c>
      <c r="E28" s="422">
        <f>COUNTIFS('Master-1'!$W$11:$W$70,"YES",'Master-1'!$Z$11:$Z$70,"FEMALE")</f>
        <v>0</v>
      </c>
      <c r="F28" s="193">
        <v>1950</v>
      </c>
      <c r="G28" s="1151"/>
      <c r="H28" s="1151"/>
      <c r="I28" s="471"/>
      <c r="J28" s="183"/>
      <c r="K28" s="183"/>
      <c r="L28" s="183"/>
      <c r="M28" s="183"/>
      <c r="N28" s="183"/>
      <c r="O28" s="183"/>
      <c r="P28" s="183"/>
      <c r="Q28" s="183"/>
      <c r="R28" s="183"/>
      <c r="S28" s="183"/>
      <c r="T28" s="183"/>
      <c r="U28" s="183"/>
      <c r="V28" s="183"/>
      <c r="W28" s="183"/>
      <c r="X28" s="183"/>
      <c r="Y28" s="183"/>
      <c r="Z28" s="183"/>
      <c r="AA28" s="183"/>
    </row>
    <row r="29" spans="1:27" ht="15.5">
      <c r="A29" s="471"/>
      <c r="B29" s="243"/>
      <c r="C29" s="244"/>
      <c r="D29" s="245"/>
      <c r="E29" s="245"/>
      <c r="F29" s="245"/>
      <c r="G29" s="245"/>
      <c r="H29" s="245"/>
      <c r="I29" s="471"/>
      <c r="J29" s="183"/>
      <c r="K29" s="183"/>
      <c r="L29" s="183"/>
      <c r="M29" s="183"/>
      <c r="N29" s="183"/>
      <c r="O29" s="183"/>
      <c r="P29" s="183"/>
      <c r="Q29" s="183"/>
      <c r="R29" s="183"/>
      <c r="S29" s="183"/>
      <c r="T29" s="183"/>
      <c r="U29" s="183"/>
      <c r="V29" s="183"/>
      <c r="W29" s="183"/>
      <c r="X29" s="183"/>
      <c r="Y29" s="183"/>
      <c r="Z29" s="183"/>
      <c r="AA29" s="183"/>
    </row>
    <row r="30" spans="1:27" ht="15.5">
      <c r="A30" s="471"/>
      <c r="B30" s="183"/>
      <c r="C30" s="183"/>
      <c r="D30" s="183"/>
      <c r="E30" s="183"/>
      <c r="F30" s="183"/>
      <c r="G30" s="1152" t="str">
        <f>[1]Master1!L2</f>
        <v>iz/kkukpk;Z</v>
      </c>
      <c r="H30" s="1007"/>
      <c r="I30" s="471"/>
      <c r="J30" s="183"/>
      <c r="K30" s="183"/>
      <c r="L30" s="183"/>
      <c r="M30" s="183"/>
      <c r="N30" s="183"/>
      <c r="O30" s="183"/>
      <c r="P30" s="183"/>
      <c r="Q30" s="183"/>
      <c r="R30" s="183"/>
      <c r="S30" s="183"/>
      <c r="T30" s="183"/>
      <c r="U30" s="183"/>
      <c r="V30" s="183"/>
      <c r="W30" s="183"/>
      <c r="X30" s="183"/>
      <c r="Y30" s="183"/>
      <c r="Z30" s="183"/>
      <c r="AA30" s="183"/>
    </row>
    <row r="31" spans="1:27" ht="15.5">
      <c r="A31" s="471"/>
      <c r="B31" s="183"/>
      <c r="C31" s="183"/>
      <c r="D31" s="183"/>
      <c r="E31" s="183"/>
      <c r="F31" s="183"/>
      <c r="G31" s="1152" t="str">
        <f>[1]Master1!L3</f>
        <v xml:space="preserve">jktdh; mPp ek/;fed fo|ky; </v>
      </c>
      <c r="H31" s="1007"/>
      <c r="I31" s="471"/>
      <c r="J31" s="183"/>
      <c r="K31" s="183"/>
      <c r="L31" s="183"/>
      <c r="M31" s="183"/>
      <c r="N31" s="183"/>
      <c r="O31" s="183"/>
      <c r="P31" s="183"/>
      <c r="Q31" s="183"/>
      <c r="R31" s="183"/>
      <c r="S31" s="183"/>
      <c r="T31" s="183"/>
      <c r="U31" s="183"/>
      <c r="V31" s="183"/>
      <c r="W31" s="183"/>
      <c r="X31" s="183"/>
      <c r="Y31" s="183"/>
      <c r="Z31" s="183"/>
      <c r="AA31" s="183"/>
    </row>
    <row r="32" spans="1:27" ht="15.5">
      <c r="A32" s="471"/>
      <c r="B32" s="183"/>
      <c r="C32" s="183"/>
      <c r="D32" s="183"/>
      <c r="E32" s="183"/>
      <c r="F32" s="183"/>
      <c r="G32" s="1152" t="str">
        <f>[1]Master1!L4</f>
        <v>13Mhvks,y¼Jhxaxkuxj½</v>
      </c>
      <c r="H32" s="1007"/>
      <c r="I32" s="471"/>
      <c r="J32" s="183"/>
      <c r="K32" s="183"/>
      <c r="L32" s="183"/>
      <c r="M32" s="183"/>
      <c r="N32" s="183"/>
      <c r="O32" s="183"/>
      <c r="P32" s="183"/>
      <c r="Q32" s="183"/>
      <c r="R32" s="183"/>
      <c r="S32" s="183"/>
      <c r="T32" s="183"/>
      <c r="U32" s="183"/>
      <c r="V32" s="183"/>
      <c r="W32" s="183"/>
      <c r="X32" s="183"/>
      <c r="Y32" s="183"/>
      <c r="Z32" s="183"/>
      <c r="AA32" s="183"/>
    </row>
    <row r="33" spans="1:27" ht="17.5">
      <c r="A33" s="471"/>
      <c r="B33" s="183"/>
      <c r="C33" s="183"/>
      <c r="D33" s="473"/>
      <c r="E33" s="183"/>
      <c r="F33" s="183"/>
      <c r="G33" s="183"/>
      <c r="H33" s="183"/>
      <c r="I33" s="471"/>
      <c r="J33" s="183"/>
      <c r="K33" s="183"/>
      <c r="L33" s="183"/>
      <c r="M33" s="183"/>
      <c r="N33" s="183"/>
      <c r="O33" s="183"/>
      <c r="P33" s="183"/>
      <c r="Q33" s="183"/>
      <c r="R33" s="183"/>
      <c r="S33" s="183"/>
      <c r="T33" s="183"/>
      <c r="U33" s="183"/>
      <c r="V33" s="183"/>
      <c r="W33" s="183"/>
      <c r="X33" s="183"/>
      <c r="Y33" s="183"/>
      <c r="Z33" s="183"/>
      <c r="AA33" s="183"/>
    </row>
    <row r="34" spans="1:27">
      <c r="A34" s="471"/>
      <c r="B34" s="183"/>
      <c r="C34" s="183"/>
      <c r="D34" s="183"/>
      <c r="E34" s="183"/>
      <c r="F34" s="183"/>
      <c r="G34" s="183"/>
      <c r="H34" s="183"/>
      <c r="I34" s="471"/>
      <c r="J34" s="183"/>
      <c r="K34" s="183"/>
      <c r="L34" s="183"/>
      <c r="M34" s="183"/>
      <c r="N34" s="183"/>
      <c r="O34" s="183"/>
      <c r="P34" s="183"/>
      <c r="Q34" s="183"/>
      <c r="R34" s="183"/>
      <c r="S34" s="183"/>
      <c r="T34" s="183"/>
      <c r="U34" s="183"/>
      <c r="V34" s="183"/>
      <c r="W34" s="183"/>
      <c r="X34" s="183"/>
      <c r="Y34" s="183"/>
      <c r="Z34" s="183"/>
      <c r="AA34" s="183"/>
    </row>
    <row r="35" spans="1:27" ht="12" customHeight="1">
      <c r="A35" s="471"/>
      <c r="B35" s="471"/>
      <c r="C35" s="471"/>
      <c r="D35" s="471"/>
      <c r="E35" s="471"/>
      <c r="F35" s="471"/>
      <c r="G35" s="471"/>
      <c r="H35" s="471"/>
      <c r="I35" s="471"/>
      <c r="J35" s="183"/>
      <c r="K35" s="183"/>
      <c r="L35" s="183"/>
      <c r="M35" s="183"/>
      <c r="N35" s="183"/>
      <c r="O35" s="183"/>
      <c r="P35" s="183"/>
      <c r="Q35" s="183"/>
      <c r="R35" s="183"/>
      <c r="S35" s="183"/>
      <c r="T35" s="183"/>
      <c r="U35" s="183"/>
      <c r="V35" s="183"/>
      <c r="W35" s="183"/>
      <c r="X35" s="183"/>
      <c r="Y35" s="183"/>
      <c r="Z35" s="183"/>
      <c r="AA35" s="183"/>
    </row>
    <row r="36" spans="1:27" ht="12" customHeight="1">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row>
    <row r="37" spans="1:27" ht="12" customHeight="1">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row>
    <row r="38" spans="1:27" ht="53.25" customHeight="1">
      <c r="B38" s="1147" t="s">
        <v>266</v>
      </c>
      <c r="C38" s="1148"/>
      <c r="D38" s="1148"/>
      <c r="E38" s="1148"/>
      <c r="F38" s="1148"/>
      <c r="G38" s="1148"/>
      <c r="H38" s="1148"/>
      <c r="I38" s="183"/>
      <c r="J38" s="183"/>
      <c r="K38" s="183"/>
      <c r="L38" s="183"/>
      <c r="M38" s="183"/>
      <c r="N38" s="183"/>
      <c r="O38" s="183"/>
      <c r="P38" s="183"/>
      <c r="Q38" s="183"/>
      <c r="R38" s="183"/>
      <c r="S38" s="183"/>
      <c r="T38" s="183"/>
      <c r="U38" s="183"/>
      <c r="V38" s="183"/>
      <c r="W38" s="183"/>
      <c r="X38" s="183"/>
      <c r="Y38" s="183"/>
      <c r="Z38" s="183"/>
      <c r="AA38" s="183"/>
    </row>
    <row r="39" spans="1:27" ht="12" customHeight="1">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row>
    <row r="40" spans="1:27" ht="12" customHeight="1">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row>
    <row r="41" spans="1:27" ht="12" customHeight="1">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row>
    <row r="42" spans="1:27" ht="12" customHeight="1">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row>
    <row r="43" spans="1:27" ht="12" customHeight="1">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1:27" ht="12" customHeight="1">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1:27" ht="12" customHeight="1">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row>
    <row r="46" spans="1:27" ht="12" customHeight="1">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row r="47" spans="1:27" ht="12" customHeight="1">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ht="12" customHeight="1">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2:27" ht="12" customHeight="1">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2:27" ht="12" customHeight="1">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2:27" ht="12"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2:27" ht="12" customHeight="1">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2:27" ht="12" customHeight="1">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2:27" ht="12" customHeight="1">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2:27" ht="12" customHeight="1">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2:27" ht="12" customHeight="1">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2:27" ht="12" customHeight="1">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2:27" ht="12" customHeight="1">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2:27" ht="12" customHeight="1">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2:27" ht="12"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2:27" ht="12" customHeight="1">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2:27" ht="12" customHeight="1">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2:27" ht="12" customHeight="1">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2:27" ht="12" customHeight="1">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2:27" ht="12" customHeight="1">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2:27" ht="12" customHeight="1">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2:27" ht="12" customHeight="1">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2:27" ht="12" customHeight="1">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2:27" ht="12" customHeigh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2:27" ht="12" customHeight="1">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2:27" ht="12" customHeight="1">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2:27" ht="12" customHeight="1">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2:27" ht="12" customHeight="1">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2:27" ht="12" customHeight="1">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2:27" ht="12" customHeight="1">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2:27" ht="12" customHeight="1">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2:27" ht="12" customHeight="1">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2:27" ht="12" customHeight="1">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2:27" ht="12" customHeight="1">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2:27" ht="12" customHeight="1">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2:27" ht="12" customHeight="1">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2:27" ht="12" customHeight="1">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2:27" ht="12" customHeight="1">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2:27" ht="12" customHeight="1">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2:27" ht="12" customHeight="1">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2:27" ht="12" customHeight="1">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2:27" ht="12" customHeight="1">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2:27" ht="12" customHeight="1">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2:27" ht="12" customHeight="1">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2:27" ht="12" customHeight="1">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2:27" ht="12" customHeight="1">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2" spans="2:27" ht="12" customHeight="1">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row>
    <row r="93" spans="2:27" ht="12" customHeight="1">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row>
    <row r="94" spans="2:27" ht="12" customHeight="1">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2:27" ht="12" customHeight="1">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2:27" ht="12" customHeight="1">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2:27" ht="12"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2:27" ht="12"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row>
    <row r="99" spans="2:27" ht="12" customHeight="1">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2:27" ht="12" customHeight="1">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2:27" ht="12"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2:27" ht="12"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2:27" ht="12"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2:27" ht="12"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2:27" ht="12"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2:27" ht="12"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2:27" ht="12"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2:27" ht="12"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2:27" ht="12"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2:27" ht="12"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2:27" ht="12"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2:27" ht="12"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2:27" ht="12"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2:27" ht="12" customHeight="1">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row>
    <row r="115" spans="2:27" ht="12" customHeight="1">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row>
    <row r="116" spans="2:27" ht="12" customHeight="1">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2:27" ht="12" customHeight="1">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2:27" ht="12" customHeight="1">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2:27" ht="12" customHeight="1">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2:27" ht="12" customHeight="1">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2:27" ht="12" customHeight="1">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2:27" ht="12" customHeight="1">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2:27" ht="12" customHeight="1">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2:27" ht="12" customHeight="1">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2:27" ht="12" customHeight="1">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2:27" ht="12" customHeight="1">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2:27" ht="12" customHeight="1">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2:27" ht="12" customHeight="1">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2:27" ht="12" customHeight="1">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2:27" ht="12" customHeight="1">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2:27" ht="12" customHeight="1">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2:27" ht="12" customHeight="1">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2:27" ht="12" customHeight="1">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2:27" ht="12" customHeight="1">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2:27" ht="12" customHeight="1">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2:27" ht="12" customHeight="1">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2:27" ht="12" customHeight="1">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2:27" ht="12" customHeight="1">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2:27" ht="12" customHeight="1">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2:27" ht="12" customHeight="1">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2:27" ht="12" customHeight="1">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2:27" ht="12" customHeight="1">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2:27" ht="12" customHeight="1">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2:27" ht="12" customHeight="1">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2:27" ht="12" customHeight="1">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2:27" ht="12" customHeight="1">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2:27" ht="12" customHeight="1">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2:27" ht="12" customHeight="1">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2:27" ht="12" customHeight="1">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2:27" ht="12" customHeight="1">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2:27" ht="12" customHeight="1">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2:27" ht="12" customHeight="1">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row r="153" spans="2:27" ht="12" customHeight="1">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row>
    <row r="154" spans="2:27" ht="12" customHeight="1">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row>
    <row r="155" spans="2:27" ht="12" customHeight="1">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row>
    <row r="156" spans="2:27" ht="12" customHeight="1">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row>
    <row r="157" spans="2:27" ht="12" customHeight="1">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row>
    <row r="158" spans="2:27" ht="12" customHeight="1">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row>
    <row r="159" spans="2:27" ht="12" customHeight="1">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row>
    <row r="160" spans="2:27" ht="12" customHeight="1">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row>
    <row r="161" spans="2:27" ht="12" customHeight="1">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row>
    <row r="162" spans="2:27" ht="12" customHeight="1">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row>
    <row r="163" spans="2:27" ht="12" customHeight="1">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row>
    <row r="164" spans="2:27" ht="12" customHeight="1">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row>
    <row r="165" spans="2:27" ht="12" customHeight="1">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row>
    <row r="166" spans="2:27" ht="12" customHeight="1">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row>
    <row r="167" spans="2:27" ht="12" customHeight="1">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row>
    <row r="168" spans="2:27" ht="12" customHeight="1">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row>
    <row r="169" spans="2:27" ht="12" customHeight="1">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row>
    <row r="170" spans="2:27" ht="12" customHeight="1">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row>
    <row r="171" spans="2:27" ht="12" customHeight="1">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row>
    <row r="172" spans="2:27" ht="12" customHeight="1">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row>
    <row r="173" spans="2:27" ht="12" customHeight="1">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row>
    <row r="174" spans="2:27" ht="12" customHeight="1">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row>
    <row r="175" spans="2:27" ht="12" customHeight="1">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row>
    <row r="176" spans="2:27" ht="12" customHeight="1">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row>
    <row r="177" spans="2:27" ht="12" customHeight="1">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row>
    <row r="178" spans="2:27" ht="12" customHeight="1">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row>
    <row r="179" spans="2:27" ht="12" customHeight="1">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row>
    <row r="180" spans="2:27" ht="12" customHeight="1">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row>
    <row r="181" spans="2:27" ht="12" customHeight="1">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row>
    <row r="182" spans="2:27" ht="12" customHeight="1">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row>
    <row r="183" spans="2:27" ht="12" customHeight="1">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row>
    <row r="184" spans="2:27" ht="12" customHeight="1">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row>
    <row r="185" spans="2:27" ht="12" customHeight="1">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row>
    <row r="186" spans="2:27" ht="12" customHeight="1">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row>
    <row r="187" spans="2:27" ht="12" customHeight="1">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row>
    <row r="188" spans="2:27" ht="12" customHeight="1">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row>
    <row r="189" spans="2:27" ht="12" customHeight="1">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row>
    <row r="190" spans="2:27" ht="12" customHeight="1">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row>
    <row r="191" spans="2:27" ht="12" customHeight="1">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row>
    <row r="192" spans="2:27" ht="12" customHeight="1">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row>
    <row r="193" spans="2:27" ht="12" customHeight="1">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row>
    <row r="194" spans="2:27" ht="12" customHeight="1">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row>
    <row r="195" spans="2:27" ht="12" customHeight="1">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row>
    <row r="196" spans="2:27" ht="12" customHeight="1">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row>
    <row r="197" spans="2:27" ht="12" customHeight="1">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row>
    <row r="198" spans="2:27" ht="12" customHeight="1">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row>
    <row r="199" spans="2:27" ht="12" customHeight="1">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row>
    <row r="200" spans="2:27" ht="12" customHeight="1">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row>
    <row r="201" spans="2:27" ht="12" customHeight="1">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row>
    <row r="202" spans="2:27" ht="12" customHeight="1">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row>
    <row r="203" spans="2:27" ht="12" customHeight="1">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row>
    <row r="204" spans="2:27" ht="12" customHeight="1">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row>
    <row r="205" spans="2:27" ht="12" customHeight="1">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row>
    <row r="206" spans="2:27" ht="12" customHeight="1">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row>
    <row r="207" spans="2:27" ht="12" customHeight="1">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row>
    <row r="208" spans="2:27" ht="12" customHeight="1">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row>
    <row r="209" spans="2:27" ht="12" customHeight="1">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row>
    <row r="210" spans="2:27" ht="12" customHeight="1">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row>
    <row r="211" spans="2:27" ht="12" customHeight="1">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row>
    <row r="212" spans="2:27" ht="12" customHeight="1">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row>
    <row r="213" spans="2:27" ht="12" customHeight="1">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row>
    <row r="214" spans="2:27" ht="12" customHeight="1">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row>
    <row r="215" spans="2:27" ht="12" customHeight="1">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row>
    <row r="216" spans="2:27" ht="12" customHeight="1">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row>
    <row r="217" spans="2:27" ht="12" customHeight="1">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row>
    <row r="218" spans="2:27" ht="12" customHeight="1">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row>
    <row r="219" spans="2:27" ht="12" customHeight="1">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row>
    <row r="220" spans="2:27" ht="12" customHeight="1">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row>
    <row r="221" spans="2:27" ht="12" customHeight="1">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row>
    <row r="222" spans="2:27" ht="12" customHeight="1">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row>
    <row r="223" spans="2:27" ht="12" customHeight="1">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row>
    <row r="224" spans="2:27" ht="12" customHeight="1">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row>
    <row r="225" spans="2:27" ht="12" customHeight="1">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row>
    <row r="226" spans="2:27" ht="12" customHeight="1">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row>
    <row r="227" spans="2:27" ht="12" customHeight="1">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row>
    <row r="228" spans="2:27" ht="12" customHeight="1">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row>
    <row r="229" spans="2:27" ht="12" customHeight="1">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row>
    <row r="230" spans="2:27" ht="12" customHeight="1">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row>
    <row r="231" spans="2:27" ht="12" customHeight="1">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row>
    <row r="232" spans="2:27" ht="12" customHeight="1">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row>
    <row r="233" spans="2:27" ht="12" customHeight="1">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row>
    <row r="234" spans="2:27" ht="12" customHeight="1">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row>
    <row r="235" spans="2:27" ht="12" customHeight="1">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row>
    <row r="236" spans="2:27" ht="12" customHeight="1">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row>
    <row r="237" spans="2:27" ht="12" customHeight="1">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row>
    <row r="238" spans="2:27" ht="12" customHeight="1">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row>
    <row r="239" spans="2:27" ht="12" customHeight="1">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row>
    <row r="240" spans="2:27" ht="12" customHeight="1">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row>
    <row r="241" spans="2:27" ht="12" customHeight="1">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row>
    <row r="242" spans="2:27" ht="12" customHeight="1">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row>
    <row r="243" spans="2:27" ht="12" customHeight="1">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row>
    <row r="244" spans="2:27" ht="12" customHeight="1">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row>
    <row r="245" spans="2:27" ht="12" customHeight="1">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row>
    <row r="246" spans="2:27" ht="12" customHeight="1">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row>
    <row r="247" spans="2:27" ht="12" customHeight="1">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r="248" spans="2:27" ht="12" customHeight="1">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r="249" spans="2:27" ht="12" customHeight="1">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r="250" spans="2:27" ht="12" customHeight="1">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r="251" spans="2:27" ht="12" customHeight="1">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r="252" spans="2:27" ht="12" customHeight="1">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r="253" spans="2:27" ht="12" customHeight="1">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r="254" spans="2:27" ht="12" customHeight="1">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r="255" spans="2:27" ht="12" customHeight="1">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r="256" spans="2:27" ht="12" customHeight="1">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r="257" spans="2:27" ht="12" customHeight="1">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r="258" spans="2:27" ht="12" customHeight="1">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r="259" spans="2:27" ht="12" customHeight="1">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r="260" spans="2:27" ht="12" customHeight="1">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r="261" spans="2:27" ht="12" customHeight="1">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r="262" spans="2:27" ht="12" customHeight="1">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r="263" spans="2:27" ht="12" customHeight="1">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r="264" spans="2:27" ht="12" customHeight="1">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r="265" spans="2:27" ht="12" customHeight="1">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r="266" spans="2:27" ht="12" customHeight="1">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r="267" spans="2:27" ht="12" customHeight="1">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r="268" spans="2:27" ht="12" customHeight="1">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r="269" spans="2:27" ht="12" customHeight="1">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r="270" spans="2:27" ht="12" customHeight="1">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r="271" spans="2:27" ht="12" customHeight="1">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r="272" spans="2:27" ht="12" customHeight="1">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r="273" spans="2:27" ht="12" customHeight="1">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r="274" spans="2:27" ht="12" customHeight="1">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r="275" spans="2:27" ht="12" customHeight="1">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r="276" spans="2:27" ht="12" customHeight="1">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r="277" spans="2:27" ht="12" customHeight="1">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r="278" spans="2:27" ht="12" customHeight="1">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r="279" spans="2:27" ht="12" customHeight="1">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r="280" spans="2:27" ht="12" customHeight="1">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r="281" spans="2:27" ht="12" customHeight="1">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r="282" spans="2:27" ht="12" customHeight="1">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r="283" spans="2:27" ht="12" customHeight="1">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r="284" spans="2:27" ht="12" customHeight="1">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r="285" spans="2:27" ht="12" customHeight="1">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r="286" spans="2:27" ht="12" customHeight="1">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r="287" spans="2:27" ht="12" customHeight="1">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r="288" spans="2:27" ht="12" customHeight="1">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r="289" spans="2:27" ht="12" customHeight="1">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r="290" spans="2:27" ht="12" customHeight="1">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2:27" ht="12" customHeight="1">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r="292" spans="2:27" ht="12" customHeight="1">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r="293" spans="2:27" ht="12" customHeight="1">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r="294" spans="2:27" ht="12" customHeight="1">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r="295" spans="2:27" ht="12" customHeight="1">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r="296" spans="2:27" ht="12" customHeight="1">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r="297" spans="2:27" ht="12" customHeight="1">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r="298" spans="2:27" ht="12" customHeight="1">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r="299" spans="2:27" ht="12" customHeight="1">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r="300" spans="2:27" ht="12" customHeight="1">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r="301" spans="2:27" ht="12" customHeight="1">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r="302" spans="2:27" ht="12" customHeight="1">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r="303" spans="2:27" ht="12" customHeight="1">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r="304" spans="2:27" ht="12" customHeight="1">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r="305" spans="2:27" ht="12" customHeight="1">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r="306" spans="2:27" ht="12" customHeight="1">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r="307" spans="2:27" ht="12" customHeight="1">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r="308" spans="2:27" ht="12" customHeight="1">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r="309" spans="2:27" ht="12" customHeight="1">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r="310" spans="2:27" ht="12" customHeight="1">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r="311" spans="2:27" ht="12" customHeight="1">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r="312" spans="2:27" ht="12" customHeight="1">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r="313" spans="2:27" ht="12" customHeight="1">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r="314" spans="2:27" ht="12" customHeight="1">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r="315" spans="2:27" ht="12" customHeight="1">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r="316" spans="2:27" ht="12" customHeight="1">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2:27" ht="12" customHeight="1">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2:27" ht="12" customHeight="1">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r="319" spans="2:27" ht="12" customHeight="1">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r="320" spans="2:27" ht="12" customHeight="1">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r="321" spans="2:27" ht="12" customHeight="1">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r="322" spans="2:27" ht="12" customHeight="1">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r="323" spans="2:27" ht="12" customHeight="1">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r="324" spans="2:27" ht="12" customHeight="1">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r="325" spans="2:27" ht="12" customHeight="1">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r="326" spans="2:27" ht="12" customHeight="1">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r="327" spans="2:27" ht="12" customHeight="1">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r="328" spans="2:27" ht="12" customHeight="1">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r="329" spans="2:27" ht="12" customHeight="1">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r="330" spans="2:27" ht="12" customHeight="1">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r="331" spans="2:27" ht="12" customHeight="1">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r="332" spans="2:27" ht="12" customHeight="1">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r="333" spans="2:27" ht="12" customHeight="1">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r="334" spans="2:27" ht="12" customHeight="1">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r="335" spans="2:27" ht="12" customHeight="1">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r="336" spans="2:27" ht="12" customHeight="1">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r="337" spans="2:27" ht="12" customHeight="1">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r="338" spans="2:27" ht="12" customHeight="1">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r="339" spans="2:27" ht="12" customHeight="1">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r="340" spans="2:27" ht="12" customHeight="1">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r="341" spans="2:27" ht="12" customHeight="1">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r="342" spans="2:27" ht="12" customHeight="1">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r="343" spans="2:27" ht="12" customHeight="1">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r="344" spans="2:27" ht="12" customHeight="1">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r="345" spans="2:27" ht="12" customHeight="1">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r="346" spans="2:27" ht="12" customHeight="1">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r="347" spans="2:27" ht="12" customHeight="1">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r="348" spans="2:27" ht="12" customHeight="1">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r="349" spans="2:27" ht="12" customHeight="1">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r="350" spans="2:27" ht="12" customHeight="1">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r="351" spans="2:27" ht="12" customHeight="1">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r="352" spans="2:27" ht="12" customHeight="1">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r="353" spans="2:27" ht="12" customHeight="1">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r="354" spans="2:27" ht="12" customHeight="1">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r="355" spans="2:27" ht="12" customHeight="1">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r="356" spans="2:27" ht="12" customHeight="1">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r="357" spans="2:27" ht="12" customHeight="1">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r="358" spans="2:27" ht="12" customHeight="1">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r="359" spans="2:27" ht="12" customHeight="1">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r="360" spans="2:27" ht="12" customHeight="1">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r="361" spans="2:27" ht="12" customHeight="1">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r="362" spans="2:27" ht="12" customHeight="1">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r="363" spans="2:27" ht="12" customHeight="1">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r="364" spans="2:27" ht="12" customHeight="1">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r="365" spans="2:27" ht="12" customHeight="1">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r="366" spans="2:27" ht="12" customHeight="1">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r="367" spans="2:27" ht="12" customHeight="1">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r="368" spans="2:27" ht="12" customHeight="1">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r="369" spans="2:27" ht="12" customHeight="1">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r="370" spans="2:27" ht="12" customHeight="1">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r="371" spans="2:27" ht="12" customHeight="1">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r="372" spans="2:27" ht="12" customHeight="1">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r="373" spans="2:27" ht="12" customHeight="1">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r="374" spans="2:27" ht="12" customHeight="1">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r="375" spans="2:27" ht="12" customHeight="1">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r="376" spans="2:27" ht="12" customHeight="1">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r="377" spans="2:27" ht="12" customHeight="1">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r="378" spans="2:27" ht="12" customHeight="1">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r="379" spans="2:27" ht="12" customHeight="1">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r="380" spans="2:27" ht="12" customHeight="1">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r="381" spans="2:27" ht="12" customHeight="1">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r="382" spans="2:27" ht="12" customHeight="1">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r="383" spans="2:27" ht="12" customHeight="1">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r="384" spans="2:27" ht="12" customHeight="1">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r="385" spans="2:27" ht="12" customHeight="1">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r="386" spans="2:27" ht="12" customHeight="1">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r="387" spans="2:27" ht="12" customHeight="1">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r="388" spans="2:27" ht="12" customHeight="1">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r="389" spans="2:27" ht="12" customHeight="1">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r="390" spans="2:27" ht="12" customHeight="1">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r="391" spans="2:27" ht="12" customHeight="1">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r="392" spans="2:27" ht="12" customHeight="1">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r="393" spans="2:27" ht="12" customHeight="1">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r="394" spans="2:27" ht="12" customHeight="1">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r="395" spans="2:27" ht="12" customHeight="1">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r="396" spans="2:27" ht="12" customHeight="1">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r="397" spans="2:27" ht="12" customHeight="1">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r="398" spans="2:27" ht="12" customHeight="1">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r="399" spans="2:27" ht="12" customHeight="1">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r="400" spans="2:27" ht="12" customHeight="1">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r="401" spans="2:27" ht="12" customHeight="1">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r="402" spans="2:27" ht="12" customHeight="1">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r="403" spans="2:27" ht="12" customHeight="1">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r="404" spans="2:27" ht="12" customHeight="1">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r="405" spans="2:27" ht="12" customHeight="1">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r="406" spans="2:27" ht="12" customHeight="1">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r="407" spans="2:27" ht="12" customHeight="1">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r="408" spans="2:27" ht="12" customHeight="1">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r="409" spans="2:27" ht="12" customHeight="1">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r="410" spans="2:27" ht="12" customHeight="1">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r="411" spans="2:27" ht="12" customHeight="1">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r="412" spans="2:27" ht="12" customHeight="1">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r="413" spans="2:27" ht="12" customHeight="1">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r="414" spans="2:27" ht="12" customHeight="1">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r="415" spans="2:27" ht="12" customHeight="1">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r="416" spans="2:27" ht="12" customHeight="1">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r="417" spans="2:27" ht="12" customHeight="1">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r="418" spans="2:27" ht="12" customHeight="1">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r="419" spans="2:27" ht="12" customHeight="1">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r="420" spans="2:27" ht="12" customHeight="1">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r="421" spans="2:27" ht="12" customHeight="1">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r="422" spans="2:27" ht="12" customHeight="1">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r="423" spans="2:27" ht="12" customHeight="1">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r="424" spans="2:27" ht="12" customHeight="1">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r="425" spans="2:27" ht="12" customHeight="1">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r="426" spans="2:27" ht="12" customHeight="1">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r="427" spans="2:27" ht="12" customHeight="1">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r="428" spans="2:27" ht="12" customHeight="1">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r="429" spans="2:27" ht="12" customHeight="1">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r="430" spans="2:27" ht="12" customHeight="1">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r="431" spans="2:27" ht="12" customHeight="1">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r="432" spans="2:27" ht="12" customHeight="1">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r="433" spans="2:27" ht="12" customHeight="1">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r="434" spans="2:27" ht="12" customHeight="1">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r="435" spans="2:27" ht="12" customHeight="1">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r="436" spans="2:27" ht="12" customHeight="1">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r="437" spans="2:27" ht="12" customHeight="1">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r="438" spans="2:27" ht="12" customHeight="1">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r="439" spans="2:27" ht="12" customHeight="1">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r="440" spans="2:27" ht="12" customHeight="1">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r="441" spans="2:27" ht="12" customHeight="1">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r="442" spans="2:27" ht="12" customHeight="1">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r="443" spans="2:27" ht="12" customHeight="1">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r="444" spans="2:27" ht="12" customHeight="1">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r="445" spans="2:27" ht="12" customHeight="1">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r="446" spans="2:27" ht="12" customHeight="1">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r="447" spans="2:27" ht="12" customHeight="1">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r="448" spans="2:27" ht="12" customHeight="1">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r="449" spans="2:27" ht="12" customHeight="1">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r="450" spans="2:27" ht="12" customHeight="1">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r="451" spans="2:27" ht="12" customHeight="1">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r="452" spans="2:27" ht="12" customHeight="1">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r="453" spans="2:27" ht="12" customHeight="1">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r="454" spans="2:27" ht="12" customHeight="1">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r="455" spans="2:27" ht="12" customHeight="1">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r="456" spans="2:27" ht="12" customHeight="1">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r="457" spans="2:27" ht="12" customHeight="1">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r="458" spans="2:27" ht="12" customHeight="1">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r="459" spans="2:27" ht="12" customHeight="1">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r="460" spans="2:27" ht="12" customHeight="1">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r="461" spans="2:27" ht="12" customHeight="1">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r="462" spans="2:27" ht="12" customHeight="1">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r="463" spans="2:27" ht="12" customHeight="1">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r="464" spans="2:27" ht="12" customHeight="1">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r="465" spans="2:27" ht="12" customHeight="1">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r="466" spans="2:27" ht="12" customHeight="1">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r="467" spans="2:27" ht="12" customHeight="1">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r="468" spans="2:27" ht="12" customHeight="1">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r="469" spans="2:27" ht="12" customHeight="1">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r="470" spans="2:27" ht="12" customHeight="1">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r="471" spans="2:27" ht="12" customHeight="1">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r="472" spans="2:27" ht="12" customHeight="1">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r="473" spans="2:27" ht="12" customHeight="1">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r="474" spans="2:27" ht="12" customHeight="1">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r="475" spans="2:27" ht="12" customHeight="1">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r="476" spans="2:27" ht="12" customHeight="1">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r="477" spans="2:27" ht="12" customHeight="1">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r="478" spans="2:27" ht="12" customHeight="1">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r="479" spans="2:27" ht="12" customHeight="1">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r="480" spans="2:27" ht="12" customHeight="1">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r="481" spans="2:27" ht="12" customHeight="1">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r="482" spans="2:27" ht="12" customHeight="1">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r="483" spans="2:27" ht="12" customHeight="1">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r="484" spans="2:27" ht="12" customHeight="1">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r="485" spans="2:27" ht="12" customHeight="1">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r="486" spans="2:27" ht="12" customHeight="1">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r="487" spans="2:27" ht="12" customHeight="1">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r="488" spans="2:27" ht="12" customHeight="1">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row r="489" spans="2:27" ht="12" customHeight="1">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row>
    <row r="490" spans="2:27" ht="12" customHeight="1">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row>
    <row r="491" spans="2:27" ht="12" customHeight="1">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row>
    <row r="492" spans="2:27" ht="12" customHeight="1">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row>
    <row r="493" spans="2:27" ht="12" customHeight="1">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row>
    <row r="494" spans="2:27" ht="12" customHeight="1">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row>
    <row r="495" spans="2:27" ht="12" customHeight="1">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row>
    <row r="496" spans="2:27" ht="12" customHeight="1">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row>
    <row r="497" spans="2:27" ht="12" customHeight="1">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row>
    <row r="498" spans="2:27" ht="12" customHeight="1">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row>
    <row r="499" spans="2:27" ht="12" customHeight="1">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row>
    <row r="500" spans="2:27" ht="12" customHeight="1">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row>
    <row r="501" spans="2:27" ht="12" customHeight="1">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row>
    <row r="502" spans="2:27" ht="12" customHeight="1">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row>
    <row r="503" spans="2:27" ht="12" customHeight="1">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row>
    <row r="504" spans="2:27" ht="12" customHeight="1">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row>
    <row r="505" spans="2:27" ht="12" customHeight="1">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row>
    <row r="506" spans="2:27" ht="12" customHeight="1">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row>
    <row r="507" spans="2:27" ht="12" customHeight="1">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row>
    <row r="508" spans="2:27" ht="12" customHeight="1">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row>
    <row r="509" spans="2:27" ht="12" customHeight="1">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row>
    <row r="510" spans="2:27" ht="12" customHeight="1">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row>
    <row r="511" spans="2:27" ht="12" customHeight="1">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row>
    <row r="512" spans="2:27" ht="12" customHeight="1">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row>
    <row r="513" spans="2:27" ht="12" customHeight="1">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row>
    <row r="514" spans="2:27" ht="12" customHeight="1">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row>
    <row r="515" spans="2:27" ht="12" customHeight="1">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row>
    <row r="516" spans="2:27" ht="12" customHeight="1">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row>
    <row r="517" spans="2:27" ht="12" customHeight="1">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row>
    <row r="518" spans="2:27" ht="12" customHeight="1">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row>
    <row r="519" spans="2:27" ht="12" customHeight="1">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row>
    <row r="520" spans="2:27" ht="12" customHeight="1">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row>
    <row r="521" spans="2:27" ht="12" customHeight="1">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row>
    <row r="522" spans="2:27" ht="12" customHeight="1">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row>
    <row r="523" spans="2:27" ht="12" customHeight="1">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row>
    <row r="524" spans="2:27" ht="12" customHeight="1">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row>
    <row r="525" spans="2:27" ht="12" customHeight="1">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row>
    <row r="526" spans="2:27" ht="12" customHeight="1">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row>
    <row r="527" spans="2:27" ht="12" customHeight="1">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row>
    <row r="528" spans="2:27" ht="12" customHeight="1">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row>
    <row r="529" spans="2:27" ht="12" customHeight="1">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row>
    <row r="530" spans="2:27" ht="12" customHeight="1">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row>
    <row r="531" spans="2:27" ht="12" customHeight="1">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row>
    <row r="532" spans="2:27" ht="12" customHeight="1">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row>
    <row r="533" spans="2:27" ht="12" customHeight="1">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row>
    <row r="534" spans="2:27" ht="12" customHeight="1">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row>
    <row r="535" spans="2:27" ht="12" customHeight="1">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row>
    <row r="536" spans="2:27" ht="12" customHeight="1">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row>
    <row r="537" spans="2:27" ht="12" customHeight="1">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row>
    <row r="538" spans="2:27" ht="12" customHeight="1">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row>
    <row r="539" spans="2:27" ht="12" customHeight="1">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row>
    <row r="540" spans="2:27" ht="12" customHeight="1">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row>
    <row r="541" spans="2:27" ht="12" customHeight="1">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row>
    <row r="542" spans="2:27" ht="12" customHeight="1">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row>
    <row r="543" spans="2:27" ht="12" customHeight="1">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row>
    <row r="544" spans="2:27" ht="12" customHeight="1">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row>
    <row r="545" spans="2:27" ht="12" customHeight="1">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row>
    <row r="546" spans="2:27" ht="12" customHeight="1">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row>
    <row r="547" spans="2:27" ht="12" customHeight="1">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row>
    <row r="548" spans="2:27" ht="12" customHeight="1">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row>
    <row r="549" spans="2:27" ht="12" customHeight="1">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row>
    <row r="550" spans="2:27" ht="12" customHeight="1">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row>
    <row r="551" spans="2:27" ht="12" customHeight="1">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row>
    <row r="552" spans="2:27" ht="12" customHeight="1">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row>
    <row r="553" spans="2:27" ht="12" customHeight="1">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row>
    <row r="554" spans="2:27" ht="12" customHeight="1">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row>
    <row r="555" spans="2:27" ht="12" customHeight="1">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row>
    <row r="556" spans="2:27" ht="12" customHeight="1">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row>
    <row r="557" spans="2:27" ht="12" customHeight="1">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row>
    <row r="558" spans="2:27" ht="12" customHeight="1">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row>
    <row r="559" spans="2:27" ht="12" customHeight="1">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row>
    <row r="560" spans="2:27" ht="12" customHeight="1">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row>
    <row r="561" spans="2:27" ht="12" customHeight="1">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row>
    <row r="562" spans="2:27" ht="12" customHeight="1">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row>
    <row r="563" spans="2:27" ht="12" customHeight="1">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row>
    <row r="564" spans="2:27" ht="12" customHeight="1">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row>
    <row r="565" spans="2:27" ht="12" customHeight="1">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row>
    <row r="566" spans="2:27" ht="12" customHeight="1">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row>
    <row r="567" spans="2:27" ht="12" customHeight="1">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row>
    <row r="568" spans="2:27" ht="12" customHeight="1">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row>
    <row r="569" spans="2:27" ht="12" customHeight="1">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row>
    <row r="570" spans="2:27" ht="12" customHeight="1">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row>
    <row r="571" spans="2:27" ht="12" customHeight="1">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row>
    <row r="572" spans="2:27" ht="12" customHeight="1">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row>
    <row r="573" spans="2:27" ht="12" customHeight="1">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row>
    <row r="574" spans="2:27" ht="12" customHeight="1">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row>
    <row r="575" spans="2:27" ht="12" customHeight="1">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row>
    <row r="576" spans="2:27" ht="12" customHeight="1">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row>
    <row r="577" spans="2:27" ht="12" customHeight="1">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row>
    <row r="578" spans="2:27" ht="12" customHeight="1">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row>
    <row r="579" spans="2:27" ht="12" customHeight="1">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row>
    <row r="580" spans="2:27" ht="12" customHeight="1">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row>
    <row r="581" spans="2:27" ht="12" customHeight="1">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row>
    <row r="582" spans="2:27" ht="12" customHeight="1">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row>
    <row r="583" spans="2:27" ht="12" customHeight="1">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row>
    <row r="584" spans="2:27" ht="12" customHeight="1">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row>
    <row r="585" spans="2:27" ht="12" customHeight="1">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row>
    <row r="586" spans="2:27" ht="12" customHeight="1">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row>
    <row r="587" spans="2:27" ht="12" customHeight="1">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row>
    <row r="588" spans="2:27" ht="12" customHeight="1">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row>
    <row r="589" spans="2:27" ht="12" customHeight="1">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row>
    <row r="590" spans="2:27" ht="12" customHeight="1">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row>
    <row r="591" spans="2:27" ht="12" customHeight="1">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row>
    <row r="592" spans="2:27" ht="12" customHeight="1">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row>
    <row r="593" spans="2:27" ht="12" customHeight="1">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row>
    <row r="594" spans="2:27" ht="12" customHeight="1">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row>
    <row r="595" spans="2:27" ht="12" customHeight="1">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row>
    <row r="596" spans="2:27" ht="12" customHeight="1">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row>
    <row r="597" spans="2:27" ht="12" customHeight="1">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row>
    <row r="598" spans="2:27" ht="12" customHeight="1">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row>
    <row r="599" spans="2:27" ht="12" customHeight="1">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row>
    <row r="600" spans="2:27" ht="12" customHeight="1">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row>
    <row r="601" spans="2:27" ht="12" customHeight="1">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row>
    <row r="602" spans="2:27" ht="12" customHeight="1">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row>
    <row r="603" spans="2:27" ht="12" customHeight="1">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row>
    <row r="604" spans="2:27" ht="12" customHeight="1">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row>
    <row r="605" spans="2:27" ht="12" customHeight="1">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row>
    <row r="606" spans="2:27" ht="12" customHeight="1">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row>
    <row r="607" spans="2:27" ht="12" customHeight="1">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row>
    <row r="608" spans="2:27" ht="12" customHeight="1">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row>
    <row r="609" spans="2:27" ht="12" customHeight="1">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row>
    <row r="610" spans="2:27" ht="12" customHeight="1">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row>
    <row r="611" spans="2:27" ht="12" customHeight="1">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row>
    <row r="612" spans="2:27" ht="12" customHeight="1">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row>
    <row r="613" spans="2:27" ht="12" customHeight="1">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row>
    <row r="614" spans="2:27" ht="12" customHeight="1">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row>
    <row r="615" spans="2:27" ht="12" customHeight="1">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row>
    <row r="616" spans="2:27" ht="12" customHeight="1">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row>
    <row r="617" spans="2:27" ht="12" customHeight="1">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row>
    <row r="618" spans="2:27" ht="12" customHeight="1">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row>
    <row r="619" spans="2:27" ht="12" customHeight="1">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row>
    <row r="620" spans="2:27" ht="12" customHeight="1">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row>
    <row r="621" spans="2:27" ht="12" customHeight="1">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row>
    <row r="622" spans="2:27" ht="12" customHeight="1">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row>
    <row r="623" spans="2:27" ht="12" customHeight="1">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row>
    <row r="624" spans="2:27" ht="12" customHeight="1">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row>
    <row r="625" spans="2:27" ht="12" customHeight="1">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row>
    <row r="626" spans="2:27" ht="12" customHeight="1">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row>
    <row r="627" spans="2:27" ht="12" customHeight="1">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row>
    <row r="628" spans="2:27" ht="12" customHeight="1">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row>
    <row r="629" spans="2:27" ht="12" customHeight="1">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row>
    <row r="630" spans="2:27" ht="12" customHeight="1">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row>
    <row r="631" spans="2:27" ht="12" customHeight="1">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row>
    <row r="632" spans="2:27" ht="12" customHeight="1">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row>
    <row r="633" spans="2:27" ht="12" customHeight="1">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row>
    <row r="634" spans="2:27" ht="12" customHeight="1">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row>
    <row r="635" spans="2:27" ht="12" customHeight="1">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row>
    <row r="636" spans="2:27" ht="12" customHeight="1">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row>
    <row r="637" spans="2:27" ht="12" customHeight="1">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row>
    <row r="638" spans="2:27" ht="12" customHeight="1">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row>
    <row r="639" spans="2:27" ht="12" customHeight="1">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row>
    <row r="640" spans="2:27" ht="12" customHeight="1">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row>
    <row r="641" spans="2:27" ht="12" customHeight="1">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row>
    <row r="642" spans="2:27" ht="12" customHeight="1">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row>
    <row r="643" spans="2:27" ht="12" customHeight="1">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row>
    <row r="644" spans="2:27" ht="12" customHeight="1">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row>
    <row r="645" spans="2:27" ht="12" customHeight="1">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row>
    <row r="646" spans="2:27" ht="12" customHeight="1">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row>
    <row r="647" spans="2:27" ht="12" customHeight="1">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row>
    <row r="648" spans="2:27" ht="12" customHeight="1">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row>
    <row r="649" spans="2:27" ht="12" customHeight="1">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row>
    <row r="650" spans="2:27" ht="12" customHeight="1">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row>
    <row r="651" spans="2:27" ht="12" customHeight="1">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row>
    <row r="652" spans="2:27" ht="12" customHeight="1">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row>
    <row r="653" spans="2:27" ht="12" customHeight="1">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row>
    <row r="654" spans="2:27" ht="12" customHeight="1">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row>
    <row r="655" spans="2:27" ht="12" customHeight="1">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row>
    <row r="656" spans="2:27" ht="12" customHeight="1">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row>
    <row r="657" spans="2:27" ht="12" customHeight="1">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row>
    <row r="658" spans="2:27" ht="12" customHeight="1">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row>
    <row r="659" spans="2:27" ht="12" customHeight="1">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row>
    <row r="660" spans="2:27" ht="12" customHeight="1">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row>
    <row r="661" spans="2:27" ht="12" customHeight="1">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row>
    <row r="662" spans="2:27" ht="12" customHeight="1">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row>
    <row r="663" spans="2:27" ht="12" customHeight="1">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row>
    <row r="664" spans="2:27" ht="12" customHeight="1">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row>
    <row r="665" spans="2:27" ht="12" customHeight="1">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row>
    <row r="666" spans="2:27" ht="12" customHeight="1">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row>
    <row r="667" spans="2:27" ht="12" customHeight="1">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row>
    <row r="668" spans="2:27" ht="12" customHeight="1">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row>
    <row r="669" spans="2:27" ht="12" customHeight="1">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row>
    <row r="670" spans="2:27" ht="12" customHeight="1">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row>
    <row r="671" spans="2:27" ht="12" customHeight="1">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row>
    <row r="672" spans="2:27" ht="12" customHeight="1">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row>
    <row r="673" spans="2:27" ht="12" customHeight="1">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row>
    <row r="674" spans="2:27" ht="12" customHeight="1">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row>
    <row r="675" spans="2:27" ht="12" customHeight="1">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row>
    <row r="676" spans="2:27" ht="12" customHeight="1">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row>
    <row r="677" spans="2:27" ht="12" customHeight="1">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row>
    <row r="678" spans="2:27" ht="12" customHeight="1">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row>
    <row r="679" spans="2:27" ht="12" customHeight="1">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row>
    <row r="680" spans="2:27" ht="12" customHeight="1">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row>
    <row r="681" spans="2:27" ht="12" customHeight="1">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row>
    <row r="682" spans="2:27" ht="12" customHeight="1">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row>
    <row r="683" spans="2:27" ht="12" customHeight="1">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row>
    <row r="684" spans="2:27" ht="12" customHeight="1">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row>
    <row r="685" spans="2:27" ht="12" customHeight="1">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row>
    <row r="686" spans="2:27" ht="12" customHeight="1">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row>
    <row r="687" spans="2:27" ht="12" customHeight="1">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row>
    <row r="688" spans="2:27" ht="12" customHeight="1">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row>
    <row r="689" spans="2:27" ht="12" customHeight="1">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row>
    <row r="690" spans="2:27" ht="12" customHeight="1">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row>
    <row r="691" spans="2:27" ht="12" customHeight="1">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row>
    <row r="692" spans="2:27" ht="12" customHeight="1">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row>
    <row r="693" spans="2:27" ht="12" customHeight="1">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row>
    <row r="694" spans="2:27" ht="12" customHeight="1">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row>
    <row r="695" spans="2:27" ht="12" customHeight="1">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row>
    <row r="696" spans="2:27" ht="12" customHeight="1">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row>
    <row r="697" spans="2:27" ht="12" customHeight="1">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row>
    <row r="698" spans="2:27" ht="12" customHeight="1">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row>
    <row r="699" spans="2:27" ht="12" customHeight="1">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row>
    <row r="700" spans="2:27" ht="12" customHeight="1">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row>
    <row r="701" spans="2:27" ht="12" customHeight="1">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row>
    <row r="702" spans="2:27" ht="12" customHeight="1">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row>
    <row r="703" spans="2:27" ht="12" customHeight="1">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row>
    <row r="704" spans="2:27" ht="12" customHeight="1">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row>
    <row r="705" spans="2:27" ht="12" customHeight="1">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row>
    <row r="706" spans="2:27" ht="12" customHeight="1">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row>
    <row r="707" spans="2:27" ht="12" customHeight="1">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row>
    <row r="708" spans="2:27" ht="12" customHeight="1">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row>
    <row r="709" spans="2:27" ht="12" customHeight="1">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row>
    <row r="710" spans="2:27" ht="12" customHeight="1">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row>
    <row r="711" spans="2:27" ht="12" customHeight="1">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row>
    <row r="712" spans="2:27" ht="12" customHeight="1">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row>
    <row r="713" spans="2:27" ht="12" customHeight="1">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row>
    <row r="714" spans="2:27" ht="12" customHeight="1">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row>
    <row r="715" spans="2:27" ht="12" customHeight="1">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row>
    <row r="716" spans="2:27" ht="12" customHeight="1">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row>
    <row r="717" spans="2:27" ht="12" customHeight="1">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row>
    <row r="718" spans="2:27" ht="12" customHeight="1">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row>
    <row r="719" spans="2:27" ht="12" customHeight="1">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row>
    <row r="720" spans="2:27" ht="12" customHeight="1">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row>
    <row r="721" spans="2:27" ht="12" customHeight="1">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row>
    <row r="722" spans="2:27" ht="12" customHeight="1">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row>
    <row r="723" spans="2:27" ht="12" customHeight="1">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row>
    <row r="724" spans="2:27" ht="12" customHeight="1">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row>
    <row r="725" spans="2:27" ht="12" customHeight="1">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row>
    <row r="726" spans="2:27" ht="12" customHeight="1">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row>
    <row r="727" spans="2:27" ht="12" customHeight="1">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row>
    <row r="728" spans="2:27" ht="12" customHeight="1">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row>
    <row r="729" spans="2:27" ht="12" customHeight="1">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row>
    <row r="730" spans="2:27" ht="12" customHeight="1">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row>
    <row r="731" spans="2:27" ht="12" customHeight="1">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row>
    <row r="732" spans="2:27" ht="12" customHeight="1">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row>
    <row r="733" spans="2:27" ht="12" customHeight="1">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row>
    <row r="734" spans="2:27" ht="12" customHeight="1">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row>
    <row r="735" spans="2:27" ht="12" customHeight="1">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row>
    <row r="736" spans="2:27" ht="12" customHeight="1">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row>
    <row r="737" spans="2:27" ht="12" customHeight="1">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row>
    <row r="738" spans="2:27" ht="12" customHeight="1">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row>
    <row r="739" spans="2:27" ht="12" customHeight="1">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row>
    <row r="740" spans="2:27" ht="12" customHeight="1">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row>
    <row r="741" spans="2:27" ht="12" customHeight="1">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row>
    <row r="742" spans="2:27" ht="12" customHeight="1">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row>
    <row r="743" spans="2:27" ht="12" customHeight="1">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row>
    <row r="744" spans="2:27" ht="12" customHeight="1">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row>
    <row r="745" spans="2:27" ht="12" customHeight="1">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row>
    <row r="746" spans="2:27" ht="12" customHeight="1">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row>
    <row r="747" spans="2:27" ht="12" customHeight="1">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row>
    <row r="748" spans="2:27" ht="12" customHeight="1">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row>
    <row r="749" spans="2:27" ht="12" customHeight="1">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row>
    <row r="750" spans="2:27" ht="12" customHeight="1">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row>
    <row r="751" spans="2:27" ht="12" customHeight="1">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row>
    <row r="752" spans="2:27" ht="12" customHeight="1">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row>
    <row r="753" spans="2:27" ht="12" customHeight="1">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row>
    <row r="754" spans="2:27" ht="12" customHeight="1">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row>
    <row r="755" spans="2:27" ht="12" customHeight="1">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row>
    <row r="756" spans="2:27" ht="12" customHeight="1">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row>
    <row r="757" spans="2:27" ht="12" customHeight="1">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row>
    <row r="758" spans="2:27" ht="12" customHeight="1">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row>
    <row r="759" spans="2:27" ht="12" customHeight="1">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row>
    <row r="760" spans="2:27" ht="12" customHeight="1">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row>
    <row r="761" spans="2:27" ht="12" customHeight="1">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row>
    <row r="762" spans="2:27" ht="12" customHeight="1">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row>
    <row r="763" spans="2:27" ht="12" customHeight="1">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row>
    <row r="764" spans="2:27" ht="12" customHeight="1">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row>
    <row r="765" spans="2:27" ht="12" customHeight="1">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row>
    <row r="766" spans="2:27" ht="12" customHeight="1">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row>
    <row r="767" spans="2:27" ht="12" customHeight="1">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row>
    <row r="768" spans="2:27" ht="12" customHeight="1">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row>
    <row r="769" spans="2:27" ht="12" customHeight="1">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row>
    <row r="770" spans="2:27" ht="12" customHeight="1">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row>
    <row r="771" spans="2:27" ht="12" customHeight="1">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row>
    <row r="772" spans="2:27" ht="12" customHeight="1">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row>
    <row r="773" spans="2:27" ht="12" customHeight="1">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row>
    <row r="774" spans="2:27" ht="12" customHeight="1">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row>
    <row r="775" spans="2:27" ht="12" customHeight="1">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row>
    <row r="776" spans="2:27" ht="12" customHeight="1">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row>
    <row r="777" spans="2:27" ht="12" customHeight="1">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row>
    <row r="778" spans="2:27" ht="12" customHeight="1">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row>
    <row r="779" spans="2:27" ht="12" customHeight="1">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row>
    <row r="780" spans="2:27" ht="12" customHeight="1">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row>
    <row r="781" spans="2:27" ht="12" customHeight="1">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row>
    <row r="782" spans="2:27" ht="12" customHeight="1">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row>
    <row r="783" spans="2:27" ht="12" customHeight="1">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row>
    <row r="784" spans="2:27" ht="12" customHeight="1">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row>
    <row r="785" spans="2:27" ht="12" customHeight="1">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row>
    <row r="786" spans="2:27" ht="12" customHeight="1">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row>
    <row r="787" spans="2:27" ht="12" customHeight="1">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row>
    <row r="788" spans="2:27" ht="12" customHeight="1">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row>
    <row r="789" spans="2:27" ht="12" customHeight="1">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row>
    <row r="790" spans="2:27" ht="12" customHeight="1">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row>
    <row r="791" spans="2:27" ht="12" customHeight="1">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row>
    <row r="792" spans="2:27" ht="12" customHeight="1">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row>
    <row r="793" spans="2:27" ht="12" customHeight="1">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row>
    <row r="794" spans="2:27" ht="12" customHeight="1">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row>
    <row r="795" spans="2:27" ht="12" customHeight="1">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row>
    <row r="796" spans="2:27" ht="12" customHeight="1">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row>
    <row r="797" spans="2:27" ht="12" customHeight="1">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row>
    <row r="798" spans="2:27" ht="12" customHeight="1">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row>
    <row r="799" spans="2:27" ht="12" customHeight="1">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row>
    <row r="800" spans="2:27" ht="12" customHeight="1">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row>
    <row r="801" spans="2:27" ht="12" customHeight="1">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row>
    <row r="802" spans="2:27" ht="12" customHeight="1">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row>
    <row r="803" spans="2:27" ht="12" customHeight="1">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row>
    <row r="804" spans="2:27" ht="12" customHeight="1">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row>
    <row r="805" spans="2:27" ht="12" customHeight="1">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row>
    <row r="806" spans="2:27" ht="12" customHeight="1">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row>
    <row r="807" spans="2:27" ht="12" customHeight="1">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row>
    <row r="808" spans="2:27" ht="12" customHeight="1">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row>
    <row r="809" spans="2:27" ht="12" customHeight="1">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row>
    <row r="810" spans="2:27" ht="12" customHeight="1">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row>
    <row r="811" spans="2:27" ht="12" customHeight="1">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row>
    <row r="812" spans="2:27" ht="12" customHeight="1">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row>
    <row r="813" spans="2:27" ht="12" customHeight="1">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row>
    <row r="814" spans="2:27" ht="12" customHeight="1">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row>
    <row r="815" spans="2:27" ht="12" customHeight="1">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row>
    <row r="816" spans="2:27" ht="12" customHeight="1">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row>
    <row r="817" spans="2:27" ht="12" customHeight="1">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row>
    <row r="818" spans="2:27" ht="12" customHeight="1">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row>
    <row r="819" spans="2:27" ht="12" customHeight="1">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row>
    <row r="820" spans="2:27" ht="12" customHeight="1">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row>
    <row r="821" spans="2:27" ht="12" customHeight="1">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row>
    <row r="822" spans="2:27" ht="12" customHeight="1">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row>
    <row r="823" spans="2:27" ht="12" customHeight="1">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row>
    <row r="824" spans="2:27" ht="12" customHeight="1">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row>
    <row r="825" spans="2:27" ht="12" customHeight="1">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row>
    <row r="826" spans="2:27" ht="12" customHeight="1">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row>
    <row r="827" spans="2:27" ht="12" customHeight="1">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row>
    <row r="828" spans="2:27" ht="12" customHeight="1">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row>
    <row r="829" spans="2:27" ht="12" customHeight="1">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row>
    <row r="830" spans="2:27" ht="12" customHeight="1">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row>
    <row r="831" spans="2:27" ht="12" customHeight="1">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row>
    <row r="832" spans="2:27" ht="12" customHeight="1">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row>
    <row r="833" spans="2:27" ht="12" customHeight="1">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row>
    <row r="834" spans="2:27" ht="12" customHeight="1">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row>
    <row r="835" spans="2:27" ht="12" customHeight="1">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row>
    <row r="836" spans="2:27" ht="12" customHeight="1">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row>
    <row r="837" spans="2:27" ht="12" customHeight="1">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row>
    <row r="838" spans="2:27" ht="12" customHeight="1">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row>
    <row r="839" spans="2:27" ht="12" customHeight="1">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row>
    <row r="840" spans="2:27" ht="12" customHeight="1">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row>
    <row r="841" spans="2:27" ht="12" customHeight="1">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row>
    <row r="842" spans="2:27" ht="12" customHeight="1">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row>
    <row r="843" spans="2:27" ht="12" customHeight="1">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row>
    <row r="844" spans="2:27" ht="12" customHeight="1">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row>
    <row r="845" spans="2:27" ht="12" customHeight="1">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row>
    <row r="846" spans="2:27" ht="12" customHeight="1">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row>
    <row r="847" spans="2:27" ht="12" customHeight="1">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row>
    <row r="848" spans="2:27" ht="12" customHeight="1">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row>
    <row r="849" spans="2:27" ht="12" customHeight="1">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row>
    <row r="850" spans="2:27" ht="12" customHeight="1">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row>
    <row r="851" spans="2:27" ht="12" customHeight="1">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row>
    <row r="852" spans="2:27" ht="12" customHeight="1">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row>
    <row r="853" spans="2:27" ht="12" customHeight="1">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row>
    <row r="854" spans="2:27" ht="12" customHeight="1">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row>
    <row r="855" spans="2:27" ht="12" customHeight="1">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row>
    <row r="856" spans="2:27" ht="12" customHeight="1">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row>
    <row r="857" spans="2:27" ht="12" customHeight="1">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row>
    <row r="858" spans="2:27" ht="12" customHeight="1">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row>
    <row r="859" spans="2:27" ht="12" customHeight="1">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row>
    <row r="860" spans="2:27" ht="12" customHeight="1">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row>
    <row r="861" spans="2:27" ht="12" customHeight="1">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row>
    <row r="862" spans="2:27" ht="12" customHeight="1">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row>
    <row r="863" spans="2:27" ht="12" customHeight="1">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row>
    <row r="864" spans="2:27" ht="12" customHeight="1">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row>
    <row r="865" spans="2:27" ht="12" customHeight="1">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row>
    <row r="866" spans="2:27" ht="12" customHeight="1">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row>
    <row r="867" spans="2:27" ht="12" customHeight="1">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row>
    <row r="868" spans="2:27" ht="12" customHeight="1">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row>
    <row r="869" spans="2:27" ht="12" customHeight="1">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row>
    <row r="870" spans="2:27" ht="12" customHeight="1">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row>
    <row r="871" spans="2:27" ht="12" customHeight="1">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row>
    <row r="872" spans="2:27" ht="12" customHeight="1">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row>
    <row r="873" spans="2:27" ht="12" customHeight="1">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row>
    <row r="874" spans="2:27" ht="12" customHeight="1">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row>
    <row r="875" spans="2:27" ht="12" customHeight="1">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row>
    <row r="876" spans="2:27" ht="12" customHeight="1">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row>
    <row r="877" spans="2:27" ht="12" customHeight="1">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row>
    <row r="878" spans="2:27" ht="12" customHeight="1">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row>
    <row r="879" spans="2:27" ht="12" customHeight="1">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row>
    <row r="880" spans="2:27" ht="12" customHeight="1">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row>
    <row r="881" spans="2:27" ht="12" customHeight="1">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row>
    <row r="882" spans="2:27" ht="12" customHeight="1">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row>
    <row r="883" spans="2:27" ht="12" customHeight="1">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row>
    <row r="884" spans="2:27" ht="12" customHeight="1">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row>
    <row r="885" spans="2:27" ht="12" customHeight="1">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row>
    <row r="886" spans="2:27" ht="12" customHeight="1">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row>
    <row r="887" spans="2:27" ht="12" customHeight="1">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row>
    <row r="888" spans="2:27" ht="12" customHeight="1">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row>
    <row r="889" spans="2:27" ht="12" customHeight="1">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row>
    <row r="890" spans="2:27" ht="12" customHeight="1">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row>
    <row r="891" spans="2:27" ht="12" customHeight="1">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row>
    <row r="892" spans="2:27" ht="12" customHeight="1">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row>
    <row r="893" spans="2:27" ht="12" customHeight="1">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row>
    <row r="894" spans="2:27" ht="12" customHeight="1">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row>
    <row r="895" spans="2:27" ht="12" customHeight="1">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row>
    <row r="896" spans="2:27" ht="12" customHeight="1">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row>
    <row r="897" spans="2:27" ht="12" customHeight="1">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row>
    <row r="898" spans="2:27" ht="12" customHeight="1">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row>
    <row r="899" spans="2:27" ht="12" customHeight="1">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row>
    <row r="900" spans="2:27" ht="12" customHeight="1">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row>
    <row r="901" spans="2:27" ht="12" customHeight="1">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row>
    <row r="902" spans="2:27" ht="12" customHeight="1">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row>
    <row r="903" spans="2:27" ht="12" customHeight="1">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row>
    <row r="904" spans="2:27" ht="12" customHeight="1">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row>
    <row r="905" spans="2:27" ht="12" customHeight="1">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row>
    <row r="906" spans="2:27" ht="12" customHeight="1">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row>
    <row r="907" spans="2:27" ht="12" customHeight="1">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row>
    <row r="908" spans="2:27" ht="12" customHeight="1">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row>
    <row r="909" spans="2:27" ht="12" customHeight="1">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row>
    <row r="910" spans="2:27" ht="12" customHeight="1">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row>
    <row r="911" spans="2:27" ht="12" customHeight="1">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row>
    <row r="912" spans="2:27" ht="12" customHeight="1">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row>
    <row r="913" spans="2:27" ht="12" customHeight="1">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row>
    <row r="914" spans="2:27" ht="12" customHeight="1">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row>
    <row r="915" spans="2:27" ht="12" customHeight="1">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row>
    <row r="916" spans="2:27" ht="12" customHeight="1">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row>
    <row r="917" spans="2:27" ht="12" customHeight="1">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row>
    <row r="918" spans="2:27" ht="12" customHeight="1">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row>
    <row r="919" spans="2:27" ht="12" customHeight="1">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row>
    <row r="920" spans="2:27" ht="12" customHeight="1">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row>
    <row r="921" spans="2:27" ht="12" customHeight="1">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row>
    <row r="922" spans="2:27" ht="12" customHeight="1">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row>
    <row r="923" spans="2:27" ht="12" customHeight="1">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row>
    <row r="924" spans="2:27" ht="12" customHeight="1">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row>
    <row r="925" spans="2:27" ht="12" customHeight="1">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row>
    <row r="926" spans="2:27" ht="12" customHeight="1">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row>
    <row r="927" spans="2:27" ht="12" customHeight="1">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row>
    <row r="928" spans="2:27" ht="12" customHeight="1">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row>
    <row r="929" spans="2:27" ht="12" customHeight="1">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row>
    <row r="930" spans="2:27" ht="12" customHeight="1">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row>
    <row r="931" spans="2:27" ht="12" customHeight="1">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row>
    <row r="932" spans="2:27" ht="12" customHeight="1">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row>
    <row r="933" spans="2:27" ht="12" customHeight="1">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row>
    <row r="934" spans="2:27" ht="12" customHeight="1">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row>
    <row r="935" spans="2:27" ht="12" customHeight="1">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row>
    <row r="936" spans="2:27" ht="12" customHeight="1">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row>
    <row r="937" spans="2:27" ht="12" customHeight="1">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row>
    <row r="938" spans="2:27" ht="12" customHeight="1">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row>
    <row r="939" spans="2:27" ht="12" customHeight="1">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row>
    <row r="940" spans="2:27" ht="12" customHeight="1">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row>
    <row r="941" spans="2:27" ht="12" customHeight="1">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row>
    <row r="942" spans="2:27" ht="12" customHeight="1">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row>
    <row r="943" spans="2:27" ht="12" customHeight="1">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row>
    <row r="944" spans="2:27" ht="12" customHeight="1">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row>
    <row r="945" spans="2:27" ht="12" customHeight="1">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row>
    <row r="946" spans="2:27" ht="12" customHeight="1">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row>
    <row r="947" spans="2:27" ht="12" customHeight="1">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row>
    <row r="948" spans="2:27" ht="12" customHeight="1">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row>
    <row r="949" spans="2:27" ht="12" customHeight="1">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row>
    <row r="950" spans="2:27" ht="12" customHeight="1">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row>
    <row r="951" spans="2:27" ht="12" customHeight="1">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row>
    <row r="952" spans="2:27" ht="12" customHeight="1">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row>
    <row r="953" spans="2:27" ht="12" customHeight="1">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row>
    <row r="954" spans="2:27" ht="12" customHeight="1">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row>
    <row r="955" spans="2:27" ht="12" customHeight="1">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row>
    <row r="956" spans="2:27" ht="12" customHeight="1">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row>
    <row r="957" spans="2:27" ht="12" customHeight="1">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row>
    <row r="958" spans="2:27" ht="12" customHeight="1">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2:27" ht="12" customHeight="1">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2:27" ht="12" customHeight="1">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2:27" ht="12" customHeight="1">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2:27" ht="12" customHeight="1">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2:27" ht="12" customHeight="1">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2:27" ht="12" customHeight="1">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2:27" ht="12" customHeight="1">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2:27" ht="12" customHeight="1">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2:27" ht="12" customHeight="1">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2:27" ht="12" customHeight="1">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2:27" ht="12" customHeight="1">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2:27" ht="12" customHeight="1">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2:27" ht="12" customHeight="1">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2:27" ht="12" customHeight="1">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2:27" ht="12" customHeight="1">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2:27" ht="12" customHeight="1">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2:27" ht="12" customHeight="1">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2:27" ht="12" customHeight="1">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2:27" ht="12" customHeight="1">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2:27" ht="12" customHeight="1">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2:27" ht="12" customHeight="1">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2:27" ht="12" customHeight="1">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2:27" ht="12" customHeight="1">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row>
    <row r="982" spans="2:27" ht="12" customHeight="1">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row>
    <row r="983" spans="2:27" ht="12" customHeight="1">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row>
    <row r="984" spans="2:27" ht="12" customHeight="1">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row>
    <row r="985" spans="2:27" ht="12" customHeight="1">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row>
    <row r="986" spans="2:27" ht="12" customHeight="1">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row>
    <row r="987" spans="2:27" ht="12" customHeight="1">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row>
    <row r="988" spans="2:27" ht="12" customHeight="1">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row>
    <row r="989" spans="2:27" ht="12" customHeight="1">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row>
    <row r="990" spans="2:27" ht="12" customHeight="1">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row>
    <row r="991" spans="2:27" ht="12" customHeight="1">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row>
    <row r="992" spans="2:27" ht="12" customHeight="1">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row>
    <row r="993" spans="2:27" ht="12" customHeight="1">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row>
    <row r="994" spans="2:27" ht="12" customHeight="1">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row>
    <row r="995" spans="2:27" ht="12" customHeight="1">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row>
    <row r="996" spans="2:27" ht="12" customHeight="1">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row>
    <row r="997" spans="2:27" ht="12" customHeight="1">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row>
    <row r="998" spans="2:27" ht="12" customHeight="1">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row>
    <row r="999" spans="2:27" ht="12" customHeight="1">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row>
    <row r="1000" spans="2:27" ht="12" customHeight="1">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row>
    <row r="1001" spans="2:27" ht="12" customHeight="1">
      <c r="B1001" s="183"/>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row>
    <row r="1002" spans="2:27" ht="12" customHeight="1">
      <c r="B1002" s="183"/>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row>
    <row r="1003" spans="2:27" ht="12" customHeight="1">
      <c r="B1003" s="183"/>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row>
  </sheetData>
  <sheetProtection password="DBAD" sheet="1" objects="1" scenarios="1" formatColumns="0" formatRows="0"/>
  <mergeCells count="29">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 ref="B10:C10"/>
    <mergeCell ref="B11:H11"/>
    <mergeCell ref="B14:C14"/>
    <mergeCell ref="B15:H15"/>
    <mergeCell ref="B18:C18"/>
    <mergeCell ref="B2:H2"/>
    <mergeCell ref="B3:H3"/>
    <mergeCell ref="B7:H7"/>
    <mergeCell ref="B5:B6"/>
    <mergeCell ref="C5:C6"/>
    <mergeCell ref="D5:E5"/>
    <mergeCell ref="F5:F6"/>
    <mergeCell ref="G5:G6"/>
    <mergeCell ref="H5:H6"/>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4.xml><?xml version="1.0" encoding="utf-8"?>
<worksheet xmlns="http://schemas.openxmlformats.org/spreadsheetml/2006/main" xmlns:r="http://schemas.openxmlformats.org/officeDocument/2006/relationships">
  <sheetPr codeName="Sheet23">
    <tabColor rgb="FFFFFF00"/>
  </sheetPr>
  <dimension ref="B1:H10"/>
  <sheetViews>
    <sheetView workbookViewId="0">
      <selection activeCell="E9" sqref="E9"/>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122" t="e">
        <f>'P3'!$D$1</f>
        <v>#REF!</v>
      </c>
      <c r="C1" s="1122"/>
      <c r="D1" s="1122"/>
      <c r="E1" s="1122"/>
      <c r="F1" s="1122"/>
      <c r="G1" s="1122"/>
      <c r="H1" s="1122"/>
    </row>
    <row r="2" spans="2:8">
      <c r="B2" s="1122" t="s">
        <v>22</v>
      </c>
      <c r="C2" s="1122"/>
      <c r="D2" s="1122"/>
      <c r="E2" s="1122"/>
      <c r="F2" s="1122"/>
      <c r="G2" s="1122"/>
      <c r="H2" s="1122"/>
    </row>
    <row r="3" spans="2:8">
      <c r="B3" s="1128" t="e">
        <f>'Master-1'!#REF!</f>
        <v>#REF!</v>
      </c>
      <c r="C3" s="1128"/>
      <c r="D3" s="1128"/>
      <c r="E3" s="1128"/>
      <c r="F3" s="1128"/>
    </row>
    <row r="4" spans="2:8">
      <c r="B4" s="1128"/>
      <c r="C4" s="1128"/>
      <c r="D4" s="1128"/>
      <c r="E4" s="1128"/>
      <c r="F4" s="1128"/>
    </row>
    <row r="5" spans="2:8">
      <c r="C5" s="1129" t="s">
        <v>160</v>
      </c>
      <c r="D5" s="1129"/>
      <c r="E5" s="1129"/>
    </row>
    <row r="6" spans="2:8">
      <c r="C6" s="1129"/>
      <c r="D6" s="1129"/>
      <c r="E6" s="1129"/>
    </row>
    <row r="7" spans="2:8">
      <c r="B7" s="1123" t="s">
        <v>208</v>
      </c>
      <c r="C7" s="1123"/>
      <c r="D7" s="134"/>
      <c r="E7" s="1123" t="s">
        <v>209</v>
      </c>
      <c r="F7" s="1123"/>
      <c r="G7" s="6"/>
    </row>
    <row r="8" spans="2:8">
      <c r="B8" s="11"/>
      <c r="C8" s="11"/>
      <c r="D8" s="11"/>
      <c r="E8" s="11"/>
      <c r="F8" s="11"/>
      <c r="G8" s="6"/>
    </row>
    <row r="9" spans="2:8" ht="23">
      <c r="B9" s="10">
        <v>1939240</v>
      </c>
      <c r="C9" s="12" t="s">
        <v>21</v>
      </c>
      <c r="D9" s="13"/>
      <c r="E9" s="10">
        <v>1846960</v>
      </c>
      <c r="F9" s="12" t="s">
        <v>21</v>
      </c>
    </row>
    <row r="10" spans="2:8" ht="23">
      <c r="B10" s="1124">
        <f>B9*10%</f>
        <v>193924</v>
      </c>
      <c r="C10" s="1125"/>
      <c r="D10" s="13"/>
      <c r="E10" s="1124">
        <f>E9*10%</f>
        <v>184696</v>
      </c>
      <c r="F10" s="1125"/>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5.xml><?xml version="1.0" encoding="utf-8"?>
<worksheet xmlns="http://schemas.openxmlformats.org/spreadsheetml/2006/main" xmlns:r="http://schemas.openxmlformats.org/officeDocument/2006/relationships">
  <sheetPr codeName="Sheet24">
    <pageSetUpPr fitToPage="1"/>
  </sheetPr>
  <dimension ref="A1:L29"/>
  <sheetViews>
    <sheetView topLeftCell="A16" zoomScale="80" zoomScaleNormal="80" workbookViewId="0">
      <selection activeCell="G21" sqref="G21:I23"/>
    </sheetView>
  </sheetViews>
  <sheetFormatPr defaultColWidth="9.1796875" defaultRowHeight="38.5" customHeight="1"/>
  <cols>
    <col min="1" max="1" width="3.90625" style="101" customWidth="1"/>
    <col min="2" max="2" width="20.81640625" style="101" customWidth="1"/>
    <col min="3" max="3" width="15.54296875" style="101" customWidth="1"/>
    <col min="4" max="4" width="20.453125" style="101" customWidth="1"/>
    <col min="5" max="5" width="16" style="101" customWidth="1"/>
    <col min="6" max="6" width="7.54296875" style="101" customWidth="1"/>
    <col min="7" max="7" width="16" style="101" customWidth="1"/>
    <col min="8" max="8" width="17.54296875" style="101" customWidth="1"/>
    <col min="9" max="9" width="13" style="101" customWidth="1"/>
    <col min="10" max="10" width="0.26953125" style="101" customWidth="1"/>
    <col min="11" max="11" width="17" style="101" customWidth="1"/>
    <col min="12" max="12" width="4.08984375" style="101" customWidth="1"/>
    <col min="13" max="16384" width="9.1796875" style="101"/>
  </cols>
  <sheetData>
    <row r="1" spans="1:12" ht="29" customHeight="1">
      <c r="A1" s="467"/>
      <c r="B1" s="467"/>
      <c r="C1" s="467"/>
      <c r="D1" s="467"/>
      <c r="E1" s="467"/>
      <c r="F1" s="467"/>
      <c r="G1" s="467"/>
      <c r="H1" s="467"/>
      <c r="I1" s="467"/>
      <c r="J1" s="467"/>
      <c r="K1" s="467"/>
      <c r="L1" s="467"/>
    </row>
    <row r="2" spans="1:12" ht="38.5" customHeight="1">
      <c r="A2" s="467"/>
      <c r="B2" s="1169" t="str">
        <f>'Master-1'!D3</f>
        <v>dk;kZy; iz/kkukpk;Z jktdh; mPp ek/;fed fo|ky; 13Mhvks,y</v>
      </c>
      <c r="C2" s="1169"/>
      <c r="D2" s="1169"/>
      <c r="E2" s="1169"/>
      <c r="F2" s="1169"/>
      <c r="G2" s="1169"/>
      <c r="H2" s="1169"/>
      <c r="I2" s="1169"/>
      <c r="J2" s="1169"/>
      <c r="K2" s="1169"/>
      <c r="L2" s="467"/>
    </row>
    <row r="3" spans="1:12" ht="38.5" customHeight="1">
      <c r="A3" s="467"/>
      <c r="B3" s="1170" t="s">
        <v>104</v>
      </c>
      <c r="C3" s="1170"/>
      <c r="D3" s="1170"/>
      <c r="E3" s="1170"/>
      <c r="F3" s="1170"/>
      <c r="G3" s="1170"/>
      <c r="H3" s="1170"/>
      <c r="I3" s="1170"/>
      <c r="J3" s="1170"/>
      <c r="K3" s="1170"/>
      <c r="L3" s="467"/>
    </row>
    <row r="4" spans="1:12" ht="38.5" customHeight="1">
      <c r="A4" s="467"/>
      <c r="B4" s="1171" t="str">
        <f>'Master-1'!D3</f>
        <v>dk;kZy; iz/kkukpk;Z jktdh; mPp ek/;fed fo|ky; 13Mhvks,y</v>
      </c>
      <c r="C4" s="1171"/>
      <c r="D4" s="1171"/>
      <c r="E4" s="1171"/>
      <c r="F4" s="1171"/>
      <c r="G4" s="1166" t="s">
        <v>40</v>
      </c>
      <c r="H4" s="1166"/>
      <c r="I4" s="1166"/>
      <c r="J4" s="1166"/>
      <c r="K4" s="1166"/>
      <c r="L4" s="467"/>
    </row>
    <row r="5" spans="1:12" ht="38.5" customHeight="1">
      <c r="A5" s="467"/>
      <c r="B5" s="102"/>
      <c r="C5" s="1167" t="str">
        <f>'प्रपत्र-8'!Q4</f>
        <v>RE-2021-22</v>
      </c>
      <c r="D5" s="1167"/>
      <c r="E5" s="587"/>
      <c r="F5" s="587"/>
      <c r="G5" s="1167" t="str">
        <f>'प्रपत्र-8'!Q5</f>
        <v>BE-2022-23</v>
      </c>
      <c r="H5" s="1167"/>
      <c r="L5" s="467"/>
    </row>
    <row r="6" spans="1:12" ht="38.5" customHeight="1">
      <c r="A6" s="467"/>
      <c r="B6" s="1092" t="s">
        <v>177</v>
      </c>
      <c r="C6" s="1092" t="s">
        <v>178</v>
      </c>
      <c r="D6" s="1092" t="s">
        <v>96</v>
      </c>
      <c r="E6" s="1092" t="s">
        <v>97</v>
      </c>
      <c r="F6" s="1172" t="s">
        <v>474</v>
      </c>
      <c r="G6" s="1173"/>
      <c r="H6" s="1178" t="s">
        <v>475</v>
      </c>
      <c r="I6" s="1178"/>
      <c r="J6" s="167"/>
      <c r="K6" s="1092" t="s">
        <v>476</v>
      </c>
      <c r="L6" s="467"/>
    </row>
    <row r="7" spans="1:12" ht="60.5" customHeight="1">
      <c r="A7" s="467"/>
      <c r="B7" s="1092"/>
      <c r="C7" s="1092"/>
      <c r="D7" s="1092"/>
      <c r="E7" s="1092"/>
      <c r="F7" s="1174"/>
      <c r="G7" s="1175"/>
      <c r="H7" s="167" t="s">
        <v>98</v>
      </c>
      <c r="I7" s="167" t="s">
        <v>99</v>
      </c>
      <c r="J7" s="167"/>
      <c r="K7" s="1092"/>
      <c r="L7" s="467"/>
    </row>
    <row r="8" spans="1:12" ht="17" customHeight="1">
      <c r="A8" s="467"/>
      <c r="B8" s="104">
        <v>1</v>
      </c>
      <c r="C8" s="104">
        <v>2</v>
      </c>
      <c r="D8" s="103">
        <v>3</v>
      </c>
      <c r="E8" s="103">
        <v>4</v>
      </c>
      <c r="F8" s="1176">
        <v>5</v>
      </c>
      <c r="G8" s="1177"/>
      <c r="H8" s="104">
        <v>6</v>
      </c>
      <c r="I8" s="104">
        <v>7</v>
      </c>
      <c r="J8" s="104"/>
      <c r="K8" s="104">
        <v>8</v>
      </c>
      <c r="L8" s="467"/>
    </row>
    <row r="9" spans="1:12" ht="38.5" customHeight="1">
      <c r="A9" s="467"/>
      <c r="B9" s="1157" t="s">
        <v>179</v>
      </c>
      <c r="C9" s="1160" t="s">
        <v>180</v>
      </c>
      <c r="D9" s="1163" t="s">
        <v>181</v>
      </c>
      <c r="E9" s="1163" t="s">
        <v>182</v>
      </c>
      <c r="F9" s="105" t="s">
        <v>100</v>
      </c>
      <c r="G9" s="169">
        <v>447</v>
      </c>
      <c r="H9" s="169">
        <v>733</v>
      </c>
      <c r="I9" s="169">
        <v>0</v>
      </c>
      <c r="J9" s="8"/>
      <c r="K9" s="468">
        <f>G9+H9-I9</f>
        <v>1180</v>
      </c>
      <c r="L9" s="467"/>
    </row>
    <row r="10" spans="1:12" ht="38.5" customHeight="1">
      <c r="A10" s="467"/>
      <c r="B10" s="1158"/>
      <c r="C10" s="1161"/>
      <c r="D10" s="1164"/>
      <c r="E10" s="1164"/>
      <c r="F10" s="105" t="s">
        <v>101</v>
      </c>
      <c r="G10" s="169">
        <v>67213</v>
      </c>
      <c r="H10" s="169">
        <v>14380</v>
      </c>
      <c r="I10" s="169">
        <v>0</v>
      </c>
      <c r="J10" s="8"/>
      <c r="K10" s="468">
        <f t="shared" ref="K10:K24" si="0">G10+H10-I10</f>
        <v>81593</v>
      </c>
      <c r="L10" s="467"/>
    </row>
    <row r="11" spans="1:12" ht="38.5" customHeight="1">
      <c r="A11" s="467"/>
      <c r="B11" s="1158"/>
      <c r="C11" s="1161"/>
      <c r="D11" s="1164"/>
      <c r="E11" s="1164"/>
      <c r="F11" s="105" t="s">
        <v>102</v>
      </c>
      <c r="G11" s="169">
        <v>0</v>
      </c>
      <c r="H11" s="169">
        <v>0</v>
      </c>
      <c r="I11" s="169">
        <v>0</v>
      </c>
      <c r="J11" s="8"/>
      <c r="K11" s="468">
        <f t="shared" si="0"/>
        <v>0</v>
      </c>
      <c r="L11" s="467"/>
    </row>
    <row r="12" spans="1:12" ht="38.5" customHeight="1">
      <c r="A12" s="467"/>
      <c r="B12" s="1159"/>
      <c r="C12" s="1162"/>
      <c r="D12" s="1165"/>
      <c r="E12" s="1165"/>
      <c r="F12" s="105" t="s">
        <v>103</v>
      </c>
      <c r="G12" s="468">
        <f>G11+G10+G9</f>
        <v>67660</v>
      </c>
      <c r="H12" s="468">
        <f>H11+H10+H9</f>
        <v>15113</v>
      </c>
      <c r="I12" s="468">
        <f>I11+I10+I9</f>
        <v>0</v>
      </c>
      <c r="J12" s="105">
        <f>J11+J10+J9</f>
        <v>0</v>
      </c>
      <c r="K12" s="468">
        <f t="shared" si="0"/>
        <v>82773</v>
      </c>
      <c r="L12" s="467"/>
    </row>
    <row r="13" spans="1:12" ht="38.5" customHeight="1">
      <c r="A13" s="467"/>
      <c r="B13" s="1157" t="s">
        <v>183</v>
      </c>
      <c r="C13" s="1160" t="s">
        <v>184</v>
      </c>
      <c r="D13" s="1163" t="s">
        <v>185</v>
      </c>
      <c r="E13" s="1163" t="s">
        <v>186</v>
      </c>
      <c r="F13" s="105" t="s">
        <v>100</v>
      </c>
      <c r="G13" s="169">
        <v>253</v>
      </c>
      <c r="H13" s="169">
        <v>1200</v>
      </c>
      <c r="I13" s="169"/>
      <c r="J13" s="8"/>
      <c r="K13" s="468">
        <f t="shared" si="0"/>
        <v>1453</v>
      </c>
      <c r="L13" s="467"/>
    </row>
    <row r="14" spans="1:12" ht="38.5" customHeight="1">
      <c r="A14" s="467"/>
      <c r="B14" s="1158"/>
      <c r="C14" s="1161"/>
      <c r="D14" s="1164"/>
      <c r="E14" s="1164"/>
      <c r="F14" s="105" t="s">
        <v>101</v>
      </c>
      <c r="G14" s="169">
        <v>11762</v>
      </c>
      <c r="H14" s="169">
        <v>32945</v>
      </c>
      <c r="I14" s="760">
        <v>26092.400000000001</v>
      </c>
      <c r="J14" s="8"/>
      <c r="K14" s="761">
        <f t="shared" si="0"/>
        <v>18614.599999999999</v>
      </c>
      <c r="L14" s="467"/>
    </row>
    <row r="15" spans="1:12" ht="38.5" customHeight="1">
      <c r="A15" s="467"/>
      <c r="B15" s="1158"/>
      <c r="C15" s="1161"/>
      <c r="D15" s="1164"/>
      <c r="E15" s="1164"/>
      <c r="F15" s="105" t="s">
        <v>102</v>
      </c>
      <c r="G15" s="169">
        <v>0</v>
      </c>
      <c r="H15" s="169">
        <v>0</v>
      </c>
      <c r="I15" s="169">
        <v>0</v>
      </c>
      <c r="J15" s="8"/>
      <c r="K15" s="468">
        <f t="shared" si="0"/>
        <v>0</v>
      </c>
      <c r="L15" s="467"/>
    </row>
    <row r="16" spans="1:12" ht="38.5" customHeight="1">
      <c r="A16" s="467"/>
      <c r="B16" s="1159"/>
      <c r="C16" s="1162"/>
      <c r="D16" s="1165"/>
      <c r="E16" s="1165"/>
      <c r="F16" s="105" t="s">
        <v>103</v>
      </c>
      <c r="G16" s="468">
        <f>G15+G14+G13</f>
        <v>12015</v>
      </c>
      <c r="H16" s="468">
        <f>H15+H14+H13</f>
        <v>34145</v>
      </c>
      <c r="I16" s="761">
        <f>I15+I14+I13</f>
        <v>26092.400000000001</v>
      </c>
      <c r="J16" s="105">
        <f>J15+J14+J13</f>
        <v>0</v>
      </c>
      <c r="K16" s="761">
        <f t="shared" si="0"/>
        <v>20067.599999999999</v>
      </c>
      <c r="L16" s="467"/>
    </row>
    <row r="17" spans="1:12" ht="38.5" customHeight="1">
      <c r="A17" s="467"/>
      <c r="B17" s="1157" t="s">
        <v>183</v>
      </c>
      <c r="C17" s="1160" t="s">
        <v>187</v>
      </c>
      <c r="D17" s="1163" t="s">
        <v>185</v>
      </c>
      <c r="E17" s="1163" t="s">
        <v>188</v>
      </c>
      <c r="F17" s="105" t="s">
        <v>100</v>
      </c>
      <c r="G17" s="169">
        <v>0</v>
      </c>
      <c r="H17" s="169">
        <v>0</v>
      </c>
      <c r="I17" s="169">
        <v>0</v>
      </c>
      <c r="J17" s="8"/>
      <c r="K17" s="468">
        <f t="shared" si="0"/>
        <v>0</v>
      </c>
      <c r="L17" s="467"/>
    </row>
    <row r="18" spans="1:12" ht="38.5" customHeight="1">
      <c r="A18" s="467"/>
      <c r="B18" s="1158"/>
      <c r="C18" s="1161"/>
      <c r="D18" s="1164"/>
      <c r="E18" s="1164"/>
      <c r="F18" s="105" t="s">
        <v>101</v>
      </c>
      <c r="G18" s="169">
        <v>53387</v>
      </c>
      <c r="H18" s="169">
        <v>7733</v>
      </c>
      <c r="I18" s="760">
        <v>4883.2</v>
      </c>
      <c r="J18" s="8"/>
      <c r="K18" s="761">
        <f t="shared" si="0"/>
        <v>56236.800000000003</v>
      </c>
      <c r="L18" s="467"/>
    </row>
    <row r="19" spans="1:12" ht="38.5" customHeight="1">
      <c r="A19" s="467"/>
      <c r="B19" s="1158"/>
      <c r="C19" s="1161"/>
      <c r="D19" s="1164"/>
      <c r="E19" s="1164"/>
      <c r="F19" s="105" t="s">
        <v>102</v>
      </c>
      <c r="G19" s="169"/>
      <c r="H19" s="169"/>
      <c r="I19" s="169"/>
      <c r="J19" s="8"/>
      <c r="K19" s="468">
        <f t="shared" si="0"/>
        <v>0</v>
      </c>
      <c r="L19" s="467"/>
    </row>
    <row r="20" spans="1:12" ht="38.5" customHeight="1">
      <c r="A20" s="467"/>
      <c r="B20" s="1159"/>
      <c r="C20" s="1162"/>
      <c r="D20" s="1165"/>
      <c r="E20" s="1165"/>
      <c r="F20" s="105" t="s">
        <v>103</v>
      </c>
      <c r="G20" s="468">
        <f>G19+G18+G17</f>
        <v>53387</v>
      </c>
      <c r="H20" s="468">
        <f>H19+H18+H17</f>
        <v>7733</v>
      </c>
      <c r="I20" s="468">
        <f>I19+I18+I17</f>
        <v>4883.2</v>
      </c>
      <c r="J20" s="105">
        <f>J19+J18+J17</f>
        <v>0</v>
      </c>
      <c r="K20" s="468">
        <f t="shared" si="0"/>
        <v>56236.800000000003</v>
      </c>
      <c r="L20" s="467"/>
    </row>
    <row r="21" spans="1:12" ht="38.5" customHeight="1">
      <c r="A21" s="467"/>
      <c r="B21" s="1157" t="s">
        <v>183</v>
      </c>
      <c r="C21" s="1160" t="s">
        <v>189</v>
      </c>
      <c r="D21" s="1163" t="s">
        <v>190</v>
      </c>
      <c r="E21" s="1163" t="s">
        <v>191</v>
      </c>
      <c r="F21" s="105" t="s">
        <v>100</v>
      </c>
      <c r="G21" s="169">
        <v>0</v>
      </c>
      <c r="H21" s="169">
        <v>0</v>
      </c>
      <c r="I21" s="169">
        <v>0</v>
      </c>
      <c r="J21" s="8"/>
      <c r="K21" s="468">
        <f t="shared" si="0"/>
        <v>0</v>
      </c>
      <c r="L21" s="467"/>
    </row>
    <row r="22" spans="1:12" ht="38.5" customHeight="1">
      <c r="A22" s="467"/>
      <c r="B22" s="1158"/>
      <c r="C22" s="1161"/>
      <c r="D22" s="1164"/>
      <c r="E22" s="1164"/>
      <c r="F22" s="105" t="s">
        <v>101</v>
      </c>
      <c r="G22" s="169">
        <v>96279</v>
      </c>
      <c r="H22" s="169">
        <v>782</v>
      </c>
      <c r="I22" s="169">
        <v>5670</v>
      </c>
      <c r="J22" s="8"/>
      <c r="K22" s="468">
        <f t="shared" si="0"/>
        <v>91391</v>
      </c>
      <c r="L22" s="467"/>
    </row>
    <row r="23" spans="1:12" ht="38.5" customHeight="1">
      <c r="A23" s="467"/>
      <c r="B23" s="1158"/>
      <c r="C23" s="1161"/>
      <c r="D23" s="1164"/>
      <c r="E23" s="1164"/>
      <c r="F23" s="105" t="s">
        <v>102</v>
      </c>
      <c r="G23" s="169">
        <v>0</v>
      </c>
      <c r="H23" s="169">
        <v>0</v>
      </c>
      <c r="I23" s="169">
        <v>0</v>
      </c>
      <c r="J23" s="8"/>
      <c r="K23" s="468">
        <f t="shared" si="0"/>
        <v>0</v>
      </c>
      <c r="L23" s="467"/>
    </row>
    <row r="24" spans="1:12" ht="38.5" customHeight="1">
      <c r="A24" s="467"/>
      <c r="B24" s="1159"/>
      <c r="C24" s="1162"/>
      <c r="D24" s="1165"/>
      <c r="E24" s="1165"/>
      <c r="F24" s="105" t="s">
        <v>103</v>
      </c>
      <c r="G24" s="468">
        <f>G23+G22+G21</f>
        <v>96279</v>
      </c>
      <c r="H24" s="468">
        <f>H23+H22+H21</f>
        <v>782</v>
      </c>
      <c r="I24" s="468">
        <f>I23+I22+I21</f>
        <v>5670</v>
      </c>
      <c r="J24" s="105">
        <f>J23+J22+J21</f>
        <v>0</v>
      </c>
      <c r="K24" s="468">
        <f t="shared" si="0"/>
        <v>91391</v>
      </c>
      <c r="L24" s="467"/>
    </row>
    <row r="25" spans="1:12" ht="32" customHeight="1">
      <c r="A25" s="467"/>
      <c r="L25" s="467"/>
    </row>
    <row r="26" spans="1:12" ht="20.5" customHeight="1">
      <c r="A26" s="467"/>
      <c r="H26" s="1168" t="str">
        <f>'Master-1'!M4</f>
        <v>iz/kkukpk;Z</v>
      </c>
      <c r="I26" s="1168"/>
      <c r="L26" s="467"/>
    </row>
    <row r="27" spans="1:12" ht="19.5" customHeight="1">
      <c r="A27" s="467"/>
      <c r="H27" s="1168" t="str">
        <f>'Master-1'!M5</f>
        <v xml:space="preserve">jktdh; mPp ek/;fed fo|ky; </v>
      </c>
      <c r="I27" s="1168"/>
      <c r="L27" s="467"/>
    </row>
    <row r="28" spans="1:12" ht="20.5" customHeight="1">
      <c r="A28" s="467"/>
      <c r="H28" s="1168" t="str">
        <f>'Master-1'!M6</f>
        <v>13Mhvks,y¼Jhxaxkuxj½</v>
      </c>
      <c r="I28" s="1168"/>
      <c r="L28" s="467"/>
    </row>
    <row r="29" spans="1:12" ht="23" customHeight="1">
      <c r="A29" s="467"/>
      <c r="B29" s="467"/>
      <c r="C29" s="467"/>
      <c r="D29" s="467"/>
      <c r="E29" s="467"/>
      <c r="F29" s="467"/>
      <c r="G29" s="467"/>
      <c r="H29" s="467"/>
      <c r="I29" s="467"/>
      <c r="J29" s="467"/>
      <c r="K29" s="467"/>
      <c r="L29" s="467"/>
    </row>
  </sheetData>
  <sheetProtection password="DBAD" sheet="1" objects="1" scenarios="1" formatCells="0" formatColumns="0" formatRows="0"/>
  <mergeCells count="33">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 ref="G4:K4"/>
    <mergeCell ref="B9:B12"/>
    <mergeCell ref="C9:C12"/>
    <mergeCell ref="D9:D12"/>
    <mergeCell ref="E9:E12"/>
    <mergeCell ref="D6:D7"/>
    <mergeCell ref="E6:E7"/>
    <mergeCell ref="G5:H5"/>
    <mergeCell ref="C5:D5"/>
    <mergeCell ref="B17:B20"/>
    <mergeCell ref="C17:C20"/>
    <mergeCell ref="D17:D20"/>
    <mergeCell ref="E17:E20"/>
    <mergeCell ref="B13:B16"/>
    <mergeCell ref="C13:C16"/>
    <mergeCell ref="D13:D16"/>
    <mergeCell ref="E13:E16"/>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6.xml><?xml version="1.0" encoding="utf-8"?>
<worksheet xmlns="http://schemas.openxmlformats.org/spreadsheetml/2006/main" xmlns:r="http://schemas.openxmlformats.org/officeDocument/2006/relationships">
  <sheetPr codeName="Sheet25"/>
  <dimension ref="A1:T19"/>
  <sheetViews>
    <sheetView zoomScaleNormal="100" workbookViewId="0">
      <selection activeCell="H6" sqref="H6"/>
    </sheetView>
  </sheetViews>
  <sheetFormatPr defaultColWidth="5.7265625" defaultRowHeight="28" customHeight="1"/>
  <cols>
    <col min="1" max="16384" width="5.7265625" style="170"/>
  </cols>
  <sheetData>
    <row r="1" spans="1:20" ht="20" customHeight="1">
      <c r="A1" s="1180" t="s">
        <v>198</v>
      </c>
      <c r="B1" s="1180"/>
      <c r="C1" s="1180"/>
      <c r="D1" s="1180"/>
      <c r="E1" s="1180"/>
      <c r="F1" s="1180"/>
      <c r="G1" s="1180"/>
      <c r="H1" s="1180"/>
      <c r="I1" s="1180"/>
      <c r="J1" s="1180"/>
      <c r="K1" s="1180"/>
      <c r="L1" s="1180"/>
      <c r="M1" s="1180"/>
      <c r="N1" s="1180"/>
      <c r="O1" s="1180"/>
      <c r="P1" s="1180"/>
      <c r="Q1" s="1180"/>
      <c r="R1" s="1180"/>
      <c r="S1" s="1180"/>
      <c r="T1" s="1180"/>
    </row>
    <row r="2" spans="1:20" ht="17" customHeight="1">
      <c r="A2" s="1181" t="s">
        <v>199</v>
      </c>
      <c r="B2" s="1181"/>
      <c r="C2" s="1181"/>
      <c r="D2" s="1181"/>
      <c r="E2" s="1181"/>
      <c r="F2" s="1181"/>
      <c r="G2" s="1181"/>
      <c r="H2" s="1181"/>
      <c r="I2" s="1181"/>
      <c r="J2" s="1181"/>
      <c r="K2" s="1181"/>
      <c r="L2" s="1181"/>
      <c r="M2" s="1181"/>
      <c r="N2" s="1181"/>
      <c r="O2" s="1181"/>
      <c r="P2" s="1181"/>
      <c r="Q2" s="1181"/>
      <c r="R2" s="1181"/>
      <c r="S2" s="1181"/>
      <c r="T2" s="1181"/>
    </row>
    <row r="3" spans="1:20" ht="16" customHeight="1">
      <c r="A3" s="1182"/>
      <c r="B3" s="1182"/>
      <c r="C3" s="1182"/>
      <c r="D3" s="1182"/>
      <c r="E3" s="1182"/>
      <c r="F3" s="1182"/>
      <c r="G3" s="1182"/>
      <c r="H3" s="1182"/>
      <c r="I3" s="1182"/>
      <c r="J3" s="1182"/>
      <c r="K3" s="1182"/>
      <c r="L3" s="1182"/>
      <c r="M3" s="1182"/>
      <c r="N3" s="1182"/>
      <c r="O3" s="1182"/>
      <c r="P3" s="1182"/>
    </row>
    <row r="4" spans="1:20" ht="28" customHeight="1">
      <c r="A4" s="1183" t="s">
        <v>25</v>
      </c>
      <c r="B4" s="1179" t="s">
        <v>13</v>
      </c>
      <c r="C4" s="1179"/>
      <c r="D4" s="1179"/>
      <c r="E4" s="1179" t="s">
        <v>133</v>
      </c>
      <c r="F4" s="1179"/>
      <c r="G4" s="1179"/>
      <c r="H4" s="1179" t="s">
        <v>134</v>
      </c>
      <c r="I4" s="1179"/>
      <c r="J4" s="1179"/>
      <c r="K4" s="1179" t="s">
        <v>135</v>
      </c>
      <c r="L4" s="1179"/>
      <c r="M4" s="1179"/>
      <c r="N4" s="1179" t="s">
        <v>30</v>
      </c>
      <c r="O4" s="1179"/>
      <c r="P4" s="1179"/>
      <c r="Q4" s="1089" t="s">
        <v>136</v>
      </c>
      <c r="R4" s="1090"/>
      <c r="S4" s="1091" t="s">
        <v>137</v>
      </c>
      <c r="T4" s="1090"/>
    </row>
    <row r="5" spans="1:20" ht="28" customHeight="1">
      <c r="A5" s="1184"/>
      <c r="B5" s="171" t="s">
        <v>28</v>
      </c>
      <c r="C5" s="171" t="s">
        <v>29</v>
      </c>
      <c r="D5" s="171" t="s">
        <v>30</v>
      </c>
      <c r="E5" s="171" t="s">
        <v>28</v>
      </c>
      <c r="F5" s="171" t="s">
        <v>29</v>
      </c>
      <c r="G5" s="171" t="s">
        <v>30</v>
      </c>
      <c r="H5" s="171" t="s">
        <v>28</v>
      </c>
      <c r="I5" s="171" t="s">
        <v>29</v>
      </c>
      <c r="J5" s="171" t="s">
        <v>30</v>
      </c>
      <c r="K5" s="171" t="s">
        <v>28</v>
      </c>
      <c r="L5" s="171" t="s">
        <v>29</v>
      </c>
      <c r="M5" s="171" t="s">
        <v>30</v>
      </c>
      <c r="N5" s="171" t="s">
        <v>28</v>
      </c>
      <c r="O5" s="171" t="s">
        <v>29</v>
      </c>
      <c r="P5" s="171" t="s">
        <v>30</v>
      </c>
      <c r="Q5" s="171" t="s">
        <v>28</v>
      </c>
      <c r="R5" s="171" t="s">
        <v>29</v>
      </c>
      <c r="S5" s="171" t="s">
        <v>28</v>
      </c>
      <c r="T5" s="171" t="s">
        <v>29</v>
      </c>
    </row>
    <row r="6" spans="1:20" ht="28" customHeight="1">
      <c r="A6" s="172">
        <v>1</v>
      </c>
      <c r="B6" s="172">
        <v>2</v>
      </c>
      <c r="C6" s="172">
        <v>3</v>
      </c>
      <c r="D6" s="172">
        <v>4</v>
      </c>
      <c r="E6" s="172"/>
      <c r="F6" s="172"/>
      <c r="G6" s="172">
        <v>7</v>
      </c>
      <c r="H6" s="172">
        <v>8</v>
      </c>
      <c r="I6" s="172">
        <v>9</v>
      </c>
      <c r="J6" s="172">
        <v>10</v>
      </c>
      <c r="K6" s="172">
        <v>11</v>
      </c>
      <c r="L6" s="172">
        <v>12</v>
      </c>
      <c r="M6" s="172">
        <v>13</v>
      </c>
      <c r="N6" s="172">
        <v>14</v>
      </c>
      <c r="O6" s="172">
        <v>15</v>
      </c>
      <c r="P6" s="172">
        <v>16</v>
      </c>
      <c r="Q6" s="173"/>
      <c r="R6" s="173"/>
      <c r="S6" s="173"/>
      <c r="T6" s="173"/>
    </row>
    <row r="7" spans="1:20" ht="28" customHeight="1">
      <c r="A7" s="174" t="s">
        <v>138</v>
      </c>
      <c r="B7" s="175"/>
      <c r="C7" s="175"/>
      <c r="D7" s="176">
        <f>B7+C7</f>
        <v>0</v>
      </c>
      <c r="E7" s="175"/>
      <c r="F7" s="175"/>
      <c r="G7" s="176">
        <f t="shared" ref="G7:G14" si="0">E7+F7</f>
        <v>0</v>
      </c>
      <c r="H7" s="177">
        <v>0</v>
      </c>
      <c r="I7" s="177">
        <v>0</v>
      </c>
      <c r="J7" s="176">
        <f t="shared" ref="J7:J14" si="1">H7+I7</f>
        <v>0</v>
      </c>
      <c r="K7" s="175">
        <v>3</v>
      </c>
      <c r="L7" s="175">
        <v>2</v>
      </c>
      <c r="M7" s="176">
        <f t="shared" ref="M7:M14" si="2">K7+L7</f>
        <v>5</v>
      </c>
      <c r="N7" s="178">
        <f t="shared" ref="N7:O18" si="3">B7+E7+H7+K7</f>
        <v>3</v>
      </c>
      <c r="O7" s="178">
        <f t="shared" si="3"/>
        <v>2</v>
      </c>
      <c r="P7" s="178">
        <f t="shared" ref="P7:P14" si="4">N7+O7</f>
        <v>5</v>
      </c>
      <c r="Q7" s="179">
        <v>0</v>
      </c>
      <c r="R7" s="179">
        <v>0</v>
      </c>
      <c r="S7" s="176">
        <v>0</v>
      </c>
      <c r="T7" s="176">
        <v>0</v>
      </c>
    </row>
    <row r="8" spans="1:20" ht="28" customHeight="1">
      <c r="A8" s="174" t="s">
        <v>139</v>
      </c>
      <c r="B8" s="175"/>
      <c r="C8" s="175"/>
      <c r="D8" s="176">
        <f t="shared" ref="D8:D14" si="5">B8+C8</f>
        <v>0</v>
      </c>
      <c r="E8" s="175"/>
      <c r="F8" s="175"/>
      <c r="G8" s="176">
        <f t="shared" si="0"/>
        <v>0</v>
      </c>
      <c r="H8" s="177">
        <v>0</v>
      </c>
      <c r="I8" s="177">
        <v>0</v>
      </c>
      <c r="J8" s="176">
        <f t="shared" si="1"/>
        <v>0</v>
      </c>
      <c r="K8" s="175">
        <v>1</v>
      </c>
      <c r="L8" s="175">
        <v>4</v>
      </c>
      <c r="M8" s="176">
        <f t="shared" si="2"/>
        <v>5</v>
      </c>
      <c r="N8" s="178">
        <f t="shared" si="3"/>
        <v>1</v>
      </c>
      <c r="O8" s="178">
        <f t="shared" si="3"/>
        <v>4</v>
      </c>
      <c r="P8" s="178">
        <f t="shared" si="4"/>
        <v>5</v>
      </c>
      <c r="Q8" s="179">
        <v>0</v>
      </c>
      <c r="R8" s="179">
        <v>0</v>
      </c>
      <c r="S8" s="176">
        <v>0</v>
      </c>
      <c r="T8" s="176">
        <v>0</v>
      </c>
    </row>
    <row r="9" spans="1:20" ht="28" customHeight="1">
      <c r="A9" s="174" t="s">
        <v>140</v>
      </c>
      <c r="B9" s="175"/>
      <c r="C9" s="175"/>
      <c r="D9" s="176">
        <f t="shared" si="5"/>
        <v>0</v>
      </c>
      <c r="E9" s="175"/>
      <c r="F9" s="175"/>
      <c r="G9" s="176">
        <f t="shared" si="0"/>
        <v>0</v>
      </c>
      <c r="H9" s="177">
        <v>0</v>
      </c>
      <c r="I9" s="177">
        <v>0</v>
      </c>
      <c r="J9" s="176">
        <f t="shared" si="1"/>
        <v>0</v>
      </c>
      <c r="K9" s="175">
        <v>4</v>
      </c>
      <c r="L9" s="175">
        <v>7</v>
      </c>
      <c r="M9" s="176">
        <f t="shared" si="2"/>
        <v>11</v>
      </c>
      <c r="N9" s="178">
        <f t="shared" si="3"/>
        <v>4</v>
      </c>
      <c r="O9" s="178">
        <f t="shared" si="3"/>
        <v>7</v>
      </c>
      <c r="P9" s="178">
        <f t="shared" si="4"/>
        <v>11</v>
      </c>
      <c r="Q9" s="179">
        <v>0</v>
      </c>
      <c r="R9" s="179">
        <v>0</v>
      </c>
      <c r="S9" s="176">
        <v>0</v>
      </c>
      <c r="T9" s="176">
        <v>0</v>
      </c>
    </row>
    <row r="10" spans="1:20" ht="28" customHeight="1">
      <c r="A10" s="174" t="s">
        <v>141</v>
      </c>
      <c r="B10" s="175"/>
      <c r="C10" s="175"/>
      <c r="D10" s="176">
        <f t="shared" si="5"/>
        <v>0</v>
      </c>
      <c r="E10" s="175"/>
      <c r="F10" s="175"/>
      <c r="G10" s="176">
        <f t="shared" si="0"/>
        <v>0</v>
      </c>
      <c r="H10" s="177">
        <v>0</v>
      </c>
      <c r="I10" s="177">
        <v>0</v>
      </c>
      <c r="J10" s="176">
        <f t="shared" si="1"/>
        <v>0</v>
      </c>
      <c r="K10" s="175">
        <v>2</v>
      </c>
      <c r="L10" s="175">
        <v>1</v>
      </c>
      <c r="M10" s="176">
        <f t="shared" si="2"/>
        <v>3</v>
      </c>
      <c r="N10" s="178">
        <f t="shared" si="3"/>
        <v>2</v>
      </c>
      <c r="O10" s="178">
        <f t="shared" si="3"/>
        <v>1</v>
      </c>
      <c r="P10" s="178">
        <f t="shared" si="4"/>
        <v>3</v>
      </c>
      <c r="Q10" s="179">
        <v>0</v>
      </c>
      <c r="R10" s="179">
        <v>0</v>
      </c>
      <c r="S10" s="176">
        <v>0</v>
      </c>
      <c r="T10" s="176">
        <v>0</v>
      </c>
    </row>
    <row r="11" spans="1:20" ht="28" customHeight="1">
      <c r="A11" s="174" t="s">
        <v>142</v>
      </c>
      <c r="B11" s="175"/>
      <c r="C11" s="175"/>
      <c r="D11" s="176">
        <f t="shared" si="5"/>
        <v>0</v>
      </c>
      <c r="E11" s="175"/>
      <c r="F11" s="175"/>
      <c r="G11" s="176">
        <f t="shared" si="0"/>
        <v>0</v>
      </c>
      <c r="H11" s="177">
        <v>0</v>
      </c>
      <c r="I11" s="177">
        <v>0</v>
      </c>
      <c r="J11" s="176">
        <f t="shared" si="1"/>
        <v>0</v>
      </c>
      <c r="K11" s="175">
        <v>4</v>
      </c>
      <c r="L11" s="175">
        <v>4</v>
      </c>
      <c r="M11" s="176">
        <f t="shared" si="2"/>
        <v>8</v>
      </c>
      <c r="N11" s="178">
        <f t="shared" si="3"/>
        <v>4</v>
      </c>
      <c r="O11" s="178">
        <f t="shared" si="3"/>
        <v>4</v>
      </c>
      <c r="P11" s="178">
        <f t="shared" si="4"/>
        <v>8</v>
      </c>
      <c r="Q11" s="179">
        <v>0</v>
      </c>
      <c r="R11" s="179">
        <v>0</v>
      </c>
      <c r="S11" s="176">
        <v>0</v>
      </c>
      <c r="T11" s="176">
        <v>0</v>
      </c>
    </row>
    <row r="12" spans="1:20" ht="28" customHeight="1">
      <c r="A12" s="171" t="s">
        <v>143</v>
      </c>
      <c r="B12" s="175"/>
      <c r="C12" s="175"/>
      <c r="D12" s="176">
        <f t="shared" si="5"/>
        <v>0</v>
      </c>
      <c r="E12" s="175"/>
      <c r="F12" s="175"/>
      <c r="G12" s="176">
        <f t="shared" si="0"/>
        <v>0</v>
      </c>
      <c r="H12" s="177">
        <v>0</v>
      </c>
      <c r="I12" s="177">
        <v>0</v>
      </c>
      <c r="J12" s="176">
        <f t="shared" si="1"/>
        <v>0</v>
      </c>
      <c r="K12" s="175">
        <v>6</v>
      </c>
      <c r="L12" s="175">
        <v>3</v>
      </c>
      <c r="M12" s="176">
        <f t="shared" si="2"/>
        <v>9</v>
      </c>
      <c r="N12" s="178">
        <f t="shared" si="3"/>
        <v>6</v>
      </c>
      <c r="O12" s="178">
        <f t="shared" si="3"/>
        <v>3</v>
      </c>
      <c r="P12" s="178">
        <f t="shared" si="4"/>
        <v>9</v>
      </c>
      <c r="Q12" s="179">
        <v>0</v>
      </c>
      <c r="R12" s="179">
        <v>0</v>
      </c>
      <c r="S12" s="176">
        <f>N12</f>
        <v>6</v>
      </c>
      <c r="T12" s="176">
        <f>O12</f>
        <v>3</v>
      </c>
    </row>
    <row r="13" spans="1:20" ht="28" customHeight="1">
      <c r="A13" s="171" t="s">
        <v>144</v>
      </c>
      <c r="B13" s="175"/>
      <c r="C13" s="175"/>
      <c r="D13" s="176">
        <f t="shared" si="5"/>
        <v>0</v>
      </c>
      <c r="E13" s="175"/>
      <c r="F13" s="175"/>
      <c r="G13" s="176">
        <f t="shared" si="0"/>
        <v>0</v>
      </c>
      <c r="H13" s="177">
        <v>0</v>
      </c>
      <c r="I13" s="177">
        <v>0</v>
      </c>
      <c r="J13" s="176">
        <f t="shared" si="1"/>
        <v>0</v>
      </c>
      <c r="K13" s="175">
        <v>3</v>
      </c>
      <c r="L13" s="175">
        <v>2</v>
      </c>
      <c r="M13" s="176">
        <f t="shared" si="2"/>
        <v>5</v>
      </c>
      <c r="N13" s="178">
        <f t="shared" si="3"/>
        <v>3</v>
      </c>
      <c r="O13" s="178">
        <f t="shared" si="3"/>
        <v>2</v>
      </c>
      <c r="P13" s="178">
        <f t="shared" si="4"/>
        <v>5</v>
      </c>
      <c r="Q13" s="179">
        <v>0</v>
      </c>
      <c r="R13" s="179">
        <v>0</v>
      </c>
      <c r="S13" s="176">
        <f t="shared" ref="S13:T18" si="6">N13</f>
        <v>3</v>
      </c>
      <c r="T13" s="176">
        <f t="shared" si="6"/>
        <v>2</v>
      </c>
    </row>
    <row r="14" spans="1:20" ht="28" customHeight="1">
      <c r="A14" s="171" t="s">
        <v>145</v>
      </c>
      <c r="B14" s="175"/>
      <c r="C14" s="175"/>
      <c r="D14" s="176">
        <f t="shared" si="5"/>
        <v>0</v>
      </c>
      <c r="E14" s="175"/>
      <c r="F14" s="175"/>
      <c r="G14" s="176">
        <f t="shared" si="0"/>
        <v>0</v>
      </c>
      <c r="H14" s="177">
        <v>0</v>
      </c>
      <c r="I14" s="177">
        <v>0</v>
      </c>
      <c r="J14" s="176">
        <f t="shared" si="1"/>
        <v>0</v>
      </c>
      <c r="K14" s="175">
        <v>2</v>
      </c>
      <c r="L14" s="175">
        <v>2</v>
      </c>
      <c r="M14" s="176">
        <f t="shared" si="2"/>
        <v>4</v>
      </c>
      <c r="N14" s="178">
        <f t="shared" si="3"/>
        <v>2</v>
      </c>
      <c r="O14" s="178">
        <f t="shared" si="3"/>
        <v>2</v>
      </c>
      <c r="P14" s="178">
        <f t="shared" si="4"/>
        <v>4</v>
      </c>
      <c r="Q14" s="179">
        <v>0</v>
      </c>
      <c r="R14" s="179">
        <v>0</v>
      </c>
      <c r="S14" s="176">
        <f t="shared" si="6"/>
        <v>2</v>
      </c>
      <c r="T14" s="176">
        <f t="shared" si="6"/>
        <v>2</v>
      </c>
    </row>
    <row r="15" spans="1:20" ht="28" customHeight="1">
      <c r="A15" s="171" t="s">
        <v>146</v>
      </c>
      <c r="B15" s="175"/>
      <c r="C15" s="175"/>
      <c r="D15" s="176">
        <f>B15+C15</f>
        <v>0</v>
      </c>
      <c r="E15" s="175"/>
      <c r="F15" s="175"/>
      <c r="G15" s="176">
        <f>E15+F15</f>
        <v>0</v>
      </c>
      <c r="H15" s="177">
        <v>0</v>
      </c>
      <c r="I15" s="177">
        <v>0</v>
      </c>
      <c r="J15" s="176">
        <f>H15+I15</f>
        <v>0</v>
      </c>
      <c r="K15" s="175">
        <v>2</v>
      </c>
      <c r="L15" s="175">
        <v>2</v>
      </c>
      <c r="M15" s="176">
        <f>K15+L15</f>
        <v>4</v>
      </c>
      <c r="N15" s="178">
        <f t="shared" si="3"/>
        <v>2</v>
      </c>
      <c r="O15" s="178">
        <f t="shared" si="3"/>
        <v>2</v>
      </c>
      <c r="P15" s="178">
        <f>N15+O15</f>
        <v>4</v>
      </c>
      <c r="Q15" s="179"/>
      <c r="R15" s="179"/>
      <c r="S15" s="176"/>
      <c r="T15" s="176"/>
    </row>
    <row r="16" spans="1:20" ht="28" customHeight="1">
      <c r="A16" s="171" t="s">
        <v>153</v>
      </c>
      <c r="B16" s="175"/>
      <c r="C16" s="175"/>
      <c r="D16" s="176">
        <f>B16+C16</f>
        <v>0</v>
      </c>
      <c r="E16" s="175"/>
      <c r="F16" s="175"/>
      <c r="G16" s="176">
        <f>E16+F16</f>
        <v>0</v>
      </c>
      <c r="H16" s="177">
        <v>0</v>
      </c>
      <c r="I16" s="177">
        <v>0</v>
      </c>
      <c r="J16" s="176">
        <f>H16+I16</f>
        <v>0</v>
      </c>
      <c r="K16" s="175">
        <v>2</v>
      </c>
      <c r="L16" s="175">
        <v>2</v>
      </c>
      <c r="M16" s="176">
        <f>K16+L16</f>
        <v>4</v>
      </c>
      <c r="N16" s="178">
        <f t="shared" si="3"/>
        <v>2</v>
      </c>
      <c r="O16" s="178">
        <f t="shared" si="3"/>
        <v>2</v>
      </c>
      <c r="P16" s="178">
        <f>N16+O16</f>
        <v>4</v>
      </c>
      <c r="Q16" s="179"/>
      <c r="R16" s="179"/>
      <c r="S16" s="176"/>
      <c r="T16" s="176"/>
    </row>
    <row r="17" spans="1:20" ht="28" customHeight="1">
      <c r="A17" s="171" t="s">
        <v>154</v>
      </c>
      <c r="B17" s="175"/>
      <c r="C17" s="175"/>
      <c r="D17" s="176">
        <f>B17+C17</f>
        <v>0</v>
      </c>
      <c r="E17" s="175"/>
      <c r="F17" s="175"/>
      <c r="G17" s="176">
        <f>E17+F17</f>
        <v>0</v>
      </c>
      <c r="H17" s="177">
        <v>0</v>
      </c>
      <c r="I17" s="177">
        <v>0</v>
      </c>
      <c r="J17" s="176">
        <f>H17+I17</f>
        <v>0</v>
      </c>
      <c r="K17" s="175">
        <v>2</v>
      </c>
      <c r="L17" s="175">
        <v>2</v>
      </c>
      <c r="M17" s="176">
        <f>K17+L17</f>
        <v>4</v>
      </c>
      <c r="N17" s="178">
        <f t="shared" si="3"/>
        <v>2</v>
      </c>
      <c r="O17" s="178">
        <f t="shared" si="3"/>
        <v>2</v>
      </c>
      <c r="P17" s="178">
        <f>N17+O17</f>
        <v>4</v>
      </c>
      <c r="Q17" s="179">
        <v>0</v>
      </c>
      <c r="R17" s="179">
        <v>0</v>
      </c>
      <c r="S17" s="176">
        <f t="shared" si="6"/>
        <v>2</v>
      </c>
      <c r="T17" s="176">
        <f t="shared" si="6"/>
        <v>2</v>
      </c>
    </row>
    <row r="18" spans="1:20" ht="28" customHeight="1">
      <c r="A18" s="171" t="s">
        <v>155</v>
      </c>
      <c r="B18" s="175"/>
      <c r="C18" s="175"/>
      <c r="D18" s="176">
        <f>B18+C18</f>
        <v>0</v>
      </c>
      <c r="E18" s="175"/>
      <c r="F18" s="175"/>
      <c r="G18" s="176">
        <f>E18+F18</f>
        <v>0</v>
      </c>
      <c r="H18" s="177">
        <v>0</v>
      </c>
      <c r="I18" s="177">
        <v>0</v>
      </c>
      <c r="J18" s="176">
        <f>H18+I18</f>
        <v>0</v>
      </c>
      <c r="K18" s="175">
        <v>2</v>
      </c>
      <c r="L18" s="175">
        <v>2</v>
      </c>
      <c r="M18" s="176">
        <f>K18+L18</f>
        <v>4</v>
      </c>
      <c r="N18" s="178">
        <f t="shared" si="3"/>
        <v>2</v>
      </c>
      <c r="O18" s="178">
        <f t="shared" si="3"/>
        <v>2</v>
      </c>
      <c r="P18" s="178">
        <f>N18+O18</f>
        <v>4</v>
      </c>
      <c r="Q18" s="179">
        <v>0</v>
      </c>
      <c r="R18" s="179">
        <v>0</v>
      </c>
      <c r="S18" s="176">
        <f t="shared" si="6"/>
        <v>2</v>
      </c>
      <c r="T18" s="176">
        <f t="shared" si="6"/>
        <v>2</v>
      </c>
    </row>
    <row r="19" spans="1:20" ht="28" customHeight="1">
      <c r="A19" s="171" t="s">
        <v>30</v>
      </c>
      <c r="B19" s="176">
        <f>B12+B13+B14+B17+B18+B11+B10+B9+B8+B7+B15+B16</f>
        <v>0</v>
      </c>
      <c r="C19" s="176">
        <f t="shared" ref="C19:P19" si="7">C12+C13+C14+C17+C18+C11+C10+C9+C8+C7+C15+C16</f>
        <v>0</v>
      </c>
      <c r="D19" s="176">
        <f t="shared" si="7"/>
        <v>0</v>
      </c>
      <c r="E19" s="176">
        <f t="shared" si="7"/>
        <v>0</v>
      </c>
      <c r="F19" s="176">
        <f t="shared" si="7"/>
        <v>0</v>
      </c>
      <c r="G19" s="176">
        <f t="shared" si="7"/>
        <v>0</v>
      </c>
      <c r="H19" s="176">
        <f t="shared" si="7"/>
        <v>0</v>
      </c>
      <c r="I19" s="176">
        <f t="shared" si="7"/>
        <v>0</v>
      </c>
      <c r="J19" s="176">
        <f t="shared" si="7"/>
        <v>0</v>
      </c>
      <c r="K19" s="176">
        <f t="shared" si="7"/>
        <v>33</v>
      </c>
      <c r="L19" s="176">
        <f t="shared" si="7"/>
        <v>33</v>
      </c>
      <c r="M19" s="176">
        <f t="shared" si="7"/>
        <v>66</v>
      </c>
      <c r="N19" s="176">
        <f t="shared" si="7"/>
        <v>33</v>
      </c>
      <c r="O19" s="176">
        <f t="shared" si="7"/>
        <v>33</v>
      </c>
      <c r="P19" s="176">
        <f t="shared" si="7"/>
        <v>66</v>
      </c>
      <c r="Q19" s="176">
        <f>Q12+Q13+Q14+Q17+Q18+Q11+Q10+Q9+Q8+Q7</f>
        <v>0</v>
      </c>
      <c r="R19" s="176">
        <f>R12+R13+R14+R17+R18+R11+R10+R9+R8+R7</f>
        <v>0</v>
      </c>
      <c r="S19" s="176">
        <f>S12+S13+S14+S17+S18+S11+S10+S9+S8+S7</f>
        <v>15</v>
      </c>
      <c r="T19" s="176">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27.xml><?xml version="1.0" encoding="utf-8"?>
<worksheet xmlns="http://schemas.openxmlformats.org/spreadsheetml/2006/main" xmlns:r="http://schemas.openxmlformats.org/officeDocument/2006/relationships">
  <sheetPr codeName="Sheet26"/>
  <dimension ref="B3:E27"/>
  <sheetViews>
    <sheetView topLeftCell="A7" workbookViewId="0">
      <selection activeCell="M15" sqref="M15"/>
    </sheetView>
  </sheetViews>
  <sheetFormatPr defaultRowHeight="14.5"/>
  <cols>
    <col min="5" max="5" width="17.1796875" customWidth="1"/>
  </cols>
  <sheetData>
    <row r="3" spans="2:5">
      <c r="B3" t="s">
        <v>426</v>
      </c>
      <c r="C3" t="s">
        <v>427</v>
      </c>
      <c r="D3" t="s">
        <v>428</v>
      </c>
    </row>
    <row r="4" spans="2:5">
      <c r="B4" t="s">
        <v>246</v>
      </c>
      <c r="C4">
        <v>17700</v>
      </c>
      <c r="D4">
        <v>56200</v>
      </c>
      <c r="E4" t="str">
        <f>C4&amp;" - "&amp;D4</f>
        <v>17700 - 56200</v>
      </c>
    </row>
    <row r="5" spans="2:5">
      <c r="B5" t="s">
        <v>404</v>
      </c>
      <c r="C5">
        <v>17900</v>
      </c>
      <c r="D5">
        <v>56800</v>
      </c>
      <c r="E5" t="str">
        <f t="shared" ref="E5:E27" si="0">C5&amp;" - "&amp;D5</f>
        <v>17900 - 56800</v>
      </c>
    </row>
    <row r="6" spans="2:5">
      <c r="B6" t="s">
        <v>405</v>
      </c>
      <c r="C6">
        <v>18200</v>
      </c>
      <c r="D6">
        <v>57900</v>
      </c>
      <c r="E6" t="str">
        <f t="shared" si="0"/>
        <v>18200 - 57900</v>
      </c>
    </row>
    <row r="7" spans="2:5">
      <c r="B7" t="s">
        <v>406</v>
      </c>
      <c r="C7">
        <v>19200</v>
      </c>
      <c r="D7">
        <v>60800</v>
      </c>
      <c r="E7" t="str">
        <f t="shared" si="0"/>
        <v>19200 - 60800</v>
      </c>
    </row>
    <row r="8" spans="2:5">
      <c r="B8" t="s">
        <v>201</v>
      </c>
      <c r="C8">
        <v>20800</v>
      </c>
      <c r="D8">
        <v>65900</v>
      </c>
      <c r="E8" t="str">
        <f t="shared" si="0"/>
        <v>20800 - 65900</v>
      </c>
    </row>
    <row r="9" spans="2:5">
      <c r="B9" t="s">
        <v>407</v>
      </c>
      <c r="C9">
        <v>21500</v>
      </c>
      <c r="D9">
        <v>68000</v>
      </c>
      <c r="E9" t="str">
        <f t="shared" si="0"/>
        <v>21500 - 68000</v>
      </c>
    </row>
    <row r="10" spans="2:5">
      <c r="B10" t="s">
        <v>408</v>
      </c>
      <c r="C10">
        <v>22400</v>
      </c>
      <c r="D10">
        <v>71200</v>
      </c>
      <c r="E10" t="str">
        <f t="shared" si="0"/>
        <v>22400 - 71200</v>
      </c>
    </row>
    <row r="11" spans="2:5">
      <c r="B11" t="s">
        <v>242</v>
      </c>
      <c r="C11">
        <v>26300</v>
      </c>
      <c r="D11">
        <v>83500</v>
      </c>
      <c r="E11" t="str">
        <f t="shared" si="0"/>
        <v>26300 - 83500</v>
      </c>
    </row>
    <row r="12" spans="2:5">
      <c r="B12" t="s">
        <v>409</v>
      </c>
      <c r="C12">
        <v>28700</v>
      </c>
      <c r="D12">
        <v>91300</v>
      </c>
      <c r="E12" t="str">
        <f t="shared" si="0"/>
        <v>28700 - 91300</v>
      </c>
    </row>
    <row r="13" spans="2:5">
      <c r="B13" t="s">
        <v>237</v>
      </c>
      <c r="C13">
        <v>33800</v>
      </c>
      <c r="D13">
        <v>106700</v>
      </c>
      <c r="E13" t="str">
        <f t="shared" si="0"/>
        <v>33800 - 106700</v>
      </c>
    </row>
    <row r="14" spans="2:5">
      <c r="B14" t="s">
        <v>173</v>
      </c>
      <c r="C14">
        <v>37800</v>
      </c>
      <c r="D14">
        <v>119700</v>
      </c>
      <c r="E14" t="str">
        <f t="shared" si="0"/>
        <v>37800 - 119700</v>
      </c>
    </row>
    <row r="15" spans="2:5">
      <c r="B15" t="s">
        <v>194</v>
      </c>
      <c r="C15">
        <v>44300</v>
      </c>
      <c r="D15">
        <v>140100</v>
      </c>
      <c r="E15" t="str">
        <f t="shared" si="0"/>
        <v>44300 - 140100</v>
      </c>
    </row>
    <row r="16" spans="2:5">
      <c r="B16" t="s">
        <v>410</v>
      </c>
      <c r="C16">
        <v>53100</v>
      </c>
      <c r="D16">
        <v>167800</v>
      </c>
      <c r="E16" t="str">
        <f t="shared" si="0"/>
        <v>53100 - 167800</v>
      </c>
    </row>
    <row r="17" spans="2:5">
      <c r="B17" t="s">
        <v>226</v>
      </c>
      <c r="C17">
        <v>56100</v>
      </c>
      <c r="D17">
        <v>177500</v>
      </c>
      <c r="E17" t="str">
        <f t="shared" si="0"/>
        <v>56100 - 177500</v>
      </c>
    </row>
    <row r="18" spans="2:5">
      <c r="B18" t="s">
        <v>411</v>
      </c>
      <c r="C18">
        <v>60700</v>
      </c>
      <c r="D18">
        <v>192000</v>
      </c>
      <c r="E18" t="str">
        <f t="shared" si="0"/>
        <v>60700 - 192000</v>
      </c>
    </row>
    <row r="19" spans="2:5">
      <c r="B19" t="s">
        <v>175</v>
      </c>
      <c r="C19">
        <v>67300</v>
      </c>
      <c r="D19">
        <v>195000</v>
      </c>
      <c r="E19" t="str">
        <f t="shared" si="0"/>
        <v>67300 - 195000</v>
      </c>
    </row>
    <row r="20" spans="2:5">
      <c r="B20" t="s">
        <v>412</v>
      </c>
      <c r="C20">
        <v>71000</v>
      </c>
      <c r="D20">
        <v>199500</v>
      </c>
      <c r="E20" t="str">
        <f t="shared" si="0"/>
        <v>71000 - 199500</v>
      </c>
    </row>
    <row r="21" spans="2:5">
      <c r="B21" t="s">
        <v>413</v>
      </c>
      <c r="C21">
        <v>75300</v>
      </c>
      <c r="D21">
        <v>199500</v>
      </c>
      <c r="E21" t="str">
        <f t="shared" si="0"/>
        <v>75300 - 199500</v>
      </c>
    </row>
    <row r="22" spans="2:5">
      <c r="B22" t="s">
        <v>414</v>
      </c>
      <c r="C22">
        <v>79900</v>
      </c>
      <c r="D22">
        <v>199500</v>
      </c>
      <c r="E22" t="str">
        <f t="shared" si="0"/>
        <v>79900 - 199500</v>
      </c>
    </row>
    <row r="23" spans="2:5">
      <c r="B23" t="s">
        <v>415</v>
      </c>
      <c r="C23">
        <v>88900</v>
      </c>
      <c r="D23">
        <v>203500</v>
      </c>
      <c r="E23" t="str">
        <f t="shared" si="0"/>
        <v>88900 - 203500</v>
      </c>
    </row>
    <row r="24" spans="2:5">
      <c r="B24" t="s">
        <v>416</v>
      </c>
      <c r="C24">
        <v>123100</v>
      </c>
      <c r="D24">
        <v>203500</v>
      </c>
      <c r="E24" t="str">
        <f t="shared" si="0"/>
        <v>123100 - 203500</v>
      </c>
    </row>
    <row r="25" spans="2:5">
      <c r="B25" t="s">
        <v>417</v>
      </c>
      <c r="C25">
        <v>129700</v>
      </c>
      <c r="D25">
        <v>208100</v>
      </c>
      <c r="E25" t="str">
        <f t="shared" si="0"/>
        <v>129700 - 208100</v>
      </c>
    </row>
    <row r="26" spans="2:5">
      <c r="B26" t="s">
        <v>418</v>
      </c>
      <c r="C26">
        <v>145800</v>
      </c>
      <c r="D26">
        <v>214100</v>
      </c>
      <c r="E26" t="str">
        <f t="shared" si="0"/>
        <v>145800 - 214100</v>
      </c>
    </row>
    <row r="27" spans="2:5">
      <c r="B27" t="s">
        <v>419</v>
      </c>
      <c r="C27">
        <v>148800</v>
      </c>
      <c r="D27">
        <v>218600</v>
      </c>
      <c r="E27" t="str">
        <f t="shared" si="0"/>
        <v>148800 - 218600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28">
    <pageSetUpPr fitToPage="1"/>
  </sheetPr>
  <dimension ref="B2:R12"/>
  <sheetViews>
    <sheetView workbookViewId="0">
      <selection activeCell="Q14" sqref="Q14"/>
    </sheetView>
  </sheetViews>
  <sheetFormatPr defaultRowHeight="14.5"/>
  <cols>
    <col min="1" max="1" width="4.453125" customWidth="1"/>
    <col min="2" max="5" width="7.453125" customWidth="1"/>
    <col min="6" max="6" width="9.81640625" customWidth="1"/>
    <col min="7" max="15" width="7.1796875" customWidth="1"/>
  </cols>
  <sheetData>
    <row r="2" spans="2:18" ht="18">
      <c r="B2" s="1185" t="s">
        <v>477</v>
      </c>
      <c r="C2" s="1185"/>
      <c r="D2" s="1185"/>
      <c r="E2" s="1185"/>
      <c r="F2" s="1185"/>
      <c r="G2" s="1185"/>
      <c r="H2" s="1185"/>
      <c r="I2" s="1185"/>
      <c r="J2" s="1185"/>
      <c r="K2" s="1185"/>
      <c r="L2" s="1185"/>
      <c r="M2" s="1185"/>
      <c r="N2" s="1185"/>
      <c r="O2" s="1185"/>
      <c r="P2" s="1185"/>
      <c r="Q2" s="1185"/>
      <c r="R2" s="1185"/>
    </row>
    <row r="3" spans="2:18" ht="18">
      <c r="B3" s="556"/>
      <c r="C3" s="556"/>
      <c r="D3" s="556"/>
      <c r="E3" s="556"/>
      <c r="F3" s="556"/>
      <c r="G3" s="556"/>
      <c r="H3" s="556"/>
      <c r="I3" s="556"/>
      <c r="J3" s="556"/>
      <c r="K3" s="556"/>
      <c r="L3" s="556"/>
      <c r="M3" s="556"/>
      <c r="N3" s="556"/>
      <c r="O3" s="556"/>
      <c r="P3" s="556"/>
      <c r="Q3" s="556"/>
      <c r="R3" s="557" t="s">
        <v>478</v>
      </c>
    </row>
    <row r="4" spans="2:18" ht="18">
      <c r="B4" s="1186" t="s">
        <v>479</v>
      </c>
      <c r="C4" s="1186"/>
      <c r="D4" s="1186"/>
      <c r="E4" s="1186"/>
      <c r="F4" s="1186"/>
      <c r="G4" s="1186"/>
      <c r="H4" s="1186"/>
      <c r="I4" s="1186"/>
      <c r="J4" s="1186"/>
      <c r="K4" s="1186"/>
      <c r="L4" s="1186"/>
      <c r="M4" s="1186"/>
      <c r="N4" s="1186"/>
      <c r="O4" s="1186"/>
      <c r="P4" s="1186"/>
      <c r="Q4" s="1186"/>
      <c r="R4" s="1186"/>
    </row>
    <row r="5" spans="2:18" ht="18">
      <c r="B5" s="558" t="s">
        <v>480</v>
      </c>
      <c r="C5" s="558"/>
      <c r="D5" s="1187" t="s">
        <v>481</v>
      </c>
      <c r="E5" s="1187"/>
      <c r="F5" s="1187"/>
      <c r="G5" s="1188" t="s">
        <v>482</v>
      </c>
      <c r="H5" s="1188"/>
      <c r="I5" s="1188"/>
      <c r="J5" s="1188"/>
      <c r="K5" s="1188"/>
      <c r="L5" s="1188"/>
      <c r="M5" s="1188"/>
      <c r="N5" s="1188"/>
      <c r="O5" s="1188"/>
      <c r="P5" s="558"/>
      <c r="Q5" s="558"/>
      <c r="R5" s="558"/>
    </row>
    <row r="6" spans="2:18" ht="18">
      <c r="B6" s="559"/>
      <c r="C6" s="559"/>
      <c r="D6" s="559"/>
      <c r="E6" s="559"/>
      <c r="F6" s="559"/>
      <c r="G6" s="560"/>
      <c r="H6" s="560"/>
      <c r="I6" s="560"/>
      <c r="J6" s="559"/>
      <c r="K6" s="559"/>
      <c r="L6" s="559"/>
      <c r="M6" s="561" t="s">
        <v>483</v>
      </c>
      <c r="N6" s="561" t="s">
        <v>483</v>
      </c>
      <c r="O6" s="561" t="s">
        <v>483</v>
      </c>
      <c r="P6" s="559"/>
      <c r="Q6" s="559"/>
      <c r="R6" s="559"/>
    </row>
    <row r="7" spans="2:18" ht="18">
      <c r="B7" s="559" t="s">
        <v>484</v>
      </c>
      <c r="C7" s="559"/>
      <c r="D7" s="559"/>
      <c r="E7" s="562" t="s">
        <v>485</v>
      </c>
      <c r="F7" s="560"/>
      <c r="G7" s="559"/>
      <c r="H7" s="559"/>
      <c r="I7" s="559"/>
      <c r="J7" s="559"/>
      <c r="K7" s="563"/>
      <c r="L7" s="564"/>
      <c r="M7" s="561" t="s">
        <v>483</v>
      </c>
      <c r="N7" s="561" t="s">
        <v>483</v>
      </c>
      <c r="O7" s="561" t="s">
        <v>483</v>
      </c>
      <c r="P7" s="565" t="s">
        <v>486</v>
      </c>
      <c r="Q7" s="1189"/>
      <c r="R7" s="1189"/>
    </row>
    <row r="8" spans="2:18" ht="18">
      <c r="B8" s="559"/>
      <c r="C8" s="559"/>
      <c r="D8" s="559"/>
      <c r="E8" s="559"/>
      <c r="F8" s="566"/>
      <c r="G8" s="567"/>
      <c r="H8" s="568"/>
      <c r="I8" s="559"/>
      <c r="J8" s="559"/>
      <c r="K8" s="569"/>
      <c r="L8" s="570"/>
      <c r="M8" s="561"/>
      <c r="N8" s="561"/>
      <c r="O8" s="561"/>
      <c r="P8" s="559"/>
      <c r="Q8" s="559"/>
      <c r="R8" s="559"/>
    </row>
    <row r="9" spans="2:18" ht="15.5">
      <c r="B9" s="1190" t="s">
        <v>221</v>
      </c>
      <c r="C9" s="1190"/>
      <c r="D9" s="1190"/>
      <c r="E9" s="1190"/>
      <c r="F9" s="1190" t="s">
        <v>487</v>
      </c>
      <c r="G9" s="1190" t="s">
        <v>488</v>
      </c>
      <c r="H9" s="1190"/>
      <c r="I9" s="1190"/>
      <c r="J9" s="1190"/>
      <c r="K9" s="1190"/>
      <c r="L9" s="1190"/>
      <c r="M9" s="1190"/>
      <c r="N9" s="1190"/>
      <c r="O9" s="1190"/>
      <c r="P9" s="1190"/>
      <c r="Q9" s="1190" t="s">
        <v>489</v>
      </c>
      <c r="R9" s="1190" t="s">
        <v>490</v>
      </c>
    </row>
    <row r="10" spans="2:18" ht="15.5">
      <c r="B10" s="1191" t="s">
        <v>491</v>
      </c>
      <c r="C10" s="1191" t="s">
        <v>492</v>
      </c>
      <c r="D10" s="1191" t="s">
        <v>493</v>
      </c>
      <c r="E10" s="1191" t="s">
        <v>30</v>
      </c>
      <c r="F10" s="1190"/>
      <c r="G10" s="1190" t="s">
        <v>491</v>
      </c>
      <c r="H10" s="1190"/>
      <c r="I10" s="1190"/>
      <c r="J10" s="1190" t="s">
        <v>492</v>
      </c>
      <c r="K10" s="1190"/>
      <c r="L10" s="1190"/>
      <c r="M10" s="1190" t="s">
        <v>493</v>
      </c>
      <c r="N10" s="1190"/>
      <c r="O10" s="1190"/>
      <c r="P10" s="1191" t="s">
        <v>286</v>
      </c>
      <c r="Q10" s="1190"/>
      <c r="R10" s="1190"/>
    </row>
    <row r="11" spans="2:18" ht="39.5" customHeight="1">
      <c r="B11" s="1191"/>
      <c r="C11" s="1191"/>
      <c r="D11" s="1191"/>
      <c r="E11" s="1191"/>
      <c r="F11" s="1190"/>
      <c r="G11" s="571" t="s">
        <v>328</v>
      </c>
      <c r="H11" s="571" t="s">
        <v>329</v>
      </c>
      <c r="I11" s="571" t="s">
        <v>30</v>
      </c>
      <c r="J11" s="571" t="s">
        <v>328</v>
      </c>
      <c r="K11" s="571" t="s">
        <v>329</v>
      </c>
      <c r="L11" s="571" t="s">
        <v>30</v>
      </c>
      <c r="M11" s="571" t="s">
        <v>328</v>
      </c>
      <c r="N11" s="571" t="s">
        <v>329</v>
      </c>
      <c r="O11" s="571" t="s">
        <v>30</v>
      </c>
      <c r="P11" s="1191"/>
      <c r="Q11" s="1190"/>
      <c r="R11" s="1190"/>
    </row>
    <row r="12" spans="2:18" ht="71" customHeight="1">
      <c r="B12" s="572"/>
      <c r="C12" s="572"/>
      <c r="D12" s="572"/>
      <c r="E12" s="572"/>
      <c r="F12" s="572"/>
      <c r="G12" s="573"/>
      <c r="H12" s="573"/>
      <c r="I12" s="572"/>
      <c r="J12" s="573"/>
      <c r="K12" s="573"/>
      <c r="L12" s="572"/>
      <c r="M12" s="573"/>
      <c r="N12" s="573"/>
      <c r="O12" s="572"/>
      <c r="P12" s="572"/>
      <c r="Q12" s="572"/>
      <c r="R12" s="572"/>
    </row>
  </sheetData>
  <mergeCells count="18">
    <mergeCell ref="B9:E9"/>
    <mergeCell ref="F9:F11"/>
    <mergeCell ref="G9:P9"/>
    <mergeCell ref="Q9:Q11"/>
    <mergeCell ref="R9:R11"/>
    <mergeCell ref="M10:O10"/>
    <mergeCell ref="P10:P11"/>
    <mergeCell ref="B10:B11"/>
    <mergeCell ref="C10:C11"/>
    <mergeCell ref="D10:D11"/>
    <mergeCell ref="E10:E11"/>
    <mergeCell ref="G10:I10"/>
    <mergeCell ref="J10:L10"/>
    <mergeCell ref="B2:R2"/>
    <mergeCell ref="B4:R4"/>
    <mergeCell ref="D5:F5"/>
    <mergeCell ref="G5:O5"/>
    <mergeCell ref="Q7:R7"/>
  </mergeCells>
  <pageMargins left="0.70866141732283472" right="0.70866141732283472" top="0.74803149606299213" bottom="0.74803149606299213" header="0.31496062992125984" footer="0.31496062992125984"/>
  <pageSetup scale="90" orientation="landscape"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21"/>
  <sheetViews>
    <sheetView workbookViewId="0">
      <selection activeCell="H10" sqref="H10"/>
    </sheetView>
  </sheetViews>
  <sheetFormatPr defaultRowHeight="14.5"/>
  <cols>
    <col min="1" max="1" width="4.6328125" customWidth="1"/>
    <col min="2" max="2" width="9.81640625" customWidth="1"/>
    <col min="3" max="3" width="49" customWidth="1"/>
    <col min="4" max="4" width="29.1796875" customWidth="1"/>
    <col min="5" max="5" width="4.7265625" customWidth="1"/>
  </cols>
  <sheetData>
    <row r="1" spans="1:5">
      <c r="A1" s="426"/>
      <c r="B1" s="426"/>
      <c r="C1" s="426"/>
      <c r="D1" s="426"/>
      <c r="E1" s="426"/>
    </row>
    <row r="2" spans="1:5" ht="23">
      <c r="A2" s="426"/>
      <c r="B2" s="1192" t="str">
        <f>'Master-1'!D3</f>
        <v>dk;kZy; iz/kkukpk;Z jktdh; mPp ek/;fed fo|ky; 13Mhvks,y</v>
      </c>
      <c r="C2" s="1192"/>
      <c r="D2" s="1192"/>
      <c r="E2" s="426"/>
    </row>
    <row r="3" spans="1:5" ht="18">
      <c r="A3" s="426"/>
      <c r="B3" s="590" t="s">
        <v>513</v>
      </c>
      <c r="D3" s="591" t="s">
        <v>506</v>
      </c>
      <c r="E3" s="426"/>
    </row>
    <row r="4" spans="1:5" ht="18">
      <c r="A4" s="426"/>
      <c r="B4" s="592"/>
      <c r="C4" s="592"/>
      <c r="D4" s="592"/>
      <c r="E4" s="426"/>
    </row>
    <row r="5" spans="1:5" ht="18">
      <c r="A5" s="426"/>
      <c r="B5" s="592" t="s">
        <v>507</v>
      </c>
      <c r="C5" s="592"/>
      <c r="D5" s="592"/>
      <c r="E5" s="426"/>
    </row>
    <row r="6" spans="1:5" ht="18">
      <c r="A6" s="426"/>
      <c r="B6" s="592"/>
      <c r="C6" s="596" t="s">
        <v>514</v>
      </c>
      <c r="D6" s="1193"/>
      <c r="E6" s="426"/>
    </row>
    <row r="7" spans="1:5" ht="18">
      <c r="A7" s="426"/>
      <c r="B7" s="592"/>
      <c r="C7" s="596" t="s">
        <v>515</v>
      </c>
      <c r="D7" s="1193"/>
      <c r="E7" s="426"/>
    </row>
    <row r="8" spans="1:5" ht="18">
      <c r="A8" s="426"/>
      <c r="B8" s="592"/>
      <c r="C8" s="596" t="s">
        <v>516</v>
      </c>
      <c r="D8" s="1193"/>
      <c r="E8" s="426"/>
    </row>
    <row r="9" spans="1:5" ht="18">
      <c r="A9" s="426"/>
      <c r="B9" s="592"/>
      <c r="C9" s="592"/>
      <c r="D9" s="593"/>
      <c r="E9" s="426"/>
    </row>
    <row r="10" spans="1:5" ht="18">
      <c r="A10" s="426"/>
      <c r="B10" s="592"/>
      <c r="C10" s="592"/>
      <c r="D10" s="593"/>
      <c r="E10" s="426"/>
    </row>
    <row r="11" spans="1:5" ht="18">
      <c r="A11" s="426"/>
      <c r="B11" s="594" t="s">
        <v>508</v>
      </c>
      <c r="C11" s="1194" t="s">
        <v>509</v>
      </c>
      <c r="D11" s="1194"/>
      <c r="E11" s="426"/>
    </row>
    <row r="12" spans="1:5" ht="18">
      <c r="A12" s="426"/>
      <c r="B12" s="1195" t="s">
        <v>510</v>
      </c>
      <c r="C12" s="1195"/>
      <c r="D12" s="1195"/>
      <c r="E12" s="426"/>
    </row>
    <row r="13" spans="1:5" ht="18">
      <c r="A13" s="426"/>
      <c r="B13" s="592" t="s">
        <v>511</v>
      </c>
      <c r="C13" s="592"/>
      <c r="D13" s="592"/>
      <c r="E13" s="426"/>
    </row>
    <row r="14" spans="1:5" ht="70.5" customHeight="1">
      <c r="A14" s="426"/>
      <c r="B14" s="1196" t="s">
        <v>512</v>
      </c>
      <c r="C14" s="1196"/>
      <c r="D14" s="1196"/>
      <c r="E14" s="426"/>
    </row>
    <row r="15" spans="1:5" ht="22" customHeight="1">
      <c r="A15" s="426"/>
      <c r="B15" s="599" t="s">
        <v>517</v>
      </c>
      <c r="C15" s="598"/>
      <c r="D15" s="595"/>
      <c r="E15" s="426"/>
    </row>
    <row r="16" spans="1:5" ht="18">
      <c r="A16" s="426"/>
      <c r="B16" s="600"/>
      <c r="C16" s="600"/>
      <c r="D16" s="595"/>
      <c r="E16" s="426"/>
    </row>
    <row r="17" spans="1:5" ht="18">
      <c r="A17" s="426"/>
      <c r="B17" s="601"/>
      <c r="C17" s="601"/>
      <c r="D17" s="597" t="str">
        <f>'Master-1'!M4</f>
        <v>iz/kkukpk;Z</v>
      </c>
      <c r="E17" s="426"/>
    </row>
    <row r="18" spans="1:5" ht="18">
      <c r="A18" s="426"/>
      <c r="B18" s="598"/>
      <c r="C18" s="598"/>
      <c r="D18" s="597" t="str">
        <f>'Master-1'!M5</f>
        <v xml:space="preserve">jktdh; mPp ek/;fed fo|ky; </v>
      </c>
      <c r="E18" s="426"/>
    </row>
    <row r="19" spans="1:5" ht="18">
      <c r="A19" s="426"/>
      <c r="B19" s="598"/>
      <c r="C19" s="598"/>
      <c r="D19" s="597" t="str">
        <f>'Master-1'!M6</f>
        <v>13Mhvks,y¼Jhxaxkuxj½</v>
      </c>
      <c r="E19" s="426"/>
    </row>
    <row r="20" spans="1:5" ht="18">
      <c r="A20" s="426"/>
      <c r="B20" s="598"/>
      <c r="C20" s="598"/>
      <c r="D20" s="592"/>
      <c r="E20" s="426"/>
    </row>
    <row r="21" spans="1:5">
      <c r="A21" s="426"/>
      <c r="B21" s="426"/>
      <c r="C21" s="426"/>
      <c r="D21" s="426"/>
      <c r="E21" s="426"/>
    </row>
  </sheetData>
  <sheetProtection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0.xml><?xml version="1.0" encoding="utf-8"?>
<worksheet xmlns="http://schemas.openxmlformats.org/spreadsheetml/2006/main" xmlns:r="http://schemas.openxmlformats.org/officeDocument/2006/relationships">
  <sheetPr codeName="Sheet30"/>
  <dimension ref="A1:H21"/>
  <sheetViews>
    <sheetView workbookViewId="0">
      <selection activeCell="K10" sqref="K10"/>
    </sheetView>
  </sheetViews>
  <sheetFormatPr defaultRowHeight="14.5"/>
  <cols>
    <col min="1" max="1" width="3.453125" customWidth="1"/>
    <col min="2" max="2" width="23.453125" customWidth="1"/>
    <col min="3" max="3" width="21.54296875" customWidth="1"/>
    <col min="4" max="4" width="22.7265625" customWidth="1"/>
    <col min="5" max="5" width="14.54296875" customWidth="1"/>
    <col min="6" max="6" width="11.08984375" customWidth="1"/>
    <col min="7" max="7" width="18.36328125" customWidth="1"/>
    <col min="8" max="8" width="4.08984375" customWidth="1"/>
  </cols>
  <sheetData>
    <row r="1" spans="1:8">
      <c r="A1" s="426"/>
      <c r="B1" s="426"/>
      <c r="C1" s="426"/>
      <c r="D1" s="426"/>
      <c r="E1" s="426"/>
      <c r="F1" s="426"/>
      <c r="G1" s="426"/>
      <c r="H1" s="426"/>
    </row>
    <row r="2" spans="1:8" ht="23" customHeight="1">
      <c r="A2" s="426"/>
      <c r="B2" s="1199" t="str">
        <f>'Master-1'!D3</f>
        <v>dk;kZy; iz/kkukpk;Z jktdh; mPp ek/;fed fo|ky; 13Mhvks,y</v>
      </c>
      <c r="C2" s="1199"/>
      <c r="D2" s="1199"/>
      <c r="E2" s="1199"/>
      <c r="F2" s="1199"/>
      <c r="G2" s="1199"/>
      <c r="H2" s="426"/>
    </row>
    <row r="3" spans="1:8" ht="28" customHeight="1" thickBot="1">
      <c r="A3" s="426"/>
      <c r="B3" s="1198" t="s">
        <v>530</v>
      </c>
      <c r="C3" s="1198"/>
      <c r="D3" s="1198"/>
      <c r="E3" s="1198"/>
      <c r="F3" s="1198"/>
      <c r="G3" s="1198"/>
      <c r="H3" s="426"/>
    </row>
    <row r="4" spans="1:8" ht="21.5" thickBot="1">
      <c r="A4" s="426"/>
      <c r="B4" s="689" t="s">
        <v>442</v>
      </c>
      <c r="C4" s="690" t="str">
        <f>'Master-1'!H5</f>
        <v>2021-22</v>
      </c>
      <c r="E4" s="689" t="s">
        <v>544</v>
      </c>
      <c r="F4" s="1209" t="str">
        <f>'Master-1'!K5</f>
        <v>2022-23</v>
      </c>
      <c r="G4" s="1210"/>
      <c r="H4" s="426"/>
    </row>
    <row r="5" spans="1:8" ht="23">
      <c r="A5" s="426"/>
      <c r="B5" s="684"/>
      <c r="C5" s="684"/>
      <c r="D5" s="245"/>
      <c r="E5" s="1208"/>
      <c r="F5" s="1208"/>
      <c r="G5" s="687"/>
      <c r="H5" s="426"/>
    </row>
    <row r="6" spans="1:8" ht="20.5">
      <c r="A6" s="426"/>
      <c r="B6" s="688" t="s">
        <v>531</v>
      </c>
      <c r="C6" s="14" t="s">
        <v>32</v>
      </c>
      <c r="D6" s="14" t="s">
        <v>532</v>
      </c>
      <c r="E6" s="14" t="s">
        <v>533</v>
      </c>
      <c r="F6" s="14" t="s">
        <v>222</v>
      </c>
      <c r="G6" s="14" t="s">
        <v>534</v>
      </c>
      <c r="H6" s="426"/>
    </row>
    <row r="7" spans="1:8" ht="20.5" customHeight="1">
      <c r="A7" s="426"/>
      <c r="B7" s="1200" t="str">
        <f>'Master-1'!D6&amp;" "&amp;'Master-1'!I6</f>
        <v>2202-02-109-01-00 STATE FUND</v>
      </c>
      <c r="C7" s="693" t="s">
        <v>535</v>
      </c>
      <c r="D7" s="694" t="s">
        <v>536</v>
      </c>
      <c r="E7" s="685">
        <v>2</v>
      </c>
      <c r="F7" s="685">
        <v>1</v>
      </c>
      <c r="G7" s="685">
        <f>E7-F7</f>
        <v>1</v>
      </c>
      <c r="H7" s="426"/>
    </row>
    <row r="8" spans="1:8" ht="20.5" customHeight="1">
      <c r="A8" s="426"/>
      <c r="B8" s="1200"/>
      <c r="C8" s="1206" t="s">
        <v>546</v>
      </c>
      <c r="D8" s="1207"/>
      <c r="E8" s="692">
        <f>SUM(E7)</f>
        <v>2</v>
      </c>
      <c r="F8" s="692">
        <f t="shared" ref="F8:G8" si="0">SUM(F7)</f>
        <v>1</v>
      </c>
      <c r="G8" s="692">
        <f t="shared" si="0"/>
        <v>1</v>
      </c>
      <c r="H8" s="426"/>
    </row>
    <row r="9" spans="1:8" ht="20.5" customHeight="1">
      <c r="A9" s="426"/>
      <c r="B9" s="1200"/>
      <c r="C9" s="1079" t="s">
        <v>537</v>
      </c>
      <c r="D9" s="609" t="s">
        <v>538</v>
      </c>
      <c r="E9" s="685">
        <v>1</v>
      </c>
      <c r="F9" s="685">
        <v>0</v>
      </c>
      <c r="G9" s="685">
        <f t="shared" ref="G9:G14" si="1">E9-F9</f>
        <v>1</v>
      </c>
      <c r="H9" s="426"/>
    </row>
    <row r="10" spans="1:8" ht="20.5" customHeight="1">
      <c r="A10" s="426"/>
      <c r="B10" s="1200"/>
      <c r="C10" s="1201"/>
      <c r="D10" s="609" t="s">
        <v>539</v>
      </c>
      <c r="E10" s="685">
        <v>1</v>
      </c>
      <c r="F10" s="685">
        <v>0</v>
      </c>
      <c r="G10" s="685">
        <f t="shared" si="1"/>
        <v>1</v>
      </c>
      <c r="H10" s="426"/>
    </row>
    <row r="11" spans="1:8" ht="20.5" customHeight="1">
      <c r="A11" s="426"/>
      <c r="B11" s="1200"/>
      <c r="C11" s="1201"/>
      <c r="D11" s="609" t="s">
        <v>540</v>
      </c>
      <c r="E11" s="685">
        <v>0</v>
      </c>
      <c r="F11" s="685">
        <v>0</v>
      </c>
      <c r="G11" s="685">
        <f t="shared" si="1"/>
        <v>0</v>
      </c>
      <c r="H11" s="426"/>
    </row>
    <row r="12" spans="1:8" ht="20.5" customHeight="1">
      <c r="A12" s="426"/>
      <c r="B12" s="1200"/>
      <c r="C12" s="1201"/>
      <c r="D12" s="609" t="s">
        <v>541</v>
      </c>
      <c r="E12" s="685">
        <v>1</v>
      </c>
      <c r="F12" s="685">
        <v>1</v>
      </c>
      <c r="G12" s="685">
        <f t="shared" si="1"/>
        <v>0</v>
      </c>
      <c r="H12" s="426"/>
    </row>
    <row r="13" spans="1:8" ht="20.5" customHeight="1">
      <c r="A13" s="426"/>
      <c r="B13" s="1200"/>
      <c r="C13" s="1201"/>
      <c r="D13" s="609" t="s">
        <v>542</v>
      </c>
      <c r="E13" s="685">
        <v>0</v>
      </c>
      <c r="F13" s="685">
        <v>0</v>
      </c>
      <c r="G13" s="685">
        <f t="shared" si="1"/>
        <v>0</v>
      </c>
      <c r="H13" s="426"/>
    </row>
    <row r="14" spans="1:8" ht="20.5" customHeight="1">
      <c r="A14" s="426"/>
      <c r="B14" s="1200"/>
      <c r="C14" s="1201"/>
      <c r="D14" s="691" t="s">
        <v>543</v>
      </c>
      <c r="E14" s="685">
        <v>0</v>
      </c>
      <c r="F14" s="685">
        <v>0</v>
      </c>
      <c r="G14" s="685">
        <f t="shared" si="1"/>
        <v>0</v>
      </c>
      <c r="H14" s="426"/>
    </row>
    <row r="15" spans="1:8" ht="20.5">
      <c r="A15" s="426"/>
      <c r="B15" s="1200"/>
      <c r="C15" s="1205" t="s">
        <v>547</v>
      </c>
      <c r="D15" s="1205"/>
      <c r="E15" s="695">
        <f>SUM(E9:E14)</f>
        <v>3</v>
      </c>
      <c r="F15" s="695">
        <f t="shared" ref="F15:G15" si="2">SUM(F9:F14)</f>
        <v>1</v>
      </c>
      <c r="G15" s="695">
        <f t="shared" si="2"/>
        <v>2</v>
      </c>
      <c r="H15" s="426"/>
    </row>
    <row r="16" spans="1:8" ht="23">
      <c r="A16" s="426"/>
      <c r="B16" s="1202" t="s">
        <v>545</v>
      </c>
      <c r="C16" s="1203"/>
      <c r="D16" s="1204"/>
      <c r="E16" s="686">
        <f>SUM(E7,E15)</f>
        <v>5</v>
      </c>
      <c r="F16" s="686">
        <f t="shared" ref="F16:G16" si="3">SUM(F7,F15)</f>
        <v>2</v>
      </c>
      <c r="G16" s="686">
        <f t="shared" si="3"/>
        <v>3</v>
      </c>
      <c r="H16" s="426"/>
    </row>
    <row r="17" spans="1:8" ht="20.5">
      <c r="A17" s="426"/>
      <c r="B17" s="2"/>
      <c r="C17" s="2"/>
      <c r="D17" s="2"/>
      <c r="E17" s="2"/>
      <c r="F17" s="2"/>
      <c r="G17" s="2"/>
      <c r="H17" s="426"/>
    </row>
    <row r="18" spans="1:8" ht="20.5">
      <c r="A18" s="426"/>
      <c r="B18" s="2"/>
      <c r="C18" s="2"/>
      <c r="D18" s="2"/>
      <c r="E18" s="2"/>
      <c r="F18" s="1197" t="str">
        <f>'Master-1'!M4</f>
        <v>iz/kkukpk;Z</v>
      </c>
      <c r="G18" s="1197"/>
      <c r="H18" s="426"/>
    </row>
    <row r="19" spans="1:8" ht="20.5">
      <c r="A19" s="426"/>
      <c r="B19" s="2"/>
      <c r="C19" s="2"/>
      <c r="D19" s="2"/>
      <c r="E19" s="2"/>
      <c r="F19" s="1197" t="str">
        <f>'Master-1'!M5</f>
        <v xml:space="preserve">jktdh; mPp ek/;fed fo|ky; </v>
      </c>
      <c r="G19" s="1197"/>
      <c r="H19" s="426"/>
    </row>
    <row r="20" spans="1:8" ht="20.5">
      <c r="A20" s="426"/>
      <c r="B20" s="2"/>
      <c r="C20" s="2"/>
      <c r="D20" s="2"/>
      <c r="E20" s="2"/>
      <c r="F20" s="1197" t="str">
        <f>'Master-1'!M6</f>
        <v>13Mhvks,y¼Jhxaxkuxj½</v>
      </c>
      <c r="G20" s="1197"/>
      <c r="H20" s="426"/>
    </row>
    <row r="21" spans="1:8">
      <c r="A21" s="426"/>
      <c r="B21" s="426"/>
      <c r="C21" s="426"/>
      <c r="D21" s="426"/>
      <c r="E21" s="426"/>
      <c r="F21" s="426"/>
      <c r="G21" s="426"/>
      <c r="H21" s="426"/>
    </row>
  </sheetData>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worksheet>
</file>

<file path=xl/worksheets/sheet31.xml><?xml version="1.0" encoding="utf-8"?>
<worksheet xmlns="http://schemas.openxmlformats.org/spreadsheetml/2006/main" xmlns:r="http://schemas.openxmlformats.org/officeDocument/2006/relationships">
  <dimension ref="A1:Q21"/>
  <sheetViews>
    <sheetView topLeftCell="A6" workbookViewId="0">
      <selection activeCell="O15" sqref="O15"/>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7">
      <c r="A1" s="426"/>
      <c r="B1" s="426"/>
      <c r="C1" s="426"/>
      <c r="D1" s="426"/>
      <c r="E1" s="426"/>
      <c r="F1" s="426"/>
      <c r="G1" s="426"/>
      <c r="H1" s="426"/>
      <c r="I1" s="426"/>
      <c r="J1" s="426"/>
      <c r="K1" s="426"/>
      <c r="L1" s="426"/>
      <c r="N1" s="426"/>
    </row>
    <row r="2" spans="1:17" ht="18">
      <c r="A2" s="426"/>
      <c r="B2" s="1185" t="s">
        <v>580</v>
      </c>
      <c r="C2" s="1185"/>
      <c r="D2" s="1185"/>
      <c r="E2" s="1185"/>
      <c r="F2" s="1185"/>
      <c r="G2" s="1185"/>
      <c r="H2" s="1185"/>
      <c r="I2" s="1185"/>
      <c r="J2" s="1185"/>
      <c r="K2" s="1185"/>
      <c r="L2" s="1185"/>
      <c r="M2" s="1185"/>
      <c r="N2" s="426"/>
    </row>
    <row r="3" spans="1:17" ht="18">
      <c r="A3" s="426"/>
      <c r="B3" s="1185" t="s">
        <v>581</v>
      </c>
      <c r="C3" s="1185"/>
      <c r="D3" s="1185"/>
      <c r="E3" s="1185"/>
      <c r="F3" s="1185"/>
      <c r="G3" s="1185"/>
      <c r="H3" s="1185"/>
      <c r="I3" s="1185"/>
      <c r="J3" s="1185"/>
      <c r="K3" s="1185"/>
      <c r="L3" s="1185"/>
      <c r="M3" s="1185"/>
      <c r="N3" s="426"/>
    </row>
    <row r="4" spans="1:17" ht="18">
      <c r="A4" s="426"/>
      <c r="B4" s="1186" t="s">
        <v>582</v>
      </c>
      <c r="C4" s="1186"/>
      <c r="D4" s="1186"/>
      <c r="E4" s="1186"/>
      <c r="F4" s="1186"/>
      <c r="G4" s="1186"/>
      <c r="H4" s="1186"/>
      <c r="I4" s="1186"/>
      <c r="J4" s="1186"/>
      <c r="K4" s="1186"/>
      <c r="L4" s="1186"/>
      <c r="M4" s="1186"/>
      <c r="N4" s="426"/>
    </row>
    <row r="5" spans="1:17" ht="18">
      <c r="A5" s="426"/>
      <c r="B5" s="559" t="s">
        <v>583</v>
      </c>
      <c r="C5" s="559"/>
      <c r="D5" s="564" t="s">
        <v>584</v>
      </c>
      <c r="E5" s="559"/>
      <c r="F5" s="559"/>
      <c r="G5" s="559"/>
      <c r="H5" s="559"/>
      <c r="I5" s="559"/>
      <c r="J5" s="559"/>
      <c r="K5" s="559"/>
      <c r="L5" s="559"/>
      <c r="M5" s="559"/>
      <c r="N5" s="426"/>
    </row>
    <row r="6" spans="1:17" ht="18">
      <c r="A6" s="426"/>
      <c r="B6" s="559" t="s">
        <v>484</v>
      </c>
      <c r="C6" s="559"/>
      <c r="D6" s="560" t="str">
        <f>'Master-1'!D3</f>
        <v>dk;kZy; iz/kkukpk;Z jktdh; mPp ek/;fed fo|ky; 13Mhvks,y</v>
      </c>
      <c r="E6" s="559"/>
      <c r="F6" s="559"/>
      <c r="G6" s="560"/>
      <c r="H6" s="560"/>
      <c r="I6" s="560"/>
      <c r="J6" s="560"/>
      <c r="K6" s="560"/>
      <c r="L6" s="559"/>
      <c r="M6" s="559"/>
      <c r="N6" s="426"/>
    </row>
    <row r="7" spans="1:17" ht="18">
      <c r="A7" s="426"/>
      <c r="B7" s="559"/>
      <c r="C7" s="559"/>
      <c r="D7" s="559"/>
      <c r="E7" s="559"/>
      <c r="F7" s="560"/>
      <c r="G7" s="559"/>
      <c r="H7" s="559"/>
      <c r="I7" s="559"/>
      <c r="J7" s="565" t="s">
        <v>486</v>
      </c>
      <c r="K7" s="559"/>
      <c r="L7" s="743">
        <f>'Master-1'!D5</f>
        <v>26214</v>
      </c>
      <c r="M7" s="559"/>
      <c r="N7" s="426"/>
    </row>
    <row r="8" spans="1:17" ht="18">
      <c r="A8" s="426"/>
      <c r="B8" s="559"/>
      <c r="C8" s="559"/>
      <c r="D8" s="559"/>
      <c r="E8" s="559"/>
      <c r="F8" s="566"/>
      <c r="G8" s="567"/>
      <c r="H8" s="742"/>
      <c r="I8" s="742"/>
      <c r="J8" s="559"/>
      <c r="K8" s="559"/>
      <c r="L8" s="569"/>
      <c r="M8" s="570"/>
      <c r="N8" s="426"/>
      <c r="O8" s="603" t="s">
        <v>602</v>
      </c>
      <c r="P8" s="603"/>
      <c r="Q8" s="603"/>
    </row>
    <row r="9" spans="1:17" ht="90">
      <c r="A9" s="426"/>
      <c r="B9" s="744" t="s">
        <v>2</v>
      </c>
      <c r="C9" s="744" t="s">
        <v>585</v>
      </c>
      <c r="D9" s="745" t="s">
        <v>586</v>
      </c>
      <c r="E9" s="745" t="s">
        <v>587</v>
      </c>
      <c r="F9" s="745" t="s">
        <v>588</v>
      </c>
      <c r="G9" s="745" t="s">
        <v>589</v>
      </c>
      <c r="H9" s="745" t="s">
        <v>590</v>
      </c>
      <c r="I9" s="745" t="s">
        <v>591</v>
      </c>
      <c r="J9" s="745" t="s">
        <v>592</v>
      </c>
      <c r="K9" s="745"/>
      <c r="L9" s="744" t="s">
        <v>593</v>
      </c>
      <c r="M9" s="744" t="s">
        <v>594</v>
      </c>
      <c r="N9" s="426"/>
    </row>
    <row r="10" spans="1:17">
      <c r="A10" s="426"/>
      <c r="B10" s="746" t="s">
        <v>483</v>
      </c>
      <c r="C10" s="1212" t="str">
        <f>'Master-1'!D4</f>
        <v>jktdh; mPp ek/;fed fo|ky; 13Mhvks,y</v>
      </c>
      <c r="D10" s="747"/>
      <c r="E10" s="748"/>
      <c r="F10" s="749"/>
      <c r="G10" s="749"/>
      <c r="H10" s="750">
        <v>80300</v>
      </c>
      <c r="I10" s="751">
        <f>ROUND(H10*28%,0)</f>
        <v>22484</v>
      </c>
      <c r="J10" s="752">
        <v>300</v>
      </c>
      <c r="K10" s="751"/>
      <c r="L10" s="753">
        <f>IF(D10="",0,ROUND(H10/30*J10,0)+ROUND(I10/30*J10,0))</f>
        <v>0</v>
      </c>
      <c r="M10" s="754"/>
      <c r="N10" s="426"/>
    </row>
    <row r="11" spans="1:17">
      <c r="A11" s="426"/>
      <c r="B11" s="746" t="s">
        <v>483</v>
      </c>
      <c r="C11" s="1212"/>
      <c r="D11" s="747"/>
      <c r="E11" s="748"/>
      <c r="F11" s="749"/>
      <c r="G11" s="749"/>
      <c r="H11" s="750"/>
      <c r="I11" s="751">
        <f t="shared" ref="I11:I14" si="0">ROUND(H11*28%,0)</f>
        <v>0</v>
      </c>
      <c r="J11" s="752"/>
      <c r="K11" s="751"/>
      <c r="L11" s="753">
        <f t="shared" ref="L11:L15" si="1">IF(D11="",0,ROUND(H11/30*J11,0)+ROUND(I11/30*J11,0))</f>
        <v>0</v>
      </c>
      <c r="M11" s="754"/>
      <c r="N11" s="426"/>
    </row>
    <row r="12" spans="1:17">
      <c r="A12" s="426"/>
      <c r="B12" s="746" t="s">
        <v>483</v>
      </c>
      <c r="C12" s="1212"/>
      <c r="D12" s="747"/>
      <c r="E12" s="748"/>
      <c r="F12" s="749"/>
      <c r="G12" s="749"/>
      <c r="H12" s="750"/>
      <c r="I12" s="751">
        <f t="shared" si="0"/>
        <v>0</v>
      </c>
      <c r="J12" s="752"/>
      <c r="K12" s="751"/>
      <c r="L12" s="753">
        <f t="shared" si="1"/>
        <v>0</v>
      </c>
      <c r="M12" s="754"/>
      <c r="N12" s="426"/>
    </row>
    <row r="13" spans="1:17">
      <c r="A13" s="426"/>
      <c r="B13" s="746" t="s">
        <v>483</v>
      </c>
      <c r="C13" s="1212"/>
      <c r="D13" s="747"/>
      <c r="E13" s="748"/>
      <c r="F13" s="749"/>
      <c r="G13" s="749"/>
      <c r="H13" s="750"/>
      <c r="I13" s="751">
        <f t="shared" si="0"/>
        <v>0</v>
      </c>
      <c r="J13" s="752"/>
      <c r="K13" s="751"/>
      <c r="L13" s="753">
        <f t="shared" si="1"/>
        <v>0</v>
      </c>
      <c r="M13" s="754"/>
      <c r="N13" s="426"/>
    </row>
    <row r="14" spans="1:17">
      <c r="A14" s="426"/>
      <c r="B14" s="746" t="s">
        <v>483</v>
      </c>
      <c r="C14" s="1212"/>
      <c r="D14" s="747"/>
      <c r="E14" s="748"/>
      <c r="F14" s="749"/>
      <c r="G14" s="749"/>
      <c r="H14" s="750"/>
      <c r="I14" s="751">
        <f t="shared" si="0"/>
        <v>0</v>
      </c>
      <c r="J14" s="752"/>
      <c r="K14" s="751"/>
      <c r="L14" s="753">
        <f t="shared" si="1"/>
        <v>0</v>
      </c>
      <c r="M14" s="754"/>
      <c r="N14" s="426"/>
    </row>
    <row r="15" spans="1:17" ht="18">
      <c r="A15" s="426"/>
      <c r="B15" s="1213" t="s">
        <v>595</v>
      </c>
      <c r="C15" s="1213"/>
      <c r="D15" s="1213"/>
      <c r="E15" s="1213"/>
      <c r="F15" s="1213"/>
      <c r="G15" s="1213"/>
      <c r="H15" s="1213"/>
      <c r="I15" s="1213"/>
      <c r="J15" s="1213"/>
      <c r="K15" s="755"/>
      <c r="L15" s="753">
        <f>SUM(L10:L14)</f>
        <v>0</v>
      </c>
      <c r="M15" s="757"/>
      <c r="N15" s="426"/>
    </row>
    <row r="16" spans="1:17">
      <c r="A16" s="426"/>
      <c r="B16" s="758">
        <v>0</v>
      </c>
      <c r="C16" s="1"/>
      <c r="D16" s="1"/>
      <c r="E16" s="1"/>
      <c r="F16" s="1"/>
      <c r="G16" s="1"/>
      <c r="H16" s="1"/>
      <c r="I16" s="1"/>
      <c r="J16" s="1"/>
      <c r="K16" s="1"/>
      <c r="L16" s="1"/>
      <c r="M16" s="1"/>
      <c r="N16" s="426"/>
    </row>
    <row r="17" spans="1:14">
      <c r="A17" s="426"/>
      <c r="B17" s="1"/>
      <c r="C17" s="1"/>
      <c r="D17" s="1"/>
      <c r="E17" s="1"/>
      <c r="F17" s="1"/>
      <c r="G17" s="1"/>
      <c r="H17" s="1"/>
      <c r="I17" s="1"/>
      <c r="J17" s="1"/>
      <c r="K17" s="1"/>
      <c r="L17" s="1"/>
      <c r="M17" s="1"/>
      <c r="N17" s="426"/>
    </row>
    <row r="18" spans="1:14">
      <c r="A18" s="426"/>
      <c r="B18" s="1"/>
      <c r="C18" s="1"/>
      <c r="D18" s="1"/>
      <c r="E18" s="1"/>
      <c r="F18" s="1"/>
      <c r="G18" s="1"/>
      <c r="H18" s="1"/>
      <c r="I18" s="1211" t="str">
        <f>'Master-1'!M4</f>
        <v>iz/kkukpk;Z</v>
      </c>
      <c r="J18" s="1211"/>
      <c r="K18" s="1211"/>
      <c r="L18" s="1211"/>
      <c r="M18" s="1"/>
      <c r="N18" s="426"/>
    </row>
    <row r="19" spans="1:14" ht="18" customHeight="1">
      <c r="A19" s="426"/>
      <c r="B19" s="1"/>
      <c r="C19" s="1"/>
      <c r="D19" s="1"/>
      <c r="E19" s="1"/>
      <c r="F19" s="1"/>
      <c r="G19" s="1"/>
      <c r="H19" s="1"/>
      <c r="I19" s="1211" t="str">
        <f>'Master-1'!M5</f>
        <v xml:space="preserve">jktdh; mPp ek/;fed fo|ky; </v>
      </c>
      <c r="J19" s="1211"/>
      <c r="K19" s="1211"/>
      <c r="L19" s="1211"/>
      <c r="M19" s="1"/>
      <c r="N19" s="426"/>
    </row>
    <row r="20" spans="1:14" ht="18" customHeight="1">
      <c r="A20" s="426"/>
      <c r="B20" s="1"/>
      <c r="C20" s="1"/>
      <c r="D20" s="1"/>
      <c r="E20" s="1"/>
      <c r="F20" s="1"/>
      <c r="G20" s="1"/>
      <c r="H20" s="1"/>
      <c r="I20" s="1211" t="str">
        <f>'Master-1'!M6</f>
        <v>13Mhvks,y¼Jhxaxkuxj½</v>
      </c>
      <c r="J20" s="1211"/>
      <c r="K20" s="1211"/>
      <c r="L20" s="1211"/>
      <c r="M20" s="1"/>
      <c r="N20" s="426"/>
    </row>
    <row r="21" spans="1:14">
      <c r="A21" s="426"/>
      <c r="B21" s="426"/>
      <c r="C21" s="426"/>
      <c r="D21" s="426"/>
      <c r="E21" s="426"/>
      <c r="F21" s="426"/>
      <c r="G21" s="426"/>
      <c r="H21" s="426"/>
      <c r="I21" s="426"/>
      <c r="J21" s="426"/>
      <c r="K21" s="426"/>
      <c r="L21" s="426"/>
      <c r="M21" s="426"/>
      <c r="N21" s="426"/>
    </row>
  </sheetData>
  <sheetProtection password="D46D" sheet="1" objects="1" scenarios="1"/>
  <mergeCells count="8">
    <mergeCell ref="I20:L20"/>
    <mergeCell ref="I18:L18"/>
    <mergeCell ref="B2:M2"/>
    <mergeCell ref="B3:M3"/>
    <mergeCell ref="B4:M4"/>
    <mergeCell ref="C10:C14"/>
    <mergeCell ref="B15:J15"/>
    <mergeCell ref="I19:L19"/>
  </mergeCells>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dimension ref="A1:Q21"/>
  <sheetViews>
    <sheetView topLeftCell="A5" workbookViewId="0">
      <selection activeCell="I14" sqref="I14"/>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7">
      <c r="A1" s="426"/>
      <c r="B1" s="426"/>
      <c r="C1" s="426"/>
      <c r="D1" s="426"/>
      <c r="E1" s="426"/>
      <c r="F1" s="426"/>
      <c r="G1" s="426"/>
      <c r="H1" s="426"/>
      <c r="I1" s="426"/>
      <c r="J1" s="426"/>
      <c r="K1" s="426"/>
      <c r="L1" s="426"/>
      <c r="N1" s="426"/>
    </row>
    <row r="2" spans="1:17" ht="18">
      <c r="A2" s="426"/>
      <c r="B2" s="1185" t="s">
        <v>580</v>
      </c>
      <c r="C2" s="1185"/>
      <c r="D2" s="1185"/>
      <c r="E2" s="1185"/>
      <c r="F2" s="1185"/>
      <c r="G2" s="1185"/>
      <c r="H2" s="1185"/>
      <c r="I2" s="1185"/>
      <c r="J2" s="1185"/>
      <c r="K2" s="1185"/>
      <c r="L2" s="1185"/>
      <c r="M2" s="1185"/>
      <c r="N2" s="426"/>
    </row>
    <row r="3" spans="1:17" ht="18">
      <c r="A3" s="426"/>
      <c r="B3" s="1185" t="s">
        <v>581</v>
      </c>
      <c r="C3" s="1185"/>
      <c r="D3" s="1185"/>
      <c r="E3" s="1185"/>
      <c r="F3" s="1185"/>
      <c r="G3" s="1185"/>
      <c r="H3" s="1185"/>
      <c r="I3" s="1185"/>
      <c r="J3" s="1185"/>
      <c r="K3" s="1185"/>
      <c r="L3" s="1185"/>
      <c r="M3" s="1185"/>
      <c r="N3" s="426"/>
    </row>
    <row r="4" spans="1:17" ht="18">
      <c r="A4" s="426"/>
      <c r="B4" s="1186" t="s">
        <v>596</v>
      </c>
      <c r="C4" s="1186"/>
      <c r="D4" s="1186"/>
      <c r="E4" s="1186"/>
      <c r="F4" s="1186"/>
      <c r="G4" s="1186"/>
      <c r="H4" s="1186"/>
      <c r="I4" s="1186"/>
      <c r="J4" s="1186"/>
      <c r="K4" s="1186"/>
      <c r="L4" s="1186"/>
      <c r="M4" s="1186"/>
      <c r="N4" s="426"/>
    </row>
    <row r="5" spans="1:17" ht="18">
      <c r="A5" s="426"/>
      <c r="B5" s="559" t="s">
        <v>583</v>
      </c>
      <c r="C5" s="559"/>
      <c r="D5" s="564" t="s">
        <v>584</v>
      </c>
      <c r="E5" s="559"/>
      <c r="F5" s="559"/>
      <c r="G5" s="559"/>
      <c r="H5" s="559"/>
      <c r="I5" s="559"/>
      <c r="J5" s="559"/>
      <c r="K5" s="559"/>
      <c r="L5" s="559"/>
      <c r="M5" s="559"/>
      <c r="N5" s="426"/>
    </row>
    <row r="6" spans="1:17" ht="18">
      <c r="A6" s="426"/>
      <c r="B6" s="559" t="s">
        <v>484</v>
      </c>
      <c r="C6" s="559"/>
      <c r="D6" s="560" t="str">
        <f>'Master-1'!D3</f>
        <v>dk;kZy; iz/kkukpk;Z jktdh; mPp ek/;fed fo|ky; 13Mhvks,y</v>
      </c>
      <c r="E6" s="559"/>
      <c r="F6" s="559"/>
      <c r="G6" s="560"/>
      <c r="H6" s="560"/>
      <c r="I6" s="560"/>
      <c r="J6" s="560"/>
      <c r="K6" s="560"/>
      <c r="L6" s="559"/>
      <c r="M6" s="559"/>
      <c r="N6" s="426"/>
    </row>
    <row r="7" spans="1:17" ht="18">
      <c r="A7" s="426"/>
      <c r="B7" s="559"/>
      <c r="C7" s="559"/>
      <c r="D7" s="559"/>
      <c r="E7" s="559"/>
      <c r="F7" s="560"/>
      <c r="G7" s="559"/>
      <c r="H7" s="559"/>
      <c r="I7" s="559"/>
      <c r="J7" s="565" t="s">
        <v>486</v>
      </c>
      <c r="K7" s="559"/>
      <c r="L7" s="743">
        <f>'Master-1'!D5</f>
        <v>26214</v>
      </c>
      <c r="M7" s="559"/>
      <c r="N7" s="426"/>
    </row>
    <row r="8" spans="1:17" ht="18">
      <c r="A8" s="426"/>
      <c r="B8" s="559"/>
      <c r="C8" s="559"/>
      <c r="D8" s="559"/>
      <c r="E8" s="559"/>
      <c r="F8" s="566"/>
      <c r="G8" s="567"/>
      <c r="H8" s="741"/>
      <c r="I8" s="741"/>
      <c r="J8" s="559"/>
      <c r="K8" s="559"/>
      <c r="L8" s="569"/>
      <c r="M8" s="570"/>
      <c r="N8" s="426"/>
      <c r="O8" s="603" t="s">
        <v>602</v>
      </c>
      <c r="P8" s="603"/>
      <c r="Q8" s="603"/>
    </row>
    <row r="9" spans="1:17" ht="90">
      <c r="A9" s="426"/>
      <c r="B9" s="744" t="s">
        <v>2</v>
      </c>
      <c r="C9" s="744" t="s">
        <v>585</v>
      </c>
      <c r="D9" s="745" t="s">
        <v>586</v>
      </c>
      <c r="E9" s="745" t="s">
        <v>587</v>
      </c>
      <c r="F9" s="745" t="s">
        <v>588</v>
      </c>
      <c r="G9" s="745" t="s">
        <v>589</v>
      </c>
      <c r="H9" s="745" t="s">
        <v>590</v>
      </c>
      <c r="I9" s="745" t="s">
        <v>591</v>
      </c>
      <c r="J9" s="745" t="s">
        <v>592</v>
      </c>
      <c r="K9" s="745"/>
      <c r="L9" s="744" t="s">
        <v>593</v>
      </c>
      <c r="M9" s="744" t="s">
        <v>594</v>
      </c>
      <c r="N9" s="426"/>
    </row>
    <row r="10" spans="1:17">
      <c r="A10" s="426"/>
      <c r="B10" s="746" t="s">
        <v>483</v>
      </c>
      <c r="C10" s="1214" t="str">
        <f>'Master-1'!D4</f>
        <v>jktdh; mPp ek/;fed fo|ky; 13Mhvks,y</v>
      </c>
      <c r="D10" s="747"/>
      <c r="E10" s="748"/>
      <c r="F10" s="749"/>
      <c r="G10" s="749"/>
      <c r="H10" s="750">
        <v>80300</v>
      </c>
      <c r="I10" s="751">
        <f>ROUND(H10*28%,0)</f>
        <v>22484</v>
      </c>
      <c r="J10" s="750">
        <v>300</v>
      </c>
      <c r="K10" s="751"/>
      <c r="L10" s="753">
        <f>IF(D10="",0,ROUND(H10/30*J10,0)+ROUND(I10/30*J10,0))</f>
        <v>0</v>
      </c>
      <c r="M10" s="754"/>
      <c r="N10" s="426"/>
    </row>
    <row r="11" spans="1:17">
      <c r="A11" s="426"/>
      <c r="B11" s="746" t="s">
        <v>483</v>
      </c>
      <c r="C11" s="1214"/>
      <c r="D11" s="747"/>
      <c r="E11" s="748"/>
      <c r="F11" s="749"/>
      <c r="G11" s="749"/>
      <c r="H11" s="750"/>
      <c r="I11" s="751">
        <f t="shared" ref="I11:I14" si="0">ROUND(H11*28%,0)</f>
        <v>0</v>
      </c>
      <c r="J11" s="750"/>
      <c r="K11" s="751"/>
      <c r="L11" s="753">
        <f t="shared" ref="L11:L14" si="1">IF(D11="",0,ROUND(H11/30*J11,0)+ROUND(I11/30*J11,0))</f>
        <v>0</v>
      </c>
      <c r="M11" s="754"/>
      <c r="N11" s="426"/>
    </row>
    <row r="12" spans="1:17">
      <c r="A12" s="426"/>
      <c r="B12" s="746" t="s">
        <v>483</v>
      </c>
      <c r="C12" s="1214"/>
      <c r="D12" s="747"/>
      <c r="E12" s="748"/>
      <c r="F12" s="749"/>
      <c r="G12" s="749"/>
      <c r="H12" s="750"/>
      <c r="I12" s="751">
        <f t="shared" si="0"/>
        <v>0</v>
      </c>
      <c r="J12" s="750"/>
      <c r="K12" s="751"/>
      <c r="L12" s="753">
        <f t="shared" si="1"/>
        <v>0</v>
      </c>
      <c r="M12" s="754"/>
      <c r="N12" s="426"/>
    </row>
    <row r="13" spans="1:17">
      <c r="A13" s="426"/>
      <c r="B13" s="746" t="s">
        <v>483</v>
      </c>
      <c r="C13" s="1214"/>
      <c r="D13" s="747"/>
      <c r="E13" s="748"/>
      <c r="F13" s="749"/>
      <c r="G13" s="749"/>
      <c r="H13" s="750"/>
      <c r="I13" s="751">
        <f t="shared" si="0"/>
        <v>0</v>
      </c>
      <c r="J13" s="750"/>
      <c r="K13" s="751"/>
      <c r="L13" s="753">
        <f t="shared" si="1"/>
        <v>0</v>
      </c>
      <c r="M13" s="754"/>
      <c r="N13" s="426"/>
    </row>
    <row r="14" spans="1:17">
      <c r="A14" s="426"/>
      <c r="B14" s="746" t="s">
        <v>483</v>
      </c>
      <c r="C14" s="1214"/>
      <c r="D14" s="747"/>
      <c r="E14" s="748"/>
      <c r="F14" s="749"/>
      <c r="G14" s="749"/>
      <c r="H14" s="750"/>
      <c r="I14" s="751">
        <f t="shared" si="0"/>
        <v>0</v>
      </c>
      <c r="J14" s="750"/>
      <c r="K14" s="751"/>
      <c r="L14" s="753">
        <f t="shared" si="1"/>
        <v>0</v>
      </c>
      <c r="M14" s="754"/>
      <c r="N14" s="426"/>
    </row>
    <row r="15" spans="1:17" ht="18">
      <c r="A15" s="426"/>
      <c r="B15" s="1213" t="s">
        <v>595</v>
      </c>
      <c r="C15" s="1213"/>
      <c r="D15" s="1213"/>
      <c r="E15" s="1213"/>
      <c r="F15" s="1213"/>
      <c r="G15" s="1213"/>
      <c r="H15" s="1213"/>
      <c r="I15" s="1213"/>
      <c r="J15" s="1213"/>
      <c r="K15" s="755"/>
      <c r="L15" s="756">
        <f>SUM(L10:L14)</f>
        <v>0</v>
      </c>
      <c r="M15" s="757"/>
      <c r="N15" s="426"/>
    </row>
    <row r="16" spans="1:17">
      <c r="A16" s="426"/>
      <c r="B16" s="758">
        <v>0</v>
      </c>
      <c r="C16" s="1"/>
      <c r="D16" s="1"/>
      <c r="E16" s="1"/>
      <c r="F16" s="1"/>
      <c r="G16" s="1"/>
      <c r="H16" s="1"/>
      <c r="I16" s="1"/>
      <c r="J16" s="1"/>
      <c r="K16" s="1"/>
      <c r="L16" s="1"/>
      <c r="M16" s="1"/>
      <c r="N16" s="426"/>
    </row>
    <row r="17" spans="1:14">
      <c r="A17" s="426"/>
      <c r="B17" s="1"/>
      <c r="C17" s="1"/>
      <c r="D17" s="1"/>
      <c r="E17" s="1"/>
      <c r="F17" s="1"/>
      <c r="G17" s="1"/>
      <c r="H17" s="1"/>
      <c r="I17" s="1"/>
      <c r="J17" s="1"/>
      <c r="K17" s="1"/>
      <c r="L17" s="1"/>
      <c r="M17" s="1"/>
      <c r="N17" s="426"/>
    </row>
    <row r="18" spans="1:14">
      <c r="A18" s="426"/>
      <c r="B18" s="1"/>
      <c r="C18" s="1"/>
      <c r="D18" s="1"/>
      <c r="E18" s="1"/>
      <c r="F18" s="1"/>
      <c r="G18" s="1"/>
      <c r="H18" s="1"/>
      <c r="I18" s="1211" t="str">
        <f>'Master-1'!M4</f>
        <v>iz/kkukpk;Z</v>
      </c>
      <c r="J18" s="1211"/>
      <c r="K18" s="1211"/>
      <c r="L18" s="1211"/>
      <c r="M18" s="1"/>
      <c r="N18" s="426"/>
    </row>
    <row r="19" spans="1:14" ht="18" customHeight="1">
      <c r="A19" s="426"/>
      <c r="B19" s="1"/>
      <c r="C19" s="1"/>
      <c r="D19" s="1"/>
      <c r="E19" s="1"/>
      <c r="F19" s="1"/>
      <c r="G19" s="1"/>
      <c r="H19" s="1"/>
      <c r="I19" s="1211" t="str">
        <f>'Master-1'!M5</f>
        <v xml:space="preserve">jktdh; mPp ek/;fed fo|ky; </v>
      </c>
      <c r="J19" s="1211"/>
      <c r="K19" s="1211"/>
      <c r="L19" s="1211"/>
      <c r="M19" s="1"/>
      <c r="N19" s="426"/>
    </row>
    <row r="20" spans="1:14" ht="18" customHeight="1">
      <c r="A20" s="426"/>
      <c r="B20" s="1"/>
      <c r="C20" s="1"/>
      <c r="D20" s="1"/>
      <c r="E20" s="1"/>
      <c r="F20" s="1"/>
      <c r="G20" s="1"/>
      <c r="H20" s="1"/>
      <c r="I20" s="1211" t="str">
        <f>'Master-1'!M6</f>
        <v>13Mhvks,y¼Jhxaxkuxj½</v>
      </c>
      <c r="J20" s="1211"/>
      <c r="K20" s="1211"/>
      <c r="L20" s="1211"/>
      <c r="M20" s="1"/>
      <c r="N20" s="426"/>
    </row>
    <row r="21" spans="1:14">
      <c r="A21" s="426"/>
      <c r="B21" s="426"/>
      <c r="C21" s="426"/>
      <c r="D21" s="426"/>
      <c r="E21" s="426"/>
      <c r="F21" s="426"/>
      <c r="G21" s="426"/>
      <c r="H21" s="426"/>
      <c r="I21" s="426"/>
      <c r="J21" s="426"/>
      <c r="K21" s="426"/>
      <c r="L21" s="426"/>
      <c r="M21" s="426"/>
      <c r="N21" s="426"/>
    </row>
  </sheetData>
  <sheetProtection password="D46D" sheet="1" objects="1" scenarios="1"/>
  <mergeCells count="8">
    <mergeCell ref="I20:L20"/>
    <mergeCell ref="B2:M2"/>
    <mergeCell ref="B3:M3"/>
    <mergeCell ref="B4:M4"/>
    <mergeCell ref="C10:C14"/>
    <mergeCell ref="B15:J15"/>
    <mergeCell ref="I19:L19"/>
    <mergeCell ref="I18:L18"/>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24</vt:i4>
      </vt:variant>
    </vt:vector>
  </HeadingPairs>
  <TitlesOfParts>
    <vt:vector size="56" baseType="lpstr">
      <vt:lpstr>INTRO</vt:lpstr>
      <vt:lpstr>Master-1</vt:lpstr>
      <vt:lpstr>Master-2</vt:lpstr>
      <vt:lpstr>प्रपत्र-8</vt:lpstr>
      <vt:lpstr>प्रपत्र -9</vt:lpstr>
      <vt:lpstr>प्रपत्र -10</vt:lpstr>
      <vt:lpstr>FIX</vt:lpstr>
      <vt:lpstr>S_Post</vt:lpstr>
      <vt:lpstr>Demand</vt:lpstr>
      <vt:lpstr>P-1A</vt:lpstr>
      <vt:lpstr>P1B</vt:lpstr>
      <vt:lpstr>P1C</vt:lpstr>
      <vt:lpstr>P2</vt:lpstr>
      <vt:lpstr>P-2</vt:lpstr>
      <vt:lpstr>P2-1.9.15</vt:lpstr>
      <vt:lpstr>P3</vt:lpstr>
      <vt:lpstr>3</vt:lpstr>
      <vt:lpstr>R01</vt:lpstr>
      <vt:lpstr>VARDI</vt:lpstr>
      <vt:lpstr>TE_ME</vt:lpstr>
      <vt:lpstr>R02</vt:lpstr>
      <vt:lpstr>R03</vt:lpstr>
      <vt:lpstr>ALLOWS.</vt:lpstr>
      <vt:lpstr>R04</vt:lpstr>
      <vt:lpstr>bank ac SCHOOL</vt:lpstr>
      <vt:lpstr>Sheet1</vt:lpstr>
      <vt:lpstr>Sheet2</vt:lpstr>
      <vt:lpstr>Sheet3</vt:lpstr>
      <vt:lpstr>Forwarding</vt:lpstr>
      <vt:lpstr>L-1_L-2</vt:lpstr>
      <vt:lpstr>PL_R_22-23</vt:lpstr>
      <vt:lpstr>PL_R_21-22</vt:lpstr>
      <vt:lpstr>Pay_Leval</vt:lpstr>
      <vt:lpstr>POST_NAME</vt:lpstr>
      <vt:lpstr>'3'!Print_Area</vt:lpstr>
      <vt:lpstr>ALLOWS.!Print_Area</vt:lpstr>
      <vt:lpstr>'bank ac SCHOOL'!Print_Area</vt:lpstr>
      <vt:lpstr>Demand!Print_Area</vt:lpstr>
      <vt:lpstr>FIX!Print_Area</vt:lpstr>
      <vt:lpstr>Forwarding!Print_Area</vt:lpstr>
      <vt:lpstr>'L-1_L-2'!Print_Area</vt:lpstr>
      <vt:lpstr>'Master-1'!Print_Area</vt:lpstr>
      <vt:lpstr>'P-1A'!Print_Area</vt:lpstr>
      <vt:lpstr>P1C!Print_Area</vt:lpstr>
      <vt:lpstr>'P-2'!Print_Area</vt:lpstr>
      <vt:lpstr>'PL_R_21-22'!Print_Area</vt:lpstr>
      <vt:lpstr>'PL_R_22-23'!Print_Area</vt:lpstr>
      <vt:lpstr>'R01'!Print_Area</vt:lpstr>
      <vt:lpstr>S_Post!Print_Area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User</cp:lastModifiedBy>
  <cp:lastPrinted>2021-09-07T07:22:15Z</cp:lastPrinted>
  <dcterms:created xsi:type="dcterms:W3CDTF">2012-08-26T07:01:25Z</dcterms:created>
  <dcterms:modified xsi:type="dcterms:W3CDTF">2021-09-09T06:48:25Z</dcterms:modified>
</cp:coreProperties>
</file>